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KAPREMONT53\file\ПАПКИ ПО ОТДЕЛАМ\Карабанова\От ОФПКР\"/>
    </mc:Choice>
  </mc:AlternateContent>
  <bookViews>
    <workbookView xWindow="-120" yWindow="-120" windowWidth="29040" windowHeight="15840" tabRatio="294" firstSheet="1" activeTab="1"/>
  </bookViews>
  <sheets>
    <sheet name="Лист1" sheetId="2" state="hidden" r:id="rId1"/>
    <sheet name="перечень МКД" sheetId="1" r:id="rId2"/>
    <sheet name="план.пок-ли" sheetId="3" r:id="rId3"/>
  </sheets>
  <definedNames>
    <definedName name="_xlnm._FilterDatabase" localSheetId="1" hidden="1">'перечень МКД'!$A$20:$FA$2462</definedName>
    <definedName name="_xlnm._FilterDatabase" localSheetId="2" hidden="1">'план.пок-ли'!$A$9:$T$32</definedName>
    <definedName name="Z_04681E51_F482_43C0_80C1_79FD2B2CC19D_.wvu.Cols" localSheetId="1" hidden="1">'перечень МКД'!$D:$L,'перечень МКД'!$N:$Q,'перечень МКД'!$AC:$AC</definedName>
    <definedName name="Z_04681E51_F482_43C0_80C1_79FD2B2CC19D_.wvu.FilterData" localSheetId="1" hidden="1">'перечень МКД'!$A$20:$AX$2153</definedName>
    <definedName name="Z_04681E51_F482_43C0_80C1_79FD2B2CC19D_.wvu.FilterData" localSheetId="2" hidden="1">'план.пок-ли'!$A$8:$R$37</definedName>
    <definedName name="Z_083B205C_0646_4D77_BFB5_954DE3C7A9F7_.wvu.FilterData" localSheetId="1" hidden="1">'перечень МКД'!$A$1736:$AX$2153</definedName>
    <definedName name="Z_083B205C_0646_4D77_BFB5_954DE3C7A9F7_.wvu.FilterData" localSheetId="2" hidden="1">'план.пок-ли'!$A$8:$R$32</definedName>
    <definedName name="Z_0BA0143D_26B5_4CF0_838D_0EFB80343836_.wvu.FilterData" localSheetId="1" hidden="1">'перечень МКД'!$A$20:$AS$2153</definedName>
    <definedName name="Z_0FD083ED_923D_4169_9F6F_5866989E4ABB_.wvu.FilterData" localSheetId="1" hidden="1">'перечень МКД'!$A$20:$AS$2153</definedName>
    <definedName name="Z_1086198C_4DC2_4715_802E_44EEB1C2605E_.wvu.FilterData" localSheetId="1" hidden="1">'перечень МКД'!$A$20:$AW$2153</definedName>
    <definedName name="Z_1350D165_F641_4572_9AF9_604FE9EFC9EA_.wvu.FilterData" localSheetId="1" hidden="1">'перечень МКД'!$A$20:$AW$2153</definedName>
    <definedName name="Z_21DA5637_3D53_40C5_8320_12EDFE59D473_.wvu.FilterData" localSheetId="1" hidden="1">'перечень МКД'!$A$885:$AS$2153</definedName>
    <definedName name="Z_2C2F9AEA_173A_4632_8362_A35B030497D4_.wvu.FilterData" localSheetId="1" hidden="1">'перечень МКД'!$A$46:$AW$2153</definedName>
    <definedName name="Z_2E181418_27FB_4AFA_A59A_FD804D91EF7B_.wvu.FilterData" localSheetId="1" hidden="1">'перечень МКД'!$A$19:$AS$2153</definedName>
    <definedName name="Z_3B7507D8_D19F_49EB_9136_95710C7A580D_.wvu.FilterData" localSheetId="1" hidden="1">'перечень МКД'!$A$335:$AS$2153</definedName>
    <definedName name="Z_3FE6AE97_3328_49C5_BAF0_FD10F1EF67A9_.wvu.FilterData" localSheetId="1" hidden="1">'перечень МКД'!$A$20:$AS$2153</definedName>
    <definedName name="Z_41B3A140_6BD7_479C_A100_73A4DBB8B763_.wvu.FilterData" localSheetId="1" hidden="1">'перечень МКД'!$A$20:$AW$2153</definedName>
    <definedName name="Z_47199EF1_4430_4C12_8EBC_E4861394555B_.wvu.FilterData" localSheetId="1" hidden="1">'перечень МКД'!$A$913:$AW$913</definedName>
    <definedName name="Z_47EA99AA_1701_4E18_9B15_9D65713D7AEB_.wvu.FilterData" localSheetId="1" hidden="1">'перечень МКД'!$A$20:$AS$2153</definedName>
    <definedName name="Z_4E391A03_CFA4_4A4C_8E32_EA41049277AF_.wvu.FilterData" localSheetId="1" hidden="1">'перечень МКД'!$A$20:$AW$2153</definedName>
    <definedName name="Z_54135404_EE67_482F_AE6D_DBA7F2B722E4_.wvu.FilterData" localSheetId="1" hidden="1">'перечень МКД'!$A$1736:$AS$2153</definedName>
    <definedName name="Z_581F44E8_6355_4ED7_8C2B_0581C1CFFF5D_.wvu.FilterData" localSheetId="1" hidden="1">'перечень МКД'!$A$594:$AS$594</definedName>
    <definedName name="Z_5D2C757F_4A12_4EE0_B6DF_FE65DDE32A79_.wvu.FilterData" localSheetId="1" hidden="1">'перечень МКД'!$A$20:$AW$2153</definedName>
    <definedName name="Z_6087ADBE_1859_4283_AA40_8311D6BF8A67_.wvu.FilterData" localSheetId="1" hidden="1">'перечень МКД'!$A$1897:$AW$2153</definedName>
    <definedName name="Z_63351BBD_C220_4047_BE5A_6190E4B37AE3_.wvu.FilterData" localSheetId="1" hidden="1">'перечень МКД'!$A$19:$AW$2153</definedName>
    <definedName name="Z_823ED6D7_DF81_4E08_927A_50870AB59B0A_.wvu.FilterData" localSheetId="1" hidden="1">'перечень МКД'!$A$1736:$AW$2153</definedName>
    <definedName name="Z_8775C2F7_3724_49FA_B991_B3DCD9EC4F17_.wvu.FilterData" localSheetId="1" hidden="1">'перечень МКД'!$A$19:$AW$2153</definedName>
    <definedName name="Z_88BDF954_7732_4F7B_8077_48A12A670B93_.wvu.FilterData" localSheetId="1" hidden="1">'перечень МКД'!$A$20:$AS$2153</definedName>
    <definedName name="Z_88BDF954_7732_4F7B_8077_48A12A670B93_.wvu.FilterData" localSheetId="2" hidden="1">'план.пок-ли'!$A$8:$R$32</definedName>
    <definedName name="Z_89BAA8A5_42E0_41AC_A06B_E2F79C175E44_.wvu.FilterData" localSheetId="1" hidden="1">'перечень МКД'!$A$20:$AS$2153</definedName>
    <definedName name="Z_9163369F_8F57_4FFD_851F_E95BCEDDED6D_.wvu.FilterData" localSheetId="1" hidden="1">'перечень МКД'!$A$46:$AX$2153</definedName>
    <definedName name="Z_96458DBF_F2DA_4DF3_B620_9B16CC071573_.wvu.FilterData" localSheetId="1" hidden="1">'перечень МКД'!$A$20:$AS$2153</definedName>
    <definedName name="Z_98571B34_3551_466A_BCE8_16156F57D1B0_.wvu.FilterData" localSheetId="1" hidden="1">'перечень МКД'!$A$20:$AW$2153</definedName>
    <definedName name="Z_987F7654_C281_42CD_A5D4_D1CD74262592_.wvu.FilterData" localSheetId="1" hidden="1">'перечень МКД'!$A$20:$AW$2153</definedName>
    <definedName name="Z_A046BBF2_9DF1_43F9_BF5B_EB92CAC452C2_.wvu.FilterData" localSheetId="1" hidden="1">'перечень МКД'!$A$1736:$AW$2153</definedName>
    <definedName name="Z_A1114A8E_0095_4E35_907D_F2ECD106855C_.wvu.FilterData" localSheetId="1" hidden="1">'перечень МКД'!$A$913:$AW$2153</definedName>
    <definedName name="Z_A7DD1392_53C4_42AA_A5A6_7EC8C3E3F058_.wvu.FilterData" localSheetId="1" hidden="1">'перечень МКД'!$A$913:$AW$2153</definedName>
    <definedName name="Z_B38B1949_372B_4056_92D6_06A8DB93BC81_.wvu.FilterData" localSheetId="1" hidden="1">'перечень МКД'!$A$20:$AS$2153</definedName>
    <definedName name="Z_B79A175C_805D_44CE_98A2_3038EE24A168_.wvu.FilterData" localSheetId="1" hidden="1">'перечень МКД'!$A$20:$AX$2153</definedName>
    <definedName name="Z_B9405093_0746_44F4_9306_E0FB582D05DD_.wvu.FilterData" localSheetId="1" hidden="1">'перечень МКД'!$A$657:$AX$2153</definedName>
    <definedName name="Z_BA340E63_9FE3_4F23_9D05_29138434F3BB_.wvu.FilterData" localSheetId="1" hidden="1">'перечень МКД'!$A$19:$AS$2153</definedName>
    <definedName name="Z_BD48A830_05C9_4426_B5E0_C43D1D84FA98_.wvu.FilterData" localSheetId="1" hidden="1">'перечень МКД'!$A$1736:$AW$2153</definedName>
    <definedName name="Z_C7F31BB5_A5FD_49C6_9BB3_1EC8F2C98019_.wvu.Cols" localSheetId="1" hidden="1">'перечень МКД'!$D:$L,'перечень МКД'!$N:$Q,'перечень МКД'!$W:$X,'перечень МКД'!$AO:$AQ</definedName>
    <definedName name="Z_C7F31BB5_A5FD_49C6_9BB3_1EC8F2C98019_.wvu.FilterData" localSheetId="1" hidden="1">'перечень МКД'!$A$20:$AS$2153</definedName>
    <definedName name="Z_C7F31BB5_A5FD_49C6_9BB3_1EC8F2C98019_.wvu.FilterData" localSheetId="2" hidden="1">'план.пок-ли'!$A$8:$R$8</definedName>
    <definedName name="Z_C7F31BB5_A5FD_49C6_9BB3_1EC8F2C98019_.wvu.Rows" localSheetId="1" hidden="1">'перечень МКД'!$6:$17</definedName>
    <definedName name="Z_C9751D36_FF5E_4144_B34D_3C52FB0275EB_.wvu.FilterData" localSheetId="1" hidden="1">'перечень МКД'!$A$20:$AS$2153</definedName>
    <definedName name="Z_CC2C7E60_F730_4020_A00D_19EDC30C7ECF_.wvu.FilterData" localSheetId="1" hidden="1">'перечень МКД'!$A$20:$AS$2153</definedName>
    <definedName name="Z_DAD72A4D_C434_4D96_8ACA_D7FE06CB6399_.wvu.FilterData" localSheetId="1" hidden="1">'перечень МКД'!$A$21:$AW$21</definedName>
    <definedName name="Z_DDC1CC5E_6264_4594_8BB6_1DDD50A86102_.wvu.FilterData" localSheetId="1" hidden="1">'перечень МКД'!$A$20:$AW$2153</definedName>
    <definedName name="Z_F3E52435_65ED_4DF3_BF67_ECE66E45C6C0_.wvu.FilterData" localSheetId="1" hidden="1">'перечень МКД'!$A$1737:$AS$2153</definedName>
    <definedName name="Z_FA7C1A2B_0B3C_4E4C_B1DB_2D22D2476652_.wvu.FilterData" localSheetId="1" hidden="1">'перечень МКД'!$A$913:$AW$2153</definedName>
    <definedName name="Z_FADFEE5D_3315_4029_9C0B_0698414F4847_.wvu.FilterData" localSheetId="1" hidden="1">'перечень МКД'!$A$1736:$AS$2153</definedName>
    <definedName name="Z_FE3E5135_D9C4_4228_AFB9_0DBB020B855B_.wvu.FilterData" localSheetId="1" hidden="1">'перечень МКД'!$A$20:$AW$2153</definedName>
    <definedName name="Z_FE7C3C73_8F0F_4691_A2C1_65D1FB5CB44F_.wvu.FilterData" localSheetId="1" hidden="1">'перечень МКД'!$A$1736:$AX$2153</definedName>
  </definedNames>
  <calcPr calcId="152511"/>
  <customWorkbookViews>
    <customWorkbookView name="User - Личное представление" guid="{04681E51-F482-43C0-80C1-79FD2B2CC19D}" mergeInterval="0" personalView="1" maximized="1" xWindow="-8" yWindow="-8" windowWidth="1616" windowHeight="876" tabRatio="691" activeSheetId="1"/>
    <customWorkbookView name="123 - Личное представление" guid="{C7F31BB5-A5FD-49C6-9BB3-1EC8F2C98019}" mergeInterval="0" personalView="1" maximized="1" xWindow="-8" yWindow="-8" windowWidth="1936" windowHeight="105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3" i="1" l="1"/>
  <c r="Q333" i="1" s="1"/>
  <c r="M249" i="1"/>
  <c r="M223" i="1"/>
  <c r="M2232" i="1" l="1"/>
  <c r="Q2232" i="1" s="1"/>
  <c r="R2231" i="1"/>
  <c r="M2231" i="1" s="1"/>
  <c r="Q2231" i="1" l="1"/>
  <c r="M2229" i="1"/>
  <c r="Q2229" i="1" s="1"/>
  <c r="M2267" i="1" l="1"/>
  <c r="Q2267" i="1" s="1"/>
  <c r="R2245" i="1" l="1"/>
  <c r="R2193" i="1" l="1"/>
  <c r="R1672" i="1" l="1"/>
  <c r="M2230" i="1" l="1"/>
  <c r="Q2230" i="1" s="1"/>
  <c r="R305" i="1" l="1"/>
  <c r="R2222" i="1" l="1"/>
  <c r="R2212" i="1"/>
  <c r="M1710" i="1" l="1"/>
  <c r="Q1710" i="1" s="1"/>
  <c r="R1522" i="1" l="1"/>
  <c r="R1519" i="1"/>
  <c r="R950" i="1"/>
  <c r="R1644" i="1"/>
  <c r="R451" i="1" l="1"/>
  <c r="R308" i="1"/>
  <c r="R811" i="1" l="1"/>
  <c r="R804" i="1" l="1"/>
  <c r="R293" i="1"/>
  <c r="R278" i="1" l="1"/>
  <c r="R1936" i="1" l="1"/>
  <c r="R430" i="1"/>
  <c r="R424" i="1" l="1"/>
  <c r="M2266" i="1" l="1"/>
  <c r="Q2266" i="1" s="1"/>
  <c r="M2233" i="1" l="1"/>
  <c r="Q2233" i="1" s="1"/>
  <c r="M1648" i="1" l="1"/>
  <c r="M1711" i="1"/>
  <c r="Q1711" i="1" s="1"/>
  <c r="M1096" i="1"/>
  <c r="Q1096" i="1" s="1"/>
  <c r="M312" i="1" l="1"/>
  <c r="Q312" i="1" s="1"/>
  <c r="R237" i="1" l="1"/>
  <c r="R2203" i="1" l="1"/>
  <c r="R131" i="1" l="1"/>
  <c r="M2228" i="1"/>
  <c r="Q2228" i="1" s="1"/>
  <c r="M124" i="1" l="1"/>
  <c r="M122" i="1"/>
  <c r="M121" i="1"/>
  <c r="M120" i="1"/>
  <c r="M1510" i="1"/>
  <c r="M465" i="1" l="1"/>
  <c r="Q465" i="1" s="1"/>
  <c r="M1169" i="1"/>
  <c r="Q1169" i="1" s="1"/>
  <c r="R2201" i="1" l="1"/>
  <c r="R797" i="1"/>
  <c r="M2274" i="1" l="1"/>
  <c r="Q2274" i="1" s="1"/>
  <c r="I1737" i="1" l="1"/>
  <c r="M311" i="1"/>
  <c r="Q311" i="1" s="1"/>
  <c r="M461" i="1"/>
  <c r="Q461" i="1" s="1"/>
  <c r="M464" i="1"/>
  <c r="Q464" i="1" s="1"/>
  <c r="U387" i="1"/>
  <c r="V387" i="1"/>
  <c r="W387" i="1"/>
  <c r="X387" i="1"/>
  <c r="Y387" i="1"/>
  <c r="Z387" i="1"/>
  <c r="AA387" i="1"/>
  <c r="AB387" i="1"/>
  <c r="AF387" i="1"/>
  <c r="R471" i="1"/>
  <c r="U471" i="1"/>
  <c r="V471" i="1"/>
  <c r="AF471" i="1"/>
  <c r="AF466" i="1" s="1"/>
  <c r="U467" i="1"/>
  <c r="V467" i="1"/>
  <c r="V466" i="1" l="1"/>
  <c r="U466" i="1"/>
  <c r="M2227" i="1" l="1"/>
  <c r="Q2227" i="1" s="1"/>
  <c r="M2226" i="1"/>
  <c r="Q2226" i="1" s="1"/>
  <c r="M2225" i="1"/>
  <c r="Q2225" i="1" s="1"/>
  <c r="M2224" i="1"/>
  <c r="Q2224" i="1" s="1"/>
  <c r="M2223" i="1"/>
  <c r="Q2223" i="1" s="1"/>
  <c r="M2222" i="1"/>
  <c r="Q2222" i="1" s="1"/>
  <c r="M1647" i="1"/>
  <c r="Q1647" i="1" s="1"/>
  <c r="M1646" i="1"/>
  <c r="Q1646" i="1" s="1"/>
  <c r="M1645" i="1"/>
  <c r="Q1645" i="1" s="1"/>
  <c r="M1644" i="1"/>
  <c r="Q1644" i="1" s="1"/>
  <c r="M1395" i="1"/>
  <c r="Q1395" i="1" s="1"/>
  <c r="M1394" i="1"/>
  <c r="Q1394" i="1" s="1"/>
  <c r="M1393" i="1"/>
  <c r="Q1393" i="1" s="1"/>
  <c r="M1159" i="1"/>
  <c r="Q1159" i="1" s="1"/>
  <c r="M1158" i="1"/>
  <c r="Q1158" i="1" s="1"/>
  <c r="M1157" i="1"/>
  <c r="Q1157" i="1" s="1"/>
  <c r="M1156" i="1"/>
  <c r="Q1156" i="1" s="1"/>
  <c r="M1048" i="1"/>
  <c r="Q1048" i="1" s="1"/>
  <c r="M812" i="1"/>
  <c r="Q812" i="1" s="1"/>
  <c r="M811" i="1"/>
  <c r="Q811" i="1" s="1"/>
  <c r="M810" i="1"/>
  <c r="Q810" i="1" s="1"/>
  <c r="M555" i="1"/>
  <c r="Q555" i="1" s="1"/>
  <c r="M554" i="1"/>
  <c r="Q554" i="1" s="1"/>
  <c r="M318" i="1"/>
  <c r="Q318" i="1" s="1"/>
  <c r="M317" i="1"/>
  <c r="Q317" i="1" s="1"/>
  <c r="M316" i="1"/>
  <c r="Q316" i="1" s="1"/>
  <c r="M315" i="1"/>
  <c r="Q315" i="1" s="1"/>
  <c r="M314" i="1"/>
  <c r="Q314" i="1" s="1"/>
  <c r="M2221" i="1"/>
  <c r="Q2221" i="1" s="1"/>
  <c r="M2220" i="1"/>
  <c r="Q2220" i="1" s="1"/>
  <c r="M2219" i="1"/>
  <c r="Q2219" i="1" s="1"/>
  <c r="M2218" i="1"/>
  <c r="Q2218" i="1" s="1"/>
  <c r="M2217" i="1"/>
  <c r="Q2217" i="1" s="1"/>
  <c r="M2216" i="1"/>
  <c r="Q2216" i="1" s="1"/>
  <c r="M2215" i="1"/>
  <c r="Q2215" i="1" s="1"/>
  <c r="M2214" i="1"/>
  <c r="Q2214" i="1" s="1"/>
  <c r="M2213" i="1"/>
  <c r="Q2213" i="1" s="1"/>
  <c r="M2212" i="1"/>
  <c r="Q2212" i="1" s="1"/>
  <c r="M2211" i="1"/>
  <c r="Q2211" i="1" s="1"/>
  <c r="M2210" i="1"/>
  <c r="Q2210" i="1" s="1"/>
  <c r="M2209" i="1"/>
  <c r="Q2209" i="1" s="1"/>
  <c r="M2208" i="1"/>
  <c r="Q2208" i="1" s="1"/>
  <c r="M1643" i="1"/>
  <c r="Q1643" i="1" s="1"/>
  <c r="M1526" i="1"/>
  <c r="Q1526" i="1" s="1"/>
  <c r="M1525" i="1"/>
  <c r="Q1525" i="1" s="1"/>
  <c r="M1216" i="1"/>
  <c r="Q1216" i="1" s="1"/>
  <c r="M1155" i="1"/>
  <c r="Q1155" i="1" s="1"/>
  <c r="M1154" i="1"/>
  <c r="Q1154" i="1" s="1"/>
  <c r="M1153" i="1"/>
  <c r="Q1153" i="1" s="1"/>
  <c r="M1152" i="1"/>
  <c r="Q1152" i="1" s="1"/>
  <c r="M1151" i="1"/>
  <c r="Q1151" i="1" s="1"/>
  <c r="M954" i="1"/>
  <c r="Q954" i="1" s="1"/>
  <c r="M953" i="1"/>
  <c r="Q953" i="1" s="1"/>
  <c r="M523" i="1"/>
  <c r="Q523" i="1" s="1"/>
  <c r="M522" i="1"/>
  <c r="Q522" i="1" s="1"/>
  <c r="M525" i="1"/>
  <c r="Q525" i="1" s="1"/>
  <c r="M521" i="1"/>
  <c r="Q521" i="1" s="1"/>
  <c r="M313" i="1"/>
  <c r="Q313" i="1" s="1"/>
  <c r="M319" i="1" l="1"/>
  <c r="Q319" i="1" s="1"/>
  <c r="M308" i="1"/>
  <c r="Q308" i="1" s="1"/>
  <c r="M1827" i="1" l="1"/>
  <c r="Q1827" i="1" s="1"/>
  <c r="M1828" i="1"/>
  <c r="Q1828" i="1" s="1"/>
  <c r="M500" i="1" l="1"/>
  <c r="Q500" i="1" s="1"/>
  <c r="M498" i="1"/>
  <c r="M499" i="1"/>
  <c r="R2205" i="1" l="1"/>
  <c r="R2177" i="1" l="1"/>
  <c r="R1520" i="1" l="1"/>
  <c r="R946" i="1" l="1"/>
  <c r="R460" i="1" l="1"/>
  <c r="R2095" i="1" l="1"/>
  <c r="R1994" i="1" l="1"/>
  <c r="R1952" i="1"/>
  <c r="M351" i="1" l="1"/>
  <c r="Q351" i="1" s="1"/>
  <c r="M352" i="1"/>
  <c r="Q352" i="1" s="1"/>
  <c r="M1826" i="1"/>
  <c r="Q1826" i="1" s="1"/>
  <c r="M1304" i="1" l="1"/>
  <c r="AF1387" i="1" l="1"/>
  <c r="AQ466" i="1" l="1"/>
  <c r="M1529" i="1" l="1"/>
  <c r="Q1529" i="1" s="1"/>
  <c r="M1528" i="1"/>
  <c r="Q1528" i="1" s="1"/>
  <c r="M1053" i="1"/>
  <c r="Q1053" i="1" s="1"/>
  <c r="M1052" i="1"/>
  <c r="Q1052" i="1" s="1"/>
  <c r="M973" i="1"/>
  <c r="Q973" i="1" s="1"/>
  <c r="M972" i="1"/>
  <c r="Q972" i="1" s="1"/>
  <c r="R447" i="1" l="1"/>
  <c r="M463" i="1"/>
  <c r="Q463" i="1" s="1"/>
  <c r="M462" i="1"/>
  <c r="Q462" i="1" s="1"/>
  <c r="R227" i="1" l="1"/>
  <c r="AB1897" i="1" l="1"/>
  <c r="U1593" i="1"/>
  <c r="V1593" i="1"/>
  <c r="W1593" i="1"/>
  <c r="X1593" i="1"/>
  <c r="Y1593" i="1"/>
  <c r="Z1593" i="1"/>
  <c r="AA1593" i="1"/>
  <c r="AB1593" i="1"/>
  <c r="AF1593" i="1"/>
  <c r="U913" i="1"/>
  <c r="V913" i="1"/>
  <c r="AA913" i="1"/>
  <c r="AB913" i="1"/>
  <c r="AF913" i="1"/>
  <c r="R2189" i="1" l="1"/>
  <c r="M1400" i="1" l="1"/>
  <c r="Q1400" i="1" s="1"/>
  <c r="M2007" i="1" l="1"/>
  <c r="M2008" i="1"/>
  <c r="Q2008" i="1" s="1"/>
  <c r="M2009" i="1"/>
  <c r="R240" i="1" l="1"/>
  <c r="M1475" i="1" l="1"/>
  <c r="Q1475" i="1" s="1"/>
  <c r="M653" i="1" l="1"/>
  <c r="Q653" i="1" s="1"/>
  <c r="M1386" i="1" l="1"/>
  <c r="Q1386" i="1" s="1"/>
  <c r="R404" i="1" l="1"/>
  <c r="R1360" i="1" l="1"/>
  <c r="R1353" i="1"/>
  <c r="R2348" i="1" l="1"/>
  <c r="R1596" i="1" l="1"/>
  <c r="R1962" i="1" l="1"/>
  <c r="R1931" i="1"/>
  <c r="M1205" i="1" l="1"/>
  <c r="R1104" i="1" l="1"/>
  <c r="R441" i="1" l="1"/>
  <c r="R421" i="1"/>
  <c r="R410" i="1"/>
  <c r="R395" i="1" l="1"/>
  <c r="R157" i="1" l="1"/>
  <c r="Q27" i="3" l="1"/>
  <c r="M1385" i="1"/>
  <c r="Q1385" i="1" s="1"/>
  <c r="M1490" i="1"/>
  <c r="Q1490" i="1" s="1"/>
  <c r="M1508" i="1" l="1"/>
  <c r="M1595" i="1"/>
  <c r="Q1595" i="1" s="1"/>
  <c r="M98" i="1"/>
  <c r="Q98" i="1" s="1"/>
  <c r="Q1510" i="1" l="1"/>
  <c r="Q499" i="1"/>
  <c r="M2091" i="1" l="1"/>
  <c r="M1947" i="1"/>
  <c r="Q1947" i="1" s="1"/>
  <c r="M1948" i="1"/>
  <c r="R428" i="1" l="1"/>
  <c r="R403" i="1"/>
  <c r="R225" i="1"/>
  <c r="M225" i="1" s="1"/>
  <c r="AF1981" i="1" l="1"/>
  <c r="AF1914" i="1"/>
  <c r="M793" i="1"/>
  <c r="Q793" i="1" s="1"/>
  <c r="AF1897" i="1" l="1"/>
  <c r="M791" i="1"/>
  <c r="Q791" i="1" s="1"/>
  <c r="M792" i="1"/>
  <c r="Q792" i="1" s="1"/>
  <c r="M2169" i="1" l="1"/>
  <c r="Q2169" i="1" s="1"/>
  <c r="M2168" i="1"/>
  <c r="Q2168" i="1" s="1"/>
  <c r="M2170" i="1"/>
  <c r="Q2170" i="1" s="1"/>
  <c r="M2171" i="1"/>
  <c r="M2381" i="1"/>
  <c r="Q2381" i="1" s="1"/>
  <c r="AQ885" i="1"/>
  <c r="A885" i="1" s="1"/>
  <c r="I729" i="1" l="1"/>
  <c r="R2162" i="1" l="1"/>
  <c r="R50" i="1"/>
  <c r="R2164" i="1" l="1"/>
  <c r="R1984" i="1" l="1"/>
  <c r="R2013" i="1"/>
  <c r="R1997" i="1" l="1"/>
  <c r="R440" i="1" l="1"/>
  <c r="R438" i="1" l="1"/>
  <c r="R436" i="1"/>
  <c r="R422" i="1" l="1"/>
  <c r="R263" i="1" l="1"/>
  <c r="R118" i="1" l="1"/>
  <c r="R245" i="1" l="1"/>
  <c r="R718" i="1" l="1"/>
  <c r="M1274" i="1" l="1"/>
  <c r="Q1274" i="1" s="1"/>
  <c r="M1273" i="1"/>
  <c r="Q1273" i="1" s="1"/>
  <c r="AQ1275" i="1"/>
  <c r="A1275" i="1" s="1"/>
  <c r="R1318" i="1" l="1"/>
  <c r="R1344" i="1" l="1"/>
  <c r="R1351" i="1"/>
  <c r="R1316" i="1" l="1"/>
  <c r="R1348" i="1" l="1"/>
  <c r="R1335" i="1"/>
  <c r="R1331" i="1"/>
  <c r="R1347" i="1" l="1"/>
  <c r="R1960" i="1" l="1"/>
  <c r="R2062" i="1"/>
  <c r="R2086" i="1"/>
  <c r="R1974" i="1" l="1"/>
  <c r="R2018" i="1" l="1"/>
  <c r="R1954" i="1"/>
  <c r="R1971" i="1" l="1"/>
  <c r="R2087" i="1" l="1"/>
  <c r="R443" i="1"/>
  <c r="R433" i="1"/>
  <c r="R431" i="1"/>
  <c r="R423" i="1"/>
  <c r="R399" i="1"/>
  <c r="R387" i="1" l="1"/>
  <c r="R2368" i="1"/>
  <c r="R2433" i="1"/>
  <c r="R2432" i="1"/>
  <c r="R2345" i="1"/>
  <c r="R2428" i="1"/>
  <c r="R2426" i="1"/>
  <c r="R2340" i="1"/>
  <c r="R2333" i="1"/>
  <c r="R2332" i="1"/>
  <c r="R2421" i="1"/>
  <c r="R2420" i="1"/>
  <c r="R2414" i="1"/>
  <c r="R2410" i="1"/>
  <c r="R2322" i="1"/>
  <c r="R2320" i="1"/>
  <c r="R2316" i="1"/>
  <c r="R2315" i="1"/>
  <c r="R2314" i="1"/>
  <c r="R2313" i="1"/>
  <c r="R2301" i="1"/>
  <c r="R2296" i="1"/>
  <c r="R2295" i="1"/>
  <c r="R2402" i="1"/>
  <c r="R2294" i="1"/>
  <c r="R2292" i="1"/>
  <c r="R2395" i="1"/>
  <c r="R2288" i="1"/>
  <c r="R2277" i="1"/>
  <c r="R2273" i="1"/>
  <c r="R2386" i="1"/>
  <c r="R2242" i="1"/>
  <c r="R1735" i="1" l="1"/>
  <c r="R1682" i="1"/>
  <c r="R1681" i="1"/>
  <c r="R1680" i="1"/>
  <c r="R1679" i="1"/>
  <c r="R1675" i="1"/>
  <c r="R1673" i="1"/>
  <c r="R1669" i="1"/>
  <c r="R1668" i="1"/>
  <c r="R1667" i="1"/>
  <c r="R1666" i="1"/>
  <c r="R1665" i="1"/>
  <c r="R1664" i="1"/>
  <c r="R1593" i="1" l="1"/>
  <c r="R1489" i="1"/>
  <c r="R1488" i="1"/>
  <c r="R1485" i="1"/>
  <c r="R1483" i="1"/>
  <c r="R1409" i="1"/>
  <c r="R1495" i="1"/>
  <c r="R1476" i="1"/>
  <c r="R1471" i="1"/>
  <c r="R1469" i="1"/>
  <c r="R1460" i="1"/>
  <c r="R1457" i="1"/>
  <c r="R1412" i="1"/>
  <c r="R1451" i="1"/>
  <c r="R1448" i="1"/>
  <c r="R1444" i="1"/>
  <c r="R1491" i="1"/>
  <c r="R1439" i="1"/>
  <c r="R1423" i="1"/>
  <c r="R1422" i="1"/>
  <c r="R1434" i="1"/>
  <c r="R963" i="1"/>
  <c r="R856" i="1"/>
  <c r="R835" i="1"/>
  <c r="R854" i="1"/>
  <c r="R833" i="1"/>
  <c r="R832" i="1"/>
  <c r="R831" i="1"/>
  <c r="R851" i="1"/>
  <c r="R850" i="1"/>
  <c r="R849" i="1"/>
  <c r="R829" i="1"/>
  <c r="R828" i="1"/>
  <c r="R882" i="1"/>
  <c r="R913" i="1" l="1"/>
  <c r="R49" i="1" l="1"/>
  <c r="R1365" i="1" l="1"/>
  <c r="I1897" i="1" l="1"/>
  <c r="I1829" i="1"/>
  <c r="I1696" i="1"/>
  <c r="I1691" i="1"/>
  <c r="I1593" i="1"/>
  <c r="I1573" i="1"/>
  <c r="I1560" i="1"/>
  <c r="I1509" i="1"/>
  <c r="I1504" i="1"/>
  <c r="I1303" i="1"/>
  <c r="I1275" i="1"/>
  <c r="I1259" i="1"/>
  <c r="I1195" i="1"/>
  <c r="I1182" i="1"/>
  <c r="I1090" i="1"/>
  <c r="I1023" i="1"/>
  <c r="I913" i="1"/>
  <c r="I894" i="1"/>
  <c r="I683" i="1"/>
  <c r="I658" i="1"/>
  <c r="J650" i="1"/>
  <c r="J635" i="1"/>
  <c r="I578" i="1"/>
  <c r="I568" i="1"/>
  <c r="I562" i="1"/>
  <c r="I540" i="1"/>
  <c r="I487" i="1"/>
  <c r="I482" i="1"/>
  <c r="I471" i="1"/>
  <c r="I387" i="1"/>
  <c r="I353" i="1"/>
  <c r="I336" i="1"/>
  <c r="I67" i="1"/>
  <c r="M1990" i="1" l="1"/>
  <c r="Q1990" i="1" s="1"/>
  <c r="S1829" i="1"/>
  <c r="T1829" i="1"/>
  <c r="U1829" i="1"/>
  <c r="V1829" i="1"/>
  <c r="Y1829" i="1"/>
  <c r="Z1829" i="1"/>
  <c r="AA1829" i="1"/>
  <c r="AB1829" i="1"/>
  <c r="AE1829" i="1"/>
  <c r="AF1829" i="1"/>
  <c r="M1742" i="1"/>
  <c r="M1833" i="1"/>
  <c r="S1737" i="1" l="1"/>
  <c r="T1737" i="1"/>
  <c r="U1737" i="1"/>
  <c r="Y1737" i="1"/>
  <c r="Z1737" i="1"/>
  <c r="AA1737" i="1"/>
  <c r="AB1737" i="1"/>
  <c r="AE1737" i="1"/>
  <c r="AF1737" i="1"/>
  <c r="M1830" i="1" l="1"/>
  <c r="M1831" i="1"/>
  <c r="M1832" i="1"/>
  <c r="Q1832" i="1" s="1"/>
  <c r="M1834" i="1"/>
  <c r="M1835" i="1"/>
  <c r="Q1835" i="1" s="1"/>
  <c r="M1836" i="1"/>
  <c r="Q1836" i="1" s="1"/>
  <c r="M1837" i="1"/>
  <c r="Q1837" i="1" s="1"/>
  <c r="M1838" i="1"/>
  <c r="Q1838" i="1" s="1"/>
  <c r="M1839" i="1"/>
  <c r="M1840" i="1"/>
  <c r="Q1840" i="1" s="1"/>
  <c r="M1841" i="1"/>
  <c r="M1843" i="1"/>
  <c r="Q1843" i="1" s="1"/>
  <c r="M1844" i="1"/>
  <c r="Q1844" i="1" s="1"/>
  <c r="M1845" i="1"/>
  <c r="Q1845" i="1" s="1"/>
  <c r="M1846" i="1"/>
  <c r="Q1846" i="1" s="1"/>
  <c r="M1847" i="1"/>
  <c r="Q1847" i="1" s="1"/>
  <c r="M1848" i="1"/>
  <c r="Q1848" i="1" s="1"/>
  <c r="M1849" i="1"/>
  <c r="Q1849" i="1" s="1"/>
  <c r="M1850" i="1"/>
  <c r="Q1850" i="1" s="1"/>
  <c r="M1851" i="1"/>
  <c r="Q1851" i="1" s="1"/>
  <c r="M1852" i="1"/>
  <c r="Q1852" i="1" s="1"/>
  <c r="M1853" i="1"/>
  <c r="Q1853" i="1" s="1"/>
  <c r="M1854" i="1"/>
  <c r="Q1854" i="1" s="1"/>
  <c r="M1855" i="1"/>
  <c r="Q1855" i="1" s="1"/>
  <c r="M1856" i="1"/>
  <c r="Q1856" i="1" s="1"/>
  <c r="M1857" i="1"/>
  <c r="Q1857" i="1" s="1"/>
  <c r="M1859" i="1"/>
  <c r="Q1859" i="1" s="1"/>
  <c r="M1860" i="1"/>
  <c r="Q1860" i="1" s="1"/>
  <c r="M1861" i="1"/>
  <c r="Q1861" i="1" s="1"/>
  <c r="M1862" i="1"/>
  <c r="Q1862" i="1" s="1"/>
  <c r="M1863" i="1"/>
  <c r="Q1863" i="1" s="1"/>
  <c r="M1864" i="1"/>
  <c r="Q1864" i="1" s="1"/>
  <c r="M1865" i="1"/>
  <c r="Q1865" i="1" s="1"/>
  <c r="M1866" i="1"/>
  <c r="Q1866" i="1" s="1"/>
  <c r="M1867" i="1"/>
  <c r="Q1867" i="1" s="1"/>
  <c r="M1868" i="1"/>
  <c r="Q1868" i="1" s="1"/>
  <c r="M1869" i="1"/>
  <c r="Q1869" i="1" s="1"/>
  <c r="M1870" i="1"/>
  <c r="Q1870" i="1" s="1"/>
  <c r="M1871" i="1"/>
  <c r="Q1871" i="1" s="1"/>
  <c r="M1872" i="1"/>
  <c r="Q1872" i="1" s="1"/>
  <c r="M1873" i="1"/>
  <c r="Q1873" i="1" s="1"/>
  <c r="M1874" i="1"/>
  <c r="Q1874" i="1" s="1"/>
  <c r="M1875" i="1"/>
  <c r="Q1875" i="1" s="1"/>
  <c r="M1876" i="1"/>
  <c r="Q1876" i="1" s="1"/>
  <c r="M1877" i="1"/>
  <c r="Q1877" i="1" s="1"/>
  <c r="M1878" i="1"/>
  <c r="Q1878" i="1" s="1"/>
  <c r="M1879" i="1"/>
  <c r="Q1879" i="1" s="1"/>
  <c r="M1880" i="1"/>
  <c r="Q1880" i="1" s="1"/>
  <c r="M1881" i="1"/>
  <c r="Q1881" i="1" s="1"/>
  <c r="M1882" i="1"/>
  <c r="Q1882" i="1" s="1"/>
  <c r="M1883" i="1"/>
  <c r="Q1883" i="1" s="1"/>
  <c r="M1884" i="1"/>
  <c r="Q1884" i="1" s="1"/>
  <c r="M1885" i="1"/>
  <c r="M1886" i="1"/>
  <c r="Q1886" i="1" s="1"/>
  <c r="M1887" i="1"/>
  <c r="Q1887" i="1" s="1"/>
  <c r="M1888" i="1"/>
  <c r="Q1888" i="1" s="1"/>
  <c r="M1889" i="1"/>
  <c r="Q1889" i="1" s="1"/>
  <c r="M1890" i="1"/>
  <c r="Q1890" i="1" s="1"/>
  <c r="M1891" i="1"/>
  <c r="Q1891" i="1" s="1"/>
  <c r="M1892" i="1"/>
  <c r="Q1892" i="1" s="1"/>
  <c r="M1893" i="1"/>
  <c r="Q1893" i="1" s="1"/>
  <c r="M1894" i="1"/>
  <c r="Q1894" i="1" s="1"/>
  <c r="M1895" i="1"/>
  <c r="Q1895" i="1" s="1"/>
  <c r="M1896" i="1"/>
  <c r="Q1896" i="1" s="1"/>
  <c r="P1829" i="1"/>
  <c r="U600" i="1"/>
  <c r="V600" i="1"/>
  <c r="W600" i="1"/>
  <c r="X600" i="1"/>
  <c r="U1542" i="1"/>
  <c r="V1542" i="1"/>
  <c r="R33" i="1"/>
  <c r="U33" i="1"/>
  <c r="AA33" i="1"/>
  <c r="AA25" i="1" s="1"/>
  <c r="AB33" i="1"/>
  <c r="AB25" i="1" s="1"/>
  <c r="R26" i="1"/>
  <c r="U26" i="1"/>
  <c r="V26" i="1"/>
  <c r="R540" i="1"/>
  <c r="U540" i="1"/>
  <c r="AF1736" i="1"/>
  <c r="J1897" i="1"/>
  <c r="K1897" i="1"/>
  <c r="L1897" i="1"/>
  <c r="R1696" i="1"/>
  <c r="U1696" i="1"/>
  <c r="W1696" i="1"/>
  <c r="W1687" i="1" s="1"/>
  <c r="X1696" i="1"/>
  <c r="X1687" i="1" s="1"/>
  <c r="Y1696" i="1"/>
  <c r="Y1687" i="1" s="1"/>
  <c r="Z1696" i="1"/>
  <c r="Z1687" i="1" s="1"/>
  <c r="AA1696" i="1"/>
  <c r="AB1696" i="1"/>
  <c r="AF1696" i="1"/>
  <c r="AF1687" i="1" s="1"/>
  <c r="J1696" i="1"/>
  <c r="K1696" i="1"/>
  <c r="L1696" i="1"/>
  <c r="J1593" i="1"/>
  <c r="K1593" i="1"/>
  <c r="L1593" i="1"/>
  <c r="R1546" i="1"/>
  <c r="R1541" i="1" s="1"/>
  <c r="AA1546" i="1"/>
  <c r="AA1541" i="1" s="1"/>
  <c r="AB1546" i="1"/>
  <c r="AB1541" i="1" s="1"/>
  <c r="J1546" i="1"/>
  <c r="K1546" i="1"/>
  <c r="L1546" i="1"/>
  <c r="I1546" i="1"/>
  <c r="U1509" i="1"/>
  <c r="Y1509" i="1"/>
  <c r="Y1498" i="1" s="1"/>
  <c r="Z1509" i="1"/>
  <c r="Z1498" i="1" s="1"/>
  <c r="AF1509" i="1"/>
  <c r="J1509" i="1"/>
  <c r="K1509" i="1"/>
  <c r="L1509" i="1"/>
  <c r="U1303" i="1"/>
  <c r="Y1303" i="1"/>
  <c r="AA1303" i="1"/>
  <c r="AF1303" i="1"/>
  <c r="J1303" i="1"/>
  <c r="K1303" i="1"/>
  <c r="L1303" i="1"/>
  <c r="U1195" i="1"/>
  <c r="Y1195" i="1"/>
  <c r="AA1195" i="1"/>
  <c r="AB1195" i="1"/>
  <c r="J1195" i="1"/>
  <c r="K1195" i="1"/>
  <c r="L1195" i="1"/>
  <c r="K1174" i="1"/>
  <c r="I1174" i="1"/>
  <c r="U1090" i="1"/>
  <c r="Y1090" i="1"/>
  <c r="AA1090" i="1"/>
  <c r="AF1090" i="1"/>
  <c r="J1090" i="1"/>
  <c r="K1090" i="1"/>
  <c r="L1090" i="1"/>
  <c r="U1023" i="1"/>
  <c r="Y1023" i="1"/>
  <c r="Z1023" i="1"/>
  <c r="AA1023" i="1"/>
  <c r="AB1023" i="1"/>
  <c r="J1023" i="1"/>
  <c r="K1023" i="1"/>
  <c r="L1023" i="1"/>
  <c r="J913" i="1"/>
  <c r="K913" i="1"/>
  <c r="L913" i="1"/>
  <c r="R729" i="1"/>
  <c r="U729" i="1"/>
  <c r="W729" i="1"/>
  <c r="Y729" i="1"/>
  <c r="AA729" i="1"/>
  <c r="AF729" i="1"/>
  <c r="J729" i="1"/>
  <c r="K729" i="1"/>
  <c r="L729" i="1"/>
  <c r="I650" i="1"/>
  <c r="R635" i="1"/>
  <c r="U635" i="1"/>
  <c r="AA635" i="1"/>
  <c r="AA630" i="1" s="1"/>
  <c r="AB635" i="1"/>
  <c r="AB630" i="1" s="1"/>
  <c r="K635" i="1"/>
  <c r="L635" i="1"/>
  <c r="I635" i="1"/>
  <c r="U612" i="1"/>
  <c r="W612" i="1"/>
  <c r="AF612" i="1"/>
  <c r="J612" i="1"/>
  <c r="K612" i="1"/>
  <c r="L612" i="1"/>
  <c r="I612" i="1"/>
  <c r="U578" i="1"/>
  <c r="AF578" i="1"/>
  <c r="J578" i="1"/>
  <c r="K578" i="1"/>
  <c r="L578" i="1"/>
  <c r="J540" i="1"/>
  <c r="K540" i="1"/>
  <c r="L540" i="1"/>
  <c r="J487" i="1"/>
  <c r="K487" i="1"/>
  <c r="L487" i="1"/>
  <c r="J471" i="1"/>
  <c r="K471" i="1"/>
  <c r="L471" i="1"/>
  <c r="J387" i="1"/>
  <c r="K387" i="1"/>
  <c r="L387" i="1"/>
  <c r="J119" i="1"/>
  <c r="K119" i="1"/>
  <c r="L119" i="1"/>
  <c r="I119" i="1"/>
  <c r="J33" i="1"/>
  <c r="K33" i="1"/>
  <c r="L33" i="1"/>
  <c r="I33" i="1"/>
  <c r="R487" i="1"/>
  <c r="R477" i="1" s="1"/>
  <c r="U487" i="1"/>
  <c r="AA487" i="1"/>
  <c r="AA477" i="1" s="1"/>
  <c r="AB487" i="1"/>
  <c r="AB477" i="1" s="1"/>
  <c r="AF487" i="1"/>
  <c r="AF477" i="1" s="1"/>
  <c r="U119" i="1"/>
  <c r="Y119" i="1"/>
  <c r="AA119" i="1"/>
  <c r="AE119" i="1"/>
  <c r="AE46" i="1" s="1"/>
  <c r="Q1830" i="1" l="1"/>
  <c r="R25" i="1"/>
  <c r="S1736" i="1"/>
  <c r="R620" i="1"/>
  <c r="R612" i="1" s="1"/>
  <c r="M2156" i="1" l="1"/>
  <c r="Q2156" i="1" s="1"/>
  <c r="M2157" i="1"/>
  <c r="Q2157" i="1" s="1"/>
  <c r="M2158" i="1"/>
  <c r="Q2158" i="1" s="1"/>
  <c r="M2159" i="1"/>
  <c r="Q2159" i="1" s="1"/>
  <c r="M2160" i="1"/>
  <c r="Q2160" i="1" s="1"/>
  <c r="M2161" i="1"/>
  <c r="Q2161" i="1" s="1"/>
  <c r="M790" i="1"/>
  <c r="Q790" i="1" s="1"/>
  <c r="M2163" i="1"/>
  <c r="Q2163" i="1" s="1"/>
  <c r="M2165" i="1"/>
  <c r="Q2165" i="1" s="1"/>
  <c r="M2166" i="1"/>
  <c r="Q2166" i="1" s="1"/>
  <c r="M2167" i="1"/>
  <c r="Q2167" i="1" s="1"/>
  <c r="Q2171" i="1"/>
  <c r="M2172" i="1"/>
  <c r="Q2172" i="1" s="1"/>
  <c r="M2173" i="1"/>
  <c r="Q2173" i="1" s="1"/>
  <c r="M2174" i="1"/>
  <c r="Q2174" i="1" s="1"/>
  <c r="M2175" i="1"/>
  <c r="Q2175" i="1" s="1"/>
  <c r="M2176" i="1"/>
  <c r="Q2176" i="1" s="1"/>
  <c r="M2177" i="1"/>
  <c r="Q2177" i="1" s="1"/>
  <c r="M2178" i="1"/>
  <c r="Q2178" i="1" s="1"/>
  <c r="M2179" i="1"/>
  <c r="Q2179" i="1" s="1"/>
  <c r="M2180" i="1"/>
  <c r="Q2180" i="1" s="1"/>
  <c r="M2181" i="1"/>
  <c r="Q2181" i="1" s="1"/>
  <c r="M2182" i="1"/>
  <c r="Q2182" i="1" s="1"/>
  <c r="M2183" i="1"/>
  <c r="Q2183" i="1" s="1"/>
  <c r="M2184" i="1"/>
  <c r="Q2184" i="1" s="1"/>
  <c r="M2185" i="1"/>
  <c r="Q2185" i="1" s="1"/>
  <c r="M2186" i="1"/>
  <c r="Q2186" i="1" s="1"/>
  <c r="M2187" i="1"/>
  <c r="Q2187" i="1" s="1"/>
  <c r="M2188" i="1"/>
  <c r="Q2188" i="1" s="1"/>
  <c r="M2189" i="1"/>
  <c r="Q2189" i="1" s="1"/>
  <c r="M2190" i="1"/>
  <c r="Q2190" i="1" s="1"/>
  <c r="M2191" i="1"/>
  <c r="Q2191" i="1" s="1"/>
  <c r="M2192" i="1"/>
  <c r="Q2192" i="1" s="1"/>
  <c r="M2193" i="1"/>
  <c r="Q2193" i="1" s="1"/>
  <c r="M2194" i="1"/>
  <c r="Q2194" i="1" s="1"/>
  <c r="M2195" i="1"/>
  <c r="Q2195" i="1" s="1"/>
  <c r="M2196" i="1"/>
  <c r="Q2196" i="1" s="1"/>
  <c r="M2197" i="1"/>
  <c r="Q2197" i="1" s="1"/>
  <c r="M2198" i="1"/>
  <c r="Q2198" i="1" s="1"/>
  <c r="M2199" i="1"/>
  <c r="Q2199" i="1" s="1"/>
  <c r="M2200" i="1"/>
  <c r="Q2200" i="1" s="1"/>
  <c r="M2201" i="1"/>
  <c r="Q2201" i="1" s="1"/>
  <c r="M2202" i="1"/>
  <c r="Q2202" i="1" s="1"/>
  <c r="M2203" i="1"/>
  <c r="Q2203" i="1" s="1"/>
  <c r="M2234" i="1"/>
  <c r="Q2234" i="1" s="1"/>
  <c r="M2235" i="1"/>
  <c r="Q2235" i="1" s="1"/>
  <c r="M2236" i="1"/>
  <c r="Q2236" i="1" s="1"/>
  <c r="M2237" i="1"/>
  <c r="Q2237" i="1" s="1"/>
  <c r="M2238" i="1"/>
  <c r="Q2238" i="1" s="1"/>
  <c r="M2239" i="1"/>
  <c r="Q2239" i="1" s="1"/>
  <c r="M2240" i="1"/>
  <c r="Q2240" i="1" s="1"/>
  <c r="M2241" i="1"/>
  <c r="Q2241" i="1" s="1"/>
  <c r="M2382" i="1"/>
  <c r="Q2382" i="1" s="1"/>
  <c r="M2242" i="1"/>
  <c r="Q2242" i="1" s="1"/>
  <c r="M2243" i="1"/>
  <c r="Q2243" i="1" s="1"/>
  <c r="M2244" i="1"/>
  <c r="Q2244" i="1" s="1"/>
  <c r="M2383" i="1"/>
  <c r="Q2383" i="1" s="1"/>
  <c r="M2384" i="1"/>
  <c r="Q2384" i="1" s="1"/>
  <c r="M2245" i="1"/>
  <c r="Q2245" i="1" s="1"/>
  <c r="M2246" i="1"/>
  <c r="Q2246" i="1" s="1"/>
  <c r="M2247" i="1"/>
  <c r="Q2247" i="1" s="1"/>
  <c r="M2248" i="1"/>
  <c r="Q2248" i="1" s="1"/>
  <c r="M2249" i="1"/>
  <c r="Q2249" i="1" s="1"/>
  <c r="M2250" i="1"/>
  <c r="Q2250" i="1" s="1"/>
  <c r="M2385" i="1"/>
  <c r="Q2385" i="1" s="1"/>
  <c r="M2251" i="1"/>
  <c r="Q2251" i="1" s="1"/>
  <c r="M2252" i="1"/>
  <c r="Q2252" i="1" s="1"/>
  <c r="M2253" i="1"/>
  <c r="Q2253" i="1" s="1"/>
  <c r="M2254" i="1"/>
  <c r="Q2254" i="1" s="1"/>
  <c r="M2206" i="1"/>
  <c r="Q2206" i="1" s="1"/>
  <c r="M2386" i="1"/>
  <c r="Q2386" i="1" s="1"/>
  <c r="M2255" i="1"/>
  <c r="Q2255" i="1" s="1"/>
  <c r="M2256" i="1"/>
  <c r="Q2256" i="1" s="1"/>
  <c r="M2257" i="1"/>
  <c r="Q2257" i="1" s="1"/>
  <c r="M2387" i="1"/>
  <c r="Q2387" i="1" s="1"/>
  <c r="M2258" i="1"/>
  <c r="Q2258" i="1" s="1"/>
  <c r="M2259" i="1"/>
  <c r="Q2259" i="1" s="1"/>
  <c r="M2207" i="1"/>
  <c r="Q2207" i="1" s="1"/>
  <c r="M2260" i="1"/>
  <c r="Q2260" i="1" s="1"/>
  <c r="M2261" i="1"/>
  <c r="Q2261" i="1" s="1"/>
  <c r="M2262" i="1"/>
  <c r="Q2262" i="1" s="1"/>
  <c r="M2263" i="1"/>
  <c r="Q2263" i="1" s="1"/>
  <c r="M2264" i="1"/>
  <c r="Q2264" i="1" s="1"/>
  <c r="M2451" i="1"/>
  <c r="Q2451" i="1" s="1"/>
  <c r="M2452" i="1"/>
  <c r="Q2452" i="1" s="1"/>
  <c r="M2265" i="1"/>
  <c r="Q2265" i="1" s="1"/>
  <c r="M2388" i="1"/>
  <c r="Q2388" i="1" s="1"/>
  <c r="M2268" i="1"/>
  <c r="Q2268" i="1" s="1"/>
  <c r="M2269" i="1"/>
  <c r="Q2269" i="1" s="1"/>
  <c r="M2270" i="1"/>
  <c r="Q2270" i="1" s="1"/>
  <c r="M2271" i="1"/>
  <c r="Q2271" i="1" s="1"/>
  <c r="M2389" i="1"/>
  <c r="Q2389" i="1" s="1"/>
  <c r="M2272" i="1"/>
  <c r="Q2272" i="1" s="1"/>
  <c r="M2273" i="1"/>
  <c r="Q2273" i="1" s="1"/>
  <c r="M2275" i="1"/>
  <c r="Q2275" i="1" s="1"/>
  <c r="M2390" i="1"/>
  <c r="Q2390" i="1" s="1"/>
  <c r="M2276" i="1"/>
  <c r="Q2276" i="1" s="1"/>
  <c r="M2277" i="1"/>
  <c r="Q2277" i="1" s="1"/>
  <c r="M2278" i="1"/>
  <c r="Q2278" i="1" s="1"/>
  <c r="M2391" i="1"/>
  <c r="Q2391" i="1" s="1"/>
  <c r="M2392" i="1"/>
  <c r="Q2392" i="1" s="1"/>
  <c r="M2279" i="1"/>
  <c r="Q2279" i="1" s="1"/>
  <c r="M2453" i="1"/>
  <c r="Q2453" i="1" s="1"/>
  <c r="M2280" i="1"/>
  <c r="Q2280" i="1" s="1"/>
  <c r="M2281" i="1"/>
  <c r="Q2281" i="1" s="1"/>
  <c r="M2282" i="1"/>
  <c r="Q2282" i="1" s="1"/>
  <c r="M2283" i="1"/>
  <c r="Q2283" i="1" s="1"/>
  <c r="M2284" i="1"/>
  <c r="Q2284" i="1" s="1"/>
  <c r="M2285" i="1"/>
  <c r="Q2285" i="1" s="1"/>
  <c r="M2286" i="1"/>
  <c r="Q2286" i="1" s="1"/>
  <c r="M2287" i="1"/>
  <c r="Q2287" i="1" s="1"/>
  <c r="M2393" i="1"/>
  <c r="Q2393" i="1" s="1"/>
  <c r="M2394" i="1"/>
  <c r="Q2394" i="1" s="1"/>
  <c r="M2288" i="1"/>
  <c r="Q2288" i="1" s="1"/>
  <c r="M2395" i="1"/>
  <c r="Q2395" i="1" s="1"/>
  <c r="M2396" i="1"/>
  <c r="Q2396" i="1" s="1"/>
  <c r="M2289" i="1"/>
  <c r="Q2289" i="1" s="1"/>
  <c r="M2397" i="1"/>
  <c r="Q2397" i="1" s="1"/>
  <c r="M2290" i="1"/>
  <c r="Q2290" i="1" s="1"/>
  <c r="M2398" i="1"/>
  <c r="Q2398" i="1" s="1"/>
  <c r="M2399" i="1"/>
  <c r="Q2399" i="1" s="1"/>
  <c r="M2400" i="1"/>
  <c r="Q2400" i="1" s="1"/>
  <c r="M2401" i="1"/>
  <c r="Q2401" i="1" s="1"/>
  <c r="M2291" i="1"/>
  <c r="Q2291" i="1" s="1"/>
  <c r="M2292" i="1"/>
  <c r="Q2292" i="1" s="1"/>
  <c r="M2293" i="1"/>
  <c r="Q2293" i="1" s="1"/>
  <c r="M2294" i="1"/>
  <c r="Q2294" i="1" s="1"/>
  <c r="M2402" i="1"/>
  <c r="Q2402" i="1" s="1"/>
  <c r="M2295" i="1"/>
  <c r="Q2295" i="1" s="1"/>
  <c r="M2296" i="1"/>
  <c r="Q2296" i="1" s="1"/>
  <c r="M2297" i="1"/>
  <c r="Q2297" i="1" s="1"/>
  <c r="M2298" i="1"/>
  <c r="Q2298" i="1" s="1"/>
  <c r="M2299" i="1"/>
  <c r="Q2299" i="1" s="1"/>
  <c r="M2454" i="1"/>
  <c r="Q2454" i="1" s="1"/>
  <c r="M2403" i="1"/>
  <c r="Q2403" i="1" s="1"/>
  <c r="M2300" i="1"/>
  <c r="Q2300" i="1" s="1"/>
  <c r="M2455" i="1"/>
  <c r="Q2455" i="1" s="1"/>
  <c r="M2404" i="1"/>
  <c r="Q2404" i="1" s="1"/>
  <c r="M2405" i="1"/>
  <c r="Q2405" i="1" s="1"/>
  <c r="M2301" i="1"/>
  <c r="Q2301" i="1" s="1"/>
  <c r="M2302" i="1"/>
  <c r="Q2302" i="1" s="1"/>
  <c r="M2303" i="1"/>
  <c r="Q2303" i="1" s="1"/>
  <c r="M2304" i="1"/>
  <c r="Q2304" i="1" s="1"/>
  <c r="M2456" i="1"/>
  <c r="Q2456" i="1" s="1"/>
  <c r="M2406" i="1"/>
  <c r="Q2406" i="1" s="1"/>
  <c r="M2305" i="1"/>
  <c r="Q2305" i="1" s="1"/>
  <c r="M2306" i="1"/>
  <c r="Q2306" i="1" s="1"/>
  <c r="M2307" i="1"/>
  <c r="Q2307" i="1" s="1"/>
  <c r="M2407" i="1"/>
  <c r="Q2407" i="1" s="1"/>
  <c r="M2308" i="1"/>
  <c r="Q2308" i="1" s="1"/>
  <c r="M2309" i="1"/>
  <c r="Q2309" i="1" s="1"/>
  <c r="M2310" i="1"/>
  <c r="Q2310" i="1" s="1"/>
  <c r="M2204" i="1"/>
  <c r="Q2204" i="1" s="1"/>
  <c r="M2311" i="1"/>
  <c r="Q2311" i="1" s="1"/>
  <c r="M2312" i="1"/>
  <c r="Q2312" i="1" s="1"/>
  <c r="M2408" i="1"/>
  <c r="Q2408" i="1" s="1"/>
  <c r="M2313" i="1"/>
  <c r="Q2313" i="1" s="1"/>
  <c r="M2314" i="1"/>
  <c r="Q2314" i="1" s="1"/>
  <c r="M2315" i="1"/>
  <c r="Q2315" i="1" s="1"/>
  <c r="M2316" i="1"/>
  <c r="Q2316" i="1" s="1"/>
  <c r="M2317" i="1"/>
  <c r="Q2317" i="1" s="1"/>
  <c r="M2457" i="1"/>
  <c r="Q2457" i="1" s="1"/>
  <c r="M2318" i="1"/>
  <c r="Q2318" i="1" s="1"/>
  <c r="M2409" i="1"/>
  <c r="Q2409" i="1" s="1"/>
  <c r="M2319" i="1"/>
  <c r="Q2319" i="1" s="1"/>
  <c r="M2320" i="1"/>
  <c r="Q2320" i="1" s="1"/>
  <c r="M2321" i="1"/>
  <c r="Q2321" i="1" s="1"/>
  <c r="M2322" i="1"/>
  <c r="Q2322" i="1" s="1"/>
  <c r="M2323" i="1"/>
  <c r="Q2323" i="1" s="1"/>
  <c r="M2410" i="1"/>
  <c r="Q2410" i="1" s="1"/>
  <c r="M2458" i="1"/>
  <c r="Q2458" i="1" s="1"/>
  <c r="M2324" i="1"/>
  <c r="Q2324" i="1" s="1"/>
  <c r="M2411" i="1"/>
  <c r="Q2411" i="1" s="1"/>
  <c r="M2412" i="1"/>
  <c r="Q2412" i="1" s="1"/>
  <c r="M2325" i="1"/>
  <c r="Q2325" i="1" s="1"/>
  <c r="M2326" i="1"/>
  <c r="Q2326" i="1" s="1"/>
  <c r="M2413" i="1"/>
  <c r="Q2413" i="1" s="1"/>
  <c r="M2327" i="1"/>
  <c r="Q2327" i="1" s="1"/>
  <c r="M2414" i="1"/>
  <c r="Q2414" i="1" s="1"/>
  <c r="M2328" i="1"/>
  <c r="Q2328" i="1" s="1"/>
  <c r="M2329" i="1"/>
  <c r="Q2329" i="1" s="1"/>
  <c r="M2415" i="1"/>
  <c r="Q2415" i="1" s="1"/>
  <c r="M2416" i="1"/>
  <c r="Q2416" i="1" s="1"/>
  <c r="M2417" i="1"/>
  <c r="Q2417" i="1" s="1"/>
  <c r="M2418" i="1"/>
  <c r="Q2418" i="1" s="1"/>
  <c r="M2419" i="1"/>
  <c r="Q2419" i="1" s="1"/>
  <c r="M2420" i="1"/>
  <c r="Q2420" i="1" s="1"/>
  <c r="M2330" i="1"/>
  <c r="Q2330" i="1" s="1"/>
  <c r="M2459" i="1"/>
  <c r="Q2459" i="1" s="1"/>
  <c r="M2331" i="1"/>
  <c r="Q2331" i="1" s="1"/>
  <c r="M2421" i="1"/>
  <c r="Q2421" i="1" s="1"/>
  <c r="M2332" i="1"/>
  <c r="Q2332" i="1" s="1"/>
  <c r="M2422" i="1"/>
  <c r="Q2422" i="1" s="1"/>
  <c r="M2333" i="1"/>
  <c r="Q2333" i="1" s="1"/>
  <c r="M2334" i="1"/>
  <c r="Q2334" i="1" s="1"/>
  <c r="M2335" i="1"/>
  <c r="Q2335" i="1" s="1"/>
  <c r="M2423" i="1"/>
  <c r="Q2423" i="1" s="1"/>
  <c r="M2336" i="1"/>
  <c r="Q2336" i="1" s="1"/>
  <c r="M2424" i="1"/>
  <c r="Q2424" i="1" s="1"/>
  <c r="M2337" i="1"/>
  <c r="Q2337" i="1" s="1"/>
  <c r="M2338" i="1"/>
  <c r="Q2338" i="1" s="1"/>
  <c r="M2339" i="1"/>
  <c r="Q2339" i="1" s="1"/>
  <c r="M2340" i="1"/>
  <c r="Q2340" i="1" s="1"/>
  <c r="M2341" i="1"/>
  <c r="Q2341" i="1" s="1"/>
  <c r="M2425" i="1"/>
  <c r="Q2425" i="1" s="1"/>
  <c r="M2342" i="1"/>
  <c r="Q2342" i="1" s="1"/>
  <c r="M2426" i="1"/>
  <c r="Q2426" i="1" s="1"/>
  <c r="M2427" i="1"/>
  <c r="Q2427" i="1" s="1"/>
  <c r="M2343" i="1"/>
  <c r="Q2343" i="1" s="1"/>
  <c r="M2428" i="1"/>
  <c r="Q2428" i="1" s="1"/>
  <c r="M2429" i="1"/>
  <c r="Q2429" i="1" s="1"/>
  <c r="M2430" i="1"/>
  <c r="Q2430" i="1" s="1"/>
  <c r="M2344" i="1"/>
  <c r="Q2344" i="1" s="1"/>
  <c r="M2345" i="1"/>
  <c r="Q2345" i="1" s="1"/>
  <c r="M2346" i="1"/>
  <c r="Q2346" i="1" s="1"/>
  <c r="M2431" i="1"/>
  <c r="Q2431" i="1" s="1"/>
  <c r="M2347" i="1"/>
  <c r="Q2347" i="1" s="1"/>
  <c r="M2348" i="1"/>
  <c r="Q2348" i="1" s="1"/>
  <c r="M2349" i="1"/>
  <c r="Q2349" i="1" s="1"/>
  <c r="M2350" i="1"/>
  <c r="Q2350" i="1" s="1"/>
  <c r="M2432" i="1"/>
  <c r="Q2432" i="1" s="1"/>
  <c r="M2351" i="1"/>
  <c r="Q2351" i="1" s="1"/>
  <c r="M2460" i="1"/>
  <c r="Q2460" i="1" s="1"/>
  <c r="M2352" i="1"/>
  <c r="Q2352" i="1" s="1"/>
  <c r="M2353" i="1"/>
  <c r="Q2353" i="1" s="1"/>
  <c r="M2354" i="1"/>
  <c r="Q2354" i="1" s="1"/>
  <c r="M2433" i="1"/>
  <c r="Q2433" i="1" s="1"/>
  <c r="M2434" i="1"/>
  <c r="Q2434" i="1" s="1"/>
  <c r="M2355" i="1"/>
  <c r="Q2355" i="1" s="1"/>
  <c r="M2435" i="1"/>
  <c r="Q2435" i="1" s="1"/>
  <c r="M2356" i="1"/>
  <c r="Q2356" i="1" s="1"/>
  <c r="M2357" i="1"/>
  <c r="Q2357" i="1" s="1"/>
  <c r="M2358" i="1"/>
  <c r="Q2358" i="1" s="1"/>
  <c r="M2359" i="1"/>
  <c r="Q2359" i="1" s="1"/>
  <c r="M2360" i="1"/>
  <c r="Q2360" i="1" s="1"/>
  <c r="M2361" i="1"/>
  <c r="Q2361" i="1" s="1"/>
  <c r="M2436" i="1"/>
  <c r="Q2436" i="1" s="1"/>
  <c r="M2362" i="1"/>
  <c r="Q2362" i="1" s="1"/>
  <c r="M2363" i="1"/>
  <c r="Q2363" i="1" s="1"/>
  <c r="M2364" i="1"/>
  <c r="Q2364" i="1" s="1"/>
  <c r="M2437" i="1"/>
  <c r="Q2437" i="1" s="1"/>
  <c r="M2438" i="1"/>
  <c r="Q2438" i="1" s="1"/>
  <c r="M2365" i="1"/>
  <c r="Q2365" i="1" s="1"/>
  <c r="M2366" i="1"/>
  <c r="Q2366" i="1" s="1"/>
  <c r="M2367" i="1"/>
  <c r="Q2367" i="1" s="1"/>
  <c r="M2439" i="1"/>
  <c r="Q2439" i="1" s="1"/>
  <c r="M2440" i="1"/>
  <c r="Q2440" i="1" s="1"/>
  <c r="M2441" i="1"/>
  <c r="Q2441" i="1" s="1"/>
  <c r="M2442" i="1"/>
  <c r="Q2442" i="1" s="1"/>
  <c r="M2368" i="1"/>
  <c r="Q2368" i="1" s="1"/>
  <c r="M2369" i="1"/>
  <c r="Q2369" i="1" s="1"/>
  <c r="M2370" i="1"/>
  <c r="Q2370" i="1" s="1"/>
  <c r="M2371" i="1"/>
  <c r="Q2371" i="1" s="1"/>
  <c r="M2443" i="1"/>
  <c r="Q2443" i="1" s="1"/>
  <c r="M2372" i="1"/>
  <c r="Q2372" i="1" s="1"/>
  <c r="M2373" i="1"/>
  <c r="Q2373" i="1" s="1"/>
  <c r="M2374" i="1"/>
  <c r="Q2374" i="1" s="1"/>
  <c r="M2375" i="1"/>
  <c r="Q2375" i="1" s="1"/>
  <c r="M2376" i="1"/>
  <c r="Q2376" i="1" s="1"/>
  <c r="M2377" i="1"/>
  <c r="Q2377" i="1" s="1"/>
  <c r="M2205" i="1"/>
  <c r="Q2205" i="1" s="1"/>
  <c r="M2378" i="1"/>
  <c r="Q2378" i="1" s="1"/>
  <c r="M2379" i="1"/>
  <c r="Q2379" i="1" s="1"/>
  <c r="M2444" i="1"/>
  <c r="Q2444" i="1" s="1"/>
  <c r="M2380" i="1"/>
  <c r="Q2380" i="1" s="1"/>
  <c r="M2445" i="1"/>
  <c r="Q2445" i="1" s="1"/>
  <c r="M2461" i="1"/>
  <c r="Q2461" i="1" s="1"/>
  <c r="M2446" i="1"/>
  <c r="Q2446" i="1" s="1"/>
  <c r="M2447" i="1"/>
  <c r="Q2447" i="1" s="1"/>
  <c r="M2448" i="1"/>
  <c r="Q2448" i="1" s="1"/>
  <c r="M2449" i="1"/>
  <c r="Q2449" i="1" s="1"/>
  <c r="M2450" i="1"/>
  <c r="Q2450" i="1" s="1"/>
  <c r="M2462" i="1"/>
  <c r="Q2462" i="1" s="1"/>
  <c r="M1637" i="1"/>
  <c r="Q1637" i="1" s="1"/>
  <c r="M1706" i="1"/>
  <c r="Q1706" i="1" s="1"/>
  <c r="M1707" i="1"/>
  <c r="Q1707" i="1" s="1"/>
  <c r="M1708" i="1"/>
  <c r="Q1708" i="1" s="1"/>
  <c r="M1709" i="1"/>
  <c r="Q1709" i="1" s="1"/>
  <c r="M1712" i="1"/>
  <c r="Q1712" i="1" s="1"/>
  <c r="M1713" i="1"/>
  <c r="Q1713" i="1" s="1"/>
  <c r="M1714" i="1"/>
  <c r="Q1714" i="1" s="1"/>
  <c r="M1715" i="1"/>
  <c r="Q1715" i="1" s="1"/>
  <c r="M1716" i="1"/>
  <c r="Q1716" i="1" s="1"/>
  <c r="M1717" i="1"/>
  <c r="Q1717" i="1" s="1"/>
  <c r="M1718" i="1"/>
  <c r="Q1718" i="1" s="1"/>
  <c r="M1719" i="1"/>
  <c r="Q1719" i="1" s="1"/>
  <c r="M1720" i="1"/>
  <c r="Q1720" i="1" s="1"/>
  <c r="M1721" i="1"/>
  <c r="Q1721" i="1" s="1"/>
  <c r="M1722" i="1"/>
  <c r="Q1722" i="1" s="1"/>
  <c r="M1723" i="1"/>
  <c r="Q1723" i="1" s="1"/>
  <c r="M1724" i="1"/>
  <c r="Q1724" i="1" s="1"/>
  <c r="M1725" i="1"/>
  <c r="Q1725" i="1" s="1"/>
  <c r="M1726" i="1"/>
  <c r="Q1726" i="1" s="1"/>
  <c r="M1727" i="1"/>
  <c r="Q1727" i="1" s="1"/>
  <c r="M1728" i="1"/>
  <c r="Q1728" i="1" s="1"/>
  <c r="M1729" i="1"/>
  <c r="Q1729" i="1" s="1"/>
  <c r="M1730" i="1"/>
  <c r="Q1730" i="1" s="1"/>
  <c r="M1731" i="1"/>
  <c r="Q1731" i="1" s="1"/>
  <c r="M1732" i="1"/>
  <c r="Q1732" i="1" s="1"/>
  <c r="M1733" i="1"/>
  <c r="Q1733" i="1" s="1"/>
  <c r="M1734" i="1"/>
  <c r="Q1734" i="1" s="1"/>
  <c r="M1735" i="1"/>
  <c r="Q1735" i="1" s="1"/>
  <c r="M1633" i="1"/>
  <c r="Q1633" i="1" s="1"/>
  <c r="M1634" i="1"/>
  <c r="Q1634" i="1" s="1"/>
  <c r="M1635" i="1"/>
  <c r="Q1635" i="1" s="1"/>
  <c r="M1636" i="1"/>
  <c r="Q1636" i="1" s="1"/>
  <c r="M1638" i="1"/>
  <c r="Q1638" i="1" s="1"/>
  <c r="M1639" i="1"/>
  <c r="Q1639" i="1" s="1"/>
  <c r="M1640" i="1"/>
  <c r="Q1640" i="1" s="1"/>
  <c r="Q1648" i="1"/>
  <c r="M1664" i="1"/>
  <c r="Q1664" i="1" s="1"/>
  <c r="M1665" i="1"/>
  <c r="Q1665" i="1" s="1"/>
  <c r="M1666" i="1"/>
  <c r="Q1666" i="1" s="1"/>
  <c r="M1667" i="1"/>
  <c r="Q1667" i="1" s="1"/>
  <c r="M1668" i="1"/>
  <c r="Q1668" i="1" s="1"/>
  <c r="M1641" i="1"/>
  <c r="Q1641" i="1" s="1"/>
  <c r="M1669" i="1"/>
  <c r="Q1669" i="1" s="1"/>
  <c r="M1670" i="1"/>
  <c r="Q1670" i="1" s="1"/>
  <c r="M1671" i="1"/>
  <c r="Q1671" i="1" s="1"/>
  <c r="M1672" i="1"/>
  <c r="Q1672" i="1" s="1"/>
  <c r="M1673" i="1"/>
  <c r="Q1673" i="1" s="1"/>
  <c r="M1649" i="1"/>
  <c r="Q1649" i="1" s="1"/>
  <c r="M1674" i="1"/>
  <c r="Q1674" i="1" s="1"/>
  <c r="M1675" i="1"/>
  <c r="Q1675" i="1" s="1"/>
  <c r="M1650" i="1"/>
  <c r="Q1650" i="1" s="1"/>
  <c r="M1676" i="1"/>
  <c r="Q1676" i="1" s="1"/>
  <c r="M1677" i="1"/>
  <c r="Q1677" i="1" s="1"/>
  <c r="M1678" i="1"/>
  <c r="Q1678" i="1" s="1"/>
  <c r="M1679" i="1"/>
  <c r="Q1679" i="1" s="1"/>
  <c r="M1651" i="1"/>
  <c r="Q1651" i="1" s="1"/>
  <c r="M1652" i="1"/>
  <c r="Q1652" i="1" s="1"/>
  <c r="M1680" i="1"/>
  <c r="Q1680" i="1" s="1"/>
  <c r="M1681" i="1"/>
  <c r="Q1681" i="1" s="1"/>
  <c r="M1642" i="1"/>
  <c r="Q1642" i="1" s="1"/>
  <c r="M1682" i="1"/>
  <c r="Q1682" i="1" s="1"/>
  <c r="M1683" i="1"/>
  <c r="Q1683" i="1" s="1"/>
  <c r="M1653" i="1"/>
  <c r="Q1653" i="1" s="1"/>
  <c r="M1654" i="1"/>
  <c r="Q1654" i="1" s="1"/>
  <c r="M1655" i="1"/>
  <c r="Q1655" i="1" s="1"/>
  <c r="M1656" i="1"/>
  <c r="Q1656" i="1" s="1"/>
  <c r="M1684" i="1"/>
  <c r="Q1684" i="1" s="1"/>
  <c r="M1657" i="1"/>
  <c r="Q1657" i="1" s="1"/>
  <c r="M1658" i="1"/>
  <c r="Q1658" i="1" s="1"/>
  <c r="M1659" i="1"/>
  <c r="Q1659" i="1" s="1"/>
  <c r="M1660" i="1"/>
  <c r="Q1660" i="1" s="1"/>
  <c r="M1661" i="1"/>
  <c r="Q1661" i="1" s="1"/>
  <c r="M1685" i="1"/>
  <c r="Q1685" i="1" s="1"/>
  <c r="M1662" i="1"/>
  <c r="Q1662" i="1" s="1"/>
  <c r="M1686" i="1"/>
  <c r="Q1686" i="1" s="1"/>
  <c r="M1663" i="1"/>
  <c r="Q1663" i="1" s="1"/>
  <c r="M1550" i="1"/>
  <c r="Q1550" i="1" s="1"/>
  <c r="M1551" i="1"/>
  <c r="Q1551" i="1" s="1"/>
  <c r="M1552" i="1"/>
  <c r="Q1552" i="1" s="1"/>
  <c r="M1553" i="1"/>
  <c r="Q1553" i="1" s="1"/>
  <c r="M1554" i="1"/>
  <c r="Q1554" i="1" s="1"/>
  <c r="M1555" i="1"/>
  <c r="Q1555" i="1" s="1"/>
  <c r="M1556" i="1"/>
  <c r="Q1556" i="1" s="1"/>
  <c r="M1557" i="1"/>
  <c r="Q1557" i="1" s="1"/>
  <c r="M1558" i="1"/>
  <c r="Q1558" i="1" s="1"/>
  <c r="M1519" i="1"/>
  <c r="Q1519" i="1" s="1"/>
  <c r="M1520" i="1"/>
  <c r="Q1520" i="1" s="1"/>
  <c r="M1521" i="1"/>
  <c r="Q1521" i="1" s="1"/>
  <c r="M1523" i="1"/>
  <c r="Q1523" i="1" s="1"/>
  <c r="M1522" i="1"/>
  <c r="Q1522" i="1" s="1"/>
  <c r="M1527" i="1"/>
  <c r="Q1527" i="1" s="1"/>
  <c r="M1530" i="1"/>
  <c r="Q1530" i="1" s="1"/>
  <c r="M1531" i="1"/>
  <c r="Q1531" i="1" s="1"/>
  <c r="M1532" i="1"/>
  <c r="Q1532" i="1" s="1"/>
  <c r="M1533" i="1"/>
  <c r="Q1533" i="1" s="1"/>
  <c r="M1534" i="1"/>
  <c r="Q1534" i="1" s="1"/>
  <c r="M1535" i="1"/>
  <c r="Q1535" i="1" s="1"/>
  <c r="M1524" i="1"/>
  <c r="Q1524" i="1" s="1"/>
  <c r="M1536" i="1"/>
  <c r="Q1536" i="1" s="1"/>
  <c r="M1537" i="1"/>
  <c r="Q1537" i="1" s="1"/>
  <c r="M1538" i="1"/>
  <c r="Q1538" i="1" s="1"/>
  <c r="M1539" i="1"/>
  <c r="Q1539" i="1" s="1"/>
  <c r="M1540" i="1"/>
  <c r="Q1540" i="1" s="1"/>
  <c r="M1387" i="1"/>
  <c r="Q1387" i="1" s="1"/>
  <c r="M1388" i="1"/>
  <c r="Q1388" i="1" s="1"/>
  <c r="M1389" i="1"/>
  <c r="Q1389" i="1" s="1"/>
  <c r="M1390" i="1"/>
  <c r="Q1390" i="1" s="1"/>
  <c r="M1391" i="1"/>
  <c r="Q1391" i="1" s="1"/>
  <c r="M1425" i="1"/>
  <c r="Q1425" i="1" s="1"/>
  <c r="M1426" i="1"/>
  <c r="Q1426" i="1" s="1"/>
  <c r="M1418" i="1"/>
  <c r="Q1418" i="1" s="1"/>
  <c r="M1429" i="1"/>
  <c r="Q1429" i="1" s="1"/>
  <c r="M1419" i="1"/>
  <c r="Q1419" i="1" s="1"/>
  <c r="M1430" i="1"/>
  <c r="Q1430" i="1" s="1"/>
  <c r="M1431" i="1"/>
  <c r="Q1431" i="1" s="1"/>
  <c r="M1432" i="1"/>
  <c r="Q1432" i="1" s="1"/>
  <c r="M1433" i="1"/>
  <c r="Q1433" i="1" s="1"/>
  <c r="M1434" i="1"/>
  <c r="Q1434" i="1" s="1"/>
  <c r="M1435" i="1"/>
  <c r="Q1435" i="1" s="1"/>
  <c r="M1424" i="1"/>
  <c r="Q1424" i="1" s="1"/>
  <c r="M1436" i="1"/>
  <c r="Q1436" i="1" s="1"/>
  <c r="M1437" i="1"/>
  <c r="Q1437" i="1" s="1"/>
  <c r="M1402" i="1"/>
  <c r="Q1402" i="1" s="1"/>
  <c r="M1422" i="1"/>
  <c r="Q1422" i="1" s="1"/>
  <c r="M1423" i="1"/>
  <c r="Q1423" i="1" s="1"/>
  <c r="M1398" i="1"/>
  <c r="Q1398" i="1" s="1"/>
  <c r="M1415" i="1"/>
  <c r="Q1415" i="1" s="1"/>
  <c r="M1416" i="1"/>
  <c r="Q1416" i="1" s="1"/>
  <c r="M1417" i="1"/>
  <c r="Q1417" i="1" s="1"/>
  <c r="M1427" i="1"/>
  <c r="Q1427" i="1" s="1"/>
  <c r="M1438" i="1"/>
  <c r="Q1438" i="1" s="1"/>
  <c r="M1439" i="1"/>
  <c r="Q1439" i="1" s="1"/>
  <c r="M1440" i="1"/>
  <c r="Q1440" i="1" s="1"/>
  <c r="M1411" i="1"/>
  <c r="Q1411" i="1" s="1"/>
  <c r="M1441" i="1"/>
  <c r="Q1441" i="1" s="1"/>
  <c r="M1410" i="1"/>
  <c r="Q1410" i="1" s="1"/>
  <c r="M1392" i="1"/>
  <c r="Q1392" i="1" s="1"/>
  <c r="M1396" i="1"/>
  <c r="Q1396" i="1" s="1"/>
  <c r="M1442" i="1"/>
  <c r="Q1442" i="1" s="1"/>
  <c r="M1443" i="1"/>
  <c r="Q1443" i="1" s="1"/>
  <c r="M1491" i="1"/>
  <c r="Q1491" i="1" s="1"/>
  <c r="M1444" i="1"/>
  <c r="Q1444" i="1" s="1"/>
  <c r="M1445" i="1"/>
  <c r="Q1445" i="1" s="1"/>
  <c r="M1428" i="1"/>
  <c r="Q1428" i="1" s="1"/>
  <c r="M1446" i="1"/>
  <c r="Q1446" i="1" s="1"/>
  <c r="M1399" i="1"/>
  <c r="Q1399" i="1" s="1"/>
  <c r="M1420" i="1"/>
  <c r="Q1420" i="1" s="1"/>
  <c r="M1492" i="1"/>
  <c r="Q1492" i="1" s="1"/>
  <c r="M1447" i="1"/>
  <c r="Q1447" i="1" s="1"/>
  <c r="M1448" i="1"/>
  <c r="Q1448" i="1" s="1"/>
  <c r="M1449" i="1"/>
  <c r="Q1449" i="1" s="1"/>
  <c r="M1450" i="1"/>
  <c r="Q1450" i="1" s="1"/>
  <c r="M1397" i="1"/>
  <c r="Q1397" i="1" s="1"/>
  <c r="M1451" i="1"/>
  <c r="Q1451" i="1" s="1"/>
  <c r="M1407" i="1"/>
  <c r="Q1407" i="1" s="1"/>
  <c r="M1452" i="1"/>
  <c r="Q1452" i="1" s="1"/>
  <c r="M1414" i="1"/>
  <c r="Q1414" i="1" s="1"/>
  <c r="M1412" i="1"/>
  <c r="Q1412" i="1" s="1"/>
  <c r="M1453" i="1"/>
  <c r="Q1453" i="1" s="1"/>
  <c r="M1454" i="1"/>
  <c r="Q1454" i="1" s="1"/>
  <c r="M1455" i="1"/>
  <c r="Q1455" i="1" s="1"/>
  <c r="M1456" i="1"/>
  <c r="Q1456" i="1" s="1"/>
  <c r="M1457" i="1"/>
  <c r="Q1457" i="1" s="1"/>
  <c r="M1458" i="1"/>
  <c r="Q1458" i="1" s="1"/>
  <c r="M1459" i="1"/>
  <c r="Q1459" i="1" s="1"/>
  <c r="M1460" i="1"/>
  <c r="Q1460" i="1" s="1"/>
  <c r="M1461" i="1"/>
  <c r="Q1461" i="1" s="1"/>
  <c r="M1462" i="1"/>
  <c r="Q1462" i="1" s="1"/>
  <c r="M1493" i="1"/>
  <c r="Q1493" i="1" s="1"/>
  <c r="M1463" i="1"/>
  <c r="Q1463" i="1" s="1"/>
  <c r="M1464" i="1"/>
  <c r="Q1464" i="1" s="1"/>
  <c r="M1465" i="1"/>
  <c r="Q1465" i="1" s="1"/>
  <c r="M1401" i="1"/>
  <c r="Q1401" i="1" s="1"/>
  <c r="M1408" i="1"/>
  <c r="Q1408" i="1" s="1"/>
  <c r="M1466" i="1"/>
  <c r="Q1466" i="1" s="1"/>
  <c r="M1421" i="1"/>
  <c r="Q1421" i="1" s="1"/>
  <c r="M1467" i="1"/>
  <c r="Q1467" i="1" s="1"/>
  <c r="M1406" i="1"/>
  <c r="Q1406" i="1" s="1"/>
  <c r="M1468" i="1"/>
  <c r="Q1468" i="1" s="1"/>
  <c r="M1469" i="1"/>
  <c r="Q1469" i="1" s="1"/>
  <c r="M1470" i="1"/>
  <c r="Q1470" i="1" s="1"/>
  <c r="M1471" i="1"/>
  <c r="Q1471" i="1" s="1"/>
  <c r="M1472" i="1"/>
  <c r="Q1472" i="1" s="1"/>
  <c r="M1473" i="1"/>
  <c r="Q1473" i="1" s="1"/>
  <c r="M1403" i="1"/>
  <c r="Q1403" i="1" s="1"/>
  <c r="M1474" i="1"/>
  <c r="Q1474" i="1" s="1"/>
  <c r="M1494" i="1"/>
  <c r="Q1494" i="1" s="1"/>
  <c r="M1476" i="1"/>
  <c r="Q1476" i="1" s="1"/>
  <c r="M1495" i="1"/>
  <c r="Q1495" i="1" s="1"/>
  <c r="M1413" i="1"/>
  <c r="Q1413" i="1" s="1"/>
  <c r="M1477" i="1"/>
  <c r="Q1477" i="1" s="1"/>
  <c r="M1478" i="1"/>
  <c r="Q1478" i="1" s="1"/>
  <c r="M1479" i="1"/>
  <c r="Q1479" i="1" s="1"/>
  <c r="M1480" i="1"/>
  <c r="Q1480" i="1" s="1"/>
  <c r="M1481" i="1"/>
  <c r="Q1481" i="1" s="1"/>
  <c r="M1409" i="1"/>
  <c r="Q1409" i="1" s="1"/>
  <c r="M1405" i="1"/>
  <c r="Q1405" i="1" s="1"/>
  <c r="M1496" i="1"/>
  <c r="Q1496" i="1" s="1"/>
  <c r="M1482" i="1"/>
  <c r="Q1482" i="1" s="1"/>
  <c r="M1483" i="1"/>
  <c r="Q1483" i="1" s="1"/>
  <c r="M1497" i="1"/>
  <c r="Q1497" i="1" s="1"/>
  <c r="M1484" i="1"/>
  <c r="Q1484" i="1" s="1"/>
  <c r="M1485" i="1"/>
  <c r="Q1485" i="1" s="1"/>
  <c r="M1486" i="1"/>
  <c r="Q1486" i="1" s="1"/>
  <c r="M1487" i="1"/>
  <c r="Q1487" i="1" s="1"/>
  <c r="M1404" i="1"/>
  <c r="Q1404" i="1" s="1"/>
  <c r="M1488" i="1"/>
  <c r="Q1488" i="1" s="1"/>
  <c r="M1489" i="1"/>
  <c r="Q1489" i="1" s="1"/>
  <c r="M1213" i="1"/>
  <c r="Q1213" i="1" s="1"/>
  <c r="M1214" i="1"/>
  <c r="Q1214" i="1" s="1"/>
  <c r="M1215" i="1"/>
  <c r="Q1215" i="1" s="1"/>
  <c r="M1222" i="1"/>
  <c r="Q1222" i="1" s="1"/>
  <c r="M1223" i="1"/>
  <c r="Q1223" i="1" s="1"/>
  <c r="M1251" i="1"/>
  <c r="Q1251" i="1" s="1"/>
  <c r="M1252" i="1"/>
  <c r="Q1252" i="1" s="1"/>
  <c r="M1229" i="1"/>
  <c r="Q1229" i="1" s="1"/>
  <c r="M1219" i="1"/>
  <c r="Q1219" i="1" s="1"/>
  <c r="M1237" i="1"/>
  <c r="Q1237" i="1" s="1"/>
  <c r="M1221" i="1"/>
  <c r="Q1221" i="1" s="1"/>
  <c r="M1253" i="1"/>
  <c r="Q1253" i="1" s="1"/>
  <c r="M1220" i="1"/>
  <c r="Q1220" i="1" s="1"/>
  <c r="M1218" i="1"/>
  <c r="Q1218" i="1" s="1"/>
  <c r="M1217" i="1"/>
  <c r="Q1217" i="1" s="1"/>
  <c r="M1224" i="1"/>
  <c r="Q1224" i="1" s="1"/>
  <c r="M1230" i="1"/>
  <c r="Q1230" i="1" s="1"/>
  <c r="M1238" i="1"/>
  <c r="Q1238" i="1" s="1"/>
  <c r="M1239" i="1"/>
  <c r="Q1239" i="1" s="1"/>
  <c r="M1228" i="1"/>
  <c r="Q1228" i="1" s="1"/>
  <c r="M1225" i="1"/>
  <c r="Q1225" i="1" s="1"/>
  <c r="M1256" i="1"/>
  <c r="Q1256" i="1" s="1"/>
  <c r="M1226" i="1"/>
  <c r="Q1226" i="1" s="1"/>
  <c r="M1254" i="1"/>
  <c r="Q1254" i="1" s="1"/>
  <c r="M1240" i="1"/>
  <c r="Q1240" i="1" s="1"/>
  <c r="M1257" i="1"/>
  <c r="Q1257" i="1" s="1"/>
  <c r="M1231" i="1"/>
  <c r="Q1231" i="1" s="1"/>
  <c r="M1242" i="1"/>
  <c r="Q1242" i="1" s="1"/>
  <c r="M1232" i="1"/>
  <c r="Q1232" i="1" s="1"/>
  <c r="M1241" i="1"/>
  <c r="Q1241" i="1" s="1"/>
  <c r="M1227" i="1"/>
  <c r="Q1227" i="1" s="1"/>
  <c r="M1233" i="1"/>
  <c r="Q1233" i="1" s="1"/>
  <c r="M1243" i="1"/>
  <c r="Q1243" i="1" s="1"/>
  <c r="M1244" i="1"/>
  <c r="Q1244" i="1" s="1"/>
  <c r="M1245" i="1"/>
  <c r="Q1245" i="1" s="1"/>
  <c r="M1246" i="1"/>
  <c r="Q1246" i="1" s="1"/>
  <c r="M1247" i="1"/>
  <c r="Q1247" i="1" s="1"/>
  <c r="M1248" i="1"/>
  <c r="Q1248" i="1" s="1"/>
  <c r="M1235" i="1"/>
  <c r="Q1235" i="1" s="1"/>
  <c r="M1249" i="1"/>
  <c r="Q1249" i="1" s="1"/>
  <c r="M1255" i="1"/>
  <c r="Q1255" i="1" s="1"/>
  <c r="M1236" i="1"/>
  <c r="Q1236" i="1" s="1"/>
  <c r="M1250" i="1"/>
  <c r="Q1250" i="1" s="1"/>
  <c r="M1234" i="1"/>
  <c r="Q1234" i="1" s="1"/>
  <c r="M1141" i="1" l="1"/>
  <c r="Q1141" i="1" s="1"/>
  <c r="M1142" i="1"/>
  <c r="Q1142" i="1" s="1"/>
  <c r="M1143" i="1"/>
  <c r="Q1143" i="1" s="1"/>
  <c r="M1144" i="1"/>
  <c r="Q1144" i="1" s="1"/>
  <c r="M1145" i="1"/>
  <c r="Q1145" i="1" s="1"/>
  <c r="M1146" i="1"/>
  <c r="Q1146" i="1" s="1"/>
  <c r="M1147" i="1"/>
  <c r="Q1147" i="1" s="1"/>
  <c r="M1148" i="1"/>
  <c r="Q1148" i="1" s="1"/>
  <c r="M1149" i="1"/>
  <c r="Q1149" i="1" s="1"/>
  <c r="M1150" i="1"/>
  <c r="Q1150" i="1" s="1"/>
  <c r="M1160" i="1"/>
  <c r="Q1160" i="1" s="1"/>
  <c r="M1161" i="1"/>
  <c r="Q1161" i="1" s="1"/>
  <c r="M1162" i="1"/>
  <c r="Q1162" i="1" s="1"/>
  <c r="M1163" i="1"/>
  <c r="Q1163" i="1" s="1"/>
  <c r="M1164" i="1"/>
  <c r="Q1164" i="1" s="1"/>
  <c r="M1165" i="1"/>
  <c r="Q1165" i="1" s="1"/>
  <c r="M1166" i="1"/>
  <c r="Q1166" i="1" s="1"/>
  <c r="M1167" i="1"/>
  <c r="Q1167" i="1" s="1"/>
  <c r="M1168" i="1"/>
  <c r="Q1168" i="1" s="1"/>
  <c r="M1044" i="1" l="1"/>
  <c r="Q1044" i="1" s="1"/>
  <c r="M1045" i="1"/>
  <c r="Q1045" i="1" s="1"/>
  <c r="M1046" i="1"/>
  <c r="Q1046" i="1" s="1"/>
  <c r="M1047" i="1"/>
  <c r="Q1047" i="1" s="1"/>
  <c r="M1049" i="1"/>
  <c r="Q1049" i="1" s="1"/>
  <c r="M1050" i="1"/>
  <c r="Q1050" i="1" s="1"/>
  <c r="M1051" i="1"/>
  <c r="Q1051" i="1" s="1"/>
  <c r="M943" i="1"/>
  <c r="Q943" i="1" s="1"/>
  <c r="M944" i="1"/>
  <c r="Q944" i="1" s="1"/>
  <c r="M945" i="1"/>
  <c r="Q945" i="1" s="1"/>
  <c r="M946" i="1"/>
  <c r="Q946" i="1" s="1"/>
  <c r="M947" i="1"/>
  <c r="Q947" i="1" s="1"/>
  <c r="M948" i="1"/>
  <c r="Q948" i="1" s="1"/>
  <c r="M949" i="1"/>
  <c r="Q949" i="1" s="1"/>
  <c r="M950" i="1"/>
  <c r="Q950" i="1" s="1"/>
  <c r="M951" i="1"/>
  <c r="Q951" i="1" s="1"/>
  <c r="M952" i="1"/>
  <c r="Q952" i="1" s="1"/>
  <c r="M1012" i="1"/>
  <c r="Q1012" i="1" s="1"/>
  <c r="M1014" i="1"/>
  <c r="Q1014" i="1" s="1"/>
  <c r="M1011" i="1"/>
  <c r="Q1011" i="1" s="1"/>
  <c r="M960" i="1"/>
  <c r="Q960" i="1" s="1"/>
  <c r="M979" i="1"/>
  <c r="Q979" i="1" s="1"/>
  <c r="M980" i="1"/>
  <c r="Q980" i="1" s="1"/>
  <c r="M955" i="1"/>
  <c r="Q955" i="1" s="1"/>
  <c r="M963" i="1"/>
  <c r="Q963" i="1" s="1"/>
  <c r="M974" i="1"/>
  <c r="Q974" i="1" s="1"/>
  <c r="M975" i="1"/>
  <c r="Q975" i="1" s="1"/>
  <c r="M976" i="1"/>
  <c r="Q976" i="1" s="1"/>
  <c r="M977" i="1"/>
  <c r="Q977" i="1" s="1"/>
  <c r="M978" i="1"/>
  <c r="Q978" i="1" s="1"/>
  <c r="M967" i="1"/>
  <c r="Q967" i="1" s="1"/>
  <c r="M969" i="1"/>
  <c r="Q969" i="1" s="1"/>
  <c r="M956" i="1"/>
  <c r="Q956" i="1" s="1"/>
  <c r="M981" i="1"/>
  <c r="Q981" i="1" s="1"/>
  <c r="M982" i="1"/>
  <c r="Q982" i="1" s="1"/>
  <c r="M961" i="1"/>
  <c r="Q961" i="1" s="1"/>
  <c r="M962" i="1"/>
  <c r="Q962" i="1" s="1"/>
  <c r="M964" i="1"/>
  <c r="Q964" i="1" s="1"/>
  <c r="M983" i="1"/>
  <c r="Q983" i="1" s="1"/>
  <c r="M984" i="1"/>
  <c r="Q984" i="1" s="1"/>
  <c r="M1013" i="1"/>
  <c r="Q1013" i="1" s="1"/>
  <c r="M985" i="1"/>
  <c r="Q985" i="1" s="1"/>
  <c r="M959" i="1"/>
  <c r="Q959" i="1" s="1"/>
  <c r="M968" i="1"/>
  <c r="Q968" i="1" s="1"/>
  <c r="M958" i="1"/>
  <c r="Q958" i="1" s="1"/>
  <c r="M971" i="1"/>
  <c r="Q971" i="1" s="1"/>
  <c r="M986" i="1"/>
  <c r="Q986" i="1" s="1"/>
  <c r="M942" i="1"/>
  <c r="Q942" i="1" s="1"/>
  <c r="M987" i="1"/>
  <c r="Q987" i="1" s="1"/>
  <c r="M988" i="1"/>
  <c r="Q988" i="1" s="1"/>
  <c r="M989" i="1"/>
  <c r="Q989" i="1" s="1"/>
  <c r="M990" i="1"/>
  <c r="Q990" i="1" s="1"/>
  <c r="M991" i="1"/>
  <c r="Q991" i="1" s="1"/>
  <c r="M992" i="1"/>
  <c r="Q992" i="1" s="1"/>
  <c r="M993" i="1"/>
  <c r="Q993" i="1" s="1"/>
  <c r="M994" i="1"/>
  <c r="Q994" i="1" s="1"/>
  <c r="M995" i="1"/>
  <c r="Q995" i="1" s="1"/>
  <c r="M957" i="1"/>
  <c r="Q957" i="1" s="1"/>
  <c r="M966" i="1"/>
  <c r="Q966" i="1" s="1"/>
  <c r="M996" i="1"/>
  <c r="Q996" i="1" s="1"/>
  <c r="M997" i="1"/>
  <c r="Q997" i="1" s="1"/>
  <c r="M999" i="1"/>
  <c r="Q999" i="1" s="1"/>
  <c r="M998" i="1"/>
  <c r="Q998" i="1" s="1"/>
  <c r="M1000" i="1"/>
  <c r="Q1000" i="1" s="1"/>
  <c r="M965" i="1"/>
  <c r="Q965" i="1" s="1"/>
  <c r="M970" i="1"/>
  <c r="Q970" i="1" s="1"/>
  <c r="M1001" i="1"/>
  <c r="Q1001" i="1" s="1"/>
  <c r="M1002" i="1"/>
  <c r="Q1002" i="1" s="1"/>
  <c r="M1003" i="1"/>
  <c r="Q1003" i="1" s="1"/>
  <c r="M1004" i="1"/>
  <c r="Q1004" i="1" s="1"/>
  <c r="M1005" i="1"/>
  <c r="Q1005" i="1" s="1"/>
  <c r="M1006" i="1"/>
  <c r="Q1006" i="1" s="1"/>
  <c r="M1007" i="1"/>
  <c r="Q1007" i="1" s="1"/>
  <c r="M1008" i="1"/>
  <c r="Q1008" i="1" s="1"/>
  <c r="M1009" i="1"/>
  <c r="Q1009" i="1" s="1"/>
  <c r="M1010" i="1"/>
  <c r="Q1010" i="1" s="1"/>
  <c r="I1016" i="1"/>
  <c r="J1016" i="1"/>
  <c r="K1016" i="1"/>
  <c r="L1016" i="1"/>
  <c r="U1016" i="1"/>
  <c r="V1016" i="1"/>
  <c r="M1017" i="1"/>
  <c r="M1016" i="1" s="1"/>
  <c r="I1018" i="1"/>
  <c r="J1018" i="1"/>
  <c r="K1018" i="1"/>
  <c r="L1018" i="1"/>
  <c r="R1018" i="1"/>
  <c r="U1018" i="1"/>
  <c r="V1018" i="1"/>
  <c r="M1019" i="1"/>
  <c r="M1020" i="1"/>
  <c r="Q1020" i="1" s="1"/>
  <c r="M1021" i="1"/>
  <c r="Q1021" i="1" s="1"/>
  <c r="M1022" i="1"/>
  <c r="Q1022" i="1" s="1"/>
  <c r="Y1015" i="1"/>
  <c r="Z1015" i="1"/>
  <c r="AA1015" i="1"/>
  <c r="AB1015" i="1"/>
  <c r="R1023" i="1"/>
  <c r="M1025" i="1"/>
  <c r="Q1025" i="1" s="1"/>
  <c r="M1026" i="1"/>
  <c r="Q1026" i="1" s="1"/>
  <c r="M1027" i="1"/>
  <c r="Q1027" i="1" s="1"/>
  <c r="M1028" i="1"/>
  <c r="Q1028" i="1" s="1"/>
  <c r="M1029" i="1"/>
  <c r="Q1029" i="1" s="1"/>
  <c r="M1030" i="1"/>
  <c r="Q1030" i="1" s="1"/>
  <c r="M1031" i="1"/>
  <c r="Q1031" i="1" s="1"/>
  <c r="M1032" i="1"/>
  <c r="Q1032" i="1" s="1"/>
  <c r="M1033" i="1"/>
  <c r="Q1033" i="1" s="1"/>
  <c r="M1034" i="1"/>
  <c r="Q1034" i="1" s="1"/>
  <c r="M1035" i="1"/>
  <c r="Q1035" i="1" s="1"/>
  <c r="M1036" i="1"/>
  <c r="Q1036" i="1" s="1"/>
  <c r="M1037" i="1"/>
  <c r="Q1037" i="1" s="1"/>
  <c r="M1038" i="1"/>
  <c r="Q1038" i="1" s="1"/>
  <c r="M1039" i="1"/>
  <c r="Q1039" i="1" s="1"/>
  <c r="Q1019" i="1" l="1"/>
  <c r="Q1018" i="1" s="1"/>
  <c r="M1018" i="1"/>
  <c r="I1015" i="1"/>
  <c r="J1015" i="1"/>
  <c r="Q1017" i="1"/>
  <c r="Q1016" i="1" s="1"/>
  <c r="L1015" i="1"/>
  <c r="R1015" i="1"/>
  <c r="U1015" i="1"/>
  <c r="K1015" i="1"/>
  <c r="M1024" i="1"/>
  <c r="M800" i="1"/>
  <c r="Q800" i="1" s="1"/>
  <c r="M804" i="1"/>
  <c r="Q804" i="1" s="1"/>
  <c r="M794" i="1"/>
  <c r="Q794" i="1" s="1"/>
  <c r="M795" i="1"/>
  <c r="Q795" i="1" s="1"/>
  <c r="M805" i="1"/>
  <c r="Q805" i="1" s="1"/>
  <c r="M796" i="1"/>
  <c r="Q796" i="1" s="1"/>
  <c r="M797" i="1"/>
  <c r="Q797" i="1" s="1"/>
  <c r="M798" i="1"/>
  <c r="Q798" i="1" s="1"/>
  <c r="M799" i="1"/>
  <c r="Q799" i="1" s="1"/>
  <c r="M801" i="1"/>
  <c r="Q801" i="1" s="1"/>
  <c r="M806" i="1"/>
  <c r="Q806" i="1" s="1"/>
  <c r="M807" i="1"/>
  <c r="Q807" i="1" s="1"/>
  <c r="M802" i="1"/>
  <c r="Q802" i="1" s="1"/>
  <c r="M814" i="1"/>
  <c r="Q814" i="1" s="1"/>
  <c r="M874" i="1"/>
  <c r="Q874" i="1" s="1"/>
  <c r="M815" i="1"/>
  <c r="Q815" i="1" s="1"/>
  <c r="M808" i="1"/>
  <c r="Q808" i="1" s="1"/>
  <c r="M875" i="1"/>
  <c r="Q875" i="1" s="1"/>
  <c r="M803" i="1"/>
  <c r="Q803" i="1" s="1"/>
  <c r="M816" i="1"/>
  <c r="Q816" i="1" s="1"/>
  <c r="M817" i="1"/>
  <c r="Q817" i="1" s="1"/>
  <c r="M809" i="1"/>
  <c r="Q809" i="1" s="1"/>
  <c r="M818" i="1"/>
  <c r="Q818" i="1" s="1"/>
  <c r="M876" i="1"/>
  <c r="Q876" i="1" s="1"/>
  <c r="M877" i="1"/>
  <c r="Q877" i="1" s="1"/>
  <c r="M878" i="1"/>
  <c r="Q878" i="1" s="1"/>
  <c r="M819" i="1"/>
  <c r="Q819" i="1" s="1"/>
  <c r="M820" i="1"/>
  <c r="Q820" i="1" s="1"/>
  <c r="M821" i="1"/>
  <c r="Q821" i="1" s="1"/>
  <c r="M879" i="1"/>
  <c r="Q879" i="1" s="1"/>
  <c r="M822" i="1"/>
  <c r="Q822" i="1" s="1"/>
  <c r="M823" i="1"/>
  <c r="Q823" i="1" s="1"/>
  <c r="M824" i="1"/>
  <c r="Q824" i="1" s="1"/>
  <c r="M813" i="1"/>
  <c r="Q813" i="1" s="1"/>
  <c r="M825" i="1"/>
  <c r="Q825" i="1" s="1"/>
  <c r="M826" i="1"/>
  <c r="Q826" i="1" s="1"/>
  <c r="M882" i="1"/>
  <c r="Q882" i="1" s="1"/>
  <c r="M880" i="1"/>
  <c r="Q880" i="1" s="1"/>
  <c r="M827" i="1"/>
  <c r="Q827" i="1" s="1"/>
  <c r="M828" i="1"/>
  <c r="Q828" i="1" s="1"/>
  <c r="M883" i="1"/>
  <c r="Q883" i="1" s="1"/>
  <c r="M829" i="1"/>
  <c r="Q829" i="1" s="1"/>
  <c r="M881" i="1"/>
  <c r="Q881" i="1" s="1"/>
  <c r="M830" i="1"/>
  <c r="Q830" i="1" s="1"/>
  <c r="M849" i="1"/>
  <c r="Q849" i="1" s="1"/>
  <c r="M850" i="1"/>
  <c r="Q850" i="1" s="1"/>
  <c r="M851" i="1"/>
  <c r="Q851" i="1" s="1"/>
  <c r="M852" i="1"/>
  <c r="Q852" i="1" s="1"/>
  <c r="M853" i="1"/>
  <c r="Q853" i="1" s="1"/>
  <c r="M831" i="1"/>
  <c r="Q831" i="1" s="1"/>
  <c r="M832" i="1"/>
  <c r="Q832" i="1" s="1"/>
  <c r="M833" i="1"/>
  <c r="Q833" i="1" s="1"/>
  <c r="M834" i="1"/>
  <c r="Q834" i="1" s="1"/>
  <c r="M854" i="1"/>
  <c r="Q854" i="1" s="1"/>
  <c r="M835" i="1"/>
  <c r="Q835" i="1" s="1"/>
  <c r="M855" i="1"/>
  <c r="Q855" i="1" s="1"/>
  <c r="M856" i="1"/>
  <c r="Q856" i="1" s="1"/>
  <c r="M836" i="1"/>
  <c r="Q836" i="1" s="1"/>
  <c r="M857" i="1"/>
  <c r="Q857" i="1" s="1"/>
  <c r="M837" i="1"/>
  <c r="Q837" i="1" s="1"/>
  <c r="M858" i="1"/>
  <c r="Q858" i="1" s="1"/>
  <c r="M859" i="1"/>
  <c r="Q859" i="1" s="1"/>
  <c r="M838" i="1"/>
  <c r="Q838" i="1" s="1"/>
  <c r="M839" i="1"/>
  <c r="Q839" i="1" s="1"/>
  <c r="M840" i="1"/>
  <c r="Q840" i="1" s="1"/>
  <c r="M841" i="1"/>
  <c r="Q841" i="1" s="1"/>
  <c r="M860" i="1"/>
  <c r="Q860" i="1" s="1"/>
  <c r="M861" i="1"/>
  <c r="Q861" i="1" s="1"/>
  <c r="M862" i="1"/>
  <c r="Q862" i="1" s="1"/>
  <c r="M863" i="1"/>
  <c r="Q863" i="1" s="1"/>
  <c r="M864" i="1"/>
  <c r="Q864" i="1" s="1"/>
  <c r="M842" i="1"/>
  <c r="Q842" i="1" s="1"/>
  <c r="M865" i="1"/>
  <c r="Q865" i="1" s="1"/>
  <c r="M884" i="1"/>
  <c r="Q884" i="1" s="1"/>
  <c r="M866" i="1"/>
  <c r="Q866" i="1" s="1"/>
  <c r="M843" i="1"/>
  <c r="Q843" i="1" s="1"/>
  <c r="M867" i="1"/>
  <c r="Q867" i="1" s="1"/>
  <c r="M844" i="1"/>
  <c r="Q844" i="1" s="1"/>
  <c r="M845" i="1"/>
  <c r="Q845" i="1" s="1"/>
  <c r="M868" i="1"/>
  <c r="Q868" i="1" s="1"/>
  <c r="M869" i="1"/>
  <c r="Q869" i="1" s="1"/>
  <c r="M846" i="1"/>
  <c r="Q846" i="1" s="1"/>
  <c r="M847" i="1"/>
  <c r="Q847" i="1" s="1"/>
  <c r="M848" i="1"/>
  <c r="Q848" i="1" s="1"/>
  <c r="M870" i="1"/>
  <c r="Q870" i="1" s="1"/>
  <c r="M871" i="1"/>
  <c r="Q871" i="1" s="1"/>
  <c r="M872" i="1"/>
  <c r="Q872" i="1" s="1"/>
  <c r="M640" i="1"/>
  <c r="Q640" i="1" s="1"/>
  <c r="M641" i="1"/>
  <c r="Q641" i="1" s="1"/>
  <c r="M642" i="1"/>
  <c r="Q642" i="1" s="1"/>
  <c r="M643" i="1"/>
  <c r="Q643" i="1" s="1"/>
  <c r="M586" i="1"/>
  <c r="Q586" i="1" s="1"/>
  <c r="M587" i="1"/>
  <c r="Q587" i="1" s="1"/>
  <c r="M591" i="1"/>
  <c r="Q591" i="1" s="1"/>
  <c r="M588" i="1"/>
  <c r="Q588" i="1" s="1"/>
  <c r="M589" i="1"/>
  <c r="Q589" i="1" s="1"/>
  <c r="M592" i="1"/>
  <c r="Q592" i="1" s="1"/>
  <c r="M590" i="1"/>
  <c r="Q590" i="1" s="1"/>
  <c r="M593" i="1"/>
  <c r="Q593" i="1" s="1"/>
  <c r="M550" i="1"/>
  <c r="Q550" i="1" s="1"/>
  <c r="M551" i="1"/>
  <c r="Q551" i="1" s="1"/>
  <c r="M552" i="1"/>
  <c r="Q552" i="1" s="1"/>
  <c r="M553" i="1"/>
  <c r="Q553" i="1" s="1"/>
  <c r="M557" i="1"/>
  <c r="Q557" i="1" s="1"/>
  <c r="M558" i="1"/>
  <c r="Q558" i="1" s="1"/>
  <c r="M559" i="1"/>
  <c r="Q559" i="1" s="1"/>
  <c r="M560" i="1"/>
  <c r="Q560" i="1" s="1"/>
  <c r="M556" i="1"/>
  <c r="Q556" i="1" s="1"/>
  <c r="M502" i="1"/>
  <c r="Q502" i="1" s="1"/>
  <c r="M503" i="1"/>
  <c r="Q503" i="1" s="1"/>
  <c r="M504" i="1"/>
  <c r="Q504" i="1" s="1"/>
  <c r="M505" i="1"/>
  <c r="Q505" i="1" s="1"/>
  <c r="M506" i="1"/>
  <c r="Q506" i="1" s="1"/>
  <c r="M507" i="1"/>
  <c r="Q507" i="1" s="1"/>
  <c r="M508" i="1"/>
  <c r="Q508" i="1" s="1"/>
  <c r="M509" i="1"/>
  <c r="Q509" i="1" s="1"/>
  <c r="M510" i="1"/>
  <c r="Q510" i="1" s="1"/>
  <c r="M511" i="1"/>
  <c r="Q511" i="1" s="1"/>
  <c r="M512" i="1"/>
  <c r="Q512" i="1" s="1"/>
  <c r="M513" i="1"/>
  <c r="Q513" i="1" s="1"/>
  <c r="M514" i="1"/>
  <c r="Q514" i="1" s="1"/>
  <c r="M515" i="1"/>
  <c r="Q515" i="1" s="1"/>
  <c r="M516" i="1"/>
  <c r="Q516" i="1" s="1"/>
  <c r="M517" i="1"/>
  <c r="Q517" i="1" s="1"/>
  <c r="M518" i="1"/>
  <c r="Q518" i="1" s="1"/>
  <c r="M519" i="1"/>
  <c r="Q519" i="1" s="1"/>
  <c r="M520" i="1"/>
  <c r="Q520" i="1" s="1"/>
  <c r="M524" i="1"/>
  <c r="Q524" i="1" s="1"/>
  <c r="M526" i="1"/>
  <c r="Q526" i="1" s="1"/>
  <c r="M474" i="1"/>
  <c r="Q474" i="1" s="1"/>
  <c r="M476" i="1"/>
  <c r="Q476" i="1" s="1"/>
  <c r="M475" i="1"/>
  <c r="Q475" i="1" s="1"/>
  <c r="Q1024" i="1" l="1"/>
  <c r="M460" i="1"/>
  <c r="Q460" i="1" s="1"/>
  <c r="M459" i="1"/>
  <c r="Q459" i="1" s="1"/>
  <c r="M458" i="1"/>
  <c r="Q458" i="1" s="1"/>
  <c r="M457" i="1"/>
  <c r="Q457" i="1" s="1"/>
  <c r="M456" i="1"/>
  <c r="Q456" i="1" s="1"/>
  <c r="M455" i="1"/>
  <c r="Q455" i="1" s="1"/>
  <c r="M454" i="1"/>
  <c r="Q454" i="1" s="1"/>
  <c r="M453" i="1"/>
  <c r="Q453" i="1" s="1"/>
  <c r="M452" i="1"/>
  <c r="Q452" i="1" s="1"/>
  <c r="M451" i="1"/>
  <c r="Q451" i="1" s="1"/>
  <c r="M450" i="1"/>
  <c r="Q450" i="1" s="1"/>
  <c r="M449" i="1"/>
  <c r="Q449" i="1" s="1"/>
  <c r="M448" i="1"/>
  <c r="Q448" i="1" s="1"/>
  <c r="M264" i="1" l="1"/>
  <c r="Q264" i="1" s="1"/>
  <c r="M265" i="1"/>
  <c r="Q265" i="1" s="1"/>
  <c r="M266" i="1"/>
  <c r="Q266" i="1" s="1"/>
  <c r="M267" i="1"/>
  <c r="Q267" i="1" s="1"/>
  <c r="M268" i="1"/>
  <c r="Q268" i="1" s="1"/>
  <c r="M269" i="1"/>
  <c r="Q269" i="1" s="1"/>
  <c r="M270" i="1"/>
  <c r="Q270" i="1" s="1"/>
  <c r="M271" i="1"/>
  <c r="Q271" i="1" s="1"/>
  <c r="M272" i="1"/>
  <c r="Q272" i="1" s="1"/>
  <c r="M273" i="1"/>
  <c r="Q273" i="1" s="1"/>
  <c r="M274" i="1"/>
  <c r="Q274" i="1" s="1"/>
  <c r="M275" i="1"/>
  <c r="Q275" i="1" s="1"/>
  <c r="M276" i="1"/>
  <c r="Q276" i="1" s="1"/>
  <c r="M277" i="1"/>
  <c r="Q277" i="1" s="1"/>
  <c r="M278" i="1"/>
  <c r="Q278" i="1" s="1"/>
  <c r="M279" i="1"/>
  <c r="Q279" i="1" s="1"/>
  <c r="M280" i="1"/>
  <c r="Q280" i="1" s="1"/>
  <c r="M281" i="1"/>
  <c r="Q281" i="1" s="1"/>
  <c r="M282" i="1"/>
  <c r="Q282" i="1" s="1"/>
  <c r="M283" i="1"/>
  <c r="Q283" i="1" s="1"/>
  <c r="M284" i="1"/>
  <c r="Q284" i="1" s="1"/>
  <c r="M285" i="1"/>
  <c r="Q285" i="1" s="1"/>
  <c r="M286" i="1"/>
  <c r="Q286" i="1" s="1"/>
  <c r="M287" i="1"/>
  <c r="Q287" i="1" s="1"/>
  <c r="M288" i="1"/>
  <c r="Q288" i="1" s="1"/>
  <c r="M289" i="1"/>
  <c r="Q289" i="1" s="1"/>
  <c r="M290" i="1"/>
  <c r="Q290" i="1" s="1"/>
  <c r="M291" i="1"/>
  <c r="Q291" i="1" s="1"/>
  <c r="M292" i="1"/>
  <c r="Q292" i="1" s="1"/>
  <c r="M293" i="1"/>
  <c r="Q293" i="1" s="1"/>
  <c r="M294" i="1"/>
  <c r="Q294" i="1" s="1"/>
  <c r="M295" i="1"/>
  <c r="Q295" i="1" s="1"/>
  <c r="M296" i="1"/>
  <c r="Q296" i="1" s="1"/>
  <c r="M297" i="1"/>
  <c r="Q297" i="1" s="1"/>
  <c r="M298" i="1"/>
  <c r="Q298" i="1" s="1"/>
  <c r="M299" i="1"/>
  <c r="Q299" i="1" s="1"/>
  <c r="M300" i="1"/>
  <c r="Q300" i="1" s="1"/>
  <c r="M301" i="1"/>
  <c r="Q301" i="1" s="1"/>
  <c r="M302" i="1"/>
  <c r="Q302" i="1" s="1"/>
  <c r="M303" i="1"/>
  <c r="Q303" i="1" s="1"/>
  <c r="M304" i="1"/>
  <c r="Q304" i="1" s="1"/>
  <c r="M305" i="1"/>
  <c r="Q305" i="1" s="1"/>
  <c r="M306" i="1"/>
  <c r="Q306" i="1" s="1"/>
  <c r="M307" i="1"/>
  <c r="Q307" i="1" s="1"/>
  <c r="M309" i="1"/>
  <c r="Q309" i="1" s="1"/>
  <c r="M310" i="1"/>
  <c r="Q310" i="1" s="1"/>
  <c r="M320" i="1"/>
  <c r="Q320" i="1" s="1"/>
  <c r="M321" i="1"/>
  <c r="Q321" i="1" s="1"/>
  <c r="M322" i="1"/>
  <c r="Q322" i="1" s="1"/>
  <c r="M323" i="1"/>
  <c r="Q323" i="1" s="1"/>
  <c r="M324" i="1"/>
  <c r="Q324" i="1" s="1"/>
  <c r="M325" i="1"/>
  <c r="Q325" i="1" s="1"/>
  <c r="M326" i="1"/>
  <c r="Q326" i="1" s="1"/>
  <c r="M327" i="1"/>
  <c r="Q327" i="1" s="1"/>
  <c r="M328" i="1"/>
  <c r="Q328" i="1" s="1"/>
  <c r="M329" i="1"/>
  <c r="Q329" i="1" s="1"/>
  <c r="M330" i="1"/>
  <c r="Q330" i="1" s="1"/>
  <c r="M331" i="1"/>
  <c r="Q331" i="1" s="1"/>
  <c r="M332" i="1"/>
  <c r="Q332" i="1" s="1"/>
  <c r="M1283" i="1" l="1"/>
  <c r="Q1283" i="1" s="1"/>
  <c r="J336" i="1" l="1"/>
  <c r="K336" i="1"/>
  <c r="L336" i="1"/>
  <c r="M38" i="1" l="1"/>
  <c r="Q38" i="1" s="1"/>
  <c r="M39" i="1"/>
  <c r="Q39" i="1" s="1"/>
  <c r="M40" i="1"/>
  <c r="Q40" i="1" s="1"/>
  <c r="M41" i="1"/>
  <c r="Q41" i="1" s="1"/>
  <c r="M42" i="1"/>
  <c r="Q42" i="1" s="1"/>
  <c r="M43" i="1"/>
  <c r="Q43" i="1" s="1"/>
  <c r="M44" i="1"/>
  <c r="Q44" i="1" s="1"/>
  <c r="M45" i="1"/>
  <c r="Q45" i="1" s="1"/>
  <c r="M36" i="1"/>
  <c r="Q36" i="1" s="1"/>
  <c r="M37" i="1"/>
  <c r="Q37" i="1" s="1"/>
  <c r="M1061" i="1" l="1"/>
  <c r="Q1061" i="1" s="1"/>
  <c r="M788" i="1" l="1"/>
  <c r="Q788" i="1" s="1"/>
  <c r="M787" i="1"/>
  <c r="Q787" i="1" s="1"/>
  <c r="M789" i="1" l="1"/>
  <c r="Q789" i="1" s="1"/>
  <c r="M786" i="1"/>
  <c r="Q786" i="1" s="1"/>
  <c r="M1301" i="1" l="1"/>
  <c r="M1302" i="1"/>
  <c r="M2164" i="1" l="1"/>
  <c r="Q2164" i="1" s="1"/>
  <c r="M2162" i="1" l="1"/>
  <c r="Q2162" i="1" s="1"/>
  <c r="R1858" i="1" l="1"/>
  <c r="M1858" i="1" s="1"/>
  <c r="Q1858" i="1" s="1"/>
  <c r="AF123" i="1" l="1"/>
  <c r="M123" i="1" s="1"/>
  <c r="AF334" i="1" l="1"/>
  <c r="R1818" i="1" l="1"/>
  <c r="U1573" i="1" l="1"/>
  <c r="Y1573" i="1"/>
  <c r="Z1573" i="1"/>
  <c r="AE1573" i="1"/>
  <c r="AE1559" i="1" s="1"/>
  <c r="AF1573" i="1"/>
  <c r="M2076" i="1" l="1"/>
  <c r="M2155" i="1"/>
  <c r="Q2155" i="1" s="1"/>
  <c r="M68" i="1" l="1"/>
  <c r="Q120" i="1" l="1"/>
  <c r="Q122" i="1"/>
  <c r="Q121" i="1"/>
  <c r="Q68" i="1"/>
  <c r="R578" i="1" l="1"/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AQ594" i="1"/>
  <c r="AQ119" i="1" l="1"/>
  <c r="A119" i="1" s="1"/>
  <c r="R345" i="1"/>
  <c r="R350" i="1"/>
  <c r="M1963" i="1" l="1"/>
  <c r="M2004" i="1"/>
  <c r="M2144" i="1"/>
  <c r="M2044" i="1"/>
  <c r="M2090" i="1"/>
  <c r="M2043" i="1" l="1"/>
  <c r="M2034" i="1"/>
  <c r="M2036" i="1"/>
  <c r="M1920" i="1"/>
  <c r="M1923" i="1"/>
  <c r="W1559" i="1"/>
  <c r="X1559" i="1"/>
  <c r="Y1559" i="1"/>
  <c r="M1377" i="1"/>
  <c r="Q1377" i="1" s="1"/>
  <c r="M1378" i="1"/>
  <c r="Q1378" i="1" s="1"/>
  <c r="M1379" i="1"/>
  <c r="Q1379" i="1" s="1"/>
  <c r="M1380" i="1"/>
  <c r="Q1380" i="1" s="1"/>
  <c r="M1381" i="1"/>
  <c r="Q1381" i="1" s="1"/>
  <c r="M1382" i="1"/>
  <c r="Q1382" i="1" s="1"/>
  <c r="M1383" i="1"/>
  <c r="Q1383" i="1" s="1"/>
  <c r="M1384" i="1"/>
  <c r="Q1384" i="1" s="1"/>
  <c r="M1370" i="1"/>
  <c r="Q1370" i="1" s="1"/>
  <c r="M1371" i="1"/>
  <c r="Q1371" i="1" s="1"/>
  <c r="M1372" i="1"/>
  <c r="Q1372" i="1" s="1"/>
  <c r="M1373" i="1"/>
  <c r="Q1373" i="1" s="1"/>
  <c r="M1374" i="1"/>
  <c r="Q1374" i="1" s="1"/>
  <c r="M1375" i="1"/>
  <c r="Q1375" i="1" s="1"/>
  <c r="M1376" i="1"/>
  <c r="Q1376" i="1" s="1"/>
  <c r="M1363" i="1"/>
  <c r="Q1363" i="1" s="1"/>
  <c r="M1364" i="1"/>
  <c r="Q1364" i="1" s="1"/>
  <c r="M1365" i="1"/>
  <c r="Q1365" i="1" s="1"/>
  <c r="M1366" i="1"/>
  <c r="Q1366" i="1" s="1"/>
  <c r="M1368" i="1"/>
  <c r="Q1368" i="1" s="1"/>
  <c r="M1369" i="1"/>
  <c r="Q1369" i="1" s="1"/>
  <c r="M1358" i="1"/>
  <c r="Q1358" i="1" s="1"/>
  <c r="M1359" i="1"/>
  <c r="Q1359" i="1" s="1"/>
  <c r="M1361" i="1"/>
  <c r="Q1361" i="1" s="1"/>
  <c r="M1350" i="1"/>
  <c r="Q1350" i="1" s="1"/>
  <c r="M1354" i="1"/>
  <c r="Q1354" i="1" s="1"/>
  <c r="M1355" i="1"/>
  <c r="Q1355" i="1" s="1"/>
  <c r="M1356" i="1"/>
  <c r="Q1356" i="1" s="1"/>
  <c r="M1342" i="1"/>
  <c r="Q1342" i="1" s="1"/>
  <c r="M1343" i="1"/>
  <c r="Q1343" i="1" s="1"/>
  <c r="M1345" i="1"/>
  <c r="Q1345" i="1" s="1"/>
  <c r="M1346" i="1"/>
  <c r="Q1346" i="1" s="1"/>
  <c r="M1349" i="1"/>
  <c r="Q1349" i="1" s="1"/>
  <c r="M1336" i="1"/>
  <c r="Q1336" i="1" s="1"/>
  <c r="M1337" i="1"/>
  <c r="Q1337" i="1" s="1"/>
  <c r="M1338" i="1"/>
  <c r="Q1338" i="1" s="1"/>
  <c r="M1340" i="1"/>
  <c r="Q1340" i="1" s="1"/>
  <c r="M1341" i="1"/>
  <c r="Q1341" i="1" s="1"/>
  <c r="M1326" i="1"/>
  <c r="Q1326" i="1" s="1"/>
  <c r="M1328" i="1"/>
  <c r="Q1328" i="1" s="1"/>
  <c r="M1329" i="1"/>
  <c r="Q1329" i="1" s="1"/>
  <c r="M1330" i="1"/>
  <c r="Q1330" i="1" s="1"/>
  <c r="M1332" i="1"/>
  <c r="Q1332" i="1" s="1"/>
  <c r="M1334" i="1"/>
  <c r="Q1334" i="1" s="1"/>
  <c r="M1316" i="1"/>
  <c r="Q1316" i="1" s="1"/>
  <c r="M1317" i="1"/>
  <c r="Q1317" i="1" s="1"/>
  <c r="M1319" i="1"/>
  <c r="Q1319" i="1" s="1"/>
  <c r="M1320" i="1"/>
  <c r="Q1320" i="1" s="1"/>
  <c r="M1322" i="1"/>
  <c r="Q1322" i="1" s="1"/>
  <c r="M1324" i="1"/>
  <c r="Q1324" i="1" s="1"/>
  <c r="M1325" i="1"/>
  <c r="Q1325" i="1" s="1"/>
  <c r="M1312" i="1"/>
  <c r="Q1312" i="1" s="1"/>
  <c r="M1313" i="1"/>
  <c r="Q1313" i="1" s="1"/>
  <c r="M1314" i="1"/>
  <c r="Q1314" i="1" s="1"/>
  <c r="M1315" i="1"/>
  <c r="Q1315" i="1" s="1"/>
  <c r="M1310" i="1"/>
  <c r="Q1310" i="1" s="1"/>
  <c r="M1309" i="1"/>
  <c r="Q1309" i="1" s="1"/>
  <c r="M1305" i="1"/>
  <c r="M1306" i="1"/>
  <c r="Q1306" i="1" s="1"/>
  <c r="M1307" i="1"/>
  <c r="Q1307" i="1" s="1"/>
  <c r="M1308" i="1"/>
  <c r="Q1308" i="1" s="1"/>
  <c r="AF594" i="1"/>
  <c r="M610" i="1"/>
  <c r="Q610" i="1" s="1"/>
  <c r="M611" i="1"/>
  <c r="Q611" i="1" s="1"/>
  <c r="U47" i="1"/>
  <c r="V47" i="1"/>
  <c r="Y47" i="1"/>
  <c r="Z47" i="1"/>
  <c r="AA47" i="1"/>
  <c r="AA46" i="1" s="1"/>
  <c r="AB47" i="1"/>
  <c r="M71" i="1"/>
  <c r="Q71" i="1" s="1"/>
  <c r="M72" i="1"/>
  <c r="Q72" i="1" s="1"/>
  <c r="Q1305" i="1" l="1"/>
  <c r="W594" i="1"/>
  <c r="R2105" i="1"/>
  <c r="Q123" i="1" l="1"/>
  <c r="AF153" i="1"/>
  <c r="AF119" i="1" s="1"/>
  <c r="M2033" i="1" l="1"/>
  <c r="M2059" i="1"/>
  <c r="M2005" i="1"/>
  <c r="Q2059" i="1" l="1"/>
  <c r="Q2033" i="1"/>
  <c r="Q2076" i="1"/>
  <c r="Q2005" i="1"/>
  <c r="M2141" i="1"/>
  <c r="Q2141" i="1" l="1"/>
  <c r="M1632" i="1"/>
  <c r="Q1632" i="1" s="1"/>
  <c r="M1631" i="1" l="1"/>
  <c r="Q1631" i="1" l="1"/>
  <c r="M785" i="1" l="1"/>
  <c r="M784" i="1"/>
  <c r="Q784" i="1" l="1"/>
  <c r="Q785" i="1"/>
  <c r="M2066" i="1"/>
  <c r="Q2066" i="1" l="1"/>
  <c r="M1592" i="1"/>
  <c r="Q1592" i="1" l="1"/>
  <c r="Q2090" i="1" l="1"/>
  <c r="Q2144" i="1"/>
  <c r="Q2044" i="1"/>
  <c r="M1210" i="1"/>
  <c r="M1211" i="1"/>
  <c r="M1212" i="1"/>
  <c r="Q1212" i="1" l="1"/>
  <c r="Q1211" i="1"/>
  <c r="Q1210" i="1"/>
  <c r="R1575" i="1"/>
  <c r="R1573" i="1" s="1"/>
  <c r="R687" i="1" l="1"/>
  <c r="M2072" i="1" l="1"/>
  <c r="M2146" i="1"/>
  <c r="R2154" i="1"/>
  <c r="M2154" i="1" s="1"/>
  <c r="M2145" i="1"/>
  <c r="Q2154" i="1" l="1"/>
  <c r="Q2146" i="1"/>
  <c r="Q2072" i="1"/>
  <c r="Q2145" i="1"/>
  <c r="M2110" i="1" l="1"/>
  <c r="M2097" i="1"/>
  <c r="Q2110" i="1" l="1"/>
  <c r="Q2097" i="1"/>
  <c r="R2142" i="1"/>
  <c r="M2142" i="1" s="1"/>
  <c r="Q2142" i="1" l="1"/>
  <c r="M2080" i="1"/>
  <c r="M2086" i="1"/>
  <c r="Q2086" i="1" l="1"/>
  <c r="Q2080" i="1"/>
  <c r="M2040" i="1"/>
  <c r="M2032" i="1"/>
  <c r="Q2032" i="1" l="1"/>
  <c r="Q2040" i="1"/>
  <c r="M1629" i="1"/>
  <c r="M1630" i="1"/>
  <c r="M1628" i="1"/>
  <c r="Q1629" i="1" l="1"/>
  <c r="Q1628" i="1"/>
  <c r="Q1630" i="1"/>
  <c r="M1625" i="1"/>
  <c r="M1626" i="1"/>
  <c r="M1627" i="1"/>
  <c r="Q1627" i="1" l="1"/>
  <c r="Q1626" i="1"/>
  <c r="Q1625" i="1"/>
  <c r="M1209" i="1"/>
  <c r="Q1209" i="1" l="1"/>
  <c r="M1208" i="1"/>
  <c r="M1207" i="1"/>
  <c r="Q1207" i="1" l="1"/>
  <c r="Q1208" i="1"/>
  <c r="M783" i="1"/>
  <c r="M782" i="1"/>
  <c r="M781" i="1"/>
  <c r="Q783" i="1" l="1"/>
  <c r="Q781" i="1"/>
  <c r="Q782" i="1"/>
  <c r="M655" i="1" l="1"/>
  <c r="M656" i="1"/>
  <c r="Q656" i="1" l="1"/>
  <c r="M779" i="1" l="1"/>
  <c r="M780" i="1"/>
  <c r="Q780" i="1" l="1"/>
  <c r="M2107" i="1"/>
  <c r="M2111" i="1"/>
  <c r="M2124" i="1"/>
  <c r="M2125" i="1"/>
  <c r="M2058" i="1" l="1"/>
  <c r="M2096" i="1"/>
  <c r="M2071" i="1"/>
  <c r="M2031" i="1"/>
  <c r="M2118" i="1"/>
  <c r="Q2031" i="1" l="1"/>
  <c r="Q2071" i="1"/>
  <c r="Q2118" i="1"/>
  <c r="R1842" i="1" l="1"/>
  <c r="R1829" i="1" s="1"/>
  <c r="M1842" i="1" l="1"/>
  <c r="R1285" i="1"/>
  <c r="Q1842" i="1" l="1"/>
  <c r="Q1829" i="1" s="1"/>
  <c r="M1829" i="1"/>
  <c r="R1277" i="1"/>
  <c r="R717" i="1" l="1"/>
  <c r="M1318" i="1" l="1"/>
  <c r="Q1318" i="1" s="1"/>
  <c r="R696" i="1" l="1"/>
  <c r="R576" i="1" l="1"/>
  <c r="R364" i="1" l="1"/>
  <c r="R355" i="1" l="1"/>
  <c r="AQ335" i="1" l="1"/>
  <c r="AQ336" i="1"/>
  <c r="AQ353" i="1"/>
  <c r="AQ387" i="1"/>
  <c r="AQ467" i="1"/>
  <c r="AQ469" i="1"/>
  <c r="AQ471" i="1"/>
  <c r="AQ477" i="1"/>
  <c r="AQ478" i="1"/>
  <c r="AQ482" i="1"/>
  <c r="AQ487" i="1"/>
  <c r="AQ527" i="1"/>
  <c r="A527" i="1" s="1"/>
  <c r="AQ528" i="1"/>
  <c r="A528" i="1" s="1"/>
  <c r="AQ534" i="1"/>
  <c r="A534" i="1" s="1"/>
  <c r="AQ540" i="1"/>
  <c r="A540" i="1" s="1"/>
  <c r="AQ561" i="1"/>
  <c r="A561" i="1" s="1"/>
  <c r="AQ562" i="1"/>
  <c r="A562" i="1" s="1"/>
  <c r="AQ568" i="1"/>
  <c r="A568" i="1" s="1"/>
  <c r="AQ578" i="1"/>
  <c r="A578" i="1" s="1"/>
  <c r="A594" i="1"/>
  <c r="AQ595" i="1"/>
  <c r="A595" i="1" s="1"/>
  <c r="AQ600" i="1"/>
  <c r="A600" i="1" s="1"/>
  <c r="AQ612" i="1"/>
  <c r="A612" i="1" s="1"/>
  <c r="AQ630" i="1"/>
  <c r="A630" i="1" s="1"/>
  <c r="AQ631" i="1"/>
  <c r="A631" i="1" s="1"/>
  <c r="AQ633" i="1"/>
  <c r="A633" i="1" s="1"/>
  <c r="AQ635" i="1"/>
  <c r="A635" i="1" s="1"/>
  <c r="AQ644" i="1"/>
  <c r="A644" i="1" s="1"/>
  <c r="AQ645" i="1"/>
  <c r="A645" i="1" s="1"/>
  <c r="AQ647" i="1"/>
  <c r="A647" i="1" s="1"/>
  <c r="AQ650" i="1"/>
  <c r="A650" i="1" s="1"/>
  <c r="AQ657" i="1"/>
  <c r="A657" i="1" s="1"/>
  <c r="AQ658" i="1"/>
  <c r="A658" i="1" s="1"/>
  <c r="AQ683" i="1"/>
  <c r="A683" i="1" s="1"/>
  <c r="AQ729" i="1"/>
  <c r="A729" i="1" s="1"/>
  <c r="AQ886" i="1"/>
  <c r="A886" i="1" s="1"/>
  <c r="AQ894" i="1"/>
  <c r="A894" i="1" s="1"/>
  <c r="AQ913" i="1"/>
  <c r="A913" i="1" s="1"/>
  <c r="AQ1015" i="1"/>
  <c r="A1015" i="1" s="1"/>
  <c r="AQ1016" i="1"/>
  <c r="A1016" i="1" s="1"/>
  <c r="AQ1018" i="1"/>
  <c r="A1018" i="1" s="1"/>
  <c r="AQ1023" i="1"/>
  <c r="A1023" i="1" s="1"/>
  <c r="AQ1070" i="1"/>
  <c r="A1070" i="1" s="1"/>
  <c r="AQ1090" i="1"/>
  <c r="A1090" i="1" s="1"/>
  <c r="AQ1170" i="1"/>
  <c r="A1170" i="1" s="1"/>
  <c r="AQ1171" i="1"/>
  <c r="A1171" i="1" s="1"/>
  <c r="AQ1174" i="1"/>
  <c r="A1174" i="1" s="1"/>
  <c r="AQ1178" i="1"/>
  <c r="A1178" i="1" s="1"/>
  <c r="AQ1179" i="1"/>
  <c r="A1179" i="1" s="1"/>
  <c r="AQ1182" i="1"/>
  <c r="A1182" i="1" s="1"/>
  <c r="AQ1195" i="1"/>
  <c r="A1195" i="1" s="1"/>
  <c r="AQ1258" i="1"/>
  <c r="A1258" i="1" s="1"/>
  <c r="AQ1259" i="1"/>
  <c r="A1259" i="1" s="1"/>
  <c r="AQ1303" i="1"/>
  <c r="A1303" i="1" s="1"/>
  <c r="AQ1498" i="1"/>
  <c r="A1498" i="1" s="1"/>
  <c r="AQ1499" i="1"/>
  <c r="A1499" i="1" s="1"/>
  <c r="AQ1504" i="1"/>
  <c r="A1504" i="1" s="1"/>
  <c r="AQ1509" i="1"/>
  <c r="A1509" i="1" s="1"/>
  <c r="AQ1541" i="1"/>
  <c r="A1541" i="1" s="1"/>
  <c r="AQ1542" i="1"/>
  <c r="A1542" i="1" s="1"/>
  <c r="AQ1544" i="1"/>
  <c r="A1544" i="1" s="1"/>
  <c r="AQ1546" i="1"/>
  <c r="A1546" i="1" s="1"/>
  <c r="AQ1559" i="1"/>
  <c r="A1559" i="1" s="1"/>
  <c r="AQ1560" i="1"/>
  <c r="A1560" i="1" s="1"/>
  <c r="AQ1573" i="1"/>
  <c r="A1573" i="1" s="1"/>
  <c r="AQ1593" i="1"/>
  <c r="A1593" i="1" s="1"/>
  <c r="AQ1687" i="1"/>
  <c r="A1687" i="1" s="1"/>
  <c r="AQ1688" i="1"/>
  <c r="A1688" i="1" s="1"/>
  <c r="AQ1691" i="1"/>
  <c r="A1691" i="1" s="1"/>
  <c r="AQ1696" i="1"/>
  <c r="A1696" i="1" s="1"/>
  <c r="AQ1736" i="1"/>
  <c r="A1736" i="1" s="1"/>
  <c r="AQ1737" i="1"/>
  <c r="A1737" i="1" s="1"/>
  <c r="AQ1829" i="1"/>
  <c r="A1829" i="1" s="1"/>
  <c r="AQ1897" i="1"/>
  <c r="A1897" i="1" s="1"/>
  <c r="AQ29" i="1"/>
  <c r="AQ33" i="1"/>
  <c r="AQ46" i="1"/>
  <c r="AQ47" i="1"/>
  <c r="AQ67" i="1"/>
  <c r="M1139" i="1" l="1"/>
  <c r="M1140" i="1"/>
  <c r="Q1140" i="1" s="1"/>
  <c r="Q1139" i="1" l="1"/>
  <c r="K18" i="3"/>
  <c r="Q2036" i="1" l="1"/>
  <c r="Q2111" i="1"/>
  <c r="Q2124" i="1"/>
  <c r="Q2125" i="1"/>
  <c r="Q2107" i="1"/>
  <c r="M69" i="1" l="1"/>
  <c r="U67" i="1"/>
  <c r="U46" i="1" s="1"/>
  <c r="Y67" i="1"/>
  <c r="Y46" i="1" s="1"/>
  <c r="Q69" i="1" l="1"/>
  <c r="U1691" i="1"/>
  <c r="AA1691" i="1"/>
  <c r="AA1687" i="1" s="1"/>
  <c r="U1504" i="1"/>
  <c r="AA1504" i="1"/>
  <c r="AA1498" i="1" s="1"/>
  <c r="AB1504" i="1"/>
  <c r="AB1498" i="1" s="1"/>
  <c r="AF1504" i="1"/>
  <c r="AF1498" i="1" s="1"/>
  <c r="K17" i="3" l="1"/>
  <c r="R1057" i="1" l="1"/>
  <c r="R1786" i="1" l="1"/>
  <c r="R1764" i="1"/>
  <c r="R1780" i="1"/>
  <c r="R1753" i="1"/>
  <c r="R1791" i="1"/>
  <c r="R340" i="1"/>
  <c r="R347" i="1"/>
  <c r="AF49" i="1" l="1"/>
  <c r="M629" i="1"/>
  <c r="Q629" i="1" l="1"/>
  <c r="K30" i="3"/>
  <c r="L32" i="3"/>
  <c r="K32" i="3"/>
  <c r="L1573" i="1"/>
  <c r="H30" i="3" s="1"/>
  <c r="J1573" i="1"/>
  <c r="K1573" i="1"/>
  <c r="G30" i="3"/>
  <c r="Q2096" i="1" l="1"/>
  <c r="M1323" i="1" l="1"/>
  <c r="Q1323" i="1" s="1"/>
  <c r="AO28" i="1" l="1"/>
  <c r="AO30" i="1" l="1"/>
  <c r="AQ28" i="1"/>
  <c r="AO31" i="1" l="1"/>
  <c r="AQ30" i="1"/>
  <c r="AO32" i="1" l="1"/>
  <c r="AQ31" i="1"/>
  <c r="AQ32" i="1" l="1"/>
  <c r="R1560" i="1" l="1"/>
  <c r="U1560" i="1"/>
  <c r="U1559" i="1" s="1"/>
  <c r="V1560" i="1"/>
  <c r="AA1560" i="1"/>
  <c r="AA1559" i="1" s="1"/>
  <c r="AF1560" i="1"/>
  <c r="AF1559" i="1" s="1"/>
  <c r="J1737" i="1" l="1"/>
  <c r="K1737" i="1"/>
  <c r="L1737" i="1"/>
  <c r="D32" i="3" s="1"/>
  <c r="K31" i="3"/>
  <c r="L30" i="3"/>
  <c r="L29" i="3"/>
  <c r="K29" i="3"/>
  <c r="L28" i="3"/>
  <c r="K28" i="3"/>
  <c r="L27" i="3"/>
  <c r="K27" i="3"/>
  <c r="J1259" i="1"/>
  <c r="K1259" i="1"/>
  <c r="L1259" i="1"/>
  <c r="D27" i="3" s="1"/>
  <c r="C27" i="3"/>
  <c r="L26" i="3"/>
  <c r="K26" i="3"/>
  <c r="L21" i="3"/>
  <c r="K21" i="3"/>
  <c r="K650" i="1"/>
  <c r="L650" i="1"/>
  <c r="L20" i="3" s="1"/>
  <c r="K20" i="3"/>
  <c r="L18" i="3"/>
  <c r="L17" i="3"/>
  <c r="L12" i="3"/>
  <c r="K12" i="3"/>
  <c r="J67" i="1"/>
  <c r="K67" i="1"/>
  <c r="L67" i="1"/>
  <c r="H12" i="3" s="1"/>
  <c r="G12" i="3"/>
  <c r="L15" i="3"/>
  <c r="K15" i="3"/>
  <c r="L14" i="3"/>
  <c r="K14" i="3"/>
  <c r="M114" i="1" l="1"/>
  <c r="Q114" i="1" s="1"/>
  <c r="U353" i="1" l="1"/>
  <c r="AA353" i="1"/>
  <c r="AF353" i="1"/>
  <c r="M70" i="1" l="1"/>
  <c r="Q70" i="1" l="1"/>
  <c r="M386" i="1"/>
  <c r="Q386" i="1" l="1"/>
  <c r="M2137" i="1"/>
  <c r="Q2058" i="1" l="1"/>
  <c r="Q2137" i="1"/>
  <c r="M1194" i="1"/>
  <c r="Q1194" i="1" l="1"/>
  <c r="M778" i="1"/>
  <c r="M777" i="1"/>
  <c r="Q779" i="1" l="1"/>
  <c r="Q778" i="1"/>
  <c r="Q777" i="1"/>
  <c r="U1275" i="1" l="1"/>
  <c r="AF1275" i="1"/>
  <c r="Y1258" i="1"/>
  <c r="AA1258" i="1"/>
  <c r="AF1259" i="1"/>
  <c r="R1259" i="1"/>
  <c r="R1182" i="1"/>
  <c r="U1182" i="1"/>
  <c r="AA1182" i="1"/>
  <c r="AF1182" i="1"/>
  <c r="AF1178" i="1" s="1"/>
  <c r="U1070" i="1"/>
  <c r="AA1070" i="1"/>
  <c r="AF1070" i="1"/>
  <c r="U1055" i="1"/>
  <c r="V1055" i="1"/>
  <c r="Y1055" i="1"/>
  <c r="AA1055" i="1"/>
  <c r="AF1055" i="1"/>
  <c r="R894" i="1"/>
  <c r="U894" i="1"/>
  <c r="AA894" i="1"/>
  <c r="AF894" i="1"/>
  <c r="R886" i="1"/>
  <c r="U886" i="1"/>
  <c r="AE886" i="1"/>
  <c r="AE885" i="1" s="1"/>
  <c r="AF886" i="1"/>
  <c r="U683" i="1"/>
  <c r="Y683" i="1"/>
  <c r="AA683" i="1"/>
  <c r="AF683" i="1"/>
  <c r="AF657" i="1" s="1"/>
  <c r="W335" i="1"/>
  <c r="U336" i="1"/>
  <c r="V336" i="1"/>
  <c r="Y336" i="1"/>
  <c r="Z336" i="1"/>
  <c r="AA336" i="1"/>
  <c r="AB336" i="1"/>
  <c r="AF336" i="1"/>
  <c r="AA335" i="1" l="1"/>
  <c r="AF335" i="1"/>
  <c r="U335" i="1"/>
  <c r="Y335" i="1"/>
  <c r="AF885" i="1"/>
  <c r="U885" i="1"/>
  <c r="AA885" i="1"/>
  <c r="U1258" i="1"/>
  <c r="AF1258" i="1"/>
  <c r="A31" i="1" l="1"/>
  <c r="M31" i="1"/>
  <c r="Q31" i="1" l="1"/>
  <c r="M1300" i="1"/>
  <c r="Q1300" i="1" l="1"/>
  <c r="M1798" i="1" l="1"/>
  <c r="Q1963" i="1" l="1"/>
  <c r="Q1798" i="1"/>
  <c r="M1792" i="1"/>
  <c r="Q1792" i="1" l="1"/>
  <c r="M118" i="1" l="1"/>
  <c r="Q118" i="1" s="1"/>
  <c r="M1507" i="1"/>
  <c r="Q1507" i="1" l="1"/>
  <c r="Q1508" i="1"/>
  <c r="M1088" i="1"/>
  <c r="R1070" i="1"/>
  <c r="Q1088" i="1" l="1"/>
  <c r="M10" i="3"/>
  <c r="I10" i="3"/>
  <c r="E10" i="3"/>
  <c r="M1899" i="1"/>
  <c r="M2054" i="1"/>
  <c r="M1900" i="1"/>
  <c r="M1898" i="1"/>
  <c r="M2053" i="1"/>
  <c r="M2065" i="1"/>
  <c r="M2099" i="1"/>
  <c r="M2121" i="1"/>
  <c r="M2143" i="1"/>
  <c r="M2148" i="1"/>
  <c r="M2147" i="1"/>
  <c r="M2104" i="1"/>
  <c r="M2100" i="1"/>
  <c r="M2140" i="1"/>
  <c r="M2064" i="1"/>
  <c r="M2017" i="1"/>
  <c r="M2093" i="1"/>
  <c r="Q2093" i="1" s="1"/>
  <c r="M2070" i="1"/>
  <c r="M2041" i="1"/>
  <c r="M2063" i="1"/>
  <c r="M2153" i="1"/>
  <c r="M2139" i="1"/>
  <c r="M2151" i="1"/>
  <c r="M2138" i="1"/>
  <c r="M2106" i="1"/>
  <c r="M1906" i="1"/>
  <c r="M2003" i="1"/>
  <c r="M2078" i="1"/>
  <c r="M2136" i="1"/>
  <c r="M2135" i="1"/>
  <c r="M2133" i="1"/>
  <c r="M2132" i="1"/>
  <c r="M2131" i="1"/>
  <c r="M2129" i="1"/>
  <c r="M2127" i="1"/>
  <c r="M2117" i="1"/>
  <c r="M2116" i="1"/>
  <c r="M2115" i="1"/>
  <c r="M2105" i="1"/>
  <c r="M2098" i="1"/>
  <c r="M2094" i="1"/>
  <c r="M2089" i="1"/>
  <c r="M2088" i="1"/>
  <c r="M2087" i="1"/>
  <c r="M2085" i="1"/>
  <c r="M2084" i="1"/>
  <c r="M2083" i="1"/>
  <c r="M2079" i="1"/>
  <c r="M2077" i="1"/>
  <c r="M2075" i="1"/>
  <c r="M2074" i="1"/>
  <c r="M2057" i="1"/>
  <c r="M2056" i="1"/>
  <c r="M2051" i="1"/>
  <c r="M2050" i="1"/>
  <c r="M2046" i="1"/>
  <c r="M2042" i="1"/>
  <c r="M2039" i="1"/>
  <c r="M2038" i="1"/>
  <c r="M2037" i="1"/>
  <c r="M2029" i="1"/>
  <c r="M2152" i="1"/>
  <c r="M2027" i="1"/>
  <c r="M2026" i="1"/>
  <c r="M2020" i="1"/>
  <c r="M2019" i="1"/>
  <c r="M2018" i="1"/>
  <c r="X729" i="1"/>
  <c r="M2015" i="1"/>
  <c r="M2014" i="1"/>
  <c r="M2013" i="1"/>
  <c r="M2012" i="1"/>
  <c r="M2011" i="1"/>
  <c r="M2010" i="1"/>
  <c r="M2006" i="1"/>
  <c r="M1999" i="1"/>
  <c r="M1996" i="1"/>
  <c r="M1962" i="1"/>
  <c r="M1916" i="1"/>
  <c r="V2134" i="1"/>
  <c r="M2134" i="1" s="1"/>
  <c r="M1910" i="1"/>
  <c r="M2130" i="1"/>
  <c r="M2128" i="1"/>
  <c r="M2126" i="1"/>
  <c r="M2123" i="1"/>
  <c r="M2122" i="1"/>
  <c r="M2120" i="1"/>
  <c r="M2114" i="1"/>
  <c r="M2113" i="1"/>
  <c r="M2112" i="1"/>
  <c r="M2109" i="1"/>
  <c r="M2108" i="1"/>
  <c r="M2103" i="1"/>
  <c r="M2101" i="1"/>
  <c r="M2092" i="1"/>
  <c r="M2082" i="1"/>
  <c r="M2081" i="1"/>
  <c r="M2073" i="1"/>
  <c r="M2069" i="1"/>
  <c r="M2068" i="1"/>
  <c r="M2067" i="1"/>
  <c r="M2062" i="1"/>
  <c r="M2061" i="1"/>
  <c r="M2055" i="1"/>
  <c r="M2049" i="1"/>
  <c r="M2048" i="1"/>
  <c r="M2047" i="1"/>
  <c r="M2045" i="1"/>
  <c r="M2035" i="1"/>
  <c r="M2150" i="1"/>
  <c r="M2028" i="1"/>
  <c r="M2025" i="1"/>
  <c r="M2024" i="1"/>
  <c r="M2023" i="1"/>
  <c r="M2022" i="1"/>
  <c r="M2021" i="1"/>
  <c r="M2016" i="1"/>
  <c r="M2149" i="1"/>
  <c r="M2001" i="1"/>
  <c r="M2000" i="1"/>
  <c r="M1998" i="1"/>
  <c r="M1997" i="1"/>
  <c r="M1995" i="1"/>
  <c r="M1994" i="1"/>
  <c r="M1993" i="1"/>
  <c r="M1992" i="1"/>
  <c r="M1991" i="1"/>
  <c r="M1903" i="1"/>
  <c r="Q1903" i="1" s="1"/>
  <c r="M1989" i="1"/>
  <c r="M1988" i="1"/>
  <c r="M1986" i="1"/>
  <c r="M1985" i="1"/>
  <c r="M1984" i="1"/>
  <c r="M1982" i="1"/>
  <c r="M1983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0" i="1"/>
  <c r="M1959" i="1"/>
  <c r="M1961" i="1"/>
  <c r="M1958" i="1"/>
  <c r="M1957" i="1"/>
  <c r="M1956" i="1"/>
  <c r="M1955" i="1"/>
  <c r="M1954" i="1"/>
  <c r="M1953" i="1"/>
  <c r="M1952" i="1"/>
  <c r="M1951" i="1"/>
  <c r="M1950" i="1"/>
  <c r="M1949" i="1"/>
  <c r="M1946" i="1"/>
  <c r="M1945" i="1"/>
  <c r="M1944" i="1"/>
  <c r="M1902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0" i="1"/>
  <c r="M1931" i="1"/>
  <c r="M1929" i="1"/>
  <c r="M1901" i="1"/>
  <c r="M1928" i="1"/>
  <c r="M1927" i="1"/>
  <c r="M1926" i="1"/>
  <c r="M1925" i="1"/>
  <c r="M1924" i="1"/>
  <c r="M1922" i="1"/>
  <c r="M1919" i="1"/>
  <c r="M1918" i="1"/>
  <c r="M1917" i="1"/>
  <c r="M1915" i="1"/>
  <c r="M1913" i="1"/>
  <c r="M1912" i="1"/>
  <c r="M1911" i="1"/>
  <c r="M1908" i="1"/>
  <c r="M1907" i="1"/>
  <c r="M2095" i="1"/>
  <c r="M2052" i="1"/>
  <c r="M2030" i="1"/>
  <c r="L1829" i="1"/>
  <c r="H32" i="3" s="1"/>
  <c r="P32" i="3" s="1"/>
  <c r="K1829" i="1"/>
  <c r="J1829" i="1"/>
  <c r="G32" i="3"/>
  <c r="M1788" i="1"/>
  <c r="M1820" i="1"/>
  <c r="M1822" i="1"/>
  <c r="M1823" i="1"/>
  <c r="M1807" i="1"/>
  <c r="M1818" i="1"/>
  <c r="M1797" i="1"/>
  <c r="M1825" i="1"/>
  <c r="M1813" i="1"/>
  <c r="M1808" i="1"/>
  <c r="M1816" i="1"/>
  <c r="M1801" i="1"/>
  <c r="M1754" i="1"/>
  <c r="M1761" i="1"/>
  <c r="M1743" i="1"/>
  <c r="M1749" i="1"/>
  <c r="M1751" i="1"/>
  <c r="R1824" i="1"/>
  <c r="M1810" i="1"/>
  <c r="M1814" i="1"/>
  <c r="M1805" i="1"/>
  <c r="M1806" i="1"/>
  <c r="M1817" i="1"/>
  <c r="M1759" i="1"/>
  <c r="M1781" i="1"/>
  <c r="M1815" i="1"/>
  <c r="M1773" i="1"/>
  <c r="M1763" i="1"/>
  <c r="M1787" i="1"/>
  <c r="M1811" i="1"/>
  <c r="M1750" i="1"/>
  <c r="M1800" i="1"/>
  <c r="M1812" i="1"/>
  <c r="M1780" i="1"/>
  <c r="M1809" i="1"/>
  <c r="M1803" i="1"/>
  <c r="M1799" i="1"/>
  <c r="V1819" i="1"/>
  <c r="M1802" i="1"/>
  <c r="M1782" i="1"/>
  <c r="M1821" i="1"/>
  <c r="M1796" i="1"/>
  <c r="M1795" i="1"/>
  <c r="M1794" i="1"/>
  <c r="M1793" i="1"/>
  <c r="M1791" i="1"/>
  <c r="M1790" i="1"/>
  <c r="M1789" i="1"/>
  <c r="M1786" i="1"/>
  <c r="M1785" i="1"/>
  <c r="M1784" i="1"/>
  <c r="M1783" i="1"/>
  <c r="M1779" i="1"/>
  <c r="M1778" i="1"/>
  <c r="M1777" i="1"/>
  <c r="M1776" i="1"/>
  <c r="M1775" i="1"/>
  <c r="M1774" i="1"/>
  <c r="M1772" i="1"/>
  <c r="M1771" i="1"/>
  <c r="M1770" i="1"/>
  <c r="M1769" i="1"/>
  <c r="M1767" i="1"/>
  <c r="M1766" i="1"/>
  <c r="M1765" i="1"/>
  <c r="M1764" i="1"/>
  <c r="M1762" i="1"/>
  <c r="M1760" i="1"/>
  <c r="M1758" i="1"/>
  <c r="M1757" i="1"/>
  <c r="M1756" i="1"/>
  <c r="M1755" i="1"/>
  <c r="M1753" i="1"/>
  <c r="M1752" i="1"/>
  <c r="M1746" i="1"/>
  <c r="M1745" i="1"/>
  <c r="M1744" i="1"/>
  <c r="M1741" i="1"/>
  <c r="M1740" i="1"/>
  <c r="M1739" i="1"/>
  <c r="M1738" i="1"/>
  <c r="M1768" i="1"/>
  <c r="M1748" i="1"/>
  <c r="M1804" i="1"/>
  <c r="T22" i="1"/>
  <c r="S22" i="1"/>
  <c r="C32" i="3"/>
  <c r="M1705" i="1"/>
  <c r="M1704" i="1"/>
  <c r="M1703" i="1"/>
  <c r="M1702" i="1"/>
  <c r="M1701" i="1"/>
  <c r="M1700" i="1"/>
  <c r="M1699" i="1"/>
  <c r="M1698" i="1"/>
  <c r="L31" i="3"/>
  <c r="M1694" i="1"/>
  <c r="AB1691" i="1"/>
  <c r="AB1687" i="1" s="1"/>
  <c r="L1691" i="1"/>
  <c r="H31" i="3" s="1"/>
  <c r="K1691" i="1"/>
  <c r="J1691" i="1"/>
  <c r="G31" i="3"/>
  <c r="M1690" i="1"/>
  <c r="M1689" i="1"/>
  <c r="V1688" i="1"/>
  <c r="U1688" i="1"/>
  <c r="U1687" i="1" s="1"/>
  <c r="R1688" i="1"/>
  <c r="R1687" i="1" s="1"/>
  <c r="L1688" i="1"/>
  <c r="D31" i="3" s="1"/>
  <c r="K1688" i="1"/>
  <c r="J1688" i="1"/>
  <c r="I1688" i="1"/>
  <c r="C31" i="3" s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09" i="1"/>
  <c r="M1608" i="1"/>
  <c r="M1607" i="1"/>
  <c r="M1606" i="1"/>
  <c r="M1605" i="1"/>
  <c r="M1604" i="1"/>
  <c r="M1603" i="1"/>
  <c r="M1601" i="1"/>
  <c r="M1599" i="1"/>
  <c r="M1598" i="1"/>
  <c r="M1597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V1573" i="1"/>
  <c r="M1577" i="1"/>
  <c r="M1576" i="1"/>
  <c r="M1575" i="1"/>
  <c r="M1574" i="1"/>
  <c r="M1572" i="1"/>
  <c r="M1571" i="1"/>
  <c r="M1570" i="1"/>
  <c r="M1569" i="1"/>
  <c r="M1568" i="1"/>
  <c r="M1567" i="1"/>
  <c r="M1566" i="1"/>
  <c r="M1565" i="1"/>
  <c r="AB1560" i="1"/>
  <c r="M1563" i="1"/>
  <c r="M1562" i="1"/>
  <c r="M1561" i="1"/>
  <c r="L1560" i="1"/>
  <c r="D30" i="3" s="1"/>
  <c r="P30" i="3" s="1"/>
  <c r="K1560" i="1"/>
  <c r="J1560" i="1"/>
  <c r="C30" i="3"/>
  <c r="O30" i="3" s="1"/>
  <c r="M1549" i="1"/>
  <c r="Q1549" i="1" s="1"/>
  <c r="M1548" i="1"/>
  <c r="M1547" i="1"/>
  <c r="U1544" i="1"/>
  <c r="U1541" i="1" s="1"/>
  <c r="L1544" i="1"/>
  <c r="H29" i="3" s="1"/>
  <c r="K1544" i="1"/>
  <c r="J1544" i="1"/>
  <c r="I1544" i="1"/>
  <c r="G29" i="3" s="1"/>
  <c r="M1543" i="1"/>
  <c r="L1542" i="1"/>
  <c r="D29" i="3" s="1"/>
  <c r="K1542" i="1"/>
  <c r="J1542" i="1"/>
  <c r="I1542" i="1"/>
  <c r="C29" i="3" s="1"/>
  <c r="M1518" i="1"/>
  <c r="Q1518" i="1" s="1"/>
  <c r="M1517" i="1"/>
  <c r="R1509" i="1"/>
  <c r="M1515" i="1"/>
  <c r="M1514" i="1"/>
  <c r="M1513" i="1"/>
  <c r="M1505" i="1"/>
  <c r="L1504" i="1"/>
  <c r="H28" i="3" s="1"/>
  <c r="K1504" i="1"/>
  <c r="J1504" i="1"/>
  <c r="G28" i="3"/>
  <c r="M1503" i="1"/>
  <c r="M1502" i="1"/>
  <c r="M1501" i="1"/>
  <c r="M1500" i="1"/>
  <c r="V1499" i="1"/>
  <c r="U1499" i="1"/>
  <c r="U1498" i="1" s="1"/>
  <c r="R1499" i="1"/>
  <c r="L1499" i="1"/>
  <c r="D28" i="3" s="1"/>
  <c r="K1499" i="1"/>
  <c r="J1499" i="1"/>
  <c r="I1499" i="1"/>
  <c r="C28" i="3" s="1"/>
  <c r="AB1303" i="1"/>
  <c r="M1362" i="1"/>
  <c r="Q1362" i="1" s="1"/>
  <c r="M1360" i="1"/>
  <c r="Q1360" i="1" s="1"/>
  <c r="M1357" i="1"/>
  <c r="Q1357" i="1" s="1"/>
  <c r="M1353" i="1"/>
  <c r="Q1353" i="1" s="1"/>
  <c r="M1352" i="1"/>
  <c r="Q1352" i="1" s="1"/>
  <c r="M1351" i="1"/>
  <c r="Q1351" i="1" s="1"/>
  <c r="M1348" i="1"/>
  <c r="Q1348" i="1" s="1"/>
  <c r="M1347" i="1"/>
  <c r="Q1347" i="1" s="1"/>
  <c r="M1344" i="1"/>
  <c r="Q1344" i="1" s="1"/>
  <c r="Z1303" i="1"/>
  <c r="M1335" i="1"/>
  <c r="Q1335" i="1" s="1"/>
  <c r="M1333" i="1"/>
  <c r="Q1333" i="1" s="1"/>
  <c r="M1327" i="1"/>
  <c r="Q1327" i="1" s="1"/>
  <c r="M1321" i="1"/>
  <c r="Q1321" i="1" s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1" i="1"/>
  <c r="M1280" i="1"/>
  <c r="M1279" i="1"/>
  <c r="M1278" i="1"/>
  <c r="M1276" i="1"/>
  <c r="L1275" i="1"/>
  <c r="H27" i="3" s="1"/>
  <c r="P27" i="3" s="1"/>
  <c r="K1275" i="1"/>
  <c r="J1275" i="1"/>
  <c r="G27" i="3"/>
  <c r="O27" i="3" s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06" i="1"/>
  <c r="Q1205" i="1"/>
  <c r="M1204" i="1"/>
  <c r="M1203" i="1"/>
  <c r="M1202" i="1"/>
  <c r="M1200" i="1"/>
  <c r="M1199" i="1"/>
  <c r="M1198" i="1"/>
  <c r="M1197" i="1"/>
  <c r="Y1178" i="1"/>
  <c r="M1193" i="1"/>
  <c r="M1192" i="1"/>
  <c r="M1191" i="1"/>
  <c r="M1190" i="1"/>
  <c r="M1189" i="1"/>
  <c r="M1188" i="1"/>
  <c r="M1187" i="1"/>
  <c r="AB1182" i="1"/>
  <c r="M1184" i="1"/>
  <c r="M1183" i="1"/>
  <c r="L1182" i="1"/>
  <c r="H26" i="3" s="1"/>
  <c r="K1182" i="1"/>
  <c r="J1182" i="1"/>
  <c r="G26" i="3"/>
  <c r="M1181" i="1"/>
  <c r="M1180" i="1"/>
  <c r="V1179" i="1"/>
  <c r="U1179" i="1"/>
  <c r="R1179" i="1"/>
  <c r="L1179" i="1"/>
  <c r="D26" i="3" s="1"/>
  <c r="K1179" i="1"/>
  <c r="J1179" i="1"/>
  <c r="I1179" i="1"/>
  <c r="C26" i="3" s="1"/>
  <c r="M1177" i="1"/>
  <c r="AA1174" i="1"/>
  <c r="U1174" i="1"/>
  <c r="L1174" i="1"/>
  <c r="L25" i="3" s="1"/>
  <c r="J1174" i="1"/>
  <c r="K25" i="3"/>
  <c r="M1173" i="1"/>
  <c r="AA1171" i="1"/>
  <c r="U1171" i="1"/>
  <c r="L1171" i="1"/>
  <c r="H25" i="3" s="1"/>
  <c r="K1171" i="1"/>
  <c r="J1171" i="1"/>
  <c r="I1171" i="1"/>
  <c r="G25" i="3" s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Z1090" i="1"/>
  <c r="M1122" i="1"/>
  <c r="M1121" i="1"/>
  <c r="M1120" i="1"/>
  <c r="M1119" i="1"/>
  <c r="M1118" i="1"/>
  <c r="M1117" i="1"/>
  <c r="M1116" i="1"/>
  <c r="M1115" i="1"/>
  <c r="M1114" i="1"/>
  <c r="M1113" i="1"/>
  <c r="M1111" i="1"/>
  <c r="M1110" i="1"/>
  <c r="M1109" i="1"/>
  <c r="M1108" i="1"/>
  <c r="M1107" i="1"/>
  <c r="M1106" i="1"/>
  <c r="M1105" i="1"/>
  <c r="M1103" i="1"/>
  <c r="M1102" i="1"/>
  <c r="M1101" i="1"/>
  <c r="M1100" i="1"/>
  <c r="M1099" i="1"/>
  <c r="M1098" i="1"/>
  <c r="M1095" i="1"/>
  <c r="M1093" i="1"/>
  <c r="M1092" i="1"/>
  <c r="L24" i="3"/>
  <c r="K24" i="3"/>
  <c r="M1089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4" i="1"/>
  <c r="M1072" i="1"/>
  <c r="M1071" i="1"/>
  <c r="L1070" i="1"/>
  <c r="H24" i="3" s="1"/>
  <c r="K1070" i="1"/>
  <c r="J1070" i="1"/>
  <c r="I1070" i="1"/>
  <c r="G24" i="3" s="1"/>
  <c r="M1069" i="1"/>
  <c r="M1068" i="1"/>
  <c r="M1067" i="1"/>
  <c r="M1066" i="1"/>
  <c r="M1065" i="1"/>
  <c r="M1064" i="1"/>
  <c r="M1063" i="1"/>
  <c r="Z1055" i="1"/>
  <c r="AB1055" i="1"/>
  <c r="M1059" i="1"/>
  <c r="M1058" i="1"/>
  <c r="M1056" i="1"/>
  <c r="AF1054" i="1"/>
  <c r="L1055" i="1"/>
  <c r="D24" i="3" s="1"/>
  <c r="K1055" i="1"/>
  <c r="J1055" i="1"/>
  <c r="I1055" i="1"/>
  <c r="C24" i="3" s="1"/>
  <c r="M1043" i="1"/>
  <c r="M1042" i="1"/>
  <c r="M1041" i="1"/>
  <c r="M1040" i="1"/>
  <c r="L23" i="3"/>
  <c r="K23" i="3"/>
  <c r="H23" i="3"/>
  <c r="G23" i="3"/>
  <c r="D23" i="3"/>
  <c r="C23" i="3"/>
  <c r="M941" i="1"/>
  <c r="Q941" i="1" s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5" i="1"/>
  <c r="M924" i="1"/>
  <c r="M923" i="1"/>
  <c r="M922" i="1"/>
  <c r="M921" i="1"/>
  <c r="M920" i="1"/>
  <c r="M919" i="1"/>
  <c r="M918" i="1"/>
  <c r="M917" i="1"/>
  <c r="M915" i="1"/>
  <c r="L22" i="3"/>
  <c r="K22" i="3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8" i="1"/>
  <c r="M896" i="1"/>
  <c r="L894" i="1"/>
  <c r="H22" i="3" s="1"/>
  <c r="K894" i="1"/>
  <c r="J894" i="1"/>
  <c r="G22" i="3"/>
  <c r="M893" i="1"/>
  <c r="M892" i="1"/>
  <c r="M891" i="1"/>
  <c r="M890" i="1"/>
  <c r="M889" i="1"/>
  <c r="V888" i="1"/>
  <c r="M888" i="1" s="1"/>
  <c r="V887" i="1"/>
  <c r="L886" i="1"/>
  <c r="D22" i="3" s="1"/>
  <c r="K886" i="1"/>
  <c r="J886" i="1"/>
  <c r="I886" i="1"/>
  <c r="C22" i="3" s="1"/>
  <c r="M776" i="1"/>
  <c r="M775" i="1"/>
  <c r="M774" i="1"/>
  <c r="M773" i="1"/>
  <c r="M772" i="1"/>
  <c r="M771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5" i="1"/>
  <c r="M734" i="1"/>
  <c r="M733" i="1"/>
  <c r="M731" i="1"/>
  <c r="M730" i="1"/>
  <c r="W657" i="1"/>
  <c r="M728" i="1"/>
  <c r="M727" i="1"/>
  <c r="M726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1" i="1"/>
  <c r="M700" i="1"/>
  <c r="M699" i="1"/>
  <c r="M698" i="1"/>
  <c r="M696" i="1"/>
  <c r="M695" i="1"/>
  <c r="M694" i="1"/>
  <c r="M693" i="1"/>
  <c r="M692" i="1"/>
  <c r="M690" i="1"/>
  <c r="M689" i="1"/>
  <c r="M688" i="1"/>
  <c r="M686" i="1"/>
  <c r="M685" i="1"/>
  <c r="L683" i="1"/>
  <c r="H21" i="3" s="1"/>
  <c r="K683" i="1"/>
  <c r="J683" i="1"/>
  <c r="G21" i="3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AE658" i="1"/>
  <c r="AE657" i="1" s="1"/>
  <c r="AB658" i="1"/>
  <c r="AA658" i="1"/>
  <c r="Z658" i="1"/>
  <c r="Y658" i="1"/>
  <c r="V658" i="1"/>
  <c r="U658" i="1"/>
  <c r="R658" i="1"/>
  <c r="L658" i="1"/>
  <c r="D21" i="3" s="1"/>
  <c r="K658" i="1"/>
  <c r="J658" i="1"/>
  <c r="C21" i="3"/>
  <c r="M654" i="1"/>
  <c r="M652" i="1"/>
  <c r="M651" i="1"/>
  <c r="U650" i="1"/>
  <c r="R650" i="1"/>
  <c r="AB647" i="1"/>
  <c r="M648" i="1"/>
  <c r="AA647" i="1"/>
  <c r="R647" i="1"/>
  <c r="L647" i="1"/>
  <c r="H20" i="3" s="1"/>
  <c r="K647" i="1"/>
  <c r="J647" i="1"/>
  <c r="I647" i="1"/>
  <c r="G20" i="3" s="1"/>
  <c r="M646" i="1"/>
  <c r="M645" i="1" s="1"/>
  <c r="AF645" i="1"/>
  <c r="AF644" i="1" s="1"/>
  <c r="L645" i="1"/>
  <c r="D20" i="3" s="1"/>
  <c r="K645" i="1"/>
  <c r="J645" i="1"/>
  <c r="I645" i="1"/>
  <c r="C20" i="3" s="1"/>
  <c r="M638" i="1"/>
  <c r="M637" i="1"/>
  <c r="M636" i="1"/>
  <c r="L19" i="3"/>
  <c r="K19" i="3"/>
  <c r="U633" i="1"/>
  <c r="U630" i="1" s="1"/>
  <c r="L633" i="1"/>
  <c r="H19" i="3" s="1"/>
  <c r="K633" i="1"/>
  <c r="J633" i="1"/>
  <c r="I633" i="1"/>
  <c r="G19" i="3" s="1"/>
  <c r="M632" i="1"/>
  <c r="M631" i="1" s="1"/>
  <c r="R631" i="1"/>
  <c r="R630" i="1" s="1"/>
  <c r="L631" i="1"/>
  <c r="D19" i="3" s="1"/>
  <c r="K631" i="1"/>
  <c r="J631" i="1"/>
  <c r="I631" i="1"/>
  <c r="C19" i="3" s="1"/>
  <c r="M628" i="1"/>
  <c r="M627" i="1"/>
  <c r="M626" i="1"/>
  <c r="M625" i="1"/>
  <c r="M624" i="1"/>
  <c r="M623" i="1"/>
  <c r="M622" i="1"/>
  <c r="M621" i="1"/>
  <c r="M619" i="1"/>
  <c r="M618" i="1"/>
  <c r="M616" i="1"/>
  <c r="M613" i="1"/>
  <c r="M609" i="1"/>
  <c r="Q609" i="1" s="1"/>
  <c r="M608" i="1"/>
  <c r="Q608" i="1" s="1"/>
  <c r="M607" i="1"/>
  <c r="Q607" i="1" s="1"/>
  <c r="M606" i="1"/>
  <c r="Q606" i="1" s="1"/>
  <c r="M605" i="1"/>
  <c r="Q605" i="1" s="1"/>
  <c r="M604" i="1"/>
  <c r="Q604" i="1" s="1"/>
  <c r="M603" i="1"/>
  <c r="Q603" i="1" s="1"/>
  <c r="M601" i="1"/>
  <c r="X23" i="1"/>
  <c r="L600" i="1"/>
  <c r="H18" i="3" s="1"/>
  <c r="K600" i="1"/>
  <c r="J600" i="1"/>
  <c r="I600" i="1"/>
  <c r="G18" i="3" s="1"/>
  <c r="M599" i="1"/>
  <c r="M598" i="1"/>
  <c r="M597" i="1"/>
  <c r="M596" i="1"/>
  <c r="AE595" i="1"/>
  <c r="AE594" i="1" s="1"/>
  <c r="Z595" i="1"/>
  <c r="Z594" i="1" s="1"/>
  <c r="Y595" i="1"/>
  <c r="Y594" i="1" s="1"/>
  <c r="V595" i="1"/>
  <c r="U595" i="1"/>
  <c r="U594" i="1" s="1"/>
  <c r="R595" i="1"/>
  <c r="L595" i="1"/>
  <c r="D18" i="3" s="1"/>
  <c r="K595" i="1"/>
  <c r="J595" i="1"/>
  <c r="I595" i="1"/>
  <c r="C18" i="3" s="1"/>
  <c r="M585" i="1"/>
  <c r="Q585" i="1" s="1"/>
  <c r="M584" i="1"/>
  <c r="M583" i="1"/>
  <c r="M582" i="1"/>
  <c r="M580" i="1"/>
  <c r="M579" i="1"/>
  <c r="M575" i="1"/>
  <c r="M574" i="1"/>
  <c r="M573" i="1"/>
  <c r="M572" i="1"/>
  <c r="M571" i="1"/>
  <c r="M570" i="1"/>
  <c r="M569" i="1"/>
  <c r="AF568" i="1"/>
  <c r="AE568" i="1"/>
  <c r="AE561" i="1" s="1"/>
  <c r="U568" i="1"/>
  <c r="U561" i="1" s="1"/>
  <c r="L568" i="1"/>
  <c r="H17" i="3" s="1"/>
  <c r="K568" i="1"/>
  <c r="J568" i="1"/>
  <c r="G17" i="3"/>
  <c r="M567" i="1"/>
  <c r="M566" i="1"/>
  <c r="M564" i="1"/>
  <c r="M563" i="1"/>
  <c r="AF562" i="1"/>
  <c r="L562" i="1"/>
  <c r="D17" i="3" s="1"/>
  <c r="K562" i="1"/>
  <c r="J562" i="1"/>
  <c r="C17" i="3"/>
  <c r="M549" i="1"/>
  <c r="M548" i="1"/>
  <c r="M547" i="1"/>
  <c r="M546" i="1"/>
  <c r="M544" i="1"/>
  <c r="M543" i="1"/>
  <c r="M542" i="1"/>
  <c r="L16" i="3"/>
  <c r="K16" i="3"/>
  <c r="M539" i="1"/>
  <c r="M538" i="1"/>
  <c r="M537" i="1"/>
  <c r="M536" i="1"/>
  <c r="U534" i="1"/>
  <c r="L534" i="1"/>
  <c r="H16" i="3" s="1"/>
  <c r="K534" i="1"/>
  <c r="J534" i="1"/>
  <c r="I534" i="1"/>
  <c r="G16" i="3" s="1"/>
  <c r="M533" i="1"/>
  <c r="M532" i="1"/>
  <c r="M531" i="1"/>
  <c r="M530" i="1"/>
  <c r="M529" i="1"/>
  <c r="V528" i="1"/>
  <c r="U528" i="1"/>
  <c r="R528" i="1"/>
  <c r="R527" i="1" s="1"/>
  <c r="L528" i="1"/>
  <c r="D16" i="3" s="1"/>
  <c r="K528" i="1"/>
  <c r="J528" i="1"/>
  <c r="I528" i="1"/>
  <c r="C16" i="3" s="1"/>
  <c r="M501" i="1"/>
  <c r="M497" i="1"/>
  <c r="M496" i="1"/>
  <c r="M495" i="1"/>
  <c r="M494" i="1"/>
  <c r="M493" i="1"/>
  <c r="M492" i="1"/>
  <c r="M491" i="1"/>
  <c r="M490" i="1"/>
  <c r="M489" i="1"/>
  <c r="M486" i="1"/>
  <c r="M485" i="1"/>
  <c r="M484" i="1"/>
  <c r="M483" i="1"/>
  <c r="U482" i="1"/>
  <c r="L482" i="1"/>
  <c r="H15" i="3" s="1"/>
  <c r="K482" i="1"/>
  <c r="J482" i="1"/>
  <c r="G15" i="3"/>
  <c r="M481" i="1"/>
  <c r="M480" i="1"/>
  <c r="M479" i="1"/>
  <c r="V478" i="1"/>
  <c r="U478" i="1"/>
  <c r="L478" i="1"/>
  <c r="D15" i="3" s="1"/>
  <c r="K478" i="1"/>
  <c r="J478" i="1"/>
  <c r="I478" i="1"/>
  <c r="C15" i="3" s="1"/>
  <c r="M472" i="1"/>
  <c r="M470" i="1"/>
  <c r="M469" i="1" s="1"/>
  <c r="R469" i="1"/>
  <c r="R466" i="1" s="1"/>
  <c r="L469" i="1"/>
  <c r="H14" i="3" s="1"/>
  <c r="K469" i="1"/>
  <c r="J469" i="1"/>
  <c r="I469" i="1"/>
  <c r="G14" i="3" s="1"/>
  <c r="M468" i="1"/>
  <c r="M467" i="1" s="1"/>
  <c r="L467" i="1"/>
  <c r="D14" i="3" s="1"/>
  <c r="K467" i="1"/>
  <c r="J467" i="1"/>
  <c r="I467" i="1"/>
  <c r="C14" i="3" s="1"/>
  <c r="M447" i="1"/>
  <c r="Q447" i="1" s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8" i="1"/>
  <c r="M396" i="1"/>
  <c r="M393" i="1"/>
  <c r="M392" i="1"/>
  <c r="M391" i="1"/>
  <c r="M390" i="1"/>
  <c r="M388" i="1"/>
  <c r="L13" i="3"/>
  <c r="K13" i="3"/>
  <c r="M385" i="1"/>
  <c r="M384" i="1"/>
  <c r="M383" i="1"/>
  <c r="M382" i="1"/>
  <c r="M381" i="1"/>
  <c r="M380" i="1"/>
  <c r="M379" i="1"/>
  <c r="M446" i="1"/>
  <c r="M378" i="1"/>
  <c r="M377" i="1"/>
  <c r="M445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AB353" i="1"/>
  <c r="M355" i="1"/>
  <c r="L353" i="1"/>
  <c r="K353" i="1"/>
  <c r="J353" i="1"/>
  <c r="M350" i="1"/>
  <c r="M349" i="1"/>
  <c r="M348" i="1"/>
  <c r="M347" i="1"/>
  <c r="M346" i="1"/>
  <c r="M345" i="1"/>
  <c r="M344" i="1"/>
  <c r="M343" i="1"/>
  <c r="M342" i="1"/>
  <c r="M341" i="1"/>
  <c r="M339" i="1"/>
  <c r="M338" i="1"/>
  <c r="M337" i="1"/>
  <c r="D13" i="3"/>
  <c r="C13" i="3"/>
  <c r="M263" i="1"/>
  <c r="Q263" i="1" s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48" i="1"/>
  <c r="M247" i="1"/>
  <c r="M246" i="1"/>
  <c r="M245" i="1"/>
  <c r="M244" i="1"/>
  <c r="M243" i="1"/>
  <c r="M242" i="1"/>
  <c r="M241" i="1"/>
  <c r="M240" i="1"/>
  <c r="M239" i="1"/>
  <c r="M236" i="1"/>
  <c r="M235" i="1"/>
  <c r="M234" i="1"/>
  <c r="M233" i="1"/>
  <c r="M232" i="1"/>
  <c r="M231" i="1"/>
  <c r="M230" i="1"/>
  <c r="M229" i="1"/>
  <c r="M228" i="1"/>
  <c r="M227" i="1"/>
  <c r="M226" i="1"/>
  <c r="M224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59" i="1"/>
  <c r="M158" i="1"/>
  <c r="M157" i="1"/>
  <c r="M156" i="1"/>
  <c r="M155" i="1"/>
  <c r="M154" i="1"/>
  <c r="M151" i="1"/>
  <c r="M150" i="1"/>
  <c r="M149" i="1"/>
  <c r="M148" i="1"/>
  <c r="R334" i="1"/>
  <c r="M334" i="1" s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3" i="1"/>
  <c r="M132" i="1"/>
  <c r="M129" i="1"/>
  <c r="M128" i="1"/>
  <c r="M127" i="1"/>
  <c r="M126" i="1"/>
  <c r="M125" i="1"/>
  <c r="M117" i="1"/>
  <c r="Q117" i="1" s="1"/>
  <c r="M116" i="1"/>
  <c r="Q116" i="1" s="1"/>
  <c r="M115" i="1"/>
  <c r="Q115" i="1" s="1"/>
  <c r="M113" i="1"/>
  <c r="Q113" i="1" s="1"/>
  <c r="M112" i="1"/>
  <c r="Q112" i="1" s="1"/>
  <c r="M111" i="1"/>
  <c r="Q111" i="1" s="1"/>
  <c r="M110" i="1"/>
  <c r="Q110" i="1" s="1"/>
  <c r="M109" i="1"/>
  <c r="Q109" i="1" s="1"/>
  <c r="M108" i="1"/>
  <c r="Q108" i="1" s="1"/>
  <c r="M107" i="1"/>
  <c r="Q107" i="1" s="1"/>
  <c r="M106" i="1"/>
  <c r="Q106" i="1" s="1"/>
  <c r="M105" i="1"/>
  <c r="Q105" i="1" s="1"/>
  <c r="M104" i="1"/>
  <c r="Q104" i="1" s="1"/>
  <c r="M103" i="1"/>
  <c r="Q103" i="1" s="1"/>
  <c r="AF102" i="1"/>
  <c r="M101" i="1"/>
  <c r="Q101" i="1" s="1"/>
  <c r="M100" i="1"/>
  <c r="Q100" i="1" s="1"/>
  <c r="M99" i="1"/>
  <c r="Q99" i="1" s="1"/>
  <c r="M97" i="1"/>
  <c r="Q97" i="1" s="1"/>
  <c r="M96" i="1"/>
  <c r="Q96" i="1" s="1"/>
  <c r="M95" i="1"/>
  <c r="Q95" i="1" s="1"/>
  <c r="M94" i="1"/>
  <c r="Q94" i="1" s="1"/>
  <c r="M93" i="1"/>
  <c r="Q93" i="1" s="1"/>
  <c r="M92" i="1"/>
  <c r="Q92" i="1" s="1"/>
  <c r="M91" i="1"/>
  <c r="Q91" i="1" s="1"/>
  <c r="M90" i="1"/>
  <c r="Q90" i="1" s="1"/>
  <c r="M89" i="1"/>
  <c r="Q89" i="1" s="1"/>
  <c r="M88" i="1"/>
  <c r="Q88" i="1" s="1"/>
  <c r="M87" i="1"/>
  <c r="Q87" i="1" s="1"/>
  <c r="M86" i="1"/>
  <c r="Q86" i="1" s="1"/>
  <c r="M85" i="1"/>
  <c r="Q85" i="1" s="1"/>
  <c r="M84" i="1"/>
  <c r="Q84" i="1" s="1"/>
  <c r="M83" i="1"/>
  <c r="Q83" i="1" s="1"/>
  <c r="M82" i="1"/>
  <c r="Q82" i="1" s="1"/>
  <c r="M81" i="1"/>
  <c r="Q81" i="1" s="1"/>
  <c r="M80" i="1"/>
  <c r="Q80" i="1" s="1"/>
  <c r="M79" i="1"/>
  <c r="Q79" i="1" s="1"/>
  <c r="M76" i="1"/>
  <c r="Q76" i="1" s="1"/>
  <c r="M75" i="1"/>
  <c r="Q75" i="1" s="1"/>
  <c r="M74" i="1"/>
  <c r="Q74" i="1" s="1"/>
  <c r="P23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AF50" i="1"/>
  <c r="AF47" i="1" s="1"/>
  <c r="M48" i="1"/>
  <c r="A47" i="1"/>
  <c r="L47" i="1"/>
  <c r="D12" i="3" s="1"/>
  <c r="P12" i="3" s="1"/>
  <c r="K47" i="1"/>
  <c r="J47" i="1"/>
  <c r="I47" i="1"/>
  <c r="C12" i="3" s="1"/>
  <c r="O12" i="3" s="1"/>
  <c r="A46" i="1"/>
  <c r="M34" i="1"/>
  <c r="L11" i="3"/>
  <c r="K11" i="3"/>
  <c r="A32" i="1"/>
  <c r="A30" i="1"/>
  <c r="M30" i="1"/>
  <c r="U29" i="1"/>
  <c r="U25" i="1" s="1"/>
  <c r="L29" i="1"/>
  <c r="H11" i="3" s="1"/>
  <c r="K29" i="1"/>
  <c r="J29" i="1"/>
  <c r="I29" i="1"/>
  <c r="G11" i="3" s="1"/>
  <c r="M28" i="1"/>
  <c r="AQ27" i="1"/>
  <c r="A27" i="1" s="1"/>
  <c r="M27" i="1"/>
  <c r="L26" i="1"/>
  <c r="D11" i="3" s="1"/>
  <c r="K26" i="1"/>
  <c r="J26" i="1"/>
  <c r="I26" i="1"/>
  <c r="C11" i="3" s="1"/>
  <c r="M1179" i="1" l="1"/>
  <c r="M1688" i="1"/>
  <c r="M650" i="1"/>
  <c r="M1023" i="1"/>
  <c r="M1546" i="1"/>
  <c r="M528" i="1"/>
  <c r="M478" i="1"/>
  <c r="M482" i="1"/>
  <c r="M595" i="1"/>
  <c r="M658" i="1"/>
  <c r="M1259" i="1"/>
  <c r="M1499" i="1"/>
  <c r="AB729" i="1"/>
  <c r="AB1090" i="1"/>
  <c r="AF67" i="1"/>
  <c r="AF23" i="1" s="1"/>
  <c r="M102" i="1"/>
  <c r="Q102" i="1" s="1"/>
  <c r="AB1559" i="1"/>
  <c r="R1303" i="1"/>
  <c r="U527" i="1"/>
  <c r="AF561" i="1"/>
  <c r="V1303" i="1"/>
  <c r="V1559" i="1"/>
  <c r="AB1736" i="1"/>
  <c r="R1498" i="1"/>
  <c r="M1104" i="1"/>
  <c r="Q1104" i="1" s="1"/>
  <c r="R1090" i="1"/>
  <c r="M1819" i="1"/>
  <c r="Q1819" i="1" s="1"/>
  <c r="V1737" i="1"/>
  <c r="M1824" i="1"/>
  <c r="Q1824" i="1" s="1"/>
  <c r="R1737" i="1"/>
  <c r="M2002" i="1"/>
  <c r="Q2002" i="1" s="1"/>
  <c r="Q124" i="1"/>
  <c r="Z119" i="1"/>
  <c r="AB335" i="1"/>
  <c r="V487" i="1"/>
  <c r="V119" i="1"/>
  <c r="AB119" i="1"/>
  <c r="AB46" i="1" s="1"/>
  <c r="M399" i="1"/>
  <c r="Q399" i="1" s="1"/>
  <c r="U477" i="1"/>
  <c r="V729" i="1"/>
  <c r="V1090" i="1"/>
  <c r="Z1559" i="1"/>
  <c r="R119" i="1"/>
  <c r="M617" i="1"/>
  <c r="Q617" i="1" s="1"/>
  <c r="V612" i="1"/>
  <c r="V594" i="1" s="1"/>
  <c r="M639" i="1"/>
  <c r="Q639" i="1" s="1"/>
  <c r="V635" i="1"/>
  <c r="V578" i="1"/>
  <c r="M1196" i="1"/>
  <c r="V1195" i="1"/>
  <c r="R1195" i="1"/>
  <c r="R1178" i="1" s="1"/>
  <c r="M35" i="1"/>
  <c r="Q35" i="1" s="1"/>
  <c r="V33" i="1"/>
  <c r="Z335" i="1"/>
  <c r="M473" i="1"/>
  <c r="M471" i="1" s="1"/>
  <c r="M541" i="1"/>
  <c r="V540" i="1"/>
  <c r="X612" i="1"/>
  <c r="X594" i="1" s="1"/>
  <c r="Z729" i="1"/>
  <c r="V1023" i="1"/>
  <c r="V1015" i="1" s="1"/>
  <c r="Z1195" i="1"/>
  <c r="Z1178" i="1" s="1"/>
  <c r="V1509" i="1"/>
  <c r="V1696" i="1"/>
  <c r="M1516" i="1"/>
  <c r="Q1516" i="1" s="1"/>
  <c r="M1511" i="1"/>
  <c r="J335" i="1"/>
  <c r="K335" i="1"/>
  <c r="G13" i="3"/>
  <c r="O13" i="3" s="1"/>
  <c r="I335" i="1"/>
  <c r="H13" i="3"/>
  <c r="P13" i="3" s="1"/>
  <c r="L335" i="1"/>
  <c r="O20" i="3"/>
  <c r="P29" i="3"/>
  <c r="P14" i="3"/>
  <c r="P25" i="3"/>
  <c r="P28" i="3"/>
  <c r="O32" i="3"/>
  <c r="P24" i="3"/>
  <c r="P15" i="3"/>
  <c r="P17" i="3"/>
  <c r="O18" i="3"/>
  <c r="P26" i="3"/>
  <c r="O17" i="3"/>
  <c r="O26" i="3"/>
  <c r="O29" i="3"/>
  <c r="O31" i="3"/>
  <c r="P16" i="3"/>
  <c r="P21" i="3"/>
  <c r="P11" i="3"/>
  <c r="P22" i="3"/>
  <c r="O14" i="3"/>
  <c r="O15" i="3"/>
  <c r="O16" i="3"/>
  <c r="P18" i="3"/>
  <c r="P20" i="3"/>
  <c r="O21" i="3"/>
  <c r="O24" i="3"/>
  <c r="O28" i="3"/>
  <c r="O22" i="3"/>
  <c r="O25" i="3"/>
  <c r="P19" i="3"/>
  <c r="P23" i="3"/>
  <c r="P31" i="3"/>
  <c r="O19" i="3"/>
  <c r="O23" i="3"/>
  <c r="O11" i="3"/>
  <c r="M2102" i="1"/>
  <c r="M620" i="1"/>
  <c r="R594" i="1"/>
  <c r="M615" i="1"/>
  <c r="M737" i="1"/>
  <c r="M770" i="1"/>
  <c r="M1094" i="1"/>
  <c r="M1097" i="1"/>
  <c r="AB1258" i="1"/>
  <c r="M1367" i="1"/>
  <c r="Q1367" i="1" s="1"/>
  <c r="M736" i="1"/>
  <c r="X657" i="1"/>
  <c r="M1091" i="1"/>
  <c r="M1311" i="1"/>
  <c r="M1331" i="1"/>
  <c r="Q1331" i="1" s="1"/>
  <c r="M1339" i="1"/>
  <c r="Q1339" i="1" s="1"/>
  <c r="Z1258" i="1"/>
  <c r="M1921" i="1"/>
  <c r="M238" i="1"/>
  <c r="M488" i="1"/>
  <c r="M487" i="1" s="1"/>
  <c r="M237" i="1"/>
  <c r="V1504" i="1"/>
  <c r="R67" i="1"/>
  <c r="Q1995" i="1"/>
  <c r="Q1997" i="1"/>
  <c r="Q2021" i="1"/>
  <c r="Q2149" i="1"/>
  <c r="Q2022" i="1"/>
  <c r="Q1998" i="1"/>
  <c r="Q2001" i="1"/>
  <c r="Q2016" i="1"/>
  <c r="Q2023" i="1"/>
  <c r="Q2009" i="1"/>
  <c r="M1905" i="1"/>
  <c r="V67" i="1"/>
  <c r="Z67" i="1"/>
  <c r="V1691" i="1"/>
  <c r="M1914" i="1"/>
  <c r="Q10" i="3"/>
  <c r="M1594" i="1"/>
  <c r="V353" i="1"/>
  <c r="M1600" i="1"/>
  <c r="Y657" i="1"/>
  <c r="U657" i="1"/>
  <c r="M73" i="1"/>
  <c r="R683" i="1"/>
  <c r="V1070" i="1"/>
  <c r="U1178" i="1"/>
  <c r="Q127" i="1"/>
  <c r="M131" i="1"/>
  <c r="Q167" i="1"/>
  <c r="Q173" i="1"/>
  <c r="Q178" i="1"/>
  <c r="Q185" i="1"/>
  <c r="Q190" i="1"/>
  <c r="Q197" i="1"/>
  <c r="Q203" i="1"/>
  <c r="Q226" i="1"/>
  <c r="Q242" i="1"/>
  <c r="Q339" i="1"/>
  <c r="Q344" i="1"/>
  <c r="Q361" i="1"/>
  <c r="Q375" i="1"/>
  <c r="Q379" i="1"/>
  <c r="Q411" i="1"/>
  <c r="Q415" i="1"/>
  <c r="Q417" i="1"/>
  <c r="Q420" i="1"/>
  <c r="Q427" i="1"/>
  <c r="Q444" i="1"/>
  <c r="Q622" i="1"/>
  <c r="Q627" i="1"/>
  <c r="Q654" i="1"/>
  <c r="Q685" i="1"/>
  <c r="Q688" i="1"/>
  <c r="Q695" i="1"/>
  <c r="Q704" i="1"/>
  <c r="Q712" i="1"/>
  <c r="Q718" i="1"/>
  <c r="Q720" i="1"/>
  <c r="Q724" i="1"/>
  <c r="Q728" i="1"/>
  <c r="Q730" i="1"/>
  <c r="Q739" i="1"/>
  <c r="Q743" i="1"/>
  <c r="Q753" i="1"/>
  <c r="Q915" i="1"/>
  <c r="M916" i="1"/>
  <c r="Q917" i="1"/>
  <c r="Q919" i="1"/>
  <c r="Q921" i="1"/>
  <c r="Q923" i="1"/>
  <c r="Q925" i="1"/>
  <c r="Q927" i="1"/>
  <c r="Q929" i="1"/>
  <c r="Q935" i="1"/>
  <c r="Q937" i="1"/>
  <c r="Q939" i="1"/>
  <c r="Q28" i="1"/>
  <c r="M77" i="1"/>
  <c r="Q77" i="1" s="1"/>
  <c r="Q129" i="1"/>
  <c r="Q156" i="1"/>
  <c r="Q159" i="1"/>
  <c r="Q163" i="1"/>
  <c r="Q165" i="1"/>
  <c r="Q169" i="1"/>
  <c r="Q171" i="1"/>
  <c r="Q174" i="1"/>
  <c r="Q176" i="1"/>
  <c r="Q181" i="1"/>
  <c r="Q183" i="1"/>
  <c r="Q187" i="1"/>
  <c r="Q189" i="1"/>
  <c r="Q192" i="1"/>
  <c r="Q195" i="1"/>
  <c r="Q199" i="1"/>
  <c r="Q201" i="1"/>
  <c r="Q205" i="1"/>
  <c r="Q244" i="1"/>
  <c r="Q247" i="1"/>
  <c r="Q258" i="1"/>
  <c r="Q337" i="1"/>
  <c r="Q342" i="1"/>
  <c r="Q346" i="1"/>
  <c r="Q349" i="1"/>
  <c r="M357" i="1"/>
  <c r="Q359" i="1"/>
  <c r="Q363" i="1"/>
  <c r="Q371" i="1"/>
  <c r="Q373" i="1"/>
  <c r="Q445" i="1"/>
  <c r="Q378" i="1"/>
  <c r="Q382" i="1"/>
  <c r="Q384" i="1"/>
  <c r="M395" i="1"/>
  <c r="Q396" i="1"/>
  <c r="Q412" i="1"/>
  <c r="Q414" i="1"/>
  <c r="Q416" i="1"/>
  <c r="Q418" i="1"/>
  <c r="Q419" i="1"/>
  <c r="Q421" i="1"/>
  <c r="Q422" i="1"/>
  <c r="Q423" i="1"/>
  <c r="Q481" i="1"/>
  <c r="Q484" i="1"/>
  <c r="Q486" i="1"/>
  <c r="Q543" i="1"/>
  <c r="Q547" i="1"/>
  <c r="Q625" i="1"/>
  <c r="Q637" i="1"/>
  <c r="Q689" i="1"/>
  <c r="Q693" i="1"/>
  <c r="Q700" i="1"/>
  <c r="M702" i="1"/>
  <c r="Z683" i="1"/>
  <c r="Q706" i="1"/>
  <c r="Q708" i="1"/>
  <c r="Q710" i="1"/>
  <c r="Q714" i="1"/>
  <c r="Q716" i="1"/>
  <c r="Q719" i="1"/>
  <c r="Q722" i="1"/>
  <c r="Q735" i="1"/>
  <c r="Q741" i="1"/>
  <c r="Q746" i="1"/>
  <c r="Q749" i="1"/>
  <c r="Q751" i="1"/>
  <c r="Q755" i="1"/>
  <c r="Q1059" i="1"/>
  <c r="M1073" i="1"/>
  <c r="AB1070" i="1"/>
  <c r="Q1079" i="1"/>
  <c r="Q1081" i="1"/>
  <c r="Q1083" i="1"/>
  <c r="Q1085" i="1"/>
  <c r="Q1087" i="1"/>
  <c r="Q1093" i="1"/>
  <c r="Q1095" i="1"/>
  <c r="Q1099" i="1"/>
  <c r="Q1101" i="1"/>
  <c r="Q1103" i="1"/>
  <c r="Q1105" i="1"/>
  <c r="Q1107" i="1"/>
  <c r="Q1110" i="1"/>
  <c r="Q1113" i="1"/>
  <c r="Q1118" i="1"/>
  <c r="Q1122" i="1"/>
  <c r="Q1124" i="1"/>
  <c r="Q1128" i="1"/>
  <c r="Q1130" i="1"/>
  <c r="Q1135" i="1"/>
  <c r="Q1181" i="1"/>
  <c r="Q1514" i="1"/>
  <c r="Q1517" i="1"/>
  <c r="M1542" i="1"/>
  <c r="Q1548" i="1"/>
  <c r="Q1562" i="1"/>
  <c r="Q1568" i="1"/>
  <c r="Q1570" i="1"/>
  <c r="Q1603" i="1"/>
  <c r="Q1611" i="1"/>
  <c r="Q1621" i="1"/>
  <c r="Q1624" i="1"/>
  <c r="Q1774" i="1"/>
  <c r="Q1776" i="1"/>
  <c r="Q1783" i="1"/>
  <c r="Q1785" i="1"/>
  <c r="Q1791" i="1"/>
  <c r="Q1793" i="1"/>
  <c r="Q1821" i="1"/>
  <c r="Q1782" i="1"/>
  <c r="Q1803" i="1"/>
  <c r="Q1780" i="1"/>
  <c r="Q1750" i="1"/>
  <c r="Q1787" i="1"/>
  <c r="Q1781" i="1"/>
  <c r="Q1817" i="1"/>
  <c r="Q1810" i="1"/>
  <c r="Q1751" i="1"/>
  <c r="Q1754" i="1"/>
  <c r="Q1808" i="1"/>
  <c r="Q1825" i="1"/>
  <c r="Q1818" i="1"/>
  <c r="Q1823" i="1"/>
  <c r="Q1820" i="1"/>
  <c r="Q1907" i="1"/>
  <c r="Q1926" i="1"/>
  <c r="Q1945" i="1"/>
  <c r="Q1948" i="1"/>
  <c r="Q1951" i="1"/>
  <c r="Q1952" i="1"/>
  <c r="Q1953" i="1"/>
  <c r="Q1958" i="1"/>
  <c r="Q1965" i="1"/>
  <c r="Q1968" i="1"/>
  <c r="Q2049" i="1"/>
  <c r="Q2061" i="1"/>
  <c r="Q2069" i="1"/>
  <c r="Q2081" i="1"/>
  <c r="Q2082" i="1"/>
  <c r="Q2092" i="1"/>
  <c r="Q2134" i="1"/>
  <c r="Q1999" i="1"/>
  <c r="Q2026" i="1"/>
  <c r="Q2088" i="1"/>
  <c r="Q2127" i="1"/>
  <c r="Q2132" i="1"/>
  <c r="Q137" i="1"/>
  <c r="Q139" i="1"/>
  <c r="Q143" i="1"/>
  <c r="Q145" i="1"/>
  <c r="Q149" i="1"/>
  <c r="Q208" i="1"/>
  <c r="Q210" i="1"/>
  <c r="Q214" i="1"/>
  <c r="Q218" i="1"/>
  <c r="Q220" i="1"/>
  <c r="Q228" i="1"/>
  <c r="Q231" i="1"/>
  <c r="Q233" i="1"/>
  <c r="Q240" i="1"/>
  <c r="Q251" i="1"/>
  <c r="Q255" i="1"/>
  <c r="Q388" i="1"/>
  <c r="Q393" i="1"/>
  <c r="Q401" i="1"/>
  <c r="Q404" i="1"/>
  <c r="Q405" i="1"/>
  <c r="Q410" i="1"/>
  <c r="Q429" i="1"/>
  <c r="Q430" i="1"/>
  <c r="Q432" i="1"/>
  <c r="Q438" i="1"/>
  <c r="Q439" i="1"/>
  <c r="Q441" i="1"/>
  <c r="Q442" i="1"/>
  <c r="Q491" i="1"/>
  <c r="Q493" i="1"/>
  <c r="Q497" i="1"/>
  <c r="Q529" i="1"/>
  <c r="Q533" i="1"/>
  <c r="Q537" i="1"/>
  <c r="Q564" i="1"/>
  <c r="Q573" i="1"/>
  <c r="Q575" i="1"/>
  <c r="Q584" i="1"/>
  <c r="Q598" i="1"/>
  <c r="Q616" i="1"/>
  <c r="Q661" i="1"/>
  <c r="Q663" i="1"/>
  <c r="Q667" i="1"/>
  <c r="Q669" i="1"/>
  <c r="Q673" i="1"/>
  <c r="Q677" i="1"/>
  <c r="Q679" i="1"/>
  <c r="Q726" i="1"/>
  <c r="Q760" i="1"/>
  <c r="Q764" i="1"/>
  <c r="Q766" i="1"/>
  <c r="Q772" i="1"/>
  <c r="Q890" i="1"/>
  <c r="Q892" i="1"/>
  <c r="M895" i="1"/>
  <c r="V894" i="1"/>
  <c r="Q901" i="1"/>
  <c r="Q905" i="1"/>
  <c r="Q1040" i="1"/>
  <c r="Q1042" i="1"/>
  <c r="Q1063" i="1"/>
  <c r="Q1067" i="1"/>
  <c r="Q1177" i="1"/>
  <c r="Q1183" i="1"/>
  <c r="AA1178" i="1"/>
  <c r="Q1199" i="1"/>
  <c r="Q1203" i="1"/>
  <c r="Q1260" i="1"/>
  <c r="Q1263" i="1"/>
  <c r="Q1265" i="1"/>
  <c r="Q1269" i="1"/>
  <c r="Q1287" i="1"/>
  <c r="Q1291" i="1"/>
  <c r="Q1293" i="1"/>
  <c r="Q1294" i="1"/>
  <c r="Q1296" i="1"/>
  <c r="Q1502" i="1"/>
  <c r="Q1576" i="1"/>
  <c r="Q1580" i="1"/>
  <c r="Q1582" i="1"/>
  <c r="Q1586" i="1"/>
  <c r="Q1612" i="1"/>
  <c r="Q1616" i="1"/>
  <c r="Q1618" i="1"/>
  <c r="Q544" i="1"/>
  <c r="Q546" i="1"/>
  <c r="Q549" i="1"/>
  <c r="Q621" i="1"/>
  <c r="Q623" i="1"/>
  <c r="Q686" i="1"/>
  <c r="Q692" i="1"/>
  <c r="Q696" i="1"/>
  <c r="Q698" i="1"/>
  <c r="Q699" i="1"/>
  <c r="Q703" i="1"/>
  <c r="Q707" i="1"/>
  <c r="Q711" i="1"/>
  <c r="Q713" i="1"/>
  <c r="Q715" i="1"/>
  <c r="Q723" i="1"/>
  <c r="Q733" i="1"/>
  <c r="Q734" i="1"/>
  <c r="Q740" i="1"/>
  <c r="Q744" i="1"/>
  <c r="Q745" i="1"/>
  <c r="Q748" i="1"/>
  <c r="Q750" i="1"/>
  <c r="Q754" i="1"/>
  <c r="Q756" i="1"/>
  <c r="M914" i="1"/>
  <c r="R885" i="1"/>
  <c r="Q918" i="1"/>
  <c r="Q920" i="1"/>
  <c r="Q922" i="1"/>
  <c r="Q924" i="1"/>
  <c r="Q928" i="1"/>
  <c r="Q930" i="1"/>
  <c r="Q932" i="1"/>
  <c r="Q934" i="1"/>
  <c r="Q936" i="1"/>
  <c r="Q938" i="1"/>
  <c r="R1055" i="1"/>
  <c r="Q1058" i="1"/>
  <c r="Q1074" i="1"/>
  <c r="Q1076" i="1"/>
  <c r="Q1078" i="1"/>
  <c r="Q1080" i="1"/>
  <c r="Q1082" i="1"/>
  <c r="Q1084" i="1"/>
  <c r="Q1089" i="1"/>
  <c r="Q1092" i="1"/>
  <c r="Q1098" i="1"/>
  <c r="Q1100" i="1"/>
  <c r="Q1102" i="1"/>
  <c r="Q1106" i="1"/>
  <c r="Q1109" i="1"/>
  <c r="Q1114" i="1"/>
  <c r="Q1115" i="1"/>
  <c r="Q1117" i="1"/>
  <c r="Q1119" i="1"/>
  <c r="Q1121" i="1"/>
  <c r="Q1125" i="1"/>
  <c r="Q1127" i="1"/>
  <c r="Q1129" i="1"/>
  <c r="Q1131" i="1"/>
  <c r="Q1133" i="1"/>
  <c r="Q1134" i="1"/>
  <c r="Q1136" i="1"/>
  <c r="Q1138" i="1"/>
  <c r="Q1280" i="1"/>
  <c r="M1282" i="1"/>
  <c r="V1275" i="1"/>
  <c r="Q1284" i="1"/>
  <c r="Q1297" i="1"/>
  <c r="Q1298" i="1"/>
  <c r="Q1513" i="1"/>
  <c r="Q1515" i="1"/>
  <c r="Q1547" i="1"/>
  <c r="Q1561" i="1"/>
  <c r="Q1563" i="1"/>
  <c r="Q1565" i="1"/>
  <c r="Q1567" i="1"/>
  <c r="Q1569" i="1"/>
  <c r="Q1571" i="1"/>
  <c r="Q1605" i="1"/>
  <c r="Q1608" i="1"/>
  <c r="Q1609" i="1"/>
  <c r="Q1613" i="1"/>
  <c r="Q1614" i="1"/>
  <c r="Q1615" i="1"/>
  <c r="Q1620" i="1"/>
  <c r="Q1622" i="1"/>
  <c r="Q1623" i="1"/>
  <c r="Q1698" i="1"/>
  <c r="Q1700" i="1"/>
  <c r="Q1702" i="1"/>
  <c r="Q1703" i="1"/>
  <c r="Q1705" i="1"/>
  <c r="Q1772" i="1"/>
  <c r="Q1775" i="1"/>
  <c r="Q1777" i="1"/>
  <c r="Q1779" i="1"/>
  <c r="Q1784" i="1"/>
  <c r="Q1786" i="1"/>
  <c r="Q1789" i="1"/>
  <c r="Q1790" i="1"/>
  <c r="Q1796" i="1"/>
  <c r="Q1742" i="1"/>
  <c r="Q1802" i="1"/>
  <c r="Q1799" i="1"/>
  <c r="Q1809" i="1"/>
  <c r="Q1800" i="1"/>
  <c r="Q1811" i="1"/>
  <c r="Q1763" i="1"/>
  <c r="Q1815" i="1"/>
  <c r="Q1759" i="1"/>
  <c r="Q1806" i="1"/>
  <c r="Q1814" i="1"/>
  <c r="Q1749" i="1"/>
  <c r="Q1761" i="1"/>
  <c r="Q1801" i="1"/>
  <c r="Q1816" i="1"/>
  <c r="Q1813" i="1"/>
  <c r="Q1797" i="1"/>
  <c r="Q1807" i="1"/>
  <c r="Q1822" i="1"/>
  <c r="Q1788" i="1"/>
  <c r="Q1908" i="1"/>
  <c r="Q1911" i="1"/>
  <c r="Q1912" i="1"/>
  <c r="Q1915" i="1"/>
  <c r="Q1917" i="1"/>
  <c r="Q1919" i="1"/>
  <c r="Q1920" i="1"/>
  <c r="Q1940" i="1"/>
  <c r="Q1941" i="1"/>
  <c r="Q1943" i="1"/>
  <c r="Q1944" i="1"/>
  <c r="Q1950" i="1"/>
  <c r="Q1954" i="1"/>
  <c r="Q1955" i="1"/>
  <c r="Q1956" i="1"/>
  <c r="Q1957" i="1"/>
  <c r="Q1961" i="1"/>
  <c r="Q1959" i="1"/>
  <c r="Q1960" i="1"/>
  <c r="Q1964" i="1"/>
  <c r="Q1966" i="1"/>
  <c r="Q1967" i="1"/>
  <c r="Q1988" i="1"/>
  <c r="Q1989" i="1"/>
  <c r="Q2045" i="1"/>
  <c r="Q2047" i="1"/>
  <c r="Q2048" i="1"/>
  <c r="Q2062" i="1"/>
  <c r="Q2067" i="1"/>
  <c r="Q2068" i="1"/>
  <c r="Q2073" i="1"/>
  <c r="Q2130" i="1"/>
  <c r="Q1910" i="1"/>
  <c r="Q1916" i="1"/>
  <c r="Q1996" i="1"/>
  <c r="Q2006" i="1"/>
  <c r="Q2015" i="1"/>
  <c r="Q2019" i="1"/>
  <c r="Q2020" i="1"/>
  <c r="Q2027" i="1"/>
  <c r="Q2152" i="1"/>
  <c r="Q2029" i="1"/>
  <c r="Q2037" i="1"/>
  <c r="Q2038" i="1"/>
  <c r="Q2089" i="1"/>
  <c r="Q2129" i="1"/>
  <c r="Q2131" i="1"/>
  <c r="Q2133" i="1"/>
  <c r="Q2135" i="1"/>
  <c r="Q2136" i="1"/>
  <c r="Q2065" i="1"/>
  <c r="Q1077" i="1"/>
  <c r="Q1108" i="1"/>
  <c r="Q1111" i="1"/>
  <c r="Q1116" i="1"/>
  <c r="Q1120" i="1"/>
  <c r="Q1126" i="1"/>
  <c r="Q1132" i="1"/>
  <c r="Q1137" i="1"/>
  <c r="Q1173" i="1"/>
  <c r="Q1285" i="1"/>
  <c r="Q1566" i="1"/>
  <c r="Q1572" i="1"/>
  <c r="Q1604" i="1"/>
  <c r="Q1607" i="1"/>
  <c r="Q1619" i="1"/>
  <c r="Q1701" i="1"/>
  <c r="Q1704" i="1"/>
  <c r="Q1771" i="1"/>
  <c r="Q1778" i="1"/>
  <c r="Q1795" i="1"/>
  <c r="Q1812" i="1"/>
  <c r="Q1773" i="1"/>
  <c r="Q1805" i="1"/>
  <c r="Q1743" i="1"/>
  <c r="Q1918" i="1"/>
  <c r="Q1927" i="1"/>
  <c r="Q1939" i="1"/>
  <c r="Q1942" i="1"/>
  <c r="Q1946" i="1"/>
  <c r="Q1949" i="1"/>
  <c r="Q2055" i="1"/>
  <c r="Q2087" i="1"/>
  <c r="Q2054" i="1"/>
  <c r="Q132" i="1"/>
  <c r="Q135" i="1"/>
  <c r="Q141" i="1"/>
  <c r="Q147" i="1"/>
  <c r="Q212" i="1"/>
  <c r="Q216" i="1"/>
  <c r="Q222" i="1"/>
  <c r="Q224" i="1"/>
  <c r="Q227" i="1"/>
  <c r="Q229" i="1"/>
  <c r="Q235" i="1"/>
  <c r="Q253" i="1"/>
  <c r="M354" i="1"/>
  <c r="R353" i="1"/>
  <c r="Q398" i="1"/>
  <c r="Q403" i="1"/>
  <c r="Q407" i="1"/>
  <c r="Q431" i="1"/>
  <c r="Q435" i="1"/>
  <c r="Q440" i="1"/>
  <c r="Q443" i="1"/>
  <c r="Q495" i="1"/>
  <c r="Q539" i="1"/>
  <c r="Q566" i="1"/>
  <c r="Q571" i="1"/>
  <c r="Q582" i="1"/>
  <c r="Q618" i="1"/>
  <c r="AA657" i="1"/>
  <c r="Q659" i="1"/>
  <c r="Q665" i="1"/>
  <c r="Q671" i="1"/>
  <c r="Q675" i="1"/>
  <c r="Q681" i="1"/>
  <c r="Q758" i="1"/>
  <c r="Q761" i="1"/>
  <c r="Q775" i="1"/>
  <c r="Q888" i="1"/>
  <c r="M899" i="1"/>
  <c r="AB894" i="1"/>
  <c r="Q903" i="1"/>
  <c r="Q907" i="1"/>
  <c r="Q909" i="1"/>
  <c r="Q911" i="1"/>
  <c r="Q940" i="1"/>
  <c r="Q1043" i="1"/>
  <c r="Q1065" i="1"/>
  <c r="Q1069" i="1"/>
  <c r="Q1184" i="1"/>
  <c r="Q1188" i="1"/>
  <c r="Q1190" i="1"/>
  <c r="Q1198" i="1"/>
  <c r="Q1206" i="1"/>
  <c r="Q1267" i="1"/>
  <c r="Q1272" i="1"/>
  <c r="Q1276" i="1"/>
  <c r="Q1289" i="1"/>
  <c r="Q1588" i="1"/>
  <c r="Q1589" i="1"/>
  <c r="Q1590" i="1"/>
  <c r="Q1617" i="1"/>
  <c r="Q1690" i="1"/>
  <c r="M1693" i="1"/>
  <c r="Q1748" i="1"/>
  <c r="Q1744" i="1"/>
  <c r="Q1746" i="1"/>
  <c r="Q1752" i="1"/>
  <c r="Q1753" i="1"/>
  <c r="Q1755" i="1"/>
  <c r="Q1757" i="1"/>
  <c r="Q1760" i="1"/>
  <c r="Q1762" i="1"/>
  <c r="Q1764" i="1"/>
  <c r="Q1765" i="1"/>
  <c r="Q1767" i="1"/>
  <c r="Q1770" i="1"/>
  <c r="Q2052" i="1"/>
  <c r="Q2095" i="1"/>
  <c r="Q1923" i="1"/>
  <c r="Q1928" i="1"/>
  <c r="Q1931" i="1"/>
  <c r="Q1930" i="1"/>
  <c r="Q1933" i="1"/>
  <c r="Q1936" i="1"/>
  <c r="Q1937" i="1"/>
  <c r="Q1938" i="1"/>
  <c r="Q1969" i="1"/>
  <c r="Q1972" i="1"/>
  <c r="Q1974" i="1"/>
  <c r="Q1975" i="1"/>
  <c r="Q1977" i="1"/>
  <c r="Q1979" i="1"/>
  <c r="Q1980" i="1"/>
  <c r="Q1983" i="1"/>
  <c r="Q1984" i="1"/>
  <c r="Q1985" i="1"/>
  <c r="Q1993" i="1"/>
  <c r="Q2024" i="1"/>
  <c r="Q2035" i="1"/>
  <c r="Q2108" i="1"/>
  <c r="Q2112" i="1"/>
  <c r="Q2122" i="1"/>
  <c r="Q1962" i="1"/>
  <c r="Q2007" i="1"/>
  <c r="Q2013" i="1"/>
  <c r="Q2014" i="1"/>
  <c r="Q2042" i="1"/>
  <c r="Q2046" i="1"/>
  <c r="Q2050" i="1"/>
  <c r="Q2056" i="1"/>
  <c r="Q2079" i="1"/>
  <c r="Q2083" i="1"/>
  <c r="Q2084" i="1"/>
  <c r="Q2091" i="1"/>
  <c r="Q2094" i="1"/>
  <c r="Q2098" i="1"/>
  <c r="Q2105" i="1"/>
  <c r="Q2115" i="1"/>
  <c r="Q2117" i="1"/>
  <c r="Q2003" i="1"/>
  <c r="Q2106" i="1"/>
  <c r="Q2043" i="1"/>
  <c r="Q2151" i="1"/>
  <c r="Q2153" i="1"/>
  <c r="Q2041" i="1"/>
  <c r="Q2064" i="1"/>
  <c r="Q2100" i="1"/>
  <c r="Q2147" i="1"/>
  <c r="Q2143" i="1"/>
  <c r="Q2099" i="1"/>
  <c r="Q27" i="1"/>
  <c r="Q30" i="1"/>
  <c r="M78" i="1"/>
  <c r="Q78" i="1" s="1"/>
  <c r="Q126" i="1"/>
  <c r="Q128" i="1"/>
  <c r="M130" i="1"/>
  <c r="Q155" i="1"/>
  <c r="Q157" i="1"/>
  <c r="Q158" i="1"/>
  <c r="Q162" i="1"/>
  <c r="Q164" i="1"/>
  <c r="Q166" i="1"/>
  <c r="Q168" i="1"/>
  <c r="Q170" i="1"/>
  <c r="Q172" i="1"/>
  <c r="Q175" i="1"/>
  <c r="Q177" i="1"/>
  <c r="Q179" i="1"/>
  <c r="Q180" i="1"/>
  <c r="Q182" i="1"/>
  <c r="Q184" i="1"/>
  <c r="Q186" i="1"/>
  <c r="Q188" i="1"/>
  <c r="Q191" i="1"/>
  <c r="Q193" i="1"/>
  <c r="Q194" i="1"/>
  <c r="Q196" i="1"/>
  <c r="Q198" i="1"/>
  <c r="Q200" i="1"/>
  <c r="Q202" i="1"/>
  <c r="Q204" i="1"/>
  <c r="Q206" i="1"/>
  <c r="Q241" i="1"/>
  <c r="Q243" i="1"/>
  <c r="Q245" i="1"/>
  <c r="Q246" i="1"/>
  <c r="Q248" i="1"/>
  <c r="Q249" i="1"/>
  <c r="Q256" i="1"/>
  <c r="Q257" i="1"/>
  <c r="Q259" i="1"/>
  <c r="Q260" i="1"/>
  <c r="Q261" i="1"/>
  <c r="Q262" i="1"/>
  <c r="M340" i="1"/>
  <c r="M336" i="1" s="1"/>
  <c r="R336" i="1"/>
  <c r="Q341" i="1"/>
  <c r="Q343" i="1"/>
  <c r="Q345" i="1"/>
  <c r="Q347" i="1"/>
  <c r="Q348" i="1"/>
  <c r="Q350" i="1"/>
  <c r="Q355" i="1"/>
  <c r="M356" i="1"/>
  <c r="Q358" i="1"/>
  <c r="Q360" i="1"/>
  <c r="Q362" i="1"/>
  <c r="Q364" i="1"/>
  <c r="Q365" i="1"/>
  <c r="Q367" i="1"/>
  <c r="Q369" i="1"/>
  <c r="Q372" i="1"/>
  <c r="Q374" i="1"/>
  <c r="Q376" i="1"/>
  <c r="Q377" i="1"/>
  <c r="Q446" i="1"/>
  <c r="Q380" i="1"/>
  <c r="Q381" i="1"/>
  <c r="Q383" i="1"/>
  <c r="Q385" i="1"/>
  <c r="Q413" i="1"/>
  <c r="Q425" i="1"/>
  <c r="Q426" i="1"/>
  <c r="Q428" i="1"/>
  <c r="Q480" i="1"/>
  <c r="Q485" i="1"/>
  <c r="Q548" i="1"/>
  <c r="Q624" i="1"/>
  <c r="Q626" i="1"/>
  <c r="V683" i="1"/>
  <c r="Q694" i="1"/>
  <c r="M697" i="1"/>
  <c r="AB683" i="1"/>
  <c r="Q705" i="1"/>
  <c r="Q709" i="1"/>
  <c r="Q717" i="1"/>
  <c r="Q721" i="1"/>
  <c r="Q731" i="1"/>
  <c r="Q742" i="1"/>
  <c r="Q747" i="1"/>
  <c r="Q752" i="1"/>
  <c r="Q133" i="1"/>
  <c r="M134" i="1"/>
  <c r="Q136" i="1"/>
  <c r="Q138" i="1"/>
  <c r="Q140" i="1"/>
  <c r="Q142" i="1"/>
  <c r="Q144" i="1"/>
  <c r="Q146" i="1"/>
  <c r="Q334" i="1"/>
  <c r="Q148" i="1"/>
  <c r="Q150" i="1"/>
  <c r="Q207" i="1"/>
  <c r="Q209" i="1"/>
  <c r="Q211" i="1"/>
  <c r="Q213" i="1"/>
  <c r="Q215" i="1"/>
  <c r="Q217" i="1"/>
  <c r="Q219" i="1"/>
  <c r="Q221" i="1"/>
  <c r="Q223" i="1"/>
  <c r="Q225" i="1"/>
  <c r="Q230" i="1"/>
  <c r="Q232" i="1"/>
  <c r="Q234" i="1"/>
  <c r="Q236" i="1"/>
  <c r="Q239" i="1"/>
  <c r="Q252" i="1"/>
  <c r="Q254" i="1"/>
  <c r="M389" i="1"/>
  <c r="Q391" i="1"/>
  <c r="Q400" i="1"/>
  <c r="Q402" i="1"/>
  <c r="Q406" i="1"/>
  <c r="Q408" i="1"/>
  <c r="Q409" i="1"/>
  <c r="Q433" i="1"/>
  <c r="Q434" i="1"/>
  <c r="Q436" i="1"/>
  <c r="Q437" i="1"/>
  <c r="Q490" i="1"/>
  <c r="Q492" i="1"/>
  <c r="Q494" i="1"/>
  <c r="Q498" i="1"/>
  <c r="Q530" i="1"/>
  <c r="Q532" i="1"/>
  <c r="Q536" i="1"/>
  <c r="Q538" i="1"/>
  <c r="Q567" i="1"/>
  <c r="Q569" i="1"/>
  <c r="Q570" i="1"/>
  <c r="Q572" i="1"/>
  <c r="Q579" i="1"/>
  <c r="Q583" i="1"/>
  <c r="Q597" i="1"/>
  <c r="Q599" i="1"/>
  <c r="Q613" i="1"/>
  <c r="Q619" i="1"/>
  <c r="Q660" i="1"/>
  <c r="Q662" i="1"/>
  <c r="Q664" i="1"/>
  <c r="Q666" i="1"/>
  <c r="Q668" i="1"/>
  <c r="Q670" i="1"/>
  <c r="Q672" i="1"/>
  <c r="Q674" i="1"/>
  <c r="Q676" i="1"/>
  <c r="Q678" i="1"/>
  <c r="Q680" i="1"/>
  <c r="Q682" i="1"/>
  <c r="Q727" i="1"/>
  <c r="Q757" i="1"/>
  <c r="Q759" i="1"/>
  <c r="Q762" i="1"/>
  <c r="Q763" i="1"/>
  <c r="Q765" i="1"/>
  <c r="Q767" i="1"/>
  <c r="Q768" i="1"/>
  <c r="Q769" i="1"/>
  <c r="Q771" i="1"/>
  <c r="Q773" i="1"/>
  <c r="Q774" i="1"/>
  <c r="Q776" i="1"/>
  <c r="M887" i="1"/>
  <c r="V886" i="1"/>
  <c r="Q889" i="1"/>
  <c r="Q891" i="1"/>
  <c r="Q893" i="1"/>
  <c r="Q896" i="1"/>
  <c r="Q898" i="1"/>
  <c r="Q900" i="1"/>
  <c r="Q902" i="1"/>
  <c r="Q904" i="1"/>
  <c r="Q906" i="1"/>
  <c r="Q910" i="1"/>
  <c r="Q912" i="1"/>
  <c r="Q1041" i="1"/>
  <c r="Q1064" i="1"/>
  <c r="Q1066" i="1"/>
  <c r="Q1068" i="1"/>
  <c r="M1185" i="1"/>
  <c r="V1182" i="1"/>
  <c r="Q1187" i="1"/>
  <c r="Q1189" i="1"/>
  <c r="Q1191" i="1"/>
  <c r="Q1193" i="1"/>
  <c r="Q1197" i="1"/>
  <c r="Q1200" i="1"/>
  <c r="Q1202" i="1"/>
  <c r="Q1204" i="1"/>
  <c r="Q1262" i="1"/>
  <c r="Q1266" i="1"/>
  <c r="Q1268" i="1"/>
  <c r="Q1270" i="1"/>
  <c r="M1277" i="1"/>
  <c r="R1275" i="1"/>
  <c r="Q1286" i="1"/>
  <c r="Q1288" i="1"/>
  <c r="Q1290" i="1"/>
  <c r="Q1292" i="1"/>
  <c r="Q1295" i="1"/>
  <c r="Q1299" i="1"/>
  <c r="Q1501" i="1"/>
  <c r="Q1503" i="1"/>
  <c r="M1506" i="1"/>
  <c r="Q1575" i="1"/>
  <c r="Q1579" i="1"/>
  <c r="Q1581" i="1"/>
  <c r="Q1583" i="1"/>
  <c r="Q1585" i="1"/>
  <c r="Q1591" i="1"/>
  <c r="Q1597" i="1"/>
  <c r="Q1598" i="1"/>
  <c r="Q1599" i="1"/>
  <c r="Q1601" i="1"/>
  <c r="M1692" i="1"/>
  <c r="Q1694" i="1"/>
  <c r="Q1804" i="1"/>
  <c r="Q1768" i="1"/>
  <c r="Q1739" i="1"/>
  <c r="Q1741" i="1"/>
  <c r="Q1745" i="1"/>
  <c r="Q1756" i="1"/>
  <c r="Q1758" i="1"/>
  <c r="Q1766" i="1"/>
  <c r="Q1769" i="1"/>
  <c r="Q2004" i="1"/>
  <c r="Q1922" i="1"/>
  <c r="Q1924" i="1"/>
  <c r="Q1925" i="1"/>
  <c r="Q1932" i="1"/>
  <c r="Q1934" i="1"/>
  <c r="Q1935" i="1"/>
  <c r="Q1970" i="1"/>
  <c r="Q1971" i="1"/>
  <c r="Q1973" i="1"/>
  <c r="Q1976" i="1"/>
  <c r="Q1978" i="1"/>
  <c r="Q1981" i="1"/>
  <c r="Q1982" i="1"/>
  <c r="Q1986" i="1"/>
  <c r="Q1991" i="1"/>
  <c r="Q1992" i="1"/>
  <c r="Q1994" i="1"/>
  <c r="M1904" i="1"/>
  <c r="Q2025" i="1"/>
  <c r="Q2028" i="1"/>
  <c r="Q2150" i="1"/>
  <c r="Q2034" i="1"/>
  <c r="Q2101" i="1"/>
  <c r="Q2103" i="1"/>
  <c r="Q2109" i="1"/>
  <c r="Q2113" i="1"/>
  <c r="Q2114" i="1"/>
  <c r="Q2120" i="1"/>
  <c r="Q2123" i="1"/>
  <c r="Q2126" i="1"/>
  <c r="Q2128" i="1"/>
  <c r="Q2010" i="1"/>
  <c r="Q2011" i="1"/>
  <c r="Q2012" i="1"/>
  <c r="Q2018" i="1"/>
  <c r="Q2039" i="1"/>
  <c r="Q2051" i="1"/>
  <c r="Q2057" i="1"/>
  <c r="Q2074" i="1"/>
  <c r="Q2075" i="1"/>
  <c r="Q2077" i="1"/>
  <c r="Q2085" i="1"/>
  <c r="Q2116" i="1"/>
  <c r="Q2078" i="1"/>
  <c r="Q1906" i="1"/>
  <c r="Q2138" i="1"/>
  <c r="Q2139" i="1"/>
  <c r="Q2063" i="1"/>
  <c r="Q2070" i="1"/>
  <c r="Q2017" i="1"/>
  <c r="Q2140" i="1"/>
  <c r="Q2104" i="1"/>
  <c r="Q2148" i="1"/>
  <c r="Q2121" i="1"/>
  <c r="Q2053" i="1"/>
  <c r="Q52" i="1"/>
  <c r="Q56" i="1"/>
  <c r="Q58" i="1"/>
  <c r="Q60" i="1"/>
  <c r="Q62" i="1"/>
  <c r="Q64" i="1"/>
  <c r="Q66" i="1"/>
  <c r="Q34" i="1"/>
  <c r="Q53" i="1"/>
  <c r="Q55" i="1"/>
  <c r="Q57" i="1"/>
  <c r="Q59" i="1"/>
  <c r="Q61" i="1"/>
  <c r="Q63" i="1"/>
  <c r="Q65" i="1"/>
  <c r="Q1738" i="1"/>
  <c r="R562" i="1"/>
  <c r="R568" i="1"/>
  <c r="M565" i="1"/>
  <c r="M562" i="1" s="1"/>
  <c r="M576" i="1"/>
  <c r="M50" i="1"/>
  <c r="M250" i="1"/>
  <c r="M1057" i="1"/>
  <c r="M160" i="1"/>
  <c r="M49" i="1"/>
  <c r="M687" i="1"/>
  <c r="M691" i="1"/>
  <c r="M1596" i="1"/>
  <c r="R47" i="1"/>
  <c r="M161" i="1"/>
  <c r="M1987" i="1"/>
  <c r="S24" i="1"/>
  <c r="M725" i="1"/>
  <c r="AE23" i="1"/>
  <c r="M649" i="1"/>
  <c r="M647" i="1" s="1"/>
  <c r="M397" i="1"/>
  <c r="AF24" i="1"/>
  <c r="J23" i="1"/>
  <c r="M394" i="1"/>
  <c r="K1687" i="1"/>
  <c r="J1258" i="1"/>
  <c r="M535" i="1"/>
  <c r="M534" i="1" s="1"/>
  <c r="V534" i="1"/>
  <c r="M1112" i="1"/>
  <c r="K46" i="1"/>
  <c r="U22" i="1"/>
  <c r="L630" i="1"/>
  <c r="U1054" i="1"/>
  <c r="M1175" i="1"/>
  <c r="AB1174" i="1"/>
  <c r="V1544" i="1"/>
  <c r="V1541" i="1" s="1"/>
  <c r="M1545" i="1"/>
  <c r="M1544" i="1" s="1"/>
  <c r="AE22" i="1"/>
  <c r="I25" i="1"/>
  <c r="M26" i="1"/>
  <c r="V29" i="1"/>
  <c r="M153" i="1"/>
  <c r="J527" i="1"/>
  <c r="AA1054" i="1"/>
  <c r="L644" i="1"/>
  <c r="J644" i="1"/>
  <c r="K24" i="1"/>
  <c r="J25" i="1"/>
  <c r="Y22" i="1"/>
  <c r="K477" i="1"/>
  <c r="I23" i="1"/>
  <c r="Q468" i="1"/>
  <c r="Q467" i="1" s="1"/>
  <c r="I477" i="1"/>
  <c r="M152" i="1"/>
  <c r="Q470" i="1"/>
  <c r="Q469" i="1" s="1"/>
  <c r="M634" i="1"/>
  <c r="M633" i="1" s="1"/>
  <c r="V633" i="1"/>
  <c r="M1186" i="1"/>
  <c r="M1564" i="1"/>
  <c r="M1560" i="1" s="1"/>
  <c r="M1610" i="1"/>
  <c r="J477" i="1"/>
  <c r="K630" i="1"/>
  <c r="R644" i="1"/>
  <c r="L885" i="1"/>
  <c r="Y1054" i="1"/>
  <c r="V1171" i="1"/>
  <c r="K1178" i="1"/>
  <c r="J1054" i="1"/>
  <c r="AA23" i="1"/>
  <c r="K23" i="1"/>
  <c r="J466" i="1"/>
  <c r="K594" i="1"/>
  <c r="J657" i="1"/>
  <c r="Q1271" i="1"/>
  <c r="L1559" i="1"/>
  <c r="K1170" i="1"/>
  <c r="K1258" i="1"/>
  <c r="J1498" i="1"/>
  <c r="I1498" i="1"/>
  <c r="S23" i="1"/>
  <c r="J46" i="1"/>
  <c r="K466" i="1"/>
  <c r="M614" i="1"/>
  <c r="AA644" i="1"/>
  <c r="L657" i="1"/>
  <c r="Q931" i="1"/>
  <c r="I1054" i="1"/>
  <c r="M1123" i="1"/>
  <c r="M1578" i="1"/>
  <c r="M1573" i="1" s="1"/>
  <c r="Q501" i="1"/>
  <c r="Q655" i="1"/>
  <c r="L22" i="1"/>
  <c r="Y23" i="1"/>
  <c r="Q338" i="1"/>
  <c r="W23" i="1"/>
  <c r="J24" i="1"/>
  <c r="I527" i="1"/>
  <c r="I561" i="1"/>
  <c r="K561" i="1"/>
  <c r="J630" i="1"/>
  <c r="K644" i="1"/>
  <c r="U1170" i="1"/>
  <c r="L1687" i="1"/>
  <c r="I1687" i="1"/>
  <c r="L1541" i="1"/>
  <c r="J561" i="1"/>
  <c r="J594" i="1"/>
  <c r="K885" i="1"/>
  <c r="K1054" i="1"/>
  <c r="J1170" i="1"/>
  <c r="J1178" i="1"/>
  <c r="J1736" i="1"/>
  <c r="J1541" i="1"/>
  <c r="K1559" i="1"/>
  <c r="J1687" i="1"/>
  <c r="K1736" i="1"/>
  <c r="K1541" i="1"/>
  <c r="M1602" i="1"/>
  <c r="Q489" i="1"/>
  <c r="Q483" i="1"/>
  <c r="Q154" i="1"/>
  <c r="Q366" i="1"/>
  <c r="L466" i="1"/>
  <c r="Q542" i="1"/>
  <c r="I885" i="1"/>
  <c r="I1170" i="1"/>
  <c r="Q1192" i="1"/>
  <c r="Q1689" i="1"/>
  <c r="L1736" i="1"/>
  <c r="J22" i="1"/>
  <c r="L23" i="1"/>
  <c r="I24" i="1"/>
  <c r="K25" i="1"/>
  <c r="K22" i="1"/>
  <c r="L10" i="3"/>
  <c r="I46" i="1"/>
  <c r="L46" i="1"/>
  <c r="Q48" i="1"/>
  <c r="Q368" i="1"/>
  <c r="Q392" i="1"/>
  <c r="Q424" i="1"/>
  <c r="L477" i="1"/>
  <c r="V482" i="1"/>
  <c r="K527" i="1"/>
  <c r="Q563" i="1"/>
  <c r="Q596" i="1"/>
  <c r="Q628" i="1"/>
  <c r="Q652" i="1"/>
  <c r="M732" i="1"/>
  <c r="M926" i="1"/>
  <c r="L1054" i="1"/>
  <c r="Q1072" i="1"/>
  <c r="Q1587" i="1"/>
  <c r="AA22" i="1"/>
  <c r="L25" i="1"/>
  <c r="Q125" i="1"/>
  <c r="Q151" i="1"/>
  <c r="Q370" i="1"/>
  <c r="Q472" i="1"/>
  <c r="Q479" i="1"/>
  <c r="Q496" i="1"/>
  <c r="Q531" i="1"/>
  <c r="M545" i="1"/>
  <c r="Q574" i="1"/>
  <c r="L594" i="1"/>
  <c r="Q636" i="1"/>
  <c r="Q638" i="1"/>
  <c r="I644" i="1"/>
  <c r="AB644" i="1"/>
  <c r="Q648" i="1"/>
  <c r="V650" i="1"/>
  <c r="I657" i="1"/>
  <c r="M897" i="1"/>
  <c r="L1178" i="1"/>
  <c r="Q1505" i="1"/>
  <c r="Q1794" i="1"/>
  <c r="M54" i="1"/>
  <c r="U644" i="1"/>
  <c r="Q1261" i="1"/>
  <c r="Q1279" i="1"/>
  <c r="L24" i="1"/>
  <c r="M32" i="1"/>
  <c r="M29" i="1" s="1"/>
  <c r="M51" i="1"/>
  <c r="Q390" i="1"/>
  <c r="I466" i="1"/>
  <c r="L527" i="1"/>
  <c r="L561" i="1"/>
  <c r="M577" i="1"/>
  <c r="V568" i="1"/>
  <c r="M581" i="1"/>
  <c r="M578" i="1" s="1"/>
  <c r="I594" i="1"/>
  <c r="Q601" i="1"/>
  <c r="M602" i="1"/>
  <c r="Q602" i="1" s="1"/>
  <c r="Q646" i="1"/>
  <c r="Q645" i="1" s="1"/>
  <c r="Q651" i="1"/>
  <c r="M738" i="1"/>
  <c r="M1060" i="1"/>
  <c r="M1062" i="1"/>
  <c r="M1075" i="1"/>
  <c r="M1201" i="1"/>
  <c r="L1170" i="1"/>
  <c r="AA1170" i="1"/>
  <c r="V1174" i="1"/>
  <c r="M1176" i="1"/>
  <c r="I1178" i="1"/>
  <c r="K1498" i="1"/>
  <c r="M1512" i="1"/>
  <c r="I1541" i="1"/>
  <c r="I1559" i="1"/>
  <c r="M1747" i="1"/>
  <c r="K657" i="1"/>
  <c r="M684" i="1"/>
  <c r="Q690" i="1"/>
  <c r="J885" i="1"/>
  <c r="M1172" i="1"/>
  <c r="M1171" i="1" s="1"/>
  <c r="AB1171" i="1"/>
  <c r="Q1278" i="1"/>
  <c r="Q1584" i="1"/>
  <c r="Q580" i="1"/>
  <c r="I630" i="1"/>
  <c r="Q632" i="1"/>
  <c r="Q631" i="1" s="1"/>
  <c r="Q701" i="1"/>
  <c r="Q908" i="1"/>
  <c r="Q933" i="1"/>
  <c r="Q1071" i="1"/>
  <c r="Q1264" i="1"/>
  <c r="Q1281" i="1"/>
  <c r="Q1901" i="1"/>
  <c r="M1695" i="1"/>
  <c r="Q1056" i="1"/>
  <c r="Q1086" i="1"/>
  <c r="Q1180" i="1"/>
  <c r="Q1500" i="1"/>
  <c r="Q1543" i="1"/>
  <c r="Q1542" i="1" s="1"/>
  <c r="J1559" i="1"/>
  <c r="M1697" i="1"/>
  <c r="M1696" i="1" s="1"/>
  <c r="Q1699" i="1"/>
  <c r="Q2030" i="1"/>
  <c r="M1909" i="1"/>
  <c r="Q1913" i="1"/>
  <c r="L1498" i="1"/>
  <c r="Q1574" i="1"/>
  <c r="Q1577" i="1"/>
  <c r="Q1606" i="1"/>
  <c r="I1736" i="1"/>
  <c r="Q1740" i="1"/>
  <c r="Q1929" i="1"/>
  <c r="M2060" i="1"/>
  <c r="Q26" i="1" l="1"/>
  <c r="Q1546" i="1"/>
  <c r="M612" i="1"/>
  <c r="N18" i="3" s="1"/>
  <c r="M568" i="1"/>
  <c r="Q1179" i="1"/>
  <c r="M387" i="1"/>
  <c r="Q478" i="1"/>
  <c r="M1737" i="1"/>
  <c r="F32" i="3" s="1"/>
  <c r="M1055" i="1"/>
  <c r="M1182" i="1"/>
  <c r="M1174" i="1"/>
  <c r="M1275" i="1"/>
  <c r="M1593" i="1"/>
  <c r="N30" i="3" s="1"/>
  <c r="M729" i="1"/>
  <c r="M635" i="1"/>
  <c r="N19" i="3" s="1"/>
  <c r="Q658" i="1"/>
  <c r="M353" i="1"/>
  <c r="Q1499" i="1"/>
  <c r="Q595" i="1"/>
  <c r="Q33" i="1"/>
  <c r="Q1259" i="1"/>
  <c r="Q1688" i="1"/>
  <c r="M1691" i="1"/>
  <c r="M913" i="1"/>
  <c r="Q1311" i="1"/>
  <c r="Q1303" i="1" s="1"/>
  <c r="M1303" i="1"/>
  <c r="M1090" i="1"/>
  <c r="N24" i="3" s="1"/>
  <c r="M540" i="1"/>
  <c r="Q1196" i="1"/>
  <c r="M1195" i="1"/>
  <c r="Q635" i="1"/>
  <c r="Q528" i="1"/>
  <c r="M683" i="1"/>
  <c r="Q600" i="1"/>
  <c r="Q1023" i="1"/>
  <c r="M894" i="1"/>
  <c r="Q1511" i="1"/>
  <c r="M1509" i="1"/>
  <c r="AF46" i="1"/>
  <c r="R1559" i="1"/>
  <c r="Z46" i="1"/>
  <c r="V630" i="1"/>
  <c r="V25" i="1"/>
  <c r="V46" i="1"/>
  <c r="Q473" i="1"/>
  <c r="Q471" i="1" s="1"/>
  <c r="Q466" i="1" s="1"/>
  <c r="V527" i="1"/>
  <c r="M1504" i="1"/>
  <c r="J28" i="3" s="1"/>
  <c r="M33" i="1"/>
  <c r="M1070" i="1"/>
  <c r="V561" i="1"/>
  <c r="V477" i="1"/>
  <c r="V1687" i="1"/>
  <c r="N15" i="3"/>
  <c r="V1498" i="1"/>
  <c r="R46" i="1"/>
  <c r="R561" i="1"/>
  <c r="Q650" i="1"/>
  <c r="Q73" i="1"/>
  <c r="Q67" i="1" s="1"/>
  <c r="M67" i="1"/>
  <c r="M1015" i="1"/>
  <c r="M600" i="1"/>
  <c r="Q541" i="1"/>
  <c r="M119" i="1"/>
  <c r="Q237" i="1"/>
  <c r="Q736" i="1"/>
  <c r="Q620" i="1"/>
  <c r="F21" i="3"/>
  <c r="F23" i="3"/>
  <c r="F20" i="3"/>
  <c r="F18" i="3"/>
  <c r="F15" i="3"/>
  <c r="F31" i="3"/>
  <c r="F26" i="3"/>
  <c r="J14" i="3"/>
  <c r="N14" i="3"/>
  <c r="Q770" i="1"/>
  <c r="Q2102" i="1"/>
  <c r="F19" i="3"/>
  <c r="F11" i="3"/>
  <c r="F28" i="3"/>
  <c r="N20" i="3"/>
  <c r="J15" i="3"/>
  <c r="Q1097" i="1"/>
  <c r="Q615" i="1"/>
  <c r="F14" i="3"/>
  <c r="F27" i="3"/>
  <c r="F29" i="3"/>
  <c r="Q488" i="1"/>
  <c r="Q487" i="1" s="1"/>
  <c r="Q1091" i="1"/>
  <c r="F16" i="3"/>
  <c r="Q1094" i="1"/>
  <c r="Q737" i="1"/>
  <c r="Q238" i="1"/>
  <c r="Q2000" i="1"/>
  <c r="Q1594" i="1"/>
  <c r="Q1914" i="1"/>
  <c r="Q1600" i="1"/>
  <c r="J30" i="3"/>
  <c r="R335" i="1"/>
  <c r="X335" i="1"/>
  <c r="V335" i="1"/>
  <c r="V1258" i="1"/>
  <c r="Q895" i="1"/>
  <c r="R1258" i="1"/>
  <c r="V885" i="1"/>
  <c r="Z657" i="1"/>
  <c r="Q354" i="1"/>
  <c r="AB657" i="1"/>
  <c r="Q482" i="1"/>
  <c r="R657" i="1"/>
  <c r="Q1921" i="1"/>
  <c r="Q545" i="1"/>
  <c r="Q634" i="1"/>
  <c r="Q633" i="1" s="1"/>
  <c r="Q153" i="1"/>
  <c r="Q1545" i="1"/>
  <c r="Q1544" i="1" s="1"/>
  <c r="Q397" i="1"/>
  <c r="Q725" i="1"/>
  <c r="Q161" i="1"/>
  <c r="Q697" i="1"/>
  <c r="Q130" i="1"/>
  <c r="Q914" i="1"/>
  <c r="Q2060" i="1"/>
  <c r="Q1909" i="1"/>
  <c r="Q577" i="1"/>
  <c r="Q897" i="1"/>
  <c r="Q152" i="1"/>
  <c r="Q1112" i="1"/>
  <c r="Q565" i="1"/>
  <c r="Q562" i="1" s="1"/>
  <c r="Q1904" i="1"/>
  <c r="Q1277" i="1"/>
  <c r="Q1693" i="1"/>
  <c r="Q916" i="1"/>
  <c r="Q1692" i="1"/>
  <c r="Q1905" i="1"/>
  <c r="Q887" i="1"/>
  <c r="Q886" i="1" s="1"/>
  <c r="V1178" i="1"/>
  <c r="Q389" i="1"/>
  <c r="Q134" i="1"/>
  <c r="Q356" i="1"/>
  <c r="Q340" i="1"/>
  <c r="Q336" i="1" s="1"/>
  <c r="AB885" i="1"/>
  <c r="Q1282" i="1"/>
  <c r="AB1178" i="1"/>
  <c r="Q1073" i="1"/>
  <c r="Q702" i="1"/>
  <c r="Q131" i="1"/>
  <c r="Q1062" i="1"/>
  <c r="Q1578" i="1"/>
  <c r="Q1573" i="1" s="1"/>
  <c r="Q614" i="1"/>
  <c r="Q1564" i="1"/>
  <c r="Q1560" i="1" s="1"/>
  <c r="V657" i="1"/>
  <c r="Q1201" i="1"/>
  <c r="Q738" i="1"/>
  <c r="U23" i="1"/>
  <c r="Q1596" i="1"/>
  <c r="Q691" i="1"/>
  <c r="Q1512" i="1"/>
  <c r="Q1075" i="1"/>
  <c r="Q926" i="1"/>
  <c r="Q1602" i="1"/>
  <c r="M886" i="1"/>
  <c r="Q1123" i="1"/>
  <c r="Q1610" i="1"/>
  <c r="Q1186" i="1"/>
  <c r="Q1175" i="1"/>
  <c r="Q394" i="1"/>
  <c r="Q1987" i="1"/>
  <c r="Q687" i="1"/>
  <c r="Q160" i="1"/>
  <c r="Q1057" i="1"/>
  <c r="Q250" i="1"/>
  <c r="Q576" i="1"/>
  <c r="Q568" i="1" s="1"/>
  <c r="Q1506" i="1"/>
  <c r="Q1504" i="1" s="1"/>
  <c r="Q1185" i="1"/>
  <c r="Q899" i="1"/>
  <c r="Q395" i="1"/>
  <c r="Q357" i="1"/>
  <c r="Q54" i="1"/>
  <c r="M47" i="1"/>
  <c r="Q49" i="1"/>
  <c r="Q50" i="1"/>
  <c r="Q51" i="1"/>
  <c r="J32" i="3"/>
  <c r="R1054" i="1"/>
  <c r="AF22" i="1"/>
  <c r="AF21" i="1" s="1"/>
  <c r="R22" i="1"/>
  <c r="S21" i="1"/>
  <c r="L1258" i="1"/>
  <c r="D10" i="3"/>
  <c r="Q649" i="1"/>
  <c r="Q647" i="1" s="1"/>
  <c r="I22" i="1"/>
  <c r="I21" i="1" s="1"/>
  <c r="I1258" i="1"/>
  <c r="AB1170" i="1"/>
  <c r="Q535" i="1"/>
  <c r="Q534" i="1" s="1"/>
  <c r="H10" i="3"/>
  <c r="K21" i="1"/>
  <c r="AB1054" i="1"/>
  <c r="Z1054" i="1"/>
  <c r="G10" i="3"/>
  <c r="V1054" i="1"/>
  <c r="M466" i="1"/>
  <c r="J21" i="1"/>
  <c r="Q1695" i="1"/>
  <c r="K10" i="3"/>
  <c r="T23" i="1"/>
  <c r="Q1697" i="1"/>
  <c r="Q1696" i="1" s="1"/>
  <c r="N31" i="3"/>
  <c r="Q1172" i="1"/>
  <c r="Q1171" i="1" s="1"/>
  <c r="AB24" i="1"/>
  <c r="Q684" i="1"/>
  <c r="AB23" i="1"/>
  <c r="V22" i="1"/>
  <c r="C10" i="3"/>
  <c r="V644" i="1"/>
  <c r="Q732" i="1"/>
  <c r="Q1060" i="1"/>
  <c r="Q1176" i="1"/>
  <c r="Z22" i="1"/>
  <c r="Q1747" i="1"/>
  <c r="Q1737" i="1" s="1"/>
  <c r="V1170" i="1"/>
  <c r="Q581" i="1"/>
  <c r="Q578" i="1" s="1"/>
  <c r="Q32" i="1"/>
  <c r="Q29" i="1" s="1"/>
  <c r="L21" i="1"/>
  <c r="AB22" i="1"/>
  <c r="Q683" i="1" l="1"/>
  <c r="Q47" i="1"/>
  <c r="Q1182" i="1"/>
  <c r="Q1070" i="1"/>
  <c r="Q1090" i="1"/>
  <c r="Q1275" i="1"/>
  <c r="Q729" i="1"/>
  <c r="Q1055" i="1"/>
  <c r="Q119" i="1"/>
  <c r="Q612" i="1"/>
  <c r="Q594" i="1" s="1"/>
  <c r="Q387" i="1"/>
  <c r="Q1509" i="1"/>
  <c r="Q894" i="1"/>
  <c r="Q1593" i="1"/>
  <c r="Q1174" i="1"/>
  <c r="Q1170" i="1" s="1"/>
  <c r="Q1691" i="1"/>
  <c r="Q913" i="1"/>
  <c r="Q540" i="1"/>
  <c r="Q527" i="1" s="1"/>
  <c r="Q353" i="1"/>
  <c r="Q1195" i="1"/>
  <c r="Q477" i="1"/>
  <c r="Q1015" i="1"/>
  <c r="M335" i="1"/>
  <c r="R14" i="3"/>
  <c r="N25" i="3"/>
  <c r="N23" i="3"/>
  <c r="J19" i="3"/>
  <c r="R19" i="3" s="1"/>
  <c r="N11" i="3"/>
  <c r="J12" i="3"/>
  <c r="J26" i="3"/>
  <c r="R15" i="3"/>
  <c r="J11" i="3"/>
  <c r="N28" i="3"/>
  <c r="R28" i="3" s="1"/>
  <c r="J17" i="3"/>
  <c r="J31" i="3"/>
  <c r="R31" i="3" s="1"/>
  <c r="N16" i="3"/>
  <c r="J18" i="3"/>
  <c r="R18" i="3" s="1"/>
  <c r="F12" i="3"/>
  <c r="F22" i="3"/>
  <c r="J22" i="3"/>
  <c r="J23" i="3"/>
  <c r="J24" i="3"/>
  <c r="J16" i="3"/>
  <c r="J13" i="3"/>
  <c r="J25" i="3"/>
  <c r="N17" i="3"/>
  <c r="N27" i="3"/>
  <c r="N21" i="3"/>
  <c r="N29" i="3"/>
  <c r="N22" i="3"/>
  <c r="F24" i="3"/>
  <c r="J21" i="3"/>
  <c r="J29" i="3"/>
  <c r="N13" i="3"/>
  <c r="F17" i="3"/>
  <c r="J27" i="3"/>
  <c r="J20" i="3"/>
  <c r="R20" i="3" s="1"/>
  <c r="F13" i="3"/>
  <c r="N26" i="3"/>
  <c r="F30" i="3"/>
  <c r="R30" i="3" s="1"/>
  <c r="N12" i="3"/>
  <c r="AB21" i="1"/>
  <c r="Z23" i="1"/>
  <c r="R23" i="1"/>
  <c r="M644" i="1"/>
  <c r="V23" i="1"/>
  <c r="Q561" i="1"/>
  <c r="Q1541" i="1"/>
  <c r="Q630" i="1"/>
  <c r="P10" i="3"/>
  <c r="Q25" i="1"/>
  <c r="M630" i="1"/>
  <c r="Q644" i="1"/>
  <c r="M594" i="1"/>
  <c r="M1559" i="1"/>
  <c r="M561" i="1"/>
  <c r="M46" i="1"/>
  <c r="M1178" i="1"/>
  <c r="M477" i="1"/>
  <c r="M657" i="1"/>
  <c r="M1687" i="1"/>
  <c r="M1170" i="1"/>
  <c r="M1541" i="1"/>
  <c r="M1054" i="1"/>
  <c r="M527" i="1"/>
  <c r="M25" i="1"/>
  <c r="M885" i="1"/>
  <c r="M22" i="1"/>
  <c r="M1258" i="1"/>
  <c r="O10" i="3"/>
  <c r="R25" i="3" l="1"/>
  <c r="R21" i="3"/>
  <c r="R29" i="3"/>
  <c r="R11" i="3"/>
  <c r="R13" i="3"/>
  <c r="R26" i="3"/>
  <c r="R17" i="3"/>
  <c r="R16" i="3"/>
  <c r="R22" i="3"/>
  <c r="R27" i="3"/>
  <c r="R24" i="3"/>
  <c r="R12" i="3"/>
  <c r="R23" i="3"/>
  <c r="Q46" i="1"/>
  <c r="Q1559" i="1"/>
  <c r="Q1498" i="1"/>
  <c r="M1498" i="1"/>
  <c r="Q1178" i="1"/>
  <c r="Q335" i="1"/>
  <c r="Q885" i="1"/>
  <c r="Q1054" i="1"/>
  <c r="Q1258" i="1"/>
  <c r="Q1687" i="1"/>
  <c r="M23" i="1"/>
  <c r="Q657" i="1"/>
  <c r="Q23" i="1"/>
  <c r="Q22" i="1"/>
  <c r="F10" i="3"/>
  <c r="J10" i="3" l="1"/>
  <c r="A28" i="1" l="1"/>
  <c r="AO34" i="1" l="1"/>
  <c r="AQ34" i="1" l="1"/>
  <c r="A34" i="1" s="1"/>
  <c r="AO35" i="1"/>
  <c r="AQ35" i="1" l="1"/>
  <c r="A35" i="1" s="1"/>
  <c r="AO36" i="1"/>
  <c r="AO37" i="1" l="1"/>
  <c r="AQ36" i="1"/>
  <c r="A36" i="1" s="1"/>
  <c r="AQ37" i="1" l="1"/>
  <c r="A37" i="1" s="1"/>
  <c r="AO38" i="1"/>
  <c r="AQ38" i="1" l="1"/>
  <c r="A38" i="1" s="1"/>
  <c r="AO39" i="1"/>
  <c r="AO40" i="1" s="1"/>
  <c r="AQ40" i="1" s="1"/>
  <c r="A40" i="1" s="1"/>
  <c r="AQ39" i="1" l="1"/>
  <c r="A39" i="1" s="1"/>
  <c r="AO41" i="1"/>
  <c r="AQ41" i="1" l="1"/>
  <c r="A41" i="1" s="1"/>
  <c r="AO42" i="1"/>
  <c r="AQ42" i="1" s="1"/>
  <c r="A42" i="1" s="1"/>
  <c r="AO43" i="1" l="1"/>
  <c r="AQ43" i="1" s="1"/>
  <c r="A43" i="1" s="1"/>
  <c r="AO44" i="1" l="1"/>
  <c r="AQ44" i="1" s="1"/>
  <c r="A44" i="1" s="1"/>
  <c r="AO45" i="1" l="1"/>
  <c r="AQ45" i="1" s="1"/>
  <c r="A45" i="1" s="1"/>
  <c r="AO48" i="1" l="1"/>
  <c r="AQ48" i="1" s="1"/>
  <c r="A48" i="1" s="1"/>
  <c r="AO49" i="1" l="1"/>
  <c r="AQ49" i="1" s="1"/>
  <c r="A49" i="1" s="1"/>
  <c r="AO50" i="1" l="1"/>
  <c r="AQ50" i="1" s="1"/>
  <c r="A50" i="1" s="1"/>
  <c r="AO51" i="1" l="1"/>
  <c r="AQ51" i="1" s="1"/>
  <c r="A51" i="1" s="1"/>
  <c r="AO52" i="1" l="1"/>
  <c r="AQ52" i="1" s="1"/>
  <c r="A52" i="1" s="1"/>
  <c r="AO53" i="1" l="1"/>
  <c r="AQ53" i="1" s="1"/>
  <c r="A53" i="1" s="1"/>
  <c r="AO54" i="1" l="1"/>
  <c r="AQ54" i="1" s="1"/>
  <c r="A54" i="1" s="1"/>
  <c r="AO55" i="1" l="1"/>
  <c r="AQ55" i="1" s="1"/>
  <c r="A55" i="1" s="1"/>
  <c r="AO56" i="1" l="1"/>
  <c r="AO57" i="1" s="1"/>
  <c r="AQ57" i="1" s="1"/>
  <c r="A57" i="1" s="1"/>
  <c r="AQ56" i="1" l="1"/>
  <c r="A56" i="1" s="1"/>
  <c r="AO58" i="1"/>
  <c r="AQ58" i="1" s="1"/>
  <c r="A58" i="1" s="1"/>
  <c r="AO59" i="1" l="1"/>
  <c r="AQ59" i="1" s="1"/>
  <c r="A59" i="1" s="1"/>
  <c r="AO60" i="1" l="1"/>
  <c r="AO61" i="1" s="1"/>
  <c r="AQ61" i="1" s="1"/>
  <c r="A61" i="1" s="1"/>
  <c r="AO62" i="1" l="1"/>
  <c r="AO63" i="1" s="1"/>
  <c r="AQ63" i="1" s="1"/>
  <c r="A63" i="1" s="1"/>
  <c r="AQ60" i="1"/>
  <c r="A60" i="1" s="1"/>
  <c r="AQ62" i="1" l="1"/>
  <c r="A62" i="1" s="1"/>
  <c r="AO64" i="1"/>
  <c r="AO65" i="1" s="1"/>
  <c r="AQ65" i="1" s="1"/>
  <c r="A65" i="1" s="1"/>
  <c r="AO66" i="1" l="1"/>
  <c r="AO68" i="1" s="1"/>
  <c r="AQ68" i="1" s="1"/>
  <c r="A68" i="1" s="1"/>
  <c r="AQ64" i="1"/>
  <c r="A64" i="1" s="1"/>
  <c r="AO69" i="1" l="1"/>
  <c r="AO70" i="1" s="1"/>
  <c r="AQ70" i="1" s="1"/>
  <c r="A70" i="1" s="1"/>
  <c r="AQ66" i="1"/>
  <c r="A66" i="1" s="1"/>
  <c r="AO71" i="1" l="1"/>
  <c r="AQ71" i="1" s="1"/>
  <c r="A71" i="1" s="1"/>
  <c r="AQ69" i="1"/>
  <c r="A69" i="1" s="1"/>
  <c r="AO72" i="1" l="1"/>
  <c r="AO73" i="1" s="1"/>
  <c r="AQ72" i="1" l="1"/>
  <c r="A72" i="1" s="1"/>
  <c r="AQ73" i="1"/>
  <c r="A73" i="1" s="1"/>
  <c r="AO74" i="1"/>
  <c r="AQ74" i="1" l="1"/>
  <c r="A74" i="1" s="1"/>
  <c r="AO75" i="1"/>
  <c r="AQ75" i="1" l="1"/>
  <c r="A75" i="1" s="1"/>
  <c r="AO76" i="1"/>
  <c r="AQ76" i="1" l="1"/>
  <c r="A76" i="1" s="1"/>
  <c r="AO77" i="1"/>
  <c r="AQ77" i="1" l="1"/>
  <c r="A77" i="1" s="1"/>
  <c r="AO78" i="1"/>
  <c r="AQ78" i="1" l="1"/>
  <c r="A78" i="1" s="1"/>
  <c r="AO79" i="1"/>
  <c r="AQ79" i="1" l="1"/>
  <c r="A79" i="1" s="1"/>
  <c r="AO80" i="1"/>
  <c r="AQ80" i="1" l="1"/>
  <c r="A80" i="1" s="1"/>
  <c r="AO81" i="1"/>
  <c r="AQ81" i="1" l="1"/>
  <c r="A81" i="1" s="1"/>
  <c r="AO82" i="1"/>
  <c r="AQ82" i="1" l="1"/>
  <c r="A82" i="1" s="1"/>
  <c r="AO83" i="1"/>
  <c r="AQ83" i="1" l="1"/>
  <c r="A83" i="1" s="1"/>
  <c r="AO84" i="1"/>
  <c r="AQ84" i="1" l="1"/>
  <c r="A84" i="1" s="1"/>
  <c r="AO85" i="1"/>
  <c r="AQ85" i="1" l="1"/>
  <c r="A85" i="1" s="1"/>
  <c r="AO86" i="1"/>
  <c r="AQ86" i="1" l="1"/>
  <c r="A86" i="1" s="1"/>
  <c r="AO87" i="1"/>
  <c r="AQ87" i="1" l="1"/>
  <c r="A87" i="1" s="1"/>
  <c r="AO88" i="1"/>
  <c r="AQ88" i="1" l="1"/>
  <c r="A88" i="1" s="1"/>
  <c r="AO89" i="1"/>
  <c r="AQ89" i="1" l="1"/>
  <c r="A89" i="1" s="1"/>
  <c r="AO90" i="1"/>
  <c r="AQ90" i="1" l="1"/>
  <c r="A90" i="1" s="1"/>
  <c r="AO91" i="1"/>
  <c r="AQ91" i="1" l="1"/>
  <c r="A91" i="1" s="1"/>
  <c r="AO92" i="1"/>
  <c r="AQ92" i="1" l="1"/>
  <c r="A92" i="1" s="1"/>
  <c r="AO93" i="1"/>
  <c r="AQ93" i="1" l="1"/>
  <c r="A93" i="1" s="1"/>
  <c r="AO94" i="1"/>
  <c r="AQ94" i="1" l="1"/>
  <c r="A94" i="1" s="1"/>
  <c r="AO95" i="1"/>
  <c r="AQ95" i="1" l="1"/>
  <c r="A95" i="1" s="1"/>
  <c r="AO96" i="1"/>
  <c r="AQ96" i="1" l="1"/>
  <c r="A96" i="1" s="1"/>
  <c r="AO97" i="1"/>
  <c r="AQ97" i="1" l="1"/>
  <c r="A97" i="1" s="1"/>
  <c r="AO98" i="1"/>
  <c r="AQ98" i="1" l="1"/>
  <c r="A98" i="1" s="1"/>
  <c r="AO99" i="1"/>
  <c r="AQ99" i="1" l="1"/>
  <c r="A99" i="1" s="1"/>
  <c r="AO100" i="1"/>
  <c r="AQ100" i="1" l="1"/>
  <c r="A100" i="1" s="1"/>
  <c r="AO101" i="1"/>
  <c r="AQ101" i="1" l="1"/>
  <c r="A101" i="1" s="1"/>
  <c r="AO102" i="1"/>
  <c r="AQ102" i="1" l="1"/>
  <c r="A102" i="1" s="1"/>
  <c r="AO103" i="1"/>
  <c r="AQ103" i="1" l="1"/>
  <c r="A103" i="1" s="1"/>
  <c r="AO104" i="1"/>
  <c r="AQ104" i="1" l="1"/>
  <c r="A104" i="1" s="1"/>
  <c r="AO105" i="1"/>
  <c r="AQ105" i="1" l="1"/>
  <c r="A105" i="1" s="1"/>
  <c r="AO106" i="1"/>
  <c r="AQ106" i="1" l="1"/>
  <c r="A106" i="1" s="1"/>
  <c r="AO107" i="1"/>
  <c r="AQ107" i="1" l="1"/>
  <c r="A107" i="1" s="1"/>
  <c r="AO108" i="1"/>
  <c r="AQ108" i="1" l="1"/>
  <c r="A108" i="1" s="1"/>
  <c r="AO109" i="1"/>
  <c r="AQ109" i="1" l="1"/>
  <c r="A109" i="1" s="1"/>
  <c r="AO110" i="1"/>
  <c r="AQ110" i="1" l="1"/>
  <c r="A110" i="1" s="1"/>
  <c r="AO111" i="1"/>
  <c r="AQ111" i="1" l="1"/>
  <c r="A111" i="1" s="1"/>
  <c r="AO112" i="1"/>
  <c r="AQ112" i="1" l="1"/>
  <c r="A112" i="1" s="1"/>
  <c r="AO113" i="1"/>
  <c r="AQ113" i="1" l="1"/>
  <c r="A113" i="1" s="1"/>
  <c r="AO114" i="1"/>
  <c r="AQ114" i="1" l="1"/>
  <c r="A114" i="1" s="1"/>
  <c r="AO115" i="1"/>
  <c r="AQ115" i="1" l="1"/>
  <c r="A115" i="1" s="1"/>
  <c r="AO116" i="1"/>
  <c r="AQ116" i="1" l="1"/>
  <c r="A116" i="1" s="1"/>
  <c r="AO117" i="1"/>
  <c r="AQ117" i="1" l="1"/>
  <c r="A117" i="1" s="1"/>
  <c r="AO118" i="1"/>
  <c r="AQ118" i="1" l="1"/>
  <c r="A118" i="1" s="1"/>
  <c r="AO120" i="1"/>
  <c r="AQ120" i="1" l="1"/>
  <c r="A120" i="1" s="1"/>
  <c r="AO121" i="1"/>
  <c r="AQ121" i="1" l="1"/>
  <c r="A121" i="1" s="1"/>
  <c r="AO122" i="1"/>
  <c r="AQ122" i="1" l="1"/>
  <c r="A122" i="1" s="1"/>
  <c r="AO123" i="1"/>
  <c r="AQ123" i="1" l="1"/>
  <c r="A123" i="1" s="1"/>
  <c r="AO124" i="1"/>
  <c r="AQ124" i="1" l="1"/>
  <c r="A124" i="1" s="1"/>
  <c r="AO125" i="1"/>
  <c r="AQ125" i="1" l="1"/>
  <c r="A125" i="1" s="1"/>
  <c r="AO126" i="1"/>
  <c r="AQ126" i="1" l="1"/>
  <c r="A126" i="1" s="1"/>
  <c r="AO127" i="1"/>
  <c r="AQ127" i="1" l="1"/>
  <c r="A127" i="1" s="1"/>
  <c r="AO128" i="1"/>
  <c r="AQ128" i="1" l="1"/>
  <c r="A128" i="1" s="1"/>
  <c r="AO129" i="1"/>
  <c r="AQ129" i="1" l="1"/>
  <c r="A129" i="1" s="1"/>
  <c r="AO130" i="1"/>
  <c r="AQ130" i="1" l="1"/>
  <c r="A130" i="1" s="1"/>
  <c r="AO131" i="1"/>
  <c r="AQ131" i="1" l="1"/>
  <c r="A131" i="1" s="1"/>
  <c r="AO132" i="1"/>
  <c r="AQ132" i="1" l="1"/>
  <c r="A132" i="1" s="1"/>
  <c r="AO133" i="1"/>
  <c r="AQ133" i="1" l="1"/>
  <c r="A133" i="1" s="1"/>
  <c r="AO134" i="1"/>
  <c r="AQ134" i="1" l="1"/>
  <c r="A134" i="1" s="1"/>
  <c r="AO135" i="1"/>
  <c r="AQ135" i="1" l="1"/>
  <c r="A135" i="1" s="1"/>
  <c r="AO136" i="1"/>
  <c r="AQ136" i="1" l="1"/>
  <c r="A136" i="1" s="1"/>
  <c r="AO137" i="1"/>
  <c r="AQ137" i="1" l="1"/>
  <c r="A137" i="1" s="1"/>
  <c r="AO138" i="1"/>
  <c r="AQ138" i="1" l="1"/>
  <c r="A138" i="1" s="1"/>
  <c r="AO139" i="1"/>
  <c r="AQ139" i="1" l="1"/>
  <c r="A139" i="1" s="1"/>
  <c r="AO140" i="1"/>
  <c r="AQ140" i="1" l="1"/>
  <c r="A140" i="1" s="1"/>
  <c r="AO141" i="1"/>
  <c r="AQ141" i="1" l="1"/>
  <c r="A141" i="1" s="1"/>
  <c r="AO142" i="1"/>
  <c r="AQ142" i="1" l="1"/>
  <c r="A142" i="1" s="1"/>
  <c r="AO143" i="1"/>
  <c r="AQ143" i="1" l="1"/>
  <c r="A143" i="1" s="1"/>
  <c r="AO144" i="1"/>
  <c r="AQ144" i="1" l="1"/>
  <c r="A144" i="1" s="1"/>
  <c r="AO145" i="1"/>
  <c r="AO146" i="1" s="1"/>
  <c r="AO147" i="1" s="1"/>
  <c r="AO148" i="1" l="1"/>
  <c r="AQ145" i="1"/>
  <c r="A145" i="1" s="1"/>
  <c r="AO149" i="1" l="1"/>
  <c r="AO150" i="1" s="1"/>
  <c r="AQ146" i="1"/>
  <c r="A146" i="1" s="1"/>
  <c r="AO151" i="1" l="1"/>
  <c r="AO152" i="1" s="1"/>
  <c r="AQ147" i="1"/>
  <c r="A147" i="1" s="1"/>
  <c r="AQ148" i="1" l="1"/>
  <c r="A148" i="1" s="1"/>
  <c r="AO153" i="1"/>
  <c r="AQ151" i="1"/>
  <c r="A151" i="1" s="1"/>
  <c r="AQ149" i="1"/>
  <c r="A149" i="1" s="1"/>
  <c r="AQ152" i="1"/>
  <c r="A152" i="1" s="1"/>
  <c r="AQ150" i="1"/>
  <c r="A150" i="1" s="1"/>
  <c r="AQ153" i="1" l="1"/>
  <c r="A153" i="1" s="1"/>
  <c r="AO154" i="1"/>
  <c r="AQ154" i="1" l="1"/>
  <c r="A154" i="1" s="1"/>
  <c r="AO155" i="1"/>
  <c r="AO156" i="1" s="1"/>
  <c r="AQ156" i="1" s="1"/>
  <c r="A156" i="1" s="1"/>
  <c r="AO157" i="1" l="1"/>
  <c r="AQ157" i="1" s="1"/>
  <c r="A157" i="1" s="1"/>
  <c r="AQ155" i="1"/>
  <c r="A155" i="1" s="1"/>
  <c r="AO158" i="1" l="1"/>
  <c r="AO159" i="1" l="1"/>
  <c r="AQ159" i="1" s="1"/>
  <c r="A159" i="1" s="1"/>
  <c r="AQ158" i="1"/>
  <c r="A158" i="1" s="1"/>
  <c r="AO160" i="1" l="1"/>
  <c r="AO161" i="1" s="1"/>
  <c r="AQ161" i="1" s="1"/>
  <c r="A161" i="1" s="1"/>
  <c r="AQ160" i="1" l="1"/>
  <c r="A160" i="1" s="1"/>
  <c r="AO162" i="1"/>
  <c r="AQ162" i="1" s="1"/>
  <c r="A162" i="1" s="1"/>
  <c r="AO163" i="1" l="1"/>
  <c r="AQ163" i="1" s="1"/>
  <c r="A163" i="1" s="1"/>
  <c r="AO164" i="1" l="1"/>
  <c r="AQ164" i="1" s="1"/>
  <c r="A164" i="1" s="1"/>
  <c r="AO165" i="1" l="1"/>
  <c r="AQ165" i="1" s="1"/>
  <c r="A165" i="1" s="1"/>
  <c r="AO166" i="1" l="1"/>
  <c r="AO167" i="1" s="1"/>
  <c r="AQ167" i="1" s="1"/>
  <c r="A167" i="1" s="1"/>
  <c r="AO168" i="1" l="1"/>
  <c r="AQ168" i="1" s="1"/>
  <c r="A168" i="1" s="1"/>
  <c r="AQ166" i="1"/>
  <c r="A166" i="1" s="1"/>
  <c r="AO169" i="1" l="1"/>
  <c r="AO170" i="1" s="1"/>
  <c r="AQ169" i="1" l="1"/>
  <c r="A169" i="1" s="1"/>
  <c r="AQ170" i="1"/>
  <c r="A170" i="1" s="1"/>
  <c r="AO171" i="1"/>
  <c r="AQ171" i="1" l="1"/>
  <c r="A171" i="1" s="1"/>
  <c r="AO172" i="1"/>
  <c r="AQ172" i="1" l="1"/>
  <c r="A172" i="1" s="1"/>
  <c r="AO173" i="1"/>
  <c r="AQ173" i="1" l="1"/>
  <c r="A173" i="1" s="1"/>
  <c r="AO174" i="1"/>
  <c r="AQ174" i="1" l="1"/>
  <c r="A174" i="1" s="1"/>
  <c r="AO175" i="1"/>
  <c r="AQ175" i="1" l="1"/>
  <c r="A175" i="1" s="1"/>
  <c r="AO176" i="1"/>
  <c r="AQ176" i="1" l="1"/>
  <c r="A176" i="1" s="1"/>
  <c r="AO177" i="1"/>
  <c r="AQ177" i="1" l="1"/>
  <c r="A177" i="1" s="1"/>
  <c r="AO178" i="1"/>
  <c r="AQ178" i="1" l="1"/>
  <c r="A178" i="1" s="1"/>
  <c r="AO179" i="1"/>
  <c r="AQ179" i="1" l="1"/>
  <c r="A179" i="1" s="1"/>
  <c r="AO180" i="1"/>
  <c r="AQ180" i="1" l="1"/>
  <c r="A180" i="1" s="1"/>
  <c r="AO181" i="1"/>
  <c r="AQ181" i="1" l="1"/>
  <c r="A181" i="1" s="1"/>
  <c r="AO182" i="1"/>
  <c r="AQ182" i="1" l="1"/>
  <c r="A182" i="1" s="1"/>
  <c r="AO183" i="1"/>
  <c r="AQ183" i="1" l="1"/>
  <c r="A183" i="1" s="1"/>
  <c r="AO184" i="1"/>
  <c r="AQ184" i="1" l="1"/>
  <c r="A184" i="1" s="1"/>
  <c r="AO185" i="1"/>
  <c r="AQ185" i="1" l="1"/>
  <c r="A185" i="1" s="1"/>
  <c r="AO186" i="1"/>
  <c r="AQ186" i="1" l="1"/>
  <c r="A186" i="1" s="1"/>
  <c r="AO187" i="1"/>
  <c r="AQ187" i="1" l="1"/>
  <c r="A187" i="1" s="1"/>
  <c r="AO188" i="1"/>
  <c r="AQ188" i="1" l="1"/>
  <c r="A188" i="1" s="1"/>
  <c r="AO189" i="1"/>
  <c r="AQ189" i="1" l="1"/>
  <c r="A189" i="1" s="1"/>
  <c r="AO190" i="1"/>
  <c r="AQ190" i="1" l="1"/>
  <c r="A190" i="1" s="1"/>
  <c r="AO191" i="1"/>
  <c r="AQ191" i="1" l="1"/>
  <c r="A191" i="1" s="1"/>
  <c r="AO192" i="1"/>
  <c r="AQ192" i="1" l="1"/>
  <c r="A192" i="1" s="1"/>
  <c r="AO193" i="1"/>
  <c r="AQ193" i="1" l="1"/>
  <c r="A193" i="1" s="1"/>
  <c r="AO194" i="1"/>
  <c r="AQ194" i="1" l="1"/>
  <c r="A194" i="1" s="1"/>
  <c r="AO195" i="1"/>
  <c r="AQ195" i="1" l="1"/>
  <c r="A195" i="1" s="1"/>
  <c r="AO196" i="1"/>
  <c r="AQ196" i="1" l="1"/>
  <c r="A196" i="1" s="1"/>
  <c r="AO197" i="1"/>
  <c r="AQ197" i="1" l="1"/>
  <c r="A197" i="1" s="1"/>
  <c r="AO198" i="1"/>
  <c r="AQ198" i="1" l="1"/>
  <c r="A198" i="1" s="1"/>
  <c r="AO199" i="1"/>
  <c r="AQ199" i="1" l="1"/>
  <c r="A199" i="1" s="1"/>
  <c r="AO200" i="1"/>
  <c r="AQ200" i="1" l="1"/>
  <c r="A200" i="1" s="1"/>
  <c r="AO201" i="1"/>
  <c r="AQ201" i="1" l="1"/>
  <c r="A201" i="1" s="1"/>
  <c r="AO202" i="1"/>
  <c r="AQ202" i="1" l="1"/>
  <c r="A202" i="1" s="1"/>
  <c r="AO203" i="1"/>
  <c r="AQ203" i="1" l="1"/>
  <c r="A203" i="1" s="1"/>
  <c r="AO204" i="1"/>
  <c r="AQ204" i="1" l="1"/>
  <c r="A204" i="1" s="1"/>
  <c r="AO205" i="1"/>
  <c r="AQ205" i="1" l="1"/>
  <c r="A205" i="1" s="1"/>
  <c r="AO206" i="1"/>
  <c r="AQ206" i="1" l="1"/>
  <c r="A206" i="1" s="1"/>
  <c r="AO207" i="1"/>
  <c r="AQ207" i="1" l="1"/>
  <c r="A207" i="1" s="1"/>
  <c r="AO208" i="1"/>
  <c r="AQ208" i="1" l="1"/>
  <c r="A208" i="1" s="1"/>
  <c r="AO209" i="1"/>
  <c r="AQ209" i="1" l="1"/>
  <c r="A209" i="1" s="1"/>
  <c r="AO210" i="1"/>
  <c r="AQ210" i="1" l="1"/>
  <c r="A210" i="1" s="1"/>
  <c r="AO211" i="1"/>
  <c r="AQ211" i="1" l="1"/>
  <c r="A211" i="1" s="1"/>
  <c r="AO212" i="1"/>
  <c r="AQ212" i="1" l="1"/>
  <c r="A212" i="1" s="1"/>
  <c r="AO213" i="1"/>
  <c r="AQ213" i="1" l="1"/>
  <c r="A213" i="1" s="1"/>
  <c r="AO214" i="1"/>
  <c r="AQ214" i="1" l="1"/>
  <c r="A214" i="1" s="1"/>
  <c r="AO215" i="1"/>
  <c r="AQ215" i="1" l="1"/>
  <c r="A215" i="1" s="1"/>
  <c r="AO216" i="1"/>
  <c r="AQ216" i="1" l="1"/>
  <c r="A216" i="1" s="1"/>
  <c r="AO217" i="1"/>
  <c r="AQ217" i="1" l="1"/>
  <c r="A217" i="1" s="1"/>
  <c r="AO218" i="1"/>
  <c r="AQ218" i="1" l="1"/>
  <c r="A218" i="1" s="1"/>
  <c r="AO219" i="1"/>
  <c r="AQ219" i="1" l="1"/>
  <c r="A219" i="1" s="1"/>
  <c r="AO220" i="1"/>
  <c r="AQ220" i="1" l="1"/>
  <c r="A220" i="1" s="1"/>
  <c r="AO221" i="1"/>
  <c r="AQ221" i="1" l="1"/>
  <c r="A221" i="1" s="1"/>
  <c r="AO222" i="1"/>
  <c r="AQ222" i="1" l="1"/>
  <c r="A222" i="1" s="1"/>
  <c r="AO223" i="1"/>
  <c r="AQ223" i="1" l="1"/>
  <c r="A223" i="1" s="1"/>
  <c r="AO224" i="1"/>
  <c r="AQ224" i="1" l="1"/>
  <c r="A224" i="1" s="1"/>
  <c r="AO225" i="1"/>
  <c r="AQ225" i="1" l="1"/>
  <c r="A225" i="1" s="1"/>
  <c r="AO226" i="1"/>
  <c r="AQ226" i="1" l="1"/>
  <c r="A226" i="1" s="1"/>
  <c r="AO227" i="1"/>
  <c r="AQ227" i="1" l="1"/>
  <c r="A227" i="1" s="1"/>
  <c r="AO228" i="1"/>
  <c r="AQ228" i="1" l="1"/>
  <c r="A228" i="1" s="1"/>
  <c r="AO229" i="1"/>
  <c r="AQ229" i="1" l="1"/>
  <c r="A229" i="1" s="1"/>
  <c r="AO230" i="1"/>
  <c r="AQ230" i="1" l="1"/>
  <c r="A230" i="1" s="1"/>
  <c r="AO231" i="1"/>
  <c r="AQ231" i="1" l="1"/>
  <c r="A231" i="1" s="1"/>
  <c r="AO232" i="1"/>
  <c r="AQ232" i="1" l="1"/>
  <c r="A232" i="1" s="1"/>
  <c r="AO233" i="1"/>
  <c r="AQ233" i="1" l="1"/>
  <c r="A233" i="1" s="1"/>
  <c r="AO234" i="1"/>
  <c r="AQ234" i="1" l="1"/>
  <c r="A234" i="1" s="1"/>
  <c r="AO235" i="1"/>
  <c r="AQ235" i="1" l="1"/>
  <c r="A235" i="1" s="1"/>
  <c r="AO236" i="1"/>
  <c r="AQ236" i="1" l="1"/>
  <c r="A236" i="1" s="1"/>
  <c r="AO237" i="1"/>
  <c r="AQ237" i="1" l="1"/>
  <c r="A237" i="1" s="1"/>
  <c r="AO238" i="1"/>
  <c r="AQ238" i="1" l="1"/>
  <c r="A238" i="1" s="1"/>
  <c r="AO239" i="1"/>
  <c r="AQ239" i="1" l="1"/>
  <c r="A239" i="1" s="1"/>
  <c r="AO240" i="1"/>
  <c r="AQ240" i="1" l="1"/>
  <c r="A240" i="1" s="1"/>
  <c r="AO241" i="1"/>
  <c r="AQ241" i="1" l="1"/>
  <c r="A241" i="1" s="1"/>
  <c r="AO242" i="1"/>
  <c r="AQ242" i="1" l="1"/>
  <c r="A242" i="1" s="1"/>
  <c r="AO243" i="1"/>
  <c r="AQ243" i="1" l="1"/>
  <c r="A243" i="1" s="1"/>
  <c r="AO244" i="1"/>
  <c r="AQ244" i="1" l="1"/>
  <c r="A244" i="1" s="1"/>
  <c r="AO245" i="1"/>
  <c r="AQ245" i="1" l="1"/>
  <c r="A245" i="1" s="1"/>
  <c r="AO246" i="1"/>
  <c r="AQ246" i="1" l="1"/>
  <c r="A246" i="1" s="1"/>
  <c r="AO247" i="1"/>
  <c r="AQ247" i="1" l="1"/>
  <c r="A247" i="1" s="1"/>
  <c r="AO248" i="1"/>
  <c r="AQ248" i="1" l="1"/>
  <c r="A248" i="1" s="1"/>
  <c r="AO249" i="1" l="1"/>
  <c r="AQ249" i="1" l="1"/>
  <c r="A249" i="1" s="1"/>
  <c r="AO250" i="1"/>
  <c r="AQ250" i="1" l="1"/>
  <c r="A250" i="1" s="1"/>
  <c r="AO251" i="1"/>
  <c r="AQ251" i="1" l="1"/>
  <c r="A251" i="1" s="1"/>
  <c r="AO252" i="1"/>
  <c r="AQ252" i="1" l="1"/>
  <c r="A252" i="1" s="1"/>
  <c r="AO253" i="1"/>
  <c r="AQ253" i="1" l="1"/>
  <c r="A253" i="1" s="1"/>
  <c r="AO254" i="1"/>
  <c r="AQ254" i="1" l="1"/>
  <c r="A254" i="1" s="1"/>
  <c r="AO255" i="1"/>
  <c r="AQ255" i="1" l="1"/>
  <c r="A255" i="1" s="1"/>
  <c r="AO256" i="1"/>
  <c r="AQ256" i="1" l="1"/>
  <c r="A256" i="1" s="1"/>
  <c r="AO257" i="1"/>
  <c r="AQ257" i="1" l="1"/>
  <c r="A257" i="1" s="1"/>
  <c r="AO258" i="1"/>
  <c r="AQ258" i="1" l="1"/>
  <c r="A258" i="1" s="1"/>
  <c r="AO259" i="1"/>
  <c r="AQ259" i="1" l="1"/>
  <c r="A259" i="1" s="1"/>
  <c r="AO260" i="1"/>
  <c r="AQ260" i="1" l="1"/>
  <c r="A260" i="1" s="1"/>
  <c r="AO261" i="1"/>
  <c r="AQ261" i="1" l="1"/>
  <c r="A261" i="1" s="1"/>
  <c r="AO262" i="1"/>
  <c r="AQ262" i="1" l="1"/>
  <c r="A262" i="1" s="1"/>
  <c r="AO263" i="1"/>
  <c r="AQ263" i="1" l="1"/>
  <c r="A263" i="1" s="1"/>
  <c r="AO264" i="1"/>
  <c r="AQ264" i="1" l="1"/>
  <c r="A264" i="1" s="1"/>
  <c r="AO265" i="1"/>
  <c r="AQ265" i="1" l="1"/>
  <c r="A265" i="1" s="1"/>
  <c r="AO266" i="1"/>
  <c r="AQ266" i="1" l="1"/>
  <c r="A266" i="1" s="1"/>
  <c r="AO267" i="1"/>
  <c r="AQ267" i="1" l="1"/>
  <c r="A267" i="1" s="1"/>
  <c r="AO268" i="1"/>
  <c r="AQ268" i="1" l="1"/>
  <c r="A268" i="1" s="1"/>
  <c r="AO269" i="1"/>
  <c r="AQ269" i="1" l="1"/>
  <c r="A269" i="1" s="1"/>
  <c r="AO270" i="1"/>
  <c r="AQ270" i="1" l="1"/>
  <c r="A270" i="1" s="1"/>
  <c r="AO271" i="1" l="1"/>
  <c r="AQ271" i="1" l="1"/>
  <c r="A271" i="1" s="1"/>
  <c r="AO272" i="1" l="1"/>
  <c r="AQ272" i="1" l="1"/>
  <c r="A272" i="1" s="1"/>
  <c r="AO273" i="1"/>
  <c r="AQ273" i="1" l="1"/>
  <c r="A273" i="1" s="1"/>
  <c r="AO274" i="1"/>
  <c r="AQ274" i="1" l="1"/>
  <c r="A274" i="1" s="1"/>
  <c r="AO275" i="1"/>
  <c r="AQ275" i="1" l="1"/>
  <c r="A275" i="1" s="1"/>
  <c r="AO276" i="1"/>
  <c r="AQ276" i="1" l="1"/>
  <c r="A276" i="1" s="1"/>
  <c r="AO277" i="1"/>
  <c r="AQ277" i="1" l="1"/>
  <c r="A277" i="1" s="1"/>
  <c r="AO278" i="1"/>
  <c r="AQ278" i="1" l="1"/>
  <c r="A278" i="1" s="1"/>
  <c r="AO279" i="1"/>
  <c r="AQ279" i="1" l="1"/>
  <c r="A279" i="1" s="1"/>
  <c r="AO280" i="1"/>
  <c r="AQ280" i="1" l="1"/>
  <c r="A280" i="1" s="1"/>
  <c r="AO281" i="1"/>
  <c r="AQ281" i="1" l="1"/>
  <c r="A281" i="1" s="1"/>
  <c r="AO282" i="1"/>
  <c r="AQ282" i="1" l="1"/>
  <c r="A282" i="1" s="1"/>
  <c r="AO283" i="1"/>
  <c r="AQ283" i="1" l="1"/>
  <c r="A283" i="1" s="1"/>
  <c r="AO284" i="1"/>
  <c r="AQ284" i="1" l="1"/>
  <c r="A284" i="1" s="1"/>
  <c r="AO285" i="1"/>
  <c r="AQ285" i="1" l="1"/>
  <c r="A285" i="1" s="1"/>
  <c r="AO286" i="1" l="1"/>
  <c r="AQ286" i="1" l="1"/>
  <c r="A286" i="1" s="1"/>
  <c r="AO287" i="1"/>
  <c r="AQ287" i="1" l="1"/>
  <c r="A287" i="1" s="1"/>
  <c r="AO288" i="1"/>
  <c r="AQ288" i="1" l="1"/>
  <c r="A288" i="1" s="1"/>
  <c r="AO289" i="1"/>
  <c r="AQ289" i="1" l="1"/>
  <c r="A289" i="1" s="1"/>
  <c r="AO290" i="1"/>
  <c r="AQ290" i="1" l="1"/>
  <c r="A290" i="1" s="1"/>
  <c r="AO291" i="1"/>
  <c r="AQ291" i="1" l="1"/>
  <c r="A291" i="1" s="1"/>
  <c r="AO292" i="1" l="1"/>
  <c r="AQ292" i="1" l="1"/>
  <c r="A292" i="1" s="1"/>
  <c r="AO293" i="1"/>
  <c r="AQ293" i="1" l="1"/>
  <c r="A293" i="1" s="1"/>
  <c r="AO294" i="1" l="1"/>
  <c r="AQ294" i="1" l="1"/>
  <c r="A294" i="1" s="1"/>
  <c r="AO295" i="1"/>
  <c r="AQ295" i="1" l="1"/>
  <c r="A295" i="1" s="1"/>
  <c r="AO296" i="1" l="1"/>
  <c r="AQ296" i="1" l="1"/>
  <c r="A296" i="1" s="1"/>
  <c r="AO297" i="1"/>
  <c r="AQ297" i="1" l="1"/>
  <c r="A297" i="1" s="1"/>
  <c r="AO298" i="1"/>
  <c r="AQ298" i="1" l="1"/>
  <c r="A298" i="1" s="1"/>
  <c r="AO299" i="1"/>
  <c r="AQ299" i="1" l="1"/>
  <c r="A299" i="1" s="1"/>
  <c r="AO300" i="1"/>
  <c r="AQ300" i="1" l="1"/>
  <c r="A300" i="1" s="1"/>
  <c r="AO301" i="1"/>
  <c r="AQ301" i="1" l="1"/>
  <c r="A301" i="1" s="1"/>
  <c r="AO302" i="1"/>
  <c r="AQ302" i="1" l="1"/>
  <c r="A302" i="1" s="1"/>
  <c r="AO303" i="1"/>
  <c r="AQ303" i="1" l="1"/>
  <c r="A303" i="1" s="1"/>
  <c r="AO304" i="1"/>
  <c r="AQ304" i="1" l="1"/>
  <c r="A304" i="1" s="1"/>
  <c r="AO305" i="1"/>
  <c r="AO306" i="1" s="1"/>
  <c r="AO307" i="1" s="1"/>
  <c r="AO308" i="1" l="1"/>
  <c r="AQ305" i="1"/>
  <c r="A305" i="1" s="1"/>
  <c r="AQ308" i="1" l="1"/>
  <c r="A308" i="1" s="1"/>
  <c r="AO309" i="1"/>
  <c r="AO310" i="1" s="1"/>
  <c r="AO311" i="1" s="1"/>
  <c r="AO312" i="1" s="1"/>
  <c r="AQ306" i="1"/>
  <c r="A306" i="1" s="1"/>
  <c r="AQ307" i="1" l="1"/>
  <c r="A307" i="1" s="1"/>
  <c r="AQ309" i="1" l="1"/>
  <c r="A309" i="1" s="1"/>
  <c r="AQ310" i="1" l="1"/>
  <c r="A310" i="1" s="1"/>
  <c r="AQ311" i="1" l="1"/>
  <c r="A311" i="1" s="1"/>
  <c r="AQ312" i="1" l="1"/>
  <c r="A312" i="1" s="1"/>
  <c r="AO313" i="1"/>
  <c r="AQ313" i="1" l="1"/>
  <c r="A313" i="1" s="1"/>
  <c r="AO314" i="1" l="1"/>
  <c r="AO315" i="1" l="1"/>
  <c r="AQ314" i="1"/>
  <c r="A314" i="1" s="1"/>
  <c r="AQ315" i="1" l="1"/>
  <c r="A315" i="1" s="1"/>
  <c r="AO316" i="1"/>
  <c r="AO317" i="1" l="1"/>
  <c r="AO318" i="1" s="1"/>
  <c r="AQ316" i="1"/>
  <c r="A316" i="1" s="1"/>
  <c r="AO319" i="1" l="1"/>
  <c r="AQ317" i="1"/>
  <c r="A317" i="1" s="1"/>
  <c r="AO320" i="1" l="1"/>
  <c r="AQ318" i="1"/>
  <c r="A318" i="1" s="1"/>
  <c r="AO321" i="1" l="1"/>
  <c r="AO322" i="1" s="1"/>
  <c r="AO323" i="1" s="1"/>
  <c r="AQ319" i="1"/>
  <c r="A319" i="1" s="1"/>
  <c r="AQ321" i="1" l="1"/>
  <c r="A321" i="1" s="1"/>
  <c r="AQ322" i="1"/>
  <c r="A322" i="1" s="1"/>
  <c r="AQ320" i="1"/>
  <c r="A320" i="1" s="1"/>
  <c r="AQ323" i="1" l="1"/>
  <c r="A323" i="1" s="1"/>
  <c r="AO324" i="1" l="1"/>
  <c r="AO325" i="1" s="1"/>
  <c r="AQ324" i="1" l="1"/>
  <c r="A324" i="1" s="1"/>
  <c r="AO326" i="1"/>
  <c r="AQ325" i="1"/>
  <c r="A325" i="1" s="1"/>
  <c r="AQ326" i="1" l="1"/>
  <c r="A326" i="1" s="1"/>
  <c r="AO327" i="1"/>
  <c r="AQ327" i="1" l="1"/>
  <c r="A327" i="1" s="1"/>
  <c r="AO328" i="1"/>
  <c r="AQ328" i="1" l="1"/>
  <c r="A328" i="1" s="1"/>
  <c r="AO329" i="1"/>
  <c r="AQ329" i="1" s="1"/>
  <c r="A329" i="1" s="1"/>
  <c r="AO330" i="1" l="1"/>
  <c r="AQ330" i="1" s="1"/>
  <c r="A330" i="1" s="1"/>
  <c r="AO331" i="1" l="1"/>
  <c r="AQ331" i="1" s="1"/>
  <c r="A331" i="1" s="1"/>
  <c r="AO332" i="1" l="1"/>
  <c r="AO333" i="1" s="1"/>
  <c r="AQ333" i="1" s="1"/>
  <c r="A333" i="1" s="1"/>
  <c r="AQ332" i="1" l="1"/>
  <c r="A332" i="1" s="1"/>
  <c r="AO334" i="1"/>
  <c r="AQ334" i="1" s="1"/>
  <c r="A334" i="1" s="1"/>
  <c r="AO337" i="1" l="1"/>
  <c r="AQ337" i="1" s="1"/>
  <c r="A337" i="1" s="1"/>
  <c r="AO338" i="1" l="1"/>
  <c r="AQ338" i="1" s="1"/>
  <c r="A338" i="1" s="1"/>
  <c r="AO339" i="1" l="1"/>
  <c r="AQ339" i="1" s="1"/>
  <c r="A339" i="1" s="1"/>
  <c r="AO340" i="1" l="1"/>
  <c r="AO341" i="1" s="1"/>
  <c r="AQ341" i="1" s="1"/>
  <c r="A341" i="1" s="1"/>
  <c r="AQ340" i="1" l="1"/>
  <c r="A340" i="1" s="1"/>
  <c r="AO342" i="1"/>
  <c r="AQ342" i="1" s="1"/>
  <c r="A342" i="1" s="1"/>
  <c r="AO343" i="1" l="1"/>
  <c r="AQ343" i="1" s="1"/>
  <c r="A343" i="1" s="1"/>
  <c r="AO344" i="1" l="1"/>
  <c r="AQ344" i="1" s="1"/>
  <c r="A344" i="1" s="1"/>
  <c r="AO345" i="1" l="1"/>
  <c r="AQ345" i="1" s="1"/>
  <c r="A345" i="1" s="1"/>
  <c r="AO346" i="1" l="1"/>
  <c r="AO347" i="1" s="1"/>
  <c r="AQ347" i="1" s="1"/>
  <c r="A347" i="1" s="1"/>
  <c r="AQ346" i="1" l="1"/>
  <c r="A346" i="1" s="1"/>
  <c r="AO348" i="1"/>
  <c r="AO349" i="1" s="1"/>
  <c r="AQ349" i="1" s="1"/>
  <c r="A349" i="1" s="1"/>
  <c r="AO350" i="1" l="1"/>
  <c r="AQ350" i="1" s="1"/>
  <c r="A350" i="1" s="1"/>
  <c r="AQ348" i="1"/>
  <c r="A348" i="1" s="1"/>
  <c r="AO351" i="1" l="1"/>
  <c r="AQ351" i="1" s="1"/>
  <c r="A351" i="1" s="1"/>
  <c r="AO352" i="1" l="1"/>
  <c r="AO354" i="1" s="1"/>
  <c r="AQ352" i="1" l="1"/>
  <c r="A352" i="1" s="1"/>
  <c r="AQ354" i="1"/>
  <c r="A354" i="1" s="1"/>
  <c r="AO355" i="1"/>
  <c r="AQ355" i="1" s="1"/>
  <c r="A355" i="1" s="1"/>
  <c r="AO356" i="1" l="1"/>
  <c r="AQ356" i="1" s="1"/>
  <c r="A356" i="1" s="1"/>
  <c r="AO357" i="1" l="1"/>
  <c r="AQ357" i="1" s="1"/>
  <c r="A357" i="1" s="1"/>
  <c r="AO358" i="1" l="1"/>
  <c r="AQ358" i="1" s="1"/>
  <c r="A358" i="1" s="1"/>
  <c r="AO359" i="1" l="1"/>
  <c r="AQ359" i="1" s="1"/>
  <c r="A359" i="1" s="1"/>
  <c r="AO360" i="1" l="1"/>
  <c r="AQ360" i="1" s="1"/>
  <c r="A360" i="1" s="1"/>
  <c r="AO361" i="1" l="1"/>
  <c r="AQ361" i="1" s="1"/>
  <c r="A361" i="1" s="1"/>
  <c r="AO362" i="1" l="1"/>
  <c r="AQ362" i="1" s="1"/>
  <c r="A362" i="1" s="1"/>
  <c r="AO363" i="1" l="1"/>
  <c r="AQ363" i="1" s="1"/>
  <c r="A363" i="1" s="1"/>
  <c r="AO364" i="1" l="1"/>
  <c r="AQ364" i="1" s="1"/>
  <c r="A364" i="1" s="1"/>
  <c r="AO365" i="1" l="1"/>
  <c r="AQ365" i="1" s="1"/>
  <c r="A365" i="1" s="1"/>
  <c r="AO366" i="1" l="1"/>
  <c r="AQ366" i="1" s="1"/>
  <c r="A366" i="1" s="1"/>
  <c r="AO367" i="1" l="1"/>
  <c r="AQ367" i="1" s="1"/>
  <c r="A367" i="1" s="1"/>
  <c r="AO368" i="1" l="1"/>
  <c r="AQ368" i="1" s="1"/>
  <c r="A368" i="1" s="1"/>
  <c r="AO369" i="1" l="1"/>
  <c r="AO370" i="1" s="1"/>
  <c r="AQ370" i="1" s="1"/>
  <c r="A370" i="1" s="1"/>
  <c r="AQ369" i="1" l="1"/>
  <c r="A369" i="1" s="1"/>
  <c r="AO371" i="1"/>
  <c r="AQ371" i="1" s="1"/>
  <c r="A371" i="1" s="1"/>
  <c r="AO372" i="1" l="1"/>
  <c r="AQ372" i="1" l="1"/>
  <c r="A372" i="1" s="1"/>
  <c r="AO373" i="1"/>
  <c r="AQ373" i="1" s="1"/>
  <c r="A373" i="1" s="1"/>
  <c r="AO374" i="1" l="1"/>
  <c r="AQ374" i="1" s="1"/>
  <c r="A374" i="1" s="1"/>
  <c r="AO375" i="1" l="1"/>
  <c r="AQ375" i="1" s="1"/>
  <c r="A375" i="1" s="1"/>
  <c r="AO376" i="1" l="1"/>
  <c r="AQ376" i="1" s="1"/>
  <c r="A376" i="1" s="1"/>
  <c r="AO377" i="1" l="1"/>
  <c r="AQ377" i="1" s="1"/>
  <c r="A377" i="1" s="1"/>
  <c r="AO378" i="1" l="1"/>
  <c r="AQ378" i="1" s="1"/>
  <c r="A378" i="1" s="1"/>
  <c r="AO379" i="1" l="1"/>
  <c r="AQ379" i="1" s="1"/>
  <c r="A379" i="1" s="1"/>
  <c r="AO380" i="1" l="1"/>
  <c r="AQ380" i="1" s="1"/>
  <c r="A380" i="1" s="1"/>
  <c r="AO381" i="1" l="1"/>
  <c r="AQ381" i="1" s="1"/>
  <c r="A381" i="1" s="1"/>
  <c r="AO382" i="1" l="1"/>
  <c r="AQ382" i="1" s="1"/>
  <c r="A382" i="1" s="1"/>
  <c r="AO383" i="1" l="1"/>
  <c r="AQ383" i="1" s="1"/>
  <c r="A383" i="1" s="1"/>
  <c r="AO384" i="1" l="1"/>
  <c r="AQ384" i="1" s="1"/>
  <c r="A384" i="1" s="1"/>
  <c r="AO385" i="1" l="1"/>
  <c r="AQ385" i="1" s="1"/>
  <c r="A385" i="1" s="1"/>
  <c r="AO386" i="1" l="1"/>
  <c r="AQ386" i="1" s="1"/>
  <c r="A386" i="1" s="1"/>
  <c r="AO388" i="1" l="1"/>
  <c r="AQ388" i="1" s="1"/>
  <c r="A388" i="1" s="1"/>
  <c r="AO389" i="1" l="1"/>
  <c r="AQ389" i="1" s="1"/>
  <c r="A389" i="1" s="1"/>
  <c r="AO390" i="1" l="1"/>
  <c r="AQ390" i="1" s="1"/>
  <c r="A390" i="1" s="1"/>
  <c r="AO391" i="1" l="1"/>
  <c r="AQ391" i="1" s="1"/>
  <c r="A391" i="1" s="1"/>
  <c r="AO392" i="1" l="1"/>
  <c r="AQ392" i="1" s="1"/>
  <c r="A392" i="1" s="1"/>
  <c r="AO393" i="1" l="1"/>
  <c r="AQ393" i="1" s="1"/>
  <c r="A393" i="1" s="1"/>
  <c r="AO394" i="1" l="1"/>
  <c r="AQ394" i="1" s="1"/>
  <c r="A394" i="1" s="1"/>
  <c r="AO395" i="1" l="1"/>
  <c r="AQ395" i="1" s="1"/>
  <c r="A395" i="1" s="1"/>
  <c r="AO396" i="1" l="1"/>
  <c r="AQ396" i="1" s="1"/>
  <c r="A396" i="1" s="1"/>
  <c r="AO397" i="1" l="1"/>
  <c r="AQ397" i="1" s="1"/>
  <c r="A397" i="1" s="1"/>
  <c r="AO398" i="1" l="1"/>
  <c r="AQ398" i="1" s="1"/>
  <c r="A398" i="1" s="1"/>
  <c r="AO399" i="1" l="1"/>
  <c r="AQ399" i="1" s="1"/>
  <c r="A399" i="1" s="1"/>
  <c r="AO400" i="1" l="1"/>
  <c r="AQ400" i="1" s="1"/>
  <c r="A400" i="1" s="1"/>
  <c r="AO401" i="1" l="1"/>
  <c r="AQ401" i="1" s="1"/>
  <c r="A401" i="1" s="1"/>
  <c r="AO402" i="1" l="1"/>
  <c r="AQ402" i="1" s="1"/>
  <c r="A402" i="1" s="1"/>
  <c r="AO403" i="1" l="1"/>
  <c r="AQ403" i="1" s="1"/>
  <c r="A403" i="1" s="1"/>
  <c r="AO404" i="1" l="1"/>
  <c r="AQ404" i="1" s="1"/>
  <c r="A404" i="1" s="1"/>
  <c r="AO405" i="1" l="1"/>
  <c r="AQ405" i="1" s="1"/>
  <c r="A405" i="1" s="1"/>
  <c r="AO406" i="1" l="1"/>
  <c r="AQ406" i="1" s="1"/>
  <c r="A406" i="1" s="1"/>
  <c r="AO407" i="1" l="1"/>
  <c r="AQ407" i="1" s="1"/>
  <c r="A407" i="1" s="1"/>
  <c r="AO408" i="1" l="1"/>
  <c r="AQ408" i="1" s="1"/>
  <c r="A408" i="1" s="1"/>
  <c r="AO409" i="1" l="1"/>
  <c r="AQ409" i="1" s="1"/>
  <c r="A409" i="1" s="1"/>
  <c r="AO410" i="1" l="1"/>
  <c r="AQ410" i="1" s="1"/>
  <c r="A410" i="1" s="1"/>
  <c r="AO411" i="1" l="1"/>
  <c r="AQ411" i="1" s="1"/>
  <c r="A411" i="1" s="1"/>
  <c r="AO412" i="1" l="1"/>
  <c r="AQ412" i="1" s="1"/>
  <c r="A412" i="1" s="1"/>
  <c r="AO413" i="1" l="1"/>
  <c r="AQ413" i="1" s="1"/>
  <c r="A413" i="1" s="1"/>
  <c r="AO414" i="1" l="1"/>
  <c r="AQ414" i="1" s="1"/>
  <c r="A414" i="1" s="1"/>
  <c r="AO415" i="1" l="1"/>
  <c r="AQ415" i="1" s="1"/>
  <c r="A415" i="1" s="1"/>
  <c r="AO416" i="1" l="1"/>
  <c r="AQ416" i="1" s="1"/>
  <c r="A416" i="1" s="1"/>
  <c r="AO417" i="1" l="1"/>
  <c r="AQ417" i="1" s="1"/>
  <c r="A417" i="1" s="1"/>
  <c r="AO418" i="1" l="1"/>
  <c r="AQ418" i="1" s="1"/>
  <c r="A418" i="1" s="1"/>
  <c r="AO419" i="1" l="1"/>
  <c r="AQ419" i="1" s="1"/>
  <c r="A419" i="1" s="1"/>
  <c r="AO420" i="1" l="1"/>
  <c r="AQ420" i="1" s="1"/>
  <c r="A420" i="1" s="1"/>
  <c r="AO421" i="1" l="1"/>
  <c r="AQ421" i="1" s="1"/>
  <c r="A421" i="1" s="1"/>
  <c r="AO422" i="1" l="1"/>
  <c r="AQ422" i="1" s="1"/>
  <c r="A422" i="1" s="1"/>
  <c r="AO423" i="1" l="1"/>
  <c r="AQ423" i="1" s="1"/>
  <c r="A423" i="1" s="1"/>
  <c r="AO424" i="1" l="1"/>
  <c r="AQ424" i="1" s="1"/>
  <c r="A424" i="1" s="1"/>
  <c r="AO425" i="1" l="1"/>
  <c r="AQ425" i="1" s="1"/>
  <c r="A425" i="1" s="1"/>
  <c r="AO426" i="1" l="1"/>
  <c r="AQ426" i="1" s="1"/>
  <c r="A426" i="1" s="1"/>
  <c r="AO427" i="1" l="1"/>
  <c r="AQ427" i="1" s="1"/>
  <c r="A427" i="1" s="1"/>
  <c r="AO428" i="1" l="1"/>
  <c r="AQ428" i="1" s="1"/>
  <c r="A428" i="1" s="1"/>
  <c r="AO429" i="1" l="1"/>
  <c r="AQ429" i="1" s="1"/>
  <c r="A429" i="1" s="1"/>
  <c r="AO430" i="1" l="1"/>
  <c r="AQ430" i="1" s="1"/>
  <c r="A430" i="1" s="1"/>
  <c r="AO431" i="1" l="1"/>
  <c r="AQ431" i="1" s="1"/>
  <c r="A431" i="1" s="1"/>
  <c r="AO432" i="1" l="1"/>
  <c r="AQ432" i="1" s="1"/>
  <c r="A432" i="1" s="1"/>
  <c r="AO433" i="1" l="1"/>
  <c r="AQ433" i="1" s="1"/>
  <c r="A433" i="1" s="1"/>
  <c r="AO434" i="1" l="1"/>
  <c r="AQ434" i="1" s="1"/>
  <c r="A434" i="1" s="1"/>
  <c r="AO435" i="1" l="1"/>
  <c r="AQ435" i="1" s="1"/>
  <c r="A435" i="1" s="1"/>
  <c r="AO436" i="1" l="1"/>
  <c r="AQ436" i="1" s="1"/>
  <c r="A436" i="1" s="1"/>
  <c r="AO437" i="1" l="1"/>
  <c r="AQ437" i="1" s="1"/>
  <c r="A437" i="1" s="1"/>
  <c r="AO438" i="1" l="1"/>
  <c r="AQ438" i="1" s="1"/>
  <c r="A438" i="1" s="1"/>
  <c r="AO439" i="1" l="1"/>
  <c r="AQ439" i="1" s="1"/>
  <c r="A439" i="1" s="1"/>
  <c r="AO440" i="1" l="1"/>
  <c r="AQ440" i="1" s="1"/>
  <c r="A440" i="1" s="1"/>
  <c r="AO441" i="1" l="1"/>
  <c r="AQ441" i="1" s="1"/>
  <c r="A441" i="1" s="1"/>
  <c r="AO442" i="1" l="1"/>
  <c r="AQ442" i="1" s="1"/>
  <c r="A442" i="1" s="1"/>
  <c r="AO443" i="1" l="1"/>
  <c r="AQ443" i="1" s="1"/>
  <c r="A443" i="1" s="1"/>
  <c r="AO444" i="1" l="1"/>
  <c r="AQ444" i="1" s="1"/>
  <c r="A444" i="1" s="1"/>
  <c r="AO445" i="1" l="1"/>
  <c r="AQ445" i="1" s="1"/>
  <c r="A445" i="1" s="1"/>
  <c r="AO446" i="1" l="1"/>
  <c r="AQ446" i="1" s="1"/>
  <c r="A446" i="1" s="1"/>
  <c r="AO447" i="1" l="1"/>
  <c r="AQ447" i="1" s="1"/>
  <c r="A447" i="1" s="1"/>
  <c r="AO448" i="1" l="1"/>
  <c r="AQ448" i="1" s="1"/>
  <c r="A448" i="1" s="1"/>
  <c r="AO449" i="1" l="1"/>
  <c r="AQ449" i="1" s="1"/>
  <c r="A449" i="1" s="1"/>
  <c r="AO450" i="1" l="1"/>
  <c r="AQ450" i="1" s="1"/>
  <c r="A450" i="1" s="1"/>
  <c r="AO451" i="1" l="1"/>
  <c r="AQ451" i="1" s="1"/>
  <c r="A451" i="1" s="1"/>
  <c r="AO452" i="1" l="1"/>
  <c r="AQ452" i="1" s="1"/>
  <c r="A452" i="1" s="1"/>
  <c r="AO453" i="1" l="1"/>
  <c r="AQ453" i="1" s="1"/>
  <c r="A453" i="1" s="1"/>
  <c r="AO454" i="1" l="1"/>
  <c r="AQ454" i="1" s="1"/>
  <c r="A454" i="1" s="1"/>
  <c r="AO455" i="1" l="1"/>
  <c r="AQ455" i="1" s="1"/>
  <c r="A455" i="1" s="1"/>
  <c r="AO456" i="1" l="1"/>
  <c r="AQ456" i="1" s="1"/>
  <c r="A456" i="1" s="1"/>
  <c r="AO457" i="1" l="1"/>
  <c r="AQ457" i="1" s="1"/>
  <c r="A457" i="1" s="1"/>
  <c r="AO458" i="1" l="1"/>
  <c r="AQ458" i="1" s="1"/>
  <c r="A458" i="1" s="1"/>
  <c r="AO459" i="1" l="1"/>
  <c r="AQ459" i="1" s="1"/>
  <c r="A459" i="1" s="1"/>
  <c r="AO460" i="1" l="1"/>
  <c r="AQ460" i="1" s="1"/>
  <c r="A460" i="1" s="1"/>
  <c r="AO461" i="1" l="1"/>
  <c r="AO462" i="1" s="1"/>
  <c r="AO463" i="1" s="1"/>
  <c r="AQ463" i="1" s="1"/>
  <c r="A463" i="1" s="1"/>
  <c r="AQ462" i="1" l="1"/>
  <c r="A462" i="1" s="1"/>
  <c r="AQ461" i="1"/>
  <c r="A461" i="1" s="1"/>
  <c r="AO464" i="1"/>
  <c r="AQ464" i="1" l="1"/>
  <c r="A464" i="1" s="1"/>
  <c r="AO465" i="1"/>
  <c r="AQ465" i="1" l="1"/>
  <c r="A465" i="1" s="1"/>
  <c r="AO468" i="1" l="1"/>
  <c r="AQ468" i="1" s="1"/>
  <c r="A468" i="1" s="1"/>
  <c r="AO470" i="1" l="1"/>
  <c r="AQ470" i="1" s="1"/>
  <c r="A470" i="1" s="1"/>
  <c r="AO472" i="1" l="1"/>
  <c r="AQ472" i="1" s="1"/>
  <c r="A472" i="1" s="1"/>
  <c r="AO473" i="1" l="1"/>
  <c r="AQ473" i="1" s="1"/>
  <c r="A473" i="1" s="1"/>
  <c r="AO474" i="1" l="1"/>
  <c r="AQ474" i="1" s="1"/>
  <c r="A474" i="1" s="1"/>
  <c r="AO475" i="1" l="1"/>
  <c r="AQ475" i="1" s="1"/>
  <c r="A475" i="1" s="1"/>
  <c r="AO476" i="1" l="1"/>
  <c r="AQ476" i="1" s="1"/>
  <c r="A476" i="1" s="1"/>
  <c r="AO479" i="1" l="1"/>
  <c r="AQ479" i="1" s="1"/>
  <c r="A479" i="1" s="1"/>
  <c r="AO480" i="1" l="1"/>
  <c r="AQ480" i="1" s="1"/>
  <c r="A480" i="1" s="1"/>
  <c r="AO481" i="1" l="1"/>
  <c r="AQ481" i="1" s="1"/>
  <c r="A481" i="1" s="1"/>
  <c r="AO483" i="1" l="1"/>
  <c r="AO484" i="1" s="1"/>
  <c r="AQ484" i="1" s="1"/>
  <c r="A484" i="1" s="1"/>
  <c r="AO485" i="1" l="1"/>
  <c r="AQ485" i="1" s="1"/>
  <c r="A485" i="1" s="1"/>
  <c r="AQ483" i="1"/>
  <c r="A483" i="1" s="1"/>
  <c r="AO486" i="1" l="1"/>
  <c r="AQ486" i="1" s="1"/>
  <c r="A486" i="1" s="1"/>
  <c r="AO488" i="1" l="1"/>
  <c r="AQ488" i="1" s="1"/>
  <c r="A488" i="1" s="1"/>
  <c r="AO489" i="1" l="1"/>
  <c r="AQ489" i="1" s="1"/>
  <c r="A489" i="1" s="1"/>
  <c r="AO490" i="1" l="1"/>
  <c r="AQ490" i="1" s="1"/>
  <c r="A490" i="1" s="1"/>
  <c r="AO491" i="1" l="1"/>
  <c r="AQ491" i="1" s="1"/>
  <c r="A491" i="1" s="1"/>
  <c r="AO492" i="1" l="1"/>
  <c r="AQ492" i="1" s="1"/>
  <c r="A492" i="1" s="1"/>
  <c r="AO493" i="1" l="1"/>
  <c r="AQ493" i="1" s="1"/>
  <c r="A493" i="1" s="1"/>
  <c r="AO494" i="1" l="1"/>
  <c r="AQ494" i="1" s="1"/>
  <c r="A494" i="1" s="1"/>
  <c r="AO495" i="1" l="1"/>
  <c r="AQ495" i="1" s="1"/>
  <c r="A495" i="1" s="1"/>
  <c r="AO496" i="1" l="1"/>
  <c r="AQ496" i="1" s="1"/>
  <c r="A496" i="1" s="1"/>
  <c r="AO497" i="1" l="1"/>
  <c r="AQ497" i="1" s="1"/>
  <c r="A497" i="1" s="1"/>
  <c r="AO498" i="1" l="1"/>
  <c r="AQ498" i="1" s="1"/>
  <c r="A498" i="1" s="1"/>
  <c r="AO499" i="1" l="1"/>
  <c r="AQ499" i="1" s="1"/>
  <c r="A499" i="1" s="1"/>
  <c r="AO500" i="1" l="1"/>
  <c r="AQ500" i="1" s="1"/>
  <c r="A500" i="1" s="1"/>
  <c r="AO501" i="1" l="1"/>
  <c r="AQ501" i="1" s="1"/>
  <c r="A501" i="1" s="1"/>
  <c r="AO502" i="1" l="1"/>
  <c r="AQ502" i="1" s="1"/>
  <c r="A502" i="1" s="1"/>
  <c r="AO503" i="1" l="1"/>
  <c r="AQ503" i="1" s="1"/>
  <c r="A503" i="1" s="1"/>
  <c r="AO504" i="1" l="1"/>
  <c r="AQ504" i="1" s="1"/>
  <c r="A504" i="1" s="1"/>
  <c r="AO505" i="1" l="1"/>
  <c r="AQ505" i="1" s="1"/>
  <c r="A505" i="1" s="1"/>
  <c r="AO506" i="1" l="1"/>
  <c r="AQ506" i="1" s="1"/>
  <c r="A506" i="1" s="1"/>
  <c r="AO507" i="1" l="1"/>
  <c r="AQ507" i="1" s="1"/>
  <c r="A507" i="1" s="1"/>
  <c r="AO508" i="1" l="1"/>
  <c r="AQ508" i="1" s="1"/>
  <c r="A508" i="1" s="1"/>
  <c r="AO509" i="1" l="1"/>
  <c r="AQ509" i="1" s="1"/>
  <c r="A509" i="1" s="1"/>
  <c r="AO510" i="1" l="1"/>
  <c r="AQ510" i="1" s="1"/>
  <c r="A510" i="1" s="1"/>
  <c r="AO511" i="1" l="1"/>
  <c r="AQ511" i="1" s="1"/>
  <c r="A511" i="1" s="1"/>
  <c r="AO512" i="1" l="1"/>
  <c r="AQ512" i="1" s="1"/>
  <c r="A512" i="1" s="1"/>
  <c r="AO513" i="1" l="1"/>
  <c r="AQ513" i="1" s="1"/>
  <c r="A513" i="1" s="1"/>
  <c r="AO514" i="1" l="1"/>
  <c r="AQ514" i="1" s="1"/>
  <c r="A514" i="1" s="1"/>
  <c r="AO515" i="1" l="1"/>
  <c r="AQ515" i="1" s="1"/>
  <c r="A515" i="1" s="1"/>
  <c r="AO516" i="1" l="1"/>
  <c r="AQ516" i="1" s="1"/>
  <c r="A516" i="1" s="1"/>
  <c r="AO517" i="1" l="1"/>
  <c r="AQ517" i="1" s="1"/>
  <c r="A517" i="1" s="1"/>
  <c r="AO518" i="1" l="1"/>
  <c r="AQ518" i="1" s="1"/>
  <c r="A518" i="1" s="1"/>
  <c r="AO519" i="1" l="1"/>
  <c r="AQ519" i="1" s="1"/>
  <c r="A519" i="1" s="1"/>
  <c r="AO520" i="1" l="1"/>
  <c r="AO521" i="1" s="1"/>
  <c r="AO522" i="1" s="1"/>
  <c r="AO523" i="1" s="1"/>
  <c r="AO524" i="1" s="1"/>
  <c r="AO525" i="1" s="1"/>
  <c r="AQ525" i="1" s="1"/>
  <c r="A525" i="1" s="1"/>
  <c r="AQ520" i="1" l="1"/>
  <c r="A520" i="1" s="1"/>
  <c r="AQ522" i="1"/>
  <c r="A522" i="1" s="1"/>
  <c r="AQ521" i="1"/>
  <c r="A521" i="1" s="1"/>
  <c r="AQ523" i="1"/>
  <c r="A523" i="1" s="1"/>
  <c r="AQ524" i="1"/>
  <c r="A524" i="1" s="1"/>
  <c r="AO526" i="1"/>
  <c r="AQ526" i="1" s="1"/>
  <c r="A526" i="1" s="1"/>
  <c r="AO529" i="1" l="1"/>
  <c r="AQ529" i="1" s="1"/>
  <c r="A529" i="1" s="1"/>
  <c r="AO530" i="1" l="1"/>
  <c r="AQ530" i="1" s="1"/>
  <c r="A530" i="1" s="1"/>
  <c r="AO531" i="1" l="1"/>
  <c r="AO532" i="1" s="1"/>
  <c r="AQ532" i="1" s="1"/>
  <c r="A532" i="1" s="1"/>
  <c r="AO533" i="1" l="1"/>
  <c r="AQ533" i="1" s="1"/>
  <c r="A533" i="1" s="1"/>
  <c r="AQ531" i="1"/>
  <c r="A531" i="1" s="1"/>
  <c r="AO535" i="1" l="1"/>
  <c r="AO536" i="1" s="1"/>
  <c r="AQ536" i="1" s="1"/>
  <c r="A536" i="1" s="1"/>
  <c r="AQ535" i="1" l="1"/>
  <c r="A535" i="1" s="1"/>
  <c r="AO537" i="1"/>
  <c r="AO538" i="1" s="1"/>
  <c r="AQ538" i="1" s="1"/>
  <c r="A538" i="1" s="1"/>
  <c r="AQ537" i="1" l="1"/>
  <c r="A537" i="1" s="1"/>
  <c r="AO539" i="1"/>
  <c r="AQ539" i="1" s="1"/>
  <c r="A539" i="1" s="1"/>
  <c r="AO541" i="1" l="1"/>
  <c r="AQ541" i="1" s="1"/>
  <c r="A541" i="1" s="1"/>
  <c r="AO542" i="1" l="1"/>
  <c r="AQ542" i="1" s="1"/>
  <c r="A542" i="1" s="1"/>
  <c r="AO543" i="1" l="1"/>
  <c r="AQ543" i="1" s="1"/>
  <c r="A543" i="1" s="1"/>
  <c r="AO544" i="1" l="1"/>
  <c r="AQ544" i="1" s="1"/>
  <c r="A544" i="1" s="1"/>
  <c r="AO545" i="1" l="1"/>
  <c r="AQ545" i="1" s="1"/>
  <c r="A545" i="1" s="1"/>
  <c r="AO546" i="1" l="1"/>
  <c r="AQ546" i="1" s="1"/>
  <c r="A546" i="1" s="1"/>
  <c r="AO547" i="1" l="1"/>
  <c r="AQ547" i="1" s="1"/>
  <c r="A547" i="1" s="1"/>
  <c r="AO548" i="1" l="1"/>
  <c r="AQ548" i="1" s="1"/>
  <c r="A548" i="1" s="1"/>
  <c r="AO549" i="1" l="1"/>
  <c r="AQ549" i="1" s="1"/>
  <c r="A549" i="1" s="1"/>
  <c r="AO550" i="1" l="1"/>
  <c r="AQ550" i="1" s="1"/>
  <c r="A550" i="1" s="1"/>
  <c r="AO551" i="1" l="1"/>
  <c r="AQ551" i="1" s="1"/>
  <c r="A551" i="1" s="1"/>
  <c r="AO552" i="1" l="1"/>
  <c r="AQ552" i="1" s="1"/>
  <c r="A552" i="1" s="1"/>
  <c r="AO553" i="1" l="1"/>
  <c r="AO554" i="1" s="1"/>
  <c r="AO555" i="1" s="1"/>
  <c r="AO556" i="1" s="1"/>
  <c r="AO557" i="1" s="1"/>
  <c r="AQ556" i="1" l="1"/>
  <c r="A556" i="1" s="1"/>
  <c r="AQ554" i="1"/>
  <c r="A554" i="1" s="1"/>
  <c r="AQ555" i="1"/>
  <c r="A555" i="1" s="1"/>
  <c r="AQ553" i="1"/>
  <c r="A553" i="1" s="1"/>
  <c r="AQ557" i="1"/>
  <c r="A557" i="1" s="1"/>
  <c r="AO558" i="1"/>
  <c r="AQ558" i="1" l="1"/>
  <c r="A558" i="1" s="1"/>
  <c r="AO559" i="1"/>
  <c r="AQ559" i="1" l="1"/>
  <c r="A559" i="1" s="1"/>
  <c r="AO560" i="1" l="1"/>
  <c r="AQ560" i="1" l="1"/>
  <c r="A560" i="1" s="1"/>
  <c r="AO563" i="1" l="1"/>
  <c r="AQ563" i="1" l="1"/>
  <c r="A563" i="1" s="1"/>
  <c r="AO564" i="1"/>
  <c r="AQ564" i="1" l="1"/>
  <c r="A564" i="1" s="1"/>
  <c r="AO565" i="1"/>
  <c r="AQ565" i="1" l="1"/>
  <c r="A565" i="1" s="1"/>
  <c r="AO566" i="1"/>
  <c r="AQ566" i="1" l="1"/>
  <c r="A566" i="1" s="1"/>
  <c r="AO567" i="1"/>
  <c r="AQ567" i="1" l="1"/>
  <c r="A567" i="1" s="1"/>
  <c r="AO569" i="1"/>
  <c r="AQ569" i="1" l="1"/>
  <c r="A569" i="1" s="1"/>
  <c r="AO570" i="1"/>
  <c r="AQ570" i="1" l="1"/>
  <c r="A570" i="1" s="1"/>
  <c r="AO571" i="1"/>
  <c r="AQ571" i="1" l="1"/>
  <c r="A571" i="1" s="1"/>
  <c r="AO572" i="1"/>
  <c r="AQ572" i="1" l="1"/>
  <c r="A572" i="1" s="1"/>
  <c r="AO573" i="1"/>
  <c r="AQ573" i="1" l="1"/>
  <c r="A573" i="1" s="1"/>
  <c r="AO574" i="1"/>
  <c r="AQ574" i="1" l="1"/>
  <c r="A574" i="1" s="1"/>
  <c r="AO575" i="1"/>
  <c r="AQ575" i="1" l="1"/>
  <c r="A575" i="1" s="1"/>
  <c r="AO576" i="1"/>
  <c r="AQ576" i="1" l="1"/>
  <c r="A576" i="1" s="1"/>
  <c r="AO577" i="1"/>
  <c r="AQ577" i="1" l="1"/>
  <c r="A577" i="1" s="1"/>
  <c r="AO579" i="1"/>
  <c r="AQ579" i="1" l="1"/>
  <c r="A579" i="1" s="1"/>
  <c r="AO580" i="1"/>
  <c r="AQ580" i="1" l="1"/>
  <c r="A580" i="1" s="1"/>
  <c r="AO581" i="1"/>
  <c r="AQ581" i="1" l="1"/>
  <c r="A581" i="1" s="1"/>
  <c r="AO582" i="1"/>
  <c r="AQ582" i="1" l="1"/>
  <c r="A582" i="1" s="1"/>
  <c r="AO583" i="1"/>
  <c r="AQ583" i="1" l="1"/>
  <c r="A583" i="1" s="1"/>
  <c r="AO584" i="1"/>
  <c r="AQ584" i="1" l="1"/>
  <c r="A584" i="1" s="1"/>
  <c r="AO585" i="1" l="1"/>
  <c r="AQ585" i="1" l="1"/>
  <c r="A585" i="1" s="1"/>
  <c r="AO586" i="1"/>
  <c r="AQ586" i="1" l="1"/>
  <c r="A586" i="1" s="1"/>
  <c r="AO587" i="1"/>
  <c r="AQ587" i="1" l="1"/>
  <c r="A587" i="1" s="1"/>
  <c r="AO588" i="1" l="1"/>
  <c r="AQ588" i="1" l="1"/>
  <c r="A588" i="1" s="1"/>
  <c r="AO589" i="1"/>
  <c r="AQ589" i="1" l="1"/>
  <c r="A589" i="1" s="1"/>
  <c r="AO590" i="1"/>
  <c r="AQ590" i="1" l="1"/>
  <c r="A590" i="1" s="1"/>
  <c r="AO591" i="1" l="1"/>
  <c r="AQ591" i="1" l="1"/>
  <c r="A591" i="1" s="1"/>
  <c r="AO592" i="1"/>
  <c r="AQ592" i="1" l="1"/>
  <c r="A592" i="1" s="1"/>
  <c r="AO593" i="1"/>
  <c r="AQ593" i="1" l="1"/>
  <c r="A593" i="1" s="1"/>
  <c r="AO596" i="1" l="1"/>
  <c r="AQ596" i="1" l="1"/>
  <c r="A596" i="1" s="1"/>
  <c r="AO597" i="1"/>
  <c r="AQ597" i="1" l="1"/>
  <c r="A597" i="1" s="1"/>
  <c r="AO598" i="1"/>
  <c r="AQ598" i="1" l="1"/>
  <c r="A598" i="1" s="1"/>
  <c r="AO599" i="1"/>
  <c r="AQ599" i="1" l="1"/>
  <c r="A599" i="1" s="1"/>
  <c r="AO601" i="1"/>
  <c r="AQ601" i="1" l="1"/>
  <c r="A601" i="1" s="1"/>
  <c r="AO602" i="1"/>
  <c r="AQ602" i="1" l="1"/>
  <c r="A602" i="1" s="1"/>
  <c r="AO603" i="1"/>
  <c r="AQ603" i="1" l="1"/>
  <c r="A603" i="1" s="1"/>
  <c r="AO604" i="1"/>
  <c r="AQ604" i="1" l="1"/>
  <c r="A604" i="1" s="1"/>
  <c r="AO605" i="1"/>
  <c r="AQ605" i="1" l="1"/>
  <c r="A605" i="1" s="1"/>
  <c r="AO606" i="1"/>
  <c r="AQ606" i="1" l="1"/>
  <c r="A606" i="1" s="1"/>
  <c r="AO607" i="1"/>
  <c r="AQ607" i="1" l="1"/>
  <c r="A607" i="1" s="1"/>
  <c r="AO608" i="1"/>
  <c r="AQ608" i="1" l="1"/>
  <c r="A608" i="1" s="1"/>
  <c r="AO609" i="1"/>
  <c r="AQ609" i="1" l="1"/>
  <c r="A609" i="1" s="1"/>
  <c r="AO610" i="1"/>
  <c r="AQ610" i="1" l="1"/>
  <c r="A610" i="1" s="1"/>
  <c r="AO611" i="1"/>
  <c r="AQ611" i="1" l="1"/>
  <c r="A611" i="1" s="1"/>
  <c r="AO613" i="1"/>
  <c r="AQ613" i="1" l="1"/>
  <c r="A613" i="1" s="1"/>
  <c r="AO614" i="1"/>
  <c r="AQ614" i="1" l="1"/>
  <c r="A614" i="1" s="1"/>
  <c r="AO615" i="1"/>
  <c r="AQ615" i="1" l="1"/>
  <c r="A615" i="1" s="1"/>
  <c r="AO616" i="1"/>
  <c r="AQ616" i="1" l="1"/>
  <c r="A616" i="1" s="1"/>
  <c r="AO617" i="1"/>
  <c r="AQ617" i="1" l="1"/>
  <c r="A617" i="1" s="1"/>
  <c r="AO618" i="1"/>
  <c r="AQ618" i="1" l="1"/>
  <c r="A618" i="1" s="1"/>
  <c r="AO619" i="1"/>
  <c r="AQ619" i="1" l="1"/>
  <c r="A619" i="1" s="1"/>
  <c r="AO620" i="1"/>
  <c r="AQ620" i="1" l="1"/>
  <c r="A620" i="1" s="1"/>
  <c r="AO621" i="1"/>
  <c r="AQ621" i="1" l="1"/>
  <c r="A621" i="1" s="1"/>
  <c r="AO622" i="1"/>
  <c r="AQ622" i="1" l="1"/>
  <c r="A622" i="1" s="1"/>
  <c r="AO623" i="1"/>
  <c r="AQ623" i="1" l="1"/>
  <c r="A623" i="1" s="1"/>
  <c r="AO624" i="1"/>
  <c r="AQ624" i="1" l="1"/>
  <c r="A624" i="1" s="1"/>
  <c r="AO625" i="1"/>
  <c r="AQ625" i="1" l="1"/>
  <c r="A625" i="1" s="1"/>
  <c r="AO626" i="1"/>
  <c r="AQ626" i="1" l="1"/>
  <c r="A626" i="1" s="1"/>
  <c r="AO627" i="1"/>
  <c r="AQ627" i="1" l="1"/>
  <c r="A627" i="1" s="1"/>
  <c r="AO628" i="1"/>
  <c r="AQ628" i="1" l="1"/>
  <c r="A628" i="1" s="1"/>
  <c r="AO629" i="1"/>
  <c r="AQ629" i="1" l="1"/>
  <c r="A629" i="1" s="1"/>
  <c r="AO632" i="1"/>
  <c r="AQ632" i="1" l="1"/>
  <c r="A632" i="1" s="1"/>
  <c r="AO634" i="1"/>
  <c r="AQ634" i="1" l="1"/>
  <c r="A634" i="1" s="1"/>
  <c r="AO636" i="1"/>
  <c r="AQ636" i="1" l="1"/>
  <c r="A636" i="1" s="1"/>
  <c r="AO637" i="1"/>
  <c r="AQ637" i="1" l="1"/>
  <c r="A637" i="1" s="1"/>
  <c r="AO638" i="1"/>
  <c r="AQ638" i="1" l="1"/>
  <c r="A638" i="1" s="1"/>
  <c r="AO639" i="1"/>
  <c r="AQ639" i="1" l="1"/>
  <c r="A639" i="1" s="1"/>
  <c r="AO640" i="1" l="1"/>
  <c r="AQ640" i="1" l="1"/>
  <c r="A640" i="1" s="1"/>
  <c r="AO641" i="1"/>
  <c r="AQ641" i="1" l="1"/>
  <c r="A641" i="1" s="1"/>
  <c r="AO642" i="1"/>
  <c r="AQ642" i="1" l="1"/>
  <c r="A642" i="1" s="1"/>
  <c r="AO643" i="1"/>
  <c r="AQ643" i="1" l="1"/>
  <c r="A643" i="1" s="1"/>
  <c r="AO646" i="1"/>
  <c r="AQ646" i="1" l="1"/>
  <c r="A646" i="1" s="1"/>
  <c r="AO648" i="1"/>
  <c r="AQ648" i="1" l="1"/>
  <c r="A648" i="1" s="1"/>
  <c r="AO649" i="1"/>
  <c r="AQ649" i="1" l="1"/>
  <c r="A649" i="1" s="1"/>
  <c r="AO651" i="1"/>
  <c r="AQ651" i="1" l="1"/>
  <c r="A651" i="1" s="1"/>
  <c r="AO652" i="1"/>
  <c r="AQ652" i="1" l="1"/>
  <c r="A652" i="1" s="1"/>
  <c r="AO653" i="1"/>
  <c r="AQ653" i="1" l="1"/>
  <c r="A653" i="1" s="1"/>
  <c r="AO654" i="1"/>
  <c r="AQ654" i="1" l="1"/>
  <c r="A654" i="1" s="1"/>
  <c r="AO655" i="1"/>
  <c r="AQ655" i="1" l="1"/>
  <c r="A655" i="1" s="1"/>
  <c r="AO656" i="1"/>
  <c r="AQ656" i="1" l="1"/>
  <c r="A656" i="1" s="1"/>
  <c r="AO659" i="1"/>
  <c r="AQ659" i="1" l="1"/>
  <c r="A659" i="1" s="1"/>
  <c r="AO660" i="1"/>
  <c r="AQ660" i="1" l="1"/>
  <c r="A660" i="1" s="1"/>
  <c r="AO661" i="1"/>
  <c r="AQ661" i="1" l="1"/>
  <c r="A661" i="1" s="1"/>
  <c r="AO662" i="1"/>
  <c r="AQ662" i="1" l="1"/>
  <c r="A662" i="1" s="1"/>
  <c r="AO663" i="1"/>
  <c r="AQ663" i="1" l="1"/>
  <c r="A663" i="1" s="1"/>
  <c r="AO664" i="1"/>
  <c r="AQ664" i="1" l="1"/>
  <c r="A664" i="1" s="1"/>
  <c r="AO665" i="1"/>
  <c r="AQ665" i="1" l="1"/>
  <c r="A665" i="1" s="1"/>
  <c r="AO666" i="1"/>
  <c r="AQ666" i="1" l="1"/>
  <c r="A666" i="1" s="1"/>
  <c r="AO667" i="1"/>
  <c r="AQ667" i="1" l="1"/>
  <c r="A667" i="1" s="1"/>
  <c r="AO668" i="1"/>
  <c r="AQ668" i="1" l="1"/>
  <c r="A668" i="1" s="1"/>
  <c r="AO669" i="1"/>
  <c r="AQ669" i="1" l="1"/>
  <c r="A669" i="1" s="1"/>
  <c r="AO670" i="1"/>
  <c r="AQ670" i="1" l="1"/>
  <c r="A670" i="1" s="1"/>
  <c r="AO671" i="1"/>
  <c r="AQ671" i="1" l="1"/>
  <c r="A671" i="1" s="1"/>
  <c r="AO672" i="1"/>
  <c r="AQ672" i="1" l="1"/>
  <c r="A672" i="1" s="1"/>
  <c r="AO673" i="1"/>
  <c r="AQ673" i="1" l="1"/>
  <c r="A673" i="1" s="1"/>
  <c r="AO674" i="1"/>
  <c r="AQ674" i="1" l="1"/>
  <c r="A674" i="1" s="1"/>
  <c r="AO675" i="1"/>
  <c r="AQ675" i="1" l="1"/>
  <c r="A675" i="1" s="1"/>
  <c r="AO676" i="1"/>
  <c r="AQ676" i="1" l="1"/>
  <c r="A676" i="1" s="1"/>
  <c r="AO677" i="1"/>
  <c r="AQ677" i="1" l="1"/>
  <c r="A677" i="1" s="1"/>
  <c r="AO678" i="1"/>
  <c r="AQ678" i="1" l="1"/>
  <c r="A678" i="1" s="1"/>
  <c r="AO679" i="1"/>
  <c r="AQ679" i="1" l="1"/>
  <c r="A679" i="1" s="1"/>
  <c r="AO680" i="1"/>
  <c r="AQ680" i="1" l="1"/>
  <c r="A680" i="1" s="1"/>
  <c r="AO681" i="1"/>
  <c r="AQ681" i="1" l="1"/>
  <c r="A681" i="1" s="1"/>
  <c r="AO682" i="1"/>
  <c r="AQ682" i="1" l="1"/>
  <c r="A682" i="1" s="1"/>
  <c r="AO684" i="1"/>
  <c r="AQ684" i="1" l="1"/>
  <c r="A684" i="1" s="1"/>
  <c r="AO685" i="1"/>
  <c r="AQ685" i="1" l="1"/>
  <c r="A685" i="1" s="1"/>
  <c r="AO686" i="1"/>
  <c r="AQ686" i="1" l="1"/>
  <c r="A686" i="1" s="1"/>
  <c r="AO687" i="1"/>
  <c r="AQ687" i="1" l="1"/>
  <c r="A687" i="1" s="1"/>
  <c r="AO688" i="1"/>
  <c r="AQ688" i="1" l="1"/>
  <c r="A688" i="1" s="1"/>
  <c r="AO689" i="1"/>
  <c r="AQ689" i="1" l="1"/>
  <c r="A689" i="1" s="1"/>
  <c r="AO690" i="1"/>
  <c r="AQ690" i="1" l="1"/>
  <c r="A690" i="1" s="1"/>
  <c r="AO691" i="1"/>
  <c r="AQ691" i="1" l="1"/>
  <c r="A691" i="1" s="1"/>
  <c r="AO692" i="1"/>
  <c r="AQ692" i="1" l="1"/>
  <c r="A692" i="1" s="1"/>
  <c r="AO693" i="1"/>
  <c r="AQ693" i="1" l="1"/>
  <c r="A693" i="1" s="1"/>
  <c r="AO694" i="1"/>
  <c r="AQ694" i="1" l="1"/>
  <c r="A694" i="1" s="1"/>
  <c r="AO695" i="1"/>
  <c r="AQ695" i="1" l="1"/>
  <c r="A695" i="1" s="1"/>
  <c r="AO696" i="1"/>
  <c r="AQ696" i="1" l="1"/>
  <c r="A696" i="1" s="1"/>
  <c r="AO697" i="1"/>
  <c r="AQ697" i="1" l="1"/>
  <c r="A697" i="1" s="1"/>
  <c r="AO698" i="1"/>
  <c r="AQ698" i="1" l="1"/>
  <c r="A698" i="1" s="1"/>
  <c r="AO699" i="1"/>
  <c r="AQ699" i="1" l="1"/>
  <c r="A699" i="1" s="1"/>
  <c r="AO700" i="1"/>
  <c r="AQ700" i="1" l="1"/>
  <c r="A700" i="1" s="1"/>
  <c r="AO701" i="1"/>
  <c r="AQ701" i="1" l="1"/>
  <c r="A701" i="1" s="1"/>
  <c r="AO702" i="1"/>
  <c r="AQ702" i="1" l="1"/>
  <c r="A702" i="1" s="1"/>
  <c r="AO703" i="1"/>
  <c r="AQ703" i="1" l="1"/>
  <c r="A703" i="1" s="1"/>
  <c r="AO704" i="1"/>
  <c r="AQ704" i="1" l="1"/>
  <c r="A704" i="1" s="1"/>
  <c r="AO705" i="1"/>
  <c r="AQ705" i="1" l="1"/>
  <c r="A705" i="1" s="1"/>
  <c r="AO706" i="1"/>
  <c r="AQ706" i="1" l="1"/>
  <c r="A706" i="1" s="1"/>
  <c r="AO707" i="1"/>
  <c r="AQ707" i="1" l="1"/>
  <c r="A707" i="1" s="1"/>
  <c r="AO708" i="1"/>
  <c r="AQ708" i="1" l="1"/>
  <c r="A708" i="1" s="1"/>
  <c r="AO709" i="1"/>
  <c r="AQ709" i="1" l="1"/>
  <c r="A709" i="1" s="1"/>
  <c r="AO710" i="1"/>
  <c r="AQ710" i="1" l="1"/>
  <c r="A710" i="1" s="1"/>
  <c r="AO711" i="1"/>
  <c r="AQ711" i="1" l="1"/>
  <c r="A711" i="1" s="1"/>
  <c r="AO712" i="1"/>
  <c r="AQ712" i="1" l="1"/>
  <c r="A712" i="1" s="1"/>
  <c r="AO713" i="1"/>
  <c r="AQ713" i="1" l="1"/>
  <c r="A713" i="1" s="1"/>
  <c r="AO714" i="1"/>
  <c r="AQ714" i="1" l="1"/>
  <c r="A714" i="1" s="1"/>
  <c r="AO715" i="1"/>
  <c r="AQ715" i="1" l="1"/>
  <c r="A715" i="1" s="1"/>
  <c r="AO716" i="1"/>
  <c r="AQ716" i="1" l="1"/>
  <c r="A716" i="1" s="1"/>
  <c r="AO717" i="1"/>
  <c r="AQ717" i="1" l="1"/>
  <c r="A717" i="1" s="1"/>
  <c r="AO718" i="1"/>
  <c r="AQ718" i="1" l="1"/>
  <c r="A718" i="1" s="1"/>
  <c r="AO719" i="1"/>
  <c r="AQ719" i="1" l="1"/>
  <c r="A719" i="1" s="1"/>
  <c r="AO720" i="1"/>
  <c r="AQ720" i="1" l="1"/>
  <c r="A720" i="1" s="1"/>
  <c r="AO721" i="1"/>
  <c r="AQ721" i="1" l="1"/>
  <c r="A721" i="1" s="1"/>
  <c r="AO722" i="1"/>
  <c r="AQ722" i="1" l="1"/>
  <c r="A722" i="1" s="1"/>
  <c r="AO723" i="1"/>
  <c r="AQ723" i="1" l="1"/>
  <c r="A723" i="1" s="1"/>
  <c r="AO724" i="1"/>
  <c r="AQ724" i="1" l="1"/>
  <c r="A724" i="1" s="1"/>
  <c r="AO725" i="1"/>
  <c r="AQ725" i="1" l="1"/>
  <c r="A725" i="1" s="1"/>
  <c r="AO726" i="1"/>
  <c r="AQ726" i="1" l="1"/>
  <c r="A726" i="1" s="1"/>
  <c r="AO727" i="1"/>
  <c r="AQ727" i="1" l="1"/>
  <c r="A727" i="1" s="1"/>
  <c r="AO728" i="1"/>
  <c r="AQ728" i="1" l="1"/>
  <c r="A728" i="1" s="1"/>
  <c r="AO730" i="1"/>
  <c r="AQ730" i="1" l="1"/>
  <c r="A730" i="1" s="1"/>
  <c r="AO731" i="1"/>
  <c r="AQ731" i="1" l="1"/>
  <c r="A731" i="1" s="1"/>
  <c r="AO732" i="1"/>
  <c r="AQ732" i="1" l="1"/>
  <c r="A732" i="1" s="1"/>
  <c r="AO733" i="1"/>
  <c r="AQ733" i="1" l="1"/>
  <c r="A733" i="1" s="1"/>
  <c r="AO734" i="1"/>
  <c r="AQ734" i="1" l="1"/>
  <c r="A734" i="1" s="1"/>
  <c r="AO735" i="1"/>
  <c r="AQ735" i="1" l="1"/>
  <c r="A735" i="1" s="1"/>
  <c r="AO736" i="1"/>
  <c r="AQ736" i="1" l="1"/>
  <c r="A736" i="1" s="1"/>
  <c r="AO737" i="1"/>
  <c r="AQ737" i="1" l="1"/>
  <c r="A737" i="1" s="1"/>
  <c r="AO738" i="1"/>
  <c r="AQ738" i="1" l="1"/>
  <c r="A738" i="1" s="1"/>
  <c r="AO739" i="1"/>
  <c r="AQ739" i="1" l="1"/>
  <c r="A739" i="1" s="1"/>
  <c r="AO740" i="1"/>
  <c r="AQ740" i="1" l="1"/>
  <c r="A740" i="1" s="1"/>
  <c r="AO741" i="1"/>
  <c r="AQ741" i="1" l="1"/>
  <c r="A741" i="1" s="1"/>
  <c r="AO742" i="1"/>
  <c r="AQ742" i="1" l="1"/>
  <c r="A742" i="1" s="1"/>
  <c r="AO743" i="1"/>
  <c r="AQ743" i="1" l="1"/>
  <c r="A743" i="1" s="1"/>
  <c r="AO744" i="1"/>
  <c r="AQ744" i="1" l="1"/>
  <c r="A744" i="1" s="1"/>
  <c r="AO745" i="1"/>
  <c r="AQ745" i="1" l="1"/>
  <c r="A745" i="1" s="1"/>
  <c r="AO746" i="1"/>
  <c r="AQ746" i="1" l="1"/>
  <c r="A746" i="1" s="1"/>
  <c r="AO747" i="1"/>
  <c r="AQ747" i="1" l="1"/>
  <c r="A747" i="1" s="1"/>
  <c r="AO748" i="1"/>
  <c r="AQ748" i="1" l="1"/>
  <c r="A748" i="1" s="1"/>
  <c r="AO749" i="1"/>
  <c r="AQ749" i="1" l="1"/>
  <c r="A749" i="1" s="1"/>
  <c r="AO750" i="1"/>
  <c r="AQ750" i="1" l="1"/>
  <c r="A750" i="1" s="1"/>
  <c r="AO751" i="1"/>
  <c r="AQ751" i="1" l="1"/>
  <c r="A751" i="1" s="1"/>
  <c r="AO752" i="1"/>
  <c r="AQ752" i="1" l="1"/>
  <c r="A752" i="1" s="1"/>
  <c r="AO753" i="1"/>
  <c r="AQ753" i="1" l="1"/>
  <c r="A753" i="1" s="1"/>
  <c r="AO754" i="1"/>
  <c r="AQ754" i="1" l="1"/>
  <c r="A754" i="1" s="1"/>
  <c r="AO755" i="1"/>
  <c r="AQ755" i="1" l="1"/>
  <c r="A755" i="1" s="1"/>
  <c r="AO756" i="1"/>
  <c r="AQ756" i="1" l="1"/>
  <c r="A756" i="1" s="1"/>
  <c r="AO757" i="1"/>
  <c r="AQ757" i="1" l="1"/>
  <c r="A757" i="1" s="1"/>
  <c r="AO758" i="1"/>
  <c r="AQ758" i="1" l="1"/>
  <c r="A758" i="1" s="1"/>
  <c r="AO759" i="1"/>
  <c r="AQ759" i="1" l="1"/>
  <c r="A759" i="1" s="1"/>
  <c r="AO760" i="1"/>
  <c r="AQ760" i="1" l="1"/>
  <c r="A760" i="1" s="1"/>
  <c r="AO761" i="1"/>
  <c r="AQ761" i="1" l="1"/>
  <c r="A761" i="1" s="1"/>
  <c r="AO762" i="1"/>
  <c r="AQ762" i="1" l="1"/>
  <c r="A762" i="1" s="1"/>
  <c r="AO763" i="1"/>
  <c r="AQ763" i="1" l="1"/>
  <c r="A763" i="1" s="1"/>
  <c r="AO764" i="1"/>
  <c r="AQ764" i="1" l="1"/>
  <c r="A764" i="1" s="1"/>
  <c r="AO765" i="1"/>
  <c r="AQ765" i="1" l="1"/>
  <c r="A765" i="1" s="1"/>
  <c r="AO766" i="1"/>
  <c r="AQ766" i="1" l="1"/>
  <c r="A766" i="1" s="1"/>
  <c r="AO767" i="1"/>
  <c r="AQ767" i="1" l="1"/>
  <c r="A767" i="1" s="1"/>
  <c r="AO768" i="1"/>
  <c r="AQ768" i="1" l="1"/>
  <c r="A768" i="1" s="1"/>
  <c r="AO769" i="1"/>
  <c r="AQ769" i="1" l="1"/>
  <c r="A769" i="1" s="1"/>
  <c r="AO770" i="1"/>
  <c r="AQ770" i="1" l="1"/>
  <c r="A770" i="1" s="1"/>
  <c r="AO771" i="1"/>
  <c r="AQ771" i="1" l="1"/>
  <c r="A771" i="1" s="1"/>
  <c r="AO772" i="1"/>
  <c r="AQ772" i="1" l="1"/>
  <c r="A772" i="1" s="1"/>
  <c r="AO773" i="1"/>
  <c r="AQ773" i="1" l="1"/>
  <c r="A773" i="1" s="1"/>
  <c r="AO774" i="1"/>
  <c r="AQ774" i="1" l="1"/>
  <c r="A774" i="1" s="1"/>
  <c r="AO775" i="1"/>
  <c r="AQ775" i="1" l="1"/>
  <c r="A775" i="1" s="1"/>
  <c r="AO776" i="1"/>
  <c r="AQ776" i="1" l="1"/>
  <c r="A776" i="1" s="1"/>
  <c r="AO777" i="1"/>
  <c r="AQ777" i="1" l="1"/>
  <c r="A777" i="1" s="1"/>
  <c r="AO778" i="1"/>
  <c r="AQ778" i="1" l="1"/>
  <c r="A778" i="1" s="1"/>
  <c r="AO779" i="1"/>
  <c r="AQ779" i="1" l="1"/>
  <c r="A779" i="1" s="1"/>
  <c r="AO780" i="1"/>
  <c r="AQ780" i="1" l="1"/>
  <c r="A780" i="1" s="1"/>
  <c r="AO781" i="1"/>
  <c r="AQ781" i="1" l="1"/>
  <c r="A781" i="1" s="1"/>
  <c r="AO782" i="1"/>
  <c r="AQ782" i="1" l="1"/>
  <c r="A782" i="1" s="1"/>
  <c r="AO783" i="1"/>
  <c r="AQ783" i="1" l="1"/>
  <c r="A783" i="1" s="1"/>
  <c r="AO784" i="1"/>
  <c r="AQ784" i="1" l="1"/>
  <c r="A784" i="1" s="1"/>
  <c r="AO785" i="1"/>
  <c r="AQ785" i="1" l="1"/>
  <c r="A785" i="1" s="1"/>
  <c r="AO786" i="1"/>
  <c r="AQ786" i="1" l="1"/>
  <c r="A786" i="1" s="1"/>
  <c r="AO787" i="1"/>
  <c r="AQ787" i="1" l="1"/>
  <c r="A787" i="1" s="1"/>
  <c r="AO788" i="1"/>
  <c r="AQ788" i="1" l="1"/>
  <c r="A788" i="1" s="1"/>
  <c r="AO789" i="1"/>
  <c r="AQ789" i="1" l="1"/>
  <c r="A789" i="1" s="1"/>
  <c r="AO790" i="1"/>
  <c r="AQ790" i="1" l="1"/>
  <c r="A790" i="1" s="1"/>
  <c r="AO791" i="1"/>
  <c r="AQ791" i="1" l="1"/>
  <c r="A791" i="1" s="1"/>
  <c r="AO792" i="1"/>
  <c r="AQ792" i="1" l="1"/>
  <c r="A792" i="1" s="1"/>
  <c r="AO793" i="1"/>
  <c r="AQ793" i="1" l="1"/>
  <c r="A793" i="1" s="1"/>
  <c r="AO794" i="1"/>
  <c r="AQ794" i="1" l="1"/>
  <c r="A794" i="1" s="1"/>
  <c r="AO795" i="1"/>
  <c r="AQ795" i="1" l="1"/>
  <c r="A795" i="1" s="1"/>
  <c r="AO796" i="1"/>
  <c r="AQ796" i="1" l="1"/>
  <c r="A796" i="1" s="1"/>
  <c r="AO797" i="1"/>
  <c r="AQ797" i="1" l="1"/>
  <c r="A797" i="1" s="1"/>
  <c r="AO798" i="1"/>
  <c r="AQ798" i="1" l="1"/>
  <c r="A798" i="1" s="1"/>
  <c r="AO799" i="1"/>
  <c r="AQ799" i="1" l="1"/>
  <c r="A799" i="1" s="1"/>
  <c r="AO800" i="1"/>
  <c r="AQ800" i="1" l="1"/>
  <c r="A800" i="1" s="1"/>
  <c r="AO801" i="1"/>
  <c r="AQ801" i="1" l="1"/>
  <c r="A801" i="1" s="1"/>
  <c r="AO802" i="1"/>
  <c r="AQ802" i="1" l="1"/>
  <c r="A802" i="1" s="1"/>
  <c r="AO803" i="1"/>
  <c r="AQ803" i="1" l="1"/>
  <c r="A803" i="1" s="1"/>
  <c r="AO804" i="1"/>
  <c r="AQ804" i="1" l="1"/>
  <c r="A804" i="1" s="1"/>
  <c r="AO805" i="1"/>
  <c r="AQ805" i="1" l="1"/>
  <c r="A805" i="1" s="1"/>
  <c r="AO806" i="1"/>
  <c r="AQ806" i="1" l="1"/>
  <c r="A806" i="1" s="1"/>
  <c r="AO807" i="1"/>
  <c r="AQ807" i="1" l="1"/>
  <c r="A807" i="1" s="1"/>
  <c r="AO808" i="1"/>
  <c r="AQ808" i="1" l="1"/>
  <c r="A808" i="1" s="1"/>
  <c r="AO809" i="1"/>
  <c r="AO810" i="1" s="1"/>
  <c r="AO811" i="1" s="1"/>
  <c r="AQ811" i="1" l="1"/>
  <c r="AO812" i="1"/>
  <c r="AQ810" i="1"/>
  <c r="A810" i="1" s="1"/>
  <c r="AQ809" i="1"/>
  <c r="A809" i="1" s="1"/>
  <c r="AQ812" i="1" l="1"/>
  <c r="A812" i="1" s="1"/>
  <c r="AO813" i="1"/>
  <c r="A811" i="1"/>
  <c r="AQ813" i="1" l="1"/>
  <c r="A813" i="1" s="1"/>
  <c r="AO814" i="1"/>
  <c r="AQ814" i="1" s="1"/>
  <c r="A814" i="1" s="1"/>
  <c r="AO815" i="1" l="1"/>
  <c r="AQ815" i="1" l="1"/>
  <c r="A815" i="1" s="1"/>
  <c r="AO816" i="1"/>
  <c r="AQ816" i="1" s="1"/>
  <c r="A816" i="1" s="1"/>
  <c r="AO817" i="1" l="1"/>
  <c r="AQ817" i="1" s="1"/>
  <c r="A817" i="1" s="1"/>
  <c r="AO818" i="1" l="1"/>
  <c r="AQ818" i="1" s="1"/>
  <c r="A818" i="1" s="1"/>
  <c r="AO819" i="1" l="1"/>
  <c r="AQ819" i="1" l="1"/>
  <c r="A819" i="1" s="1"/>
  <c r="AO820" i="1"/>
  <c r="AQ820" i="1" l="1"/>
  <c r="A820" i="1" s="1"/>
  <c r="AO821" i="1"/>
  <c r="AQ821" i="1" l="1"/>
  <c r="A821" i="1" s="1"/>
  <c r="AO822" i="1"/>
  <c r="AQ822" i="1" l="1"/>
  <c r="A822" i="1" s="1"/>
  <c r="AO823" i="1"/>
  <c r="AQ823" i="1" l="1"/>
  <c r="A823" i="1" s="1"/>
  <c r="AO824" i="1"/>
  <c r="AQ824" i="1" l="1"/>
  <c r="A824" i="1" s="1"/>
  <c r="AO825" i="1"/>
  <c r="AQ825" i="1" l="1"/>
  <c r="A825" i="1" s="1"/>
  <c r="AO826" i="1"/>
  <c r="AQ826" i="1" l="1"/>
  <c r="A826" i="1" s="1"/>
  <c r="AO827" i="1"/>
  <c r="AQ827" i="1" l="1"/>
  <c r="A827" i="1" s="1"/>
  <c r="AO828" i="1"/>
  <c r="AQ828" i="1" l="1"/>
  <c r="A828" i="1" s="1"/>
  <c r="AO829" i="1"/>
  <c r="AQ829" i="1" l="1"/>
  <c r="A829" i="1" s="1"/>
  <c r="AO830" i="1"/>
  <c r="AQ830" i="1" l="1"/>
  <c r="A830" i="1" s="1"/>
  <c r="AO831" i="1"/>
  <c r="AQ831" i="1" l="1"/>
  <c r="A831" i="1" s="1"/>
  <c r="AO832" i="1"/>
  <c r="AQ832" i="1" l="1"/>
  <c r="A832" i="1" s="1"/>
  <c r="AO833" i="1"/>
  <c r="AQ833" i="1" l="1"/>
  <c r="A833" i="1" s="1"/>
  <c r="AO834" i="1"/>
  <c r="AQ834" i="1" l="1"/>
  <c r="A834" i="1" s="1"/>
  <c r="AO835" i="1"/>
  <c r="AQ835" i="1" l="1"/>
  <c r="A835" i="1" s="1"/>
  <c r="AO836" i="1"/>
  <c r="AQ836" i="1" l="1"/>
  <c r="A836" i="1" s="1"/>
  <c r="AO837" i="1"/>
  <c r="AQ837" i="1" l="1"/>
  <c r="A837" i="1" s="1"/>
  <c r="AO838" i="1"/>
  <c r="AQ838" i="1" l="1"/>
  <c r="A838" i="1" s="1"/>
  <c r="AO839" i="1"/>
  <c r="AQ839" i="1" l="1"/>
  <c r="A839" i="1" s="1"/>
  <c r="AO840" i="1"/>
  <c r="AQ840" i="1" l="1"/>
  <c r="A840" i="1" s="1"/>
  <c r="AO841" i="1"/>
  <c r="AQ841" i="1" l="1"/>
  <c r="A841" i="1" s="1"/>
  <c r="AO842" i="1"/>
  <c r="AQ842" i="1" l="1"/>
  <c r="A842" i="1" s="1"/>
  <c r="AO843" i="1"/>
  <c r="AQ843" i="1" l="1"/>
  <c r="A843" i="1" s="1"/>
  <c r="AO844" i="1"/>
  <c r="AQ844" i="1" l="1"/>
  <c r="A844" i="1" s="1"/>
  <c r="AO845" i="1"/>
  <c r="AQ845" i="1" l="1"/>
  <c r="A845" i="1" s="1"/>
  <c r="AO846" i="1"/>
  <c r="AQ846" i="1" l="1"/>
  <c r="A846" i="1" s="1"/>
  <c r="AO847" i="1"/>
  <c r="AQ847" i="1" l="1"/>
  <c r="A847" i="1" s="1"/>
  <c r="AO848" i="1"/>
  <c r="AQ848" i="1" l="1"/>
  <c r="A848" i="1" s="1"/>
  <c r="AO849" i="1"/>
  <c r="AQ849" i="1" l="1"/>
  <c r="A849" i="1" s="1"/>
  <c r="AO850" i="1"/>
  <c r="AQ850" i="1" l="1"/>
  <c r="A850" i="1" s="1"/>
  <c r="AO851" i="1"/>
  <c r="AQ851" i="1" l="1"/>
  <c r="A851" i="1" s="1"/>
  <c r="AO852" i="1"/>
  <c r="AQ852" i="1" l="1"/>
  <c r="A852" i="1" s="1"/>
  <c r="AO853" i="1"/>
  <c r="AQ853" i="1" l="1"/>
  <c r="A853" i="1" s="1"/>
  <c r="AO854" i="1"/>
  <c r="AQ854" i="1" l="1"/>
  <c r="A854" i="1" s="1"/>
  <c r="AO855" i="1"/>
  <c r="AQ855" i="1" l="1"/>
  <c r="A855" i="1" s="1"/>
  <c r="AO856" i="1"/>
  <c r="AQ856" i="1" l="1"/>
  <c r="A856" i="1" s="1"/>
  <c r="AO857" i="1"/>
  <c r="AQ857" i="1" l="1"/>
  <c r="A857" i="1" s="1"/>
  <c r="AO858" i="1"/>
  <c r="AQ858" i="1" l="1"/>
  <c r="A858" i="1" s="1"/>
  <c r="AO859" i="1"/>
  <c r="AQ859" i="1" l="1"/>
  <c r="A859" i="1" s="1"/>
  <c r="AO860" i="1"/>
  <c r="AQ860" i="1" l="1"/>
  <c r="A860" i="1" s="1"/>
  <c r="AO861" i="1"/>
  <c r="AQ861" i="1" l="1"/>
  <c r="A861" i="1" s="1"/>
  <c r="AO862" i="1"/>
  <c r="AQ862" i="1" l="1"/>
  <c r="A862" i="1" s="1"/>
  <c r="AO863" i="1"/>
  <c r="AQ863" i="1" l="1"/>
  <c r="A863" i="1" s="1"/>
  <c r="AO864" i="1"/>
  <c r="AQ864" i="1" l="1"/>
  <c r="A864" i="1" s="1"/>
  <c r="AO865" i="1"/>
  <c r="AQ865" i="1" l="1"/>
  <c r="A865" i="1" s="1"/>
  <c r="AO866" i="1"/>
  <c r="AQ866" i="1" l="1"/>
  <c r="A866" i="1" s="1"/>
  <c r="AO867" i="1"/>
  <c r="AQ867" i="1" l="1"/>
  <c r="A867" i="1" s="1"/>
  <c r="AO868" i="1"/>
  <c r="AQ868" i="1" l="1"/>
  <c r="A868" i="1" s="1"/>
  <c r="AO869" i="1"/>
  <c r="AQ869" i="1" l="1"/>
  <c r="A869" i="1" s="1"/>
  <c r="AO870" i="1"/>
  <c r="AQ870" i="1" l="1"/>
  <c r="A870" i="1" s="1"/>
  <c r="AO871" i="1"/>
  <c r="AQ871" i="1" l="1"/>
  <c r="A871" i="1" s="1"/>
  <c r="AO872" i="1"/>
  <c r="AQ872" i="1" l="1"/>
  <c r="A872" i="1" s="1"/>
  <c r="AO873" i="1"/>
  <c r="AQ873" i="1" l="1"/>
  <c r="A873" i="1" s="1"/>
  <c r="AO874" i="1"/>
  <c r="AQ874" i="1" l="1"/>
  <c r="A874" i="1" s="1"/>
  <c r="AO875" i="1"/>
  <c r="AQ875" i="1" l="1"/>
  <c r="A875" i="1" s="1"/>
  <c r="AO876" i="1"/>
  <c r="AQ876" i="1" l="1"/>
  <c r="A876" i="1" s="1"/>
  <c r="AO877" i="1"/>
  <c r="AQ877" i="1" l="1"/>
  <c r="A877" i="1" s="1"/>
  <c r="AO878" i="1"/>
  <c r="AQ878" i="1" l="1"/>
  <c r="A878" i="1" s="1"/>
  <c r="AO879" i="1"/>
  <c r="AQ879" i="1" l="1"/>
  <c r="A879" i="1" s="1"/>
  <c r="AO880" i="1"/>
  <c r="AQ880" i="1" l="1"/>
  <c r="A880" i="1" s="1"/>
  <c r="AO881" i="1"/>
  <c r="AQ881" i="1" l="1"/>
  <c r="A881" i="1" s="1"/>
  <c r="AO882" i="1"/>
  <c r="AQ882" i="1" l="1"/>
  <c r="A882" i="1" s="1"/>
  <c r="AO883" i="1"/>
  <c r="AQ883" i="1" l="1"/>
  <c r="A883" i="1" s="1"/>
  <c r="AO884" i="1"/>
  <c r="AQ884" i="1" l="1"/>
  <c r="A884" i="1" s="1"/>
  <c r="AO887" i="1"/>
  <c r="AQ887" i="1" l="1"/>
  <c r="A887" i="1" s="1"/>
  <c r="AO888" i="1"/>
  <c r="AQ888" i="1" l="1"/>
  <c r="A888" i="1" s="1"/>
  <c r="AO889" i="1"/>
  <c r="AQ889" i="1" l="1"/>
  <c r="A889" i="1" s="1"/>
  <c r="AO890" i="1"/>
  <c r="AQ890" i="1" l="1"/>
  <c r="A890" i="1" s="1"/>
  <c r="AO891" i="1"/>
  <c r="AQ891" i="1" l="1"/>
  <c r="A891" i="1" s="1"/>
  <c r="AO892" i="1"/>
  <c r="AQ892" i="1" l="1"/>
  <c r="A892" i="1" s="1"/>
  <c r="AO893" i="1"/>
  <c r="AQ893" i="1" l="1"/>
  <c r="A893" i="1" s="1"/>
  <c r="AO895" i="1"/>
  <c r="AQ895" i="1" l="1"/>
  <c r="A895" i="1" s="1"/>
  <c r="AO896" i="1"/>
  <c r="AQ896" i="1" l="1"/>
  <c r="A896" i="1" s="1"/>
  <c r="AO897" i="1"/>
  <c r="AQ897" i="1" l="1"/>
  <c r="A897" i="1" s="1"/>
  <c r="AO898" i="1"/>
  <c r="AQ898" i="1" l="1"/>
  <c r="A898" i="1" s="1"/>
  <c r="AO899" i="1"/>
  <c r="AQ899" i="1" l="1"/>
  <c r="A899" i="1" s="1"/>
  <c r="AO900" i="1"/>
  <c r="AQ900" i="1" l="1"/>
  <c r="A900" i="1" s="1"/>
  <c r="AO901" i="1"/>
  <c r="AQ901" i="1" l="1"/>
  <c r="A901" i="1" s="1"/>
  <c r="AO902" i="1"/>
  <c r="AQ902" i="1" l="1"/>
  <c r="A902" i="1" s="1"/>
  <c r="AO903" i="1"/>
  <c r="AQ903" i="1" l="1"/>
  <c r="A903" i="1" s="1"/>
  <c r="AO904" i="1"/>
  <c r="AQ904" i="1" l="1"/>
  <c r="A904" i="1" s="1"/>
  <c r="AO905" i="1"/>
  <c r="AQ905" i="1" l="1"/>
  <c r="A905" i="1" s="1"/>
  <c r="AO906" i="1"/>
  <c r="AQ906" i="1" l="1"/>
  <c r="A906" i="1" s="1"/>
  <c r="AO907" i="1"/>
  <c r="AQ907" i="1" l="1"/>
  <c r="A907" i="1" s="1"/>
  <c r="AO908" i="1"/>
  <c r="AQ908" i="1" l="1"/>
  <c r="A908" i="1" s="1"/>
  <c r="AO909" i="1"/>
  <c r="AQ909" i="1" l="1"/>
  <c r="A909" i="1" s="1"/>
  <c r="AO910" i="1"/>
  <c r="AQ910" i="1" l="1"/>
  <c r="A910" i="1" s="1"/>
  <c r="AO911" i="1"/>
  <c r="AQ911" i="1" l="1"/>
  <c r="A911" i="1" s="1"/>
  <c r="AO912" i="1"/>
  <c r="AQ912" i="1" l="1"/>
  <c r="A912" i="1" s="1"/>
  <c r="AO914" i="1"/>
  <c r="AQ914" i="1" l="1"/>
  <c r="A914" i="1" s="1"/>
  <c r="AO915" i="1"/>
  <c r="AQ915" i="1" l="1"/>
  <c r="A915" i="1" s="1"/>
  <c r="AO916" i="1"/>
  <c r="AQ916" i="1" l="1"/>
  <c r="A916" i="1" s="1"/>
  <c r="AO917" i="1"/>
  <c r="AQ917" i="1" l="1"/>
  <c r="A917" i="1" s="1"/>
  <c r="AO918" i="1"/>
  <c r="AQ918" i="1" l="1"/>
  <c r="A918" i="1" s="1"/>
  <c r="AO919" i="1"/>
  <c r="AQ919" i="1" l="1"/>
  <c r="A919" i="1" s="1"/>
  <c r="AO920" i="1"/>
  <c r="AQ920" i="1" l="1"/>
  <c r="A920" i="1" s="1"/>
  <c r="AO921" i="1"/>
  <c r="AQ921" i="1" l="1"/>
  <c r="A921" i="1" s="1"/>
  <c r="AO922" i="1"/>
  <c r="AQ922" i="1" l="1"/>
  <c r="A922" i="1" s="1"/>
  <c r="AO923" i="1"/>
  <c r="AQ923" i="1" l="1"/>
  <c r="A923" i="1" s="1"/>
  <c r="AO924" i="1"/>
  <c r="AQ924" i="1" l="1"/>
  <c r="A924" i="1" s="1"/>
  <c r="AO925" i="1"/>
  <c r="AQ925" i="1" l="1"/>
  <c r="A925" i="1" s="1"/>
  <c r="AO926" i="1"/>
  <c r="AQ926" i="1" l="1"/>
  <c r="A926" i="1" s="1"/>
  <c r="AO927" i="1"/>
  <c r="AQ927" i="1" l="1"/>
  <c r="A927" i="1" s="1"/>
  <c r="AO928" i="1"/>
  <c r="AQ928" i="1" l="1"/>
  <c r="A928" i="1" s="1"/>
  <c r="AO929" i="1"/>
  <c r="AQ929" i="1" l="1"/>
  <c r="A929" i="1" s="1"/>
  <c r="AO930" i="1"/>
  <c r="AQ930" i="1" l="1"/>
  <c r="A930" i="1" s="1"/>
  <c r="AO931" i="1"/>
  <c r="AQ931" i="1" l="1"/>
  <c r="A931" i="1" s="1"/>
  <c r="AO932" i="1"/>
  <c r="AQ932" i="1" l="1"/>
  <c r="A932" i="1" s="1"/>
  <c r="AO933" i="1"/>
  <c r="AQ933" i="1" l="1"/>
  <c r="A933" i="1" s="1"/>
  <c r="AO934" i="1"/>
  <c r="AQ934" i="1" l="1"/>
  <c r="A934" i="1" s="1"/>
  <c r="AO935" i="1"/>
  <c r="AQ935" i="1" l="1"/>
  <c r="A935" i="1" s="1"/>
  <c r="AO936" i="1"/>
  <c r="AQ936" i="1" l="1"/>
  <c r="A936" i="1" s="1"/>
  <c r="AO937" i="1"/>
  <c r="AQ937" i="1" l="1"/>
  <c r="A937" i="1" s="1"/>
  <c r="AO938" i="1"/>
  <c r="AQ938" i="1" l="1"/>
  <c r="A938" i="1" s="1"/>
  <c r="AO939" i="1"/>
  <c r="AQ939" i="1" l="1"/>
  <c r="A939" i="1" s="1"/>
  <c r="AO940" i="1"/>
  <c r="AQ940" i="1" l="1"/>
  <c r="A940" i="1" s="1"/>
  <c r="AO941" i="1"/>
  <c r="AQ941" i="1" l="1"/>
  <c r="A941" i="1" s="1"/>
  <c r="AO942" i="1"/>
  <c r="AQ942" i="1" l="1"/>
  <c r="A942" i="1" s="1"/>
  <c r="AO943" i="1"/>
  <c r="AQ943" i="1" l="1"/>
  <c r="A943" i="1" s="1"/>
  <c r="AO944" i="1"/>
  <c r="AQ944" i="1" l="1"/>
  <c r="A944" i="1" s="1"/>
  <c r="AO945" i="1"/>
  <c r="AQ945" i="1" l="1"/>
  <c r="A945" i="1" s="1"/>
  <c r="AO946" i="1"/>
  <c r="AQ946" i="1" l="1"/>
  <c r="A946" i="1" s="1"/>
  <c r="AO947" i="1"/>
  <c r="AQ947" i="1" l="1"/>
  <c r="A947" i="1" s="1"/>
  <c r="AO948" i="1"/>
  <c r="AQ948" i="1" l="1"/>
  <c r="A948" i="1" s="1"/>
  <c r="AO949" i="1"/>
  <c r="AQ949" i="1" l="1"/>
  <c r="A949" i="1" s="1"/>
  <c r="AO950" i="1"/>
  <c r="AQ950" i="1" l="1"/>
  <c r="A950" i="1" s="1"/>
  <c r="AO951" i="1"/>
  <c r="AQ951" i="1" l="1"/>
  <c r="A951" i="1" s="1"/>
  <c r="AO952" i="1"/>
  <c r="AO953" i="1" s="1"/>
  <c r="AQ953" i="1" l="1"/>
  <c r="A953" i="1" s="1"/>
  <c r="AO954" i="1"/>
  <c r="AQ952" i="1"/>
  <c r="A952" i="1" s="1"/>
  <c r="AQ954" i="1" l="1"/>
  <c r="A954" i="1" s="1"/>
  <c r="AO955" i="1"/>
  <c r="AQ955" i="1" l="1"/>
  <c r="A955" i="1" s="1"/>
  <c r="AO956" i="1"/>
  <c r="AQ956" i="1" s="1"/>
  <c r="A956" i="1" s="1"/>
  <c r="AO957" i="1" l="1"/>
  <c r="AQ957" i="1" s="1"/>
  <c r="A957" i="1" s="1"/>
  <c r="AO958" i="1" l="1"/>
  <c r="AQ958" i="1" s="1"/>
  <c r="A958" i="1" s="1"/>
  <c r="AO959" i="1" l="1"/>
  <c r="AQ959" i="1" s="1"/>
  <c r="A959" i="1" s="1"/>
  <c r="AO960" i="1" l="1"/>
  <c r="AQ960" i="1" s="1"/>
  <c r="A960" i="1" s="1"/>
  <c r="AO961" i="1" l="1"/>
  <c r="AO962" i="1" s="1"/>
  <c r="AQ961" i="1" l="1"/>
  <c r="A961" i="1" s="1"/>
  <c r="AQ962" i="1"/>
  <c r="A962" i="1" s="1"/>
  <c r="AO963" i="1" l="1"/>
  <c r="AQ963" i="1" l="1"/>
  <c r="A963" i="1" s="1"/>
  <c r="AO964" i="1"/>
  <c r="AQ964" i="1" l="1"/>
  <c r="A964" i="1" s="1"/>
  <c r="AO965" i="1"/>
  <c r="AQ965" i="1" l="1"/>
  <c r="A965" i="1" s="1"/>
  <c r="AO966" i="1"/>
  <c r="AQ966" i="1" l="1"/>
  <c r="A966" i="1" s="1"/>
  <c r="AO967" i="1"/>
  <c r="AQ967" i="1" l="1"/>
  <c r="A967" i="1" s="1"/>
  <c r="AO968" i="1"/>
  <c r="AQ968" i="1" l="1"/>
  <c r="A968" i="1" s="1"/>
  <c r="AO969" i="1"/>
  <c r="AQ969" i="1" l="1"/>
  <c r="A969" i="1" s="1"/>
  <c r="AO970" i="1"/>
  <c r="AQ970" i="1" l="1"/>
  <c r="A970" i="1" s="1"/>
  <c r="AO971" i="1"/>
  <c r="AQ971" i="1" l="1"/>
  <c r="A971" i="1" s="1"/>
  <c r="AO972" i="1"/>
  <c r="AQ972" i="1" l="1"/>
  <c r="A972" i="1" s="1"/>
  <c r="AO973" i="1"/>
  <c r="AQ973" i="1" l="1"/>
  <c r="A973" i="1" s="1"/>
  <c r="AO974" i="1"/>
  <c r="AQ974" i="1" l="1"/>
  <c r="A974" i="1" s="1"/>
  <c r="AO975" i="1"/>
  <c r="AQ975" i="1" l="1"/>
  <c r="A975" i="1" s="1"/>
  <c r="AO976" i="1"/>
  <c r="AQ976" i="1" l="1"/>
  <c r="A976" i="1" s="1"/>
  <c r="AO977" i="1"/>
  <c r="AQ977" i="1" l="1"/>
  <c r="A977" i="1" s="1"/>
  <c r="AO978" i="1"/>
  <c r="AQ978" i="1" l="1"/>
  <c r="A978" i="1" s="1"/>
  <c r="AO979" i="1"/>
  <c r="AQ979" i="1" l="1"/>
  <c r="A979" i="1" s="1"/>
  <c r="AO980" i="1"/>
  <c r="AQ980" i="1" l="1"/>
  <c r="A980" i="1" s="1"/>
  <c r="AO981" i="1"/>
  <c r="AQ981" i="1" l="1"/>
  <c r="A981" i="1" s="1"/>
  <c r="AO982" i="1"/>
  <c r="AQ982" i="1" l="1"/>
  <c r="A982" i="1" s="1"/>
  <c r="AO983" i="1"/>
  <c r="AQ983" i="1" l="1"/>
  <c r="A983" i="1" s="1"/>
  <c r="AO984" i="1"/>
  <c r="AQ984" i="1" l="1"/>
  <c r="A984" i="1" s="1"/>
  <c r="AO985" i="1"/>
  <c r="AQ985" i="1" l="1"/>
  <c r="A985" i="1" s="1"/>
  <c r="AO986" i="1"/>
  <c r="AQ986" i="1" l="1"/>
  <c r="A986" i="1" s="1"/>
  <c r="AO987" i="1"/>
  <c r="AQ987" i="1" l="1"/>
  <c r="A987" i="1" s="1"/>
  <c r="AO988" i="1"/>
  <c r="AQ988" i="1" l="1"/>
  <c r="A988" i="1" s="1"/>
  <c r="AO989" i="1"/>
  <c r="AQ989" i="1" l="1"/>
  <c r="A989" i="1" s="1"/>
  <c r="AO990" i="1"/>
  <c r="AQ990" i="1" l="1"/>
  <c r="A990" i="1" s="1"/>
  <c r="AO991" i="1"/>
  <c r="AQ991" i="1" l="1"/>
  <c r="A991" i="1" s="1"/>
  <c r="AO992" i="1"/>
  <c r="AQ992" i="1" l="1"/>
  <c r="A992" i="1" s="1"/>
  <c r="AO993" i="1"/>
  <c r="AQ993" i="1" l="1"/>
  <c r="A993" i="1" s="1"/>
  <c r="AO994" i="1"/>
  <c r="AQ994" i="1" l="1"/>
  <c r="A994" i="1" s="1"/>
  <c r="AO995" i="1"/>
  <c r="AQ995" i="1" l="1"/>
  <c r="A995" i="1" s="1"/>
  <c r="AO996" i="1"/>
  <c r="AQ996" i="1" l="1"/>
  <c r="A996" i="1" s="1"/>
  <c r="AO997" i="1"/>
  <c r="AQ997" i="1" l="1"/>
  <c r="A997" i="1" s="1"/>
  <c r="AO998" i="1"/>
  <c r="AQ998" i="1" l="1"/>
  <c r="A998" i="1" s="1"/>
  <c r="AO999" i="1"/>
  <c r="AQ999" i="1" l="1"/>
  <c r="A999" i="1" s="1"/>
  <c r="AO1000" i="1"/>
  <c r="AQ1000" i="1" l="1"/>
  <c r="A1000" i="1" s="1"/>
  <c r="AO1001" i="1"/>
  <c r="AQ1001" i="1" l="1"/>
  <c r="A1001" i="1" s="1"/>
  <c r="AO1002" i="1"/>
  <c r="AQ1002" i="1" l="1"/>
  <c r="A1002" i="1" s="1"/>
  <c r="AO1003" i="1"/>
  <c r="AQ1003" i="1" l="1"/>
  <c r="A1003" i="1" s="1"/>
  <c r="AO1004" i="1"/>
  <c r="AQ1004" i="1" l="1"/>
  <c r="A1004" i="1" s="1"/>
  <c r="AO1005" i="1"/>
  <c r="AQ1005" i="1" l="1"/>
  <c r="A1005" i="1" s="1"/>
  <c r="AO1006" i="1"/>
  <c r="AQ1006" i="1" l="1"/>
  <c r="A1006" i="1" s="1"/>
  <c r="AO1007" i="1"/>
  <c r="AQ1007" i="1" l="1"/>
  <c r="A1007" i="1" s="1"/>
  <c r="AO1008" i="1"/>
  <c r="AQ1008" i="1" l="1"/>
  <c r="A1008" i="1" s="1"/>
  <c r="AO1009" i="1"/>
  <c r="AQ1009" i="1" l="1"/>
  <c r="A1009" i="1" s="1"/>
  <c r="AO1010" i="1"/>
  <c r="AQ1010" i="1" l="1"/>
  <c r="A1010" i="1" s="1"/>
  <c r="AO1011" i="1"/>
  <c r="AQ1011" i="1" l="1"/>
  <c r="A1011" i="1" s="1"/>
  <c r="AO1012" i="1"/>
  <c r="AQ1012" i="1" l="1"/>
  <c r="A1012" i="1" s="1"/>
  <c r="AO1013" i="1"/>
  <c r="AQ1013" i="1" l="1"/>
  <c r="A1013" i="1" s="1"/>
  <c r="AO1014" i="1"/>
  <c r="AQ1014" i="1" l="1"/>
  <c r="A1014" i="1" s="1"/>
  <c r="AO1017" i="1"/>
  <c r="AQ1017" i="1" l="1"/>
  <c r="A1017" i="1" s="1"/>
  <c r="AO1019" i="1"/>
  <c r="AQ1019" i="1" l="1"/>
  <c r="A1019" i="1" s="1"/>
  <c r="AO1020" i="1"/>
  <c r="AQ1020" i="1" l="1"/>
  <c r="A1020" i="1" s="1"/>
  <c r="AO1021" i="1"/>
  <c r="AQ1021" i="1" l="1"/>
  <c r="A1021" i="1" s="1"/>
  <c r="AO1022" i="1"/>
  <c r="AQ1022" i="1" l="1"/>
  <c r="A1022" i="1" s="1"/>
  <c r="AO1024" i="1"/>
  <c r="AQ1024" i="1" l="1"/>
  <c r="A1024" i="1" s="1"/>
  <c r="AO1025" i="1"/>
  <c r="AQ1025" i="1" l="1"/>
  <c r="A1025" i="1" s="1"/>
  <c r="AO1026" i="1"/>
  <c r="AQ1026" i="1" l="1"/>
  <c r="A1026" i="1" s="1"/>
  <c r="AO1027" i="1"/>
  <c r="AQ1027" i="1" l="1"/>
  <c r="A1027" i="1" s="1"/>
  <c r="AO1028" i="1"/>
  <c r="AQ1028" i="1" l="1"/>
  <c r="A1028" i="1" s="1"/>
  <c r="AO1029" i="1"/>
  <c r="AQ1029" i="1" l="1"/>
  <c r="A1029" i="1" s="1"/>
  <c r="AO1030" i="1"/>
  <c r="AQ1030" i="1" l="1"/>
  <c r="A1030" i="1" s="1"/>
  <c r="AO1031" i="1"/>
  <c r="AQ1031" i="1" l="1"/>
  <c r="A1031" i="1" s="1"/>
  <c r="AO1032" i="1"/>
  <c r="AQ1032" i="1" l="1"/>
  <c r="A1032" i="1" s="1"/>
  <c r="AO1033" i="1"/>
  <c r="AQ1033" i="1" l="1"/>
  <c r="A1033" i="1" s="1"/>
  <c r="AO1034" i="1"/>
  <c r="AQ1034" i="1" l="1"/>
  <c r="A1034" i="1" s="1"/>
  <c r="AO1035" i="1"/>
  <c r="AQ1035" i="1" l="1"/>
  <c r="A1035" i="1" s="1"/>
  <c r="AO1036" i="1"/>
  <c r="AQ1036" i="1" l="1"/>
  <c r="A1036" i="1" s="1"/>
  <c r="AO1037" i="1"/>
  <c r="AQ1037" i="1" l="1"/>
  <c r="A1037" i="1" s="1"/>
  <c r="AO1038" i="1"/>
  <c r="AQ1038" i="1" l="1"/>
  <c r="A1038" i="1" s="1"/>
  <c r="AO1039" i="1"/>
  <c r="AQ1039" i="1" l="1"/>
  <c r="A1039" i="1" s="1"/>
  <c r="AO1040" i="1"/>
  <c r="AQ1040" i="1" l="1"/>
  <c r="A1040" i="1" s="1"/>
  <c r="AO1041" i="1"/>
  <c r="AQ1041" i="1" l="1"/>
  <c r="A1041" i="1" s="1"/>
  <c r="AO1042" i="1"/>
  <c r="AQ1042" i="1" l="1"/>
  <c r="A1042" i="1" s="1"/>
  <c r="AO1043" i="1"/>
  <c r="AQ1043" i="1" l="1"/>
  <c r="A1043" i="1" s="1"/>
  <c r="AO1044" i="1"/>
  <c r="AQ1044" i="1" l="1"/>
  <c r="A1044" i="1" s="1"/>
  <c r="AO1045" i="1"/>
  <c r="AQ1045" i="1" l="1"/>
  <c r="A1045" i="1" s="1"/>
  <c r="AO1046" i="1"/>
  <c r="AO1047" i="1" s="1"/>
  <c r="AO1048" i="1" l="1"/>
  <c r="AQ1047" i="1"/>
  <c r="AQ1046" i="1"/>
  <c r="A1046" i="1" s="1"/>
  <c r="AQ1048" i="1" l="1"/>
  <c r="A1048" i="1" s="1"/>
  <c r="AO1049" i="1"/>
  <c r="A1047" i="1"/>
  <c r="AO1050" i="1" l="1"/>
  <c r="AQ1050" i="1" s="1"/>
  <c r="AQ1049" i="1"/>
  <c r="A1049" i="1" s="1"/>
  <c r="A1050" i="1" l="1"/>
  <c r="AO1051" i="1"/>
  <c r="AQ1051" i="1" l="1"/>
  <c r="A1051" i="1" s="1"/>
  <c r="AO1052" i="1"/>
  <c r="AQ1052" i="1" l="1"/>
  <c r="A1052" i="1" s="1"/>
  <c r="AO1053" i="1"/>
  <c r="AQ1053" i="1" l="1"/>
  <c r="A1053" i="1" s="1"/>
  <c r="AO1056" i="1"/>
  <c r="AQ1056" i="1" l="1"/>
  <c r="A1056" i="1" s="1"/>
  <c r="AO1057" i="1"/>
  <c r="AQ1057" i="1" l="1"/>
  <c r="A1057" i="1" s="1"/>
  <c r="AO1058" i="1"/>
  <c r="AQ1058" i="1" l="1"/>
  <c r="A1058" i="1" s="1"/>
  <c r="AO1059" i="1"/>
  <c r="AQ1059" i="1" l="1"/>
  <c r="A1059" i="1" s="1"/>
  <c r="AO1060" i="1"/>
  <c r="AQ1060" i="1" l="1"/>
  <c r="A1060" i="1" s="1"/>
  <c r="AO1061" i="1"/>
  <c r="AQ1061" i="1" l="1"/>
  <c r="A1061" i="1" s="1"/>
  <c r="AO1062" i="1"/>
  <c r="AQ1062" i="1" l="1"/>
  <c r="A1062" i="1" s="1"/>
  <c r="AO1063" i="1"/>
  <c r="AQ1063" i="1" l="1"/>
  <c r="A1063" i="1" s="1"/>
  <c r="AO1064" i="1"/>
  <c r="AQ1064" i="1" l="1"/>
  <c r="A1064" i="1" s="1"/>
  <c r="AO1065" i="1"/>
  <c r="AQ1065" i="1" l="1"/>
  <c r="A1065" i="1" s="1"/>
  <c r="AO1066" i="1"/>
  <c r="AQ1066" i="1" l="1"/>
  <c r="A1066" i="1" s="1"/>
  <c r="AO1067" i="1"/>
  <c r="AQ1067" i="1" l="1"/>
  <c r="A1067" i="1" s="1"/>
  <c r="AO1068" i="1"/>
  <c r="AQ1068" i="1" l="1"/>
  <c r="A1068" i="1" s="1"/>
  <c r="AO1069" i="1"/>
  <c r="AQ1069" i="1" l="1"/>
  <c r="A1069" i="1" s="1"/>
  <c r="AO1071" i="1"/>
  <c r="AQ1071" i="1" l="1"/>
  <c r="A1071" i="1" s="1"/>
  <c r="AO1072" i="1"/>
  <c r="AQ1072" i="1" l="1"/>
  <c r="A1072" i="1" s="1"/>
  <c r="AO1073" i="1"/>
  <c r="AQ1073" i="1" l="1"/>
  <c r="A1073" i="1" s="1"/>
  <c r="AO1074" i="1"/>
  <c r="AQ1074" i="1" l="1"/>
  <c r="A1074" i="1" s="1"/>
  <c r="AO1075" i="1"/>
  <c r="AQ1075" i="1" l="1"/>
  <c r="A1075" i="1" s="1"/>
  <c r="AO1076" i="1"/>
  <c r="AQ1076" i="1" l="1"/>
  <c r="A1076" i="1" s="1"/>
  <c r="AO1077" i="1"/>
  <c r="AQ1077" i="1" l="1"/>
  <c r="A1077" i="1" s="1"/>
  <c r="AO1078" i="1"/>
  <c r="AQ1078" i="1" l="1"/>
  <c r="A1078" i="1" s="1"/>
  <c r="AO1079" i="1"/>
  <c r="AQ1079" i="1" l="1"/>
  <c r="A1079" i="1" s="1"/>
  <c r="AO1080" i="1"/>
  <c r="AQ1080" i="1" l="1"/>
  <c r="A1080" i="1" s="1"/>
  <c r="AO1081" i="1"/>
  <c r="AQ1081" i="1" l="1"/>
  <c r="A1081" i="1" s="1"/>
  <c r="AO1082" i="1"/>
  <c r="AQ1082" i="1" l="1"/>
  <c r="A1082" i="1" s="1"/>
  <c r="AO1083" i="1"/>
  <c r="AQ1083" i="1" l="1"/>
  <c r="A1083" i="1" s="1"/>
  <c r="AO1084" i="1"/>
  <c r="AQ1084" i="1" l="1"/>
  <c r="A1084" i="1" s="1"/>
  <c r="AO1085" i="1"/>
  <c r="AQ1085" i="1" l="1"/>
  <c r="A1085" i="1" s="1"/>
  <c r="AO1086" i="1"/>
  <c r="AQ1086" i="1" l="1"/>
  <c r="A1086" i="1" s="1"/>
  <c r="AO1087" i="1"/>
  <c r="AQ1087" i="1" l="1"/>
  <c r="A1087" i="1" s="1"/>
  <c r="AO1088" i="1"/>
  <c r="AQ1088" i="1" l="1"/>
  <c r="A1088" i="1" s="1"/>
  <c r="AO1089" i="1"/>
  <c r="AQ1089" i="1" l="1"/>
  <c r="A1089" i="1" s="1"/>
  <c r="AO1091" i="1"/>
  <c r="AQ1091" i="1" l="1"/>
  <c r="A1091" i="1" s="1"/>
  <c r="AO1092" i="1"/>
  <c r="AQ1092" i="1" l="1"/>
  <c r="A1092" i="1" s="1"/>
  <c r="AO1093" i="1"/>
  <c r="AQ1093" i="1" l="1"/>
  <c r="A1093" i="1" s="1"/>
  <c r="AO1094" i="1"/>
  <c r="AQ1094" i="1" l="1"/>
  <c r="A1094" i="1" s="1"/>
  <c r="AO1095" i="1"/>
  <c r="AO1096" i="1" s="1"/>
  <c r="AQ1096" i="1" l="1"/>
  <c r="A1096" i="1" s="1"/>
  <c r="AO1097" i="1"/>
  <c r="AO1098" i="1" s="1"/>
  <c r="AQ1095" i="1"/>
  <c r="A1095" i="1" s="1"/>
  <c r="AQ1097" i="1" l="1"/>
  <c r="A1097" i="1" s="1"/>
  <c r="AQ1098" i="1" l="1"/>
  <c r="A1098" i="1" s="1"/>
  <c r="AO1099" i="1"/>
  <c r="AQ1099" i="1" l="1"/>
  <c r="A1099" i="1" s="1"/>
  <c r="AO1100" i="1"/>
  <c r="AQ1100" i="1" l="1"/>
  <c r="A1100" i="1" s="1"/>
  <c r="AO1101" i="1"/>
  <c r="AQ1101" i="1" l="1"/>
  <c r="A1101" i="1" s="1"/>
  <c r="AO1102" i="1"/>
  <c r="AQ1102" i="1" l="1"/>
  <c r="A1102" i="1" s="1"/>
  <c r="AO1103" i="1"/>
  <c r="AQ1103" i="1" l="1"/>
  <c r="A1103" i="1" s="1"/>
  <c r="AO1104" i="1"/>
  <c r="AQ1104" i="1" l="1"/>
  <c r="A1104" i="1" s="1"/>
  <c r="AO1105" i="1"/>
  <c r="AQ1105" i="1" l="1"/>
  <c r="A1105" i="1" s="1"/>
  <c r="AO1106" i="1"/>
  <c r="AQ1106" i="1" l="1"/>
  <c r="A1106" i="1" s="1"/>
  <c r="AO1107" i="1"/>
  <c r="AQ1107" i="1" l="1"/>
  <c r="A1107" i="1" s="1"/>
  <c r="AO1108" i="1"/>
  <c r="AQ1108" i="1" l="1"/>
  <c r="A1108" i="1" s="1"/>
  <c r="AO1109" i="1"/>
  <c r="AQ1109" i="1" l="1"/>
  <c r="A1109" i="1" s="1"/>
  <c r="AO1110" i="1"/>
  <c r="AQ1110" i="1" l="1"/>
  <c r="A1110" i="1" s="1"/>
  <c r="AO1111" i="1"/>
  <c r="AQ1111" i="1" l="1"/>
  <c r="A1111" i="1" s="1"/>
  <c r="AO1112" i="1"/>
  <c r="AQ1112" i="1" l="1"/>
  <c r="A1112" i="1" s="1"/>
  <c r="AO1113" i="1"/>
  <c r="AQ1113" i="1" l="1"/>
  <c r="A1113" i="1" s="1"/>
  <c r="AO1114" i="1"/>
  <c r="AQ1114" i="1" l="1"/>
  <c r="A1114" i="1" s="1"/>
  <c r="AO1115" i="1"/>
  <c r="AQ1115" i="1" l="1"/>
  <c r="A1115" i="1" s="1"/>
  <c r="AO1116" i="1"/>
  <c r="AQ1116" i="1" l="1"/>
  <c r="A1116" i="1" s="1"/>
  <c r="AO1117" i="1"/>
  <c r="AQ1117" i="1" l="1"/>
  <c r="A1117" i="1" s="1"/>
  <c r="AO1118" i="1"/>
  <c r="AQ1118" i="1" l="1"/>
  <c r="A1118" i="1" s="1"/>
  <c r="AO1119" i="1"/>
  <c r="AQ1119" i="1" l="1"/>
  <c r="A1119" i="1" s="1"/>
  <c r="AO1120" i="1"/>
  <c r="AQ1120" i="1" l="1"/>
  <c r="A1120" i="1" s="1"/>
  <c r="AO1121" i="1"/>
  <c r="AQ1121" i="1" l="1"/>
  <c r="A1121" i="1" s="1"/>
  <c r="AO1122" i="1"/>
  <c r="AQ1122" i="1" l="1"/>
  <c r="A1122" i="1" s="1"/>
  <c r="AO1123" i="1"/>
  <c r="AQ1123" i="1" l="1"/>
  <c r="A1123" i="1" s="1"/>
  <c r="AO1124" i="1"/>
  <c r="AQ1124" i="1" l="1"/>
  <c r="A1124" i="1" s="1"/>
  <c r="AO1125" i="1"/>
  <c r="AQ1125" i="1" l="1"/>
  <c r="A1125" i="1" s="1"/>
  <c r="AO1126" i="1"/>
  <c r="AQ1126" i="1" l="1"/>
  <c r="A1126" i="1" s="1"/>
  <c r="AO1127" i="1"/>
  <c r="AQ1127" i="1" l="1"/>
  <c r="A1127" i="1" s="1"/>
  <c r="AO1128" i="1"/>
  <c r="AQ1128" i="1" l="1"/>
  <c r="A1128" i="1" s="1"/>
  <c r="AO1129" i="1"/>
  <c r="AQ1129" i="1" l="1"/>
  <c r="A1129" i="1" s="1"/>
  <c r="AO1130" i="1"/>
  <c r="AQ1130" i="1" l="1"/>
  <c r="A1130" i="1" s="1"/>
  <c r="AO1131" i="1"/>
  <c r="AQ1131" i="1" l="1"/>
  <c r="A1131" i="1" s="1"/>
  <c r="AO1132" i="1"/>
  <c r="AQ1132" i="1" l="1"/>
  <c r="A1132" i="1" s="1"/>
  <c r="AO1133" i="1"/>
  <c r="AQ1133" i="1" l="1"/>
  <c r="A1133" i="1" s="1"/>
  <c r="AO1134" i="1"/>
  <c r="AQ1134" i="1" l="1"/>
  <c r="A1134" i="1" s="1"/>
  <c r="AO1135" i="1"/>
  <c r="AQ1135" i="1" l="1"/>
  <c r="A1135" i="1" s="1"/>
  <c r="AO1136" i="1"/>
  <c r="AQ1136" i="1" l="1"/>
  <c r="A1136" i="1" s="1"/>
  <c r="AO1137" i="1"/>
  <c r="AQ1137" i="1" l="1"/>
  <c r="A1137" i="1" s="1"/>
  <c r="AO1138" i="1"/>
  <c r="AQ1138" i="1" l="1"/>
  <c r="A1138" i="1" s="1"/>
  <c r="AO1139" i="1"/>
  <c r="AQ1139" i="1" l="1"/>
  <c r="A1139" i="1" s="1"/>
  <c r="AO1140" i="1"/>
  <c r="AQ1140" i="1" l="1"/>
  <c r="A1140" i="1" s="1"/>
  <c r="AO1141" i="1"/>
  <c r="AQ1141" i="1" l="1"/>
  <c r="A1141" i="1" s="1"/>
  <c r="AO1142" i="1"/>
  <c r="AQ1142" i="1" l="1"/>
  <c r="A1142" i="1" s="1"/>
  <c r="AO1143" i="1"/>
  <c r="AQ1143" i="1" l="1"/>
  <c r="A1143" i="1" s="1"/>
  <c r="AO1144" i="1"/>
  <c r="AQ1144" i="1" l="1"/>
  <c r="A1144" i="1" s="1"/>
  <c r="AO1145" i="1"/>
  <c r="AQ1145" i="1" l="1"/>
  <c r="A1145" i="1" s="1"/>
  <c r="AO1146" i="1"/>
  <c r="AQ1146" i="1" l="1"/>
  <c r="A1146" i="1" s="1"/>
  <c r="AO1147" i="1"/>
  <c r="AQ1147" i="1" l="1"/>
  <c r="A1147" i="1" s="1"/>
  <c r="AO1148" i="1" l="1"/>
  <c r="AQ1148" i="1" l="1"/>
  <c r="A1148" i="1" s="1"/>
  <c r="AO1149" i="1"/>
  <c r="AO1150" i="1" l="1"/>
  <c r="AO1151" i="1" s="1"/>
  <c r="AQ1151" i="1" s="1"/>
  <c r="A1151" i="1" s="1"/>
  <c r="AQ1149" i="1"/>
  <c r="A1149" i="1" s="1"/>
  <c r="AO1152" i="1" l="1"/>
  <c r="AQ1150" i="1"/>
  <c r="A1150" i="1" s="1"/>
  <c r="AO1153" i="1" l="1"/>
  <c r="AQ1152" i="1"/>
  <c r="A1152" i="1" s="1"/>
  <c r="AQ1153" i="1" l="1"/>
  <c r="A1153" i="1" s="1"/>
  <c r="AO1154" i="1"/>
  <c r="AQ1154" i="1" l="1"/>
  <c r="A1154" i="1" s="1"/>
  <c r="AO1155" i="1"/>
  <c r="AQ1155" i="1" l="1"/>
  <c r="A1155" i="1" s="1"/>
  <c r="AO1156" i="1"/>
  <c r="AQ1156" i="1" l="1"/>
  <c r="A1156" i="1" s="1"/>
  <c r="AO1157" i="1"/>
  <c r="AQ1157" i="1" l="1"/>
  <c r="A1157" i="1" s="1"/>
  <c r="AO1158" i="1"/>
  <c r="AQ1158" i="1" l="1"/>
  <c r="A1158" i="1" s="1"/>
  <c r="AO1159" i="1"/>
  <c r="AQ1159" i="1" l="1"/>
  <c r="A1159" i="1" s="1"/>
  <c r="AO1160" i="1"/>
  <c r="AQ1160" i="1" l="1"/>
  <c r="A1160" i="1" s="1"/>
  <c r="AO1161" i="1" l="1"/>
  <c r="AQ1161" i="1" l="1"/>
  <c r="A1161" i="1" s="1"/>
  <c r="AO1162" i="1"/>
  <c r="AQ1162" i="1" l="1"/>
  <c r="A1162" i="1" s="1"/>
  <c r="AO1163" i="1" l="1"/>
  <c r="AQ1163" i="1" l="1"/>
  <c r="A1163" i="1" s="1"/>
  <c r="AO1164" i="1"/>
  <c r="AQ1164" i="1" l="1"/>
  <c r="A1164" i="1" s="1"/>
  <c r="AO1165" i="1"/>
  <c r="AQ1165" i="1" l="1"/>
  <c r="A1165" i="1" s="1"/>
  <c r="AO1166" i="1"/>
  <c r="AQ1166" i="1" l="1"/>
  <c r="A1166" i="1" s="1"/>
  <c r="AO1167" i="1"/>
  <c r="AQ1167" i="1" l="1"/>
  <c r="A1167" i="1" s="1"/>
  <c r="AO1168" i="1"/>
  <c r="AO1169" i="1" s="1"/>
  <c r="AQ1169" i="1" l="1"/>
  <c r="A1169" i="1" s="1"/>
  <c r="AQ1168" i="1"/>
  <c r="A1168" i="1" s="1"/>
  <c r="AO1172" i="1" l="1"/>
  <c r="AQ1172" i="1" s="1"/>
  <c r="A1172" i="1" s="1"/>
  <c r="AO1173" i="1" l="1"/>
  <c r="AQ1173" i="1" s="1"/>
  <c r="A1173" i="1" s="1"/>
  <c r="AO1175" i="1" l="1"/>
  <c r="AQ1175" i="1" s="1"/>
  <c r="A1175" i="1" s="1"/>
  <c r="AO1176" i="1" l="1"/>
  <c r="AO1177" i="1" s="1"/>
  <c r="AQ1176" i="1" l="1"/>
  <c r="A1176" i="1" s="1"/>
  <c r="AQ1177" i="1"/>
  <c r="A1177" i="1" s="1"/>
  <c r="AO1180" i="1"/>
  <c r="AQ1180" i="1" l="1"/>
  <c r="A1180" i="1" s="1"/>
  <c r="AO1181" i="1"/>
  <c r="AQ1181" i="1" l="1"/>
  <c r="A1181" i="1" s="1"/>
  <c r="AO1183" i="1"/>
  <c r="AQ1183" i="1" l="1"/>
  <c r="A1183" i="1" s="1"/>
  <c r="AO1184" i="1"/>
  <c r="AQ1184" i="1" l="1"/>
  <c r="A1184" i="1" s="1"/>
  <c r="AO1185" i="1"/>
  <c r="AQ1185" i="1" l="1"/>
  <c r="A1185" i="1" s="1"/>
  <c r="AO1186" i="1"/>
  <c r="AQ1186" i="1" l="1"/>
  <c r="A1186" i="1" s="1"/>
  <c r="AO1187" i="1"/>
  <c r="AQ1187" i="1" l="1"/>
  <c r="A1187" i="1" s="1"/>
  <c r="AO1188" i="1"/>
  <c r="AQ1188" i="1" l="1"/>
  <c r="A1188" i="1" s="1"/>
  <c r="AO1189" i="1"/>
  <c r="AQ1189" i="1" l="1"/>
  <c r="A1189" i="1" s="1"/>
  <c r="AO1190" i="1"/>
  <c r="AQ1190" i="1" l="1"/>
  <c r="A1190" i="1" s="1"/>
  <c r="AO1191" i="1"/>
  <c r="AQ1191" i="1" l="1"/>
  <c r="A1191" i="1" s="1"/>
  <c r="AO1192" i="1"/>
  <c r="AQ1192" i="1" l="1"/>
  <c r="A1192" i="1" s="1"/>
  <c r="AO1193" i="1"/>
  <c r="AQ1193" i="1" l="1"/>
  <c r="A1193" i="1" s="1"/>
  <c r="AO1194" i="1"/>
  <c r="AQ1194" i="1" l="1"/>
  <c r="A1194" i="1" s="1"/>
  <c r="AO1196" i="1"/>
  <c r="AQ1196" i="1" l="1"/>
  <c r="A1196" i="1" s="1"/>
  <c r="AO1197" i="1"/>
  <c r="AQ1197" i="1" l="1"/>
  <c r="A1197" i="1" s="1"/>
  <c r="AO1198" i="1"/>
  <c r="AQ1198" i="1" l="1"/>
  <c r="A1198" i="1" s="1"/>
  <c r="AO1199" i="1"/>
  <c r="AQ1199" i="1" l="1"/>
  <c r="A1199" i="1" s="1"/>
  <c r="AO1200" i="1"/>
  <c r="AQ1200" i="1" l="1"/>
  <c r="A1200" i="1" s="1"/>
  <c r="AO1201" i="1"/>
  <c r="AQ1201" i="1" l="1"/>
  <c r="A1201" i="1" s="1"/>
  <c r="AO1202" i="1"/>
  <c r="AQ1202" i="1" l="1"/>
  <c r="A1202" i="1" s="1"/>
  <c r="AO1203" i="1"/>
  <c r="AQ1203" i="1" l="1"/>
  <c r="A1203" i="1" s="1"/>
  <c r="AO1204" i="1"/>
  <c r="AQ1204" i="1" l="1"/>
  <c r="A1204" i="1" s="1"/>
  <c r="AO1205" i="1"/>
  <c r="AQ1205" i="1" l="1"/>
  <c r="A1205" i="1" s="1"/>
  <c r="AO1206" i="1"/>
  <c r="AQ1206" i="1" l="1"/>
  <c r="A1206" i="1" s="1"/>
  <c r="AO1207" i="1"/>
  <c r="AQ1207" i="1" l="1"/>
  <c r="A1207" i="1" s="1"/>
  <c r="AO1208" i="1"/>
  <c r="AQ1208" i="1" l="1"/>
  <c r="A1208" i="1" s="1"/>
  <c r="AO1209" i="1"/>
  <c r="AQ1209" i="1" l="1"/>
  <c r="A1209" i="1" s="1"/>
  <c r="AO1210" i="1"/>
  <c r="AQ1210" i="1" l="1"/>
  <c r="A1210" i="1" s="1"/>
  <c r="AO1211" i="1"/>
  <c r="AQ1211" i="1" l="1"/>
  <c r="A1211" i="1" s="1"/>
  <c r="AO1212" i="1"/>
  <c r="AQ1212" i="1" l="1"/>
  <c r="A1212" i="1" s="1"/>
  <c r="AO1213" i="1"/>
  <c r="AQ1213" i="1" l="1"/>
  <c r="A1213" i="1" s="1"/>
  <c r="AO1214" i="1"/>
  <c r="AQ1214" i="1" l="1"/>
  <c r="A1214" i="1" s="1"/>
  <c r="AO1215" i="1"/>
  <c r="AQ1215" i="1" l="1"/>
  <c r="A1215" i="1" s="1"/>
  <c r="AO1216" i="1"/>
  <c r="AQ1216" i="1" l="1"/>
  <c r="A1216" i="1" s="1"/>
  <c r="AO1217" i="1"/>
  <c r="AQ1217" i="1" l="1"/>
  <c r="A1217" i="1" s="1"/>
  <c r="AO1218" i="1"/>
  <c r="AQ1218" i="1" l="1"/>
  <c r="A1218" i="1" s="1"/>
  <c r="AO1219" i="1"/>
  <c r="AQ1219" i="1" l="1"/>
  <c r="A1219" i="1" s="1"/>
  <c r="AO1220" i="1"/>
  <c r="AQ1220" i="1" l="1"/>
  <c r="A1220" i="1" s="1"/>
  <c r="AO1221" i="1"/>
  <c r="AQ1221" i="1" l="1"/>
  <c r="A1221" i="1" s="1"/>
  <c r="AO1222" i="1"/>
  <c r="AQ1222" i="1" l="1"/>
  <c r="A1222" i="1" s="1"/>
  <c r="AO1223" i="1"/>
  <c r="AQ1223" i="1" l="1"/>
  <c r="A1223" i="1" s="1"/>
  <c r="AO1224" i="1"/>
  <c r="AQ1224" i="1" l="1"/>
  <c r="A1224" i="1" s="1"/>
  <c r="AO1225" i="1"/>
  <c r="AQ1225" i="1" l="1"/>
  <c r="A1225" i="1" s="1"/>
  <c r="AO1226" i="1"/>
  <c r="AQ1226" i="1" l="1"/>
  <c r="A1226" i="1" s="1"/>
  <c r="AO1227" i="1"/>
  <c r="AQ1227" i="1" l="1"/>
  <c r="A1227" i="1" s="1"/>
  <c r="AO1228" i="1"/>
  <c r="AQ1228" i="1" l="1"/>
  <c r="A1228" i="1" s="1"/>
  <c r="AO1229" i="1"/>
  <c r="AQ1229" i="1" l="1"/>
  <c r="A1229" i="1" s="1"/>
  <c r="AO1230" i="1"/>
  <c r="AQ1230" i="1" l="1"/>
  <c r="A1230" i="1" s="1"/>
  <c r="AO1231" i="1"/>
  <c r="AQ1231" i="1" l="1"/>
  <c r="A1231" i="1" s="1"/>
  <c r="AO1232" i="1"/>
  <c r="AQ1232" i="1" l="1"/>
  <c r="A1232" i="1" s="1"/>
  <c r="AO1233" i="1"/>
  <c r="AQ1233" i="1" l="1"/>
  <c r="A1233" i="1" s="1"/>
  <c r="AO1234" i="1"/>
  <c r="AQ1234" i="1" l="1"/>
  <c r="A1234" i="1" s="1"/>
  <c r="AO1235" i="1"/>
  <c r="AQ1235" i="1" l="1"/>
  <c r="A1235" i="1" s="1"/>
  <c r="AO1236" i="1"/>
  <c r="AQ1236" i="1" l="1"/>
  <c r="A1236" i="1" s="1"/>
  <c r="AO1237" i="1"/>
  <c r="AQ1237" i="1" l="1"/>
  <c r="A1237" i="1" s="1"/>
  <c r="AO1238" i="1"/>
  <c r="AQ1238" i="1" l="1"/>
  <c r="A1238" i="1" s="1"/>
  <c r="AO1239" i="1"/>
  <c r="AQ1239" i="1" l="1"/>
  <c r="A1239" i="1" s="1"/>
  <c r="AO1240" i="1"/>
  <c r="AQ1240" i="1" l="1"/>
  <c r="A1240" i="1" s="1"/>
  <c r="AO1241" i="1"/>
  <c r="AQ1241" i="1" l="1"/>
  <c r="A1241" i="1" s="1"/>
  <c r="AO1242" i="1"/>
  <c r="AQ1242" i="1" l="1"/>
  <c r="A1242" i="1" s="1"/>
  <c r="AO1243" i="1"/>
  <c r="AQ1243" i="1" l="1"/>
  <c r="A1243" i="1" s="1"/>
  <c r="AO1244" i="1"/>
  <c r="AQ1244" i="1" l="1"/>
  <c r="A1244" i="1" s="1"/>
  <c r="AO1245" i="1"/>
  <c r="AQ1245" i="1" l="1"/>
  <c r="A1245" i="1" s="1"/>
  <c r="AO1246" i="1"/>
  <c r="AQ1246" i="1" l="1"/>
  <c r="A1246" i="1" s="1"/>
  <c r="AO1247" i="1"/>
  <c r="AQ1247" i="1" l="1"/>
  <c r="A1247" i="1" s="1"/>
  <c r="AO1248" i="1"/>
  <c r="AQ1248" i="1" l="1"/>
  <c r="A1248" i="1" s="1"/>
  <c r="AO1249" i="1"/>
  <c r="AQ1249" i="1" l="1"/>
  <c r="A1249" i="1" s="1"/>
  <c r="AO1250" i="1"/>
  <c r="AQ1250" i="1" l="1"/>
  <c r="A1250" i="1" s="1"/>
  <c r="AO1251" i="1"/>
  <c r="AQ1251" i="1" l="1"/>
  <c r="A1251" i="1" s="1"/>
  <c r="AO1252" i="1"/>
  <c r="AQ1252" i="1" l="1"/>
  <c r="A1252" i="1" s="1"/>
  <c r="AO1253" i="1"/>
  <c r="AQ1253" i="1" l="1"/>
  <c r="A1253" i="1" s="1"/>
  <c r="AO1254" i="1"/>
  <c r="AQ1254" i="1" l="1"/>
  <c r="A1254" i="1" s="1"/>
  <c r="AO1255" i="1"/>
  <c r="AQ1255" i="1" l="1"/>
  <c r="A1255" i="1" s="1"/>
  <c r="AO1256" i="1"/>
  <c r="AQ1256" i="1" l="1"/>
  <c r="A1256" i="1" s="1"/>
  <c r="AO1257" i="1"/>
  <c r="AQ1257" i="1" l="1"/>
  <c r="A1257" i="1" s="1"/>
  <c r="AO1260" i="1" l="1"/>
  <c r="AQ1260" i="1" l="1"/>
  <c r="A1260" i="1" s="1"/>
  <c r="AO1261" i="1"/>
  <c r="AQ1261" i="1" l="1"/>
  <c r="A1261" i="1" s="1"/>
  <c r="AO1262" i="1"/>
  <c r="AQ1262" i="1" l="1"/>
  <c r="A1262" i="1" s="1"/>
  <c r="AO1263" i="1"/>
  <c r="AQ1263" i="1" l="1"/>
  <c r="A1263" i="1" s="1"/>
  <c r="AO1264" i="1"/>
  <c r="AQ1264" i="1" l="1"/>
  <c r="A1264" i="1" s="1"/>
  <c r="AO1265" i="1"/>
  <c r="AQ1265" i="1" l="1"/>
  <c r="A1265" i="1" s="1"/>
  <c r="AO1266" i="1"/>
  <c r="AQ1266" i="1" l="1"/>
  <c r="A1266" i="1" s="1"/>
  <c r="AO1267" i="1"/>
  <c r="AQ1267" i="1" l="1"/>
  <c r="A1267" i="1" s="1"/>
  <c r="AO1268" i="1"/>
  <c r="AQ1268" i="1" l="1"/>
  <c r="A1268" i="1" s="1"/>
  <c r="AO1269" i="1"/>
  <c r="AQ1269" i="1" l="1"/>
  <c r="A1269" i="1" s="1"/>
  <c r="AO1270" i="1"/>
  <c r="AQ1270" i="1" l="1"/>
  <c r="A1270" i="1" s="1"/>
  <c r="AO1271" i="1"/>
  <c r="AQ1271" i="1" l="1"/>
  <c r="A1271" i="1" s="1"/>
  <c r="AO1272" i="1"/>
  <c r="AQ1272" i="1" l="1"/>
  <c r="A1272" i="1" s="1"/>
  <c r="AO1273" i="1"/>
  <c r="AQ1273" i="1" l="1"/>
  <c r="A1273" i="1" s="1"/>
  <c r="AO1274" i="1"/>
  <c r="AQ1274" i="1" l="1"/>
  <c r="A1274" i="1" s="1"/>
  <c r="AO1276" i="1"/>
  <c r="AQ1276" i="1" l="1"/>
  <c r="A1276" i="1" s="1"/>
  <c r="AO1277" i="1"/>
  <c r="AQ1277" i="1" l="1"/>
  <c r="A1277" i="1" s="1"/>
  <c r="AO1278" i="1"/>
  <c r="AQ1278" i="1" l="1"/>
  <c r="A1278" i="1" s="1"/>
  <c r="AO1279" i="1"/>
  <c r="AQ1279" i="1" l="1"/>
  <c r="A1279" i="1" s="1"/>
  <c r="AO1280" i="1"/>
  <c r="AQ1280" i="1" l="1"/>
  <c r="A1280" i="1" s="1"/>
  <c r="AO1281" i="1"/>
  <c r="AQ1281" i="1" l="1"/>
  <c r="A1281" i="1" s="1"/>
  <c r="AO1282" i="1"/>
  <c r="AQ1282" i="1" l="1"/>
  <c r="A1282" i="1" s="1"/>
  <c r="AO1283" i="1"/>
  <c r="AQ1283" i="1" l="1"/>
  <c r="A1283" i="1" s="1"/>
  <c r="AO1284" i="1"/>
  <c r="AQ1284" i="1" l="1"/>
  <c r="A1284" i="1" s="1"/>
  <c r="AO1285" i="1"/>
  <c r="AQ1285" i="1" l="1"/>
  <c r="A1285" i="1" s="1"/>
  <c r="AO1286" i="1"/>
  <c r="AQ1286" i="1" l="1"/>
  <c r="A1286" i="1" s="1"/>
  <c r="AO1287" i="1"/>
  <c r="AQ1287" i="1" l="1"/>
  <c r="A1287" i="1" s="1"/>
  <c r="AO1288" i="1"/>
  <c r="AQ1288" i="1" l="1"/>
  <c r="A1288" i="1" s="1"/>
  <c r="AO1289" i="1"/>
  <c r="AQ1289" i="1" l="1"/>
  <c r="A1289" i="1" s="1"/>
  <c r="AO1290" i="1"/>
  <c r="AQ1290" i="1" l="1"/>
  <c r="A1290" i="1" s="1"/>
  <c r="AO1291" i="1"/>
  <c r="AQ1291" i="1" l="1"/>
  <c r="A1291" i="1" s="1"/>
  <c r="AO1292" i="1"/>
  <c r="AQ1292" i="1" l="1"/>
  <c r="A1292" i="1" s="1"/>
  <c r="AO1293" i="1"/>
  <c r="AQ1293" i="1" l="1"/>
  <c r="A1293" i="1" s="1"/>
  <c r="AO1294" i="1"/>
  <c r="AQ1294" i="1" l="1"/>
  <c r="A1294" i="1" s="1"/>
  <c r="AO1295" i="1"/>
  <c r="AQ1295" i="1" l="1"/>
  <c r="A1295" i="1" s="1"/>
  <c r="AO1296" i="1"/>
  <c r="AQ1296" i="1" l="1"/>
  <c r="A1296" i="1" s="1"/>
  <c r="AO1297" i="1"/>
  <c r="AQ1297" i="1" l="1"/>
  <c r="A1297" i="1" s="1"/>
  <c r="AO1298" i="1"/>
  <c r="AQ1298" i="1" l="1"/>
  <c r="A1298" i="1" s="1"/>
  <c r="AO1299" i="1"/>
  <c r="AQ1299" i="1" l="1"/>
  <c r="A1299" i="1" s="1"/>
  <c r="AO1300" i="1"/>
  <c r="AQ1300" i="1" l="1"/>
  <c r="A1300" i="1" s="1"/>
  <c r="AO1301" i="1"/>
  <c r="AQ1301" i="1" l="1"/>
  <c r="A1301" i="1" s="1"/>
  <c r="AO1302" i="1"/>
  <c r="AQ1302" i="1" l="1"/>
  <c r="A1302" i="1" s="1"/>
  <c r="AO1304" i="1" l="1"/>
  <c r="AQ1304" i="1" l="1"/>
  <c r="A1304" i="1" s="1"/>
  <c r="AO1305" i="1"/>
  <c r="AQ1305" i="1" l="1"/>
  <c r="A1305" i="1" s="1"/>
  <c r="AO1306" i="1"/>
  <c r="AQ1306" i="1" l="1"/>
  <c r="A1306" i="1" s="1"/>
  <c r="AO1307" i="1"/>
  <c r="AQ1307" i="1" l="1"/>
  <c r="A1307" i="1" s="1"/>
  <c r="AO1308" i="1"/>
  <c r="AQ1308" i="1" l="1"/>
  <c r="A1308" i="1" s="1"/>
  <c r="AO1309" i="1"/>
  <c r="AQ1309" i="1" l="1"/>
  <c r="A1309" i="1" s="1"/>
  <c r="AO1310" i="1"/>
  <c r="AQ1310" i="1" l="1"/>
  <c r="A1310" i="1" s="1"/>
  <c r="AO1311" i="1"/>
  <c r="AQ1311" i="1" l="1"/>
  <c r="A1311" i="1" s="1"/>
  <c r="AO1312" i="1"/>
  <c r="AQ1312" i="1" l="1"/>
  <c r="A1312" i="1" s="1"/>
  <c r="AO1313" i="1"/>
  <c r="AQ1313" i="1" l="1"/>
  <c r="A1313" i="1" s="1"/>
  <c r="AO1314" i="1"/>
  <c r="AQ1314" i="1" l="1"/>
  <c r="A1314" i="1" s="1"/>
  <c r="AO1315" i="1"/>
  <c r="AQ1315" i="1" l="1"/>
  <c r="A1315" i="1" s="1"/>
  <c r="AO1316" i="1"/>
  <c r="AQ1316" i="1" l="1"/>
  <c r="A1316" i="1" s="1"/>
  <c r="AO1317" i="1"/>
  <c r="AQ1317" i="1" l="1"/>
  <c r="A1317" i="1" s="1"/>
  <c r="AO1318" i="1"/>
  <c r="AQ1318" i="1" l="1"/>
  <c r="A1318" i="1" s="1"/>
  <c r="AO1319" i="1"/>
  <c r="AQ1319" i="1" l="1"/>
  <c r="A1319" i="1" s="1"/>
  <c r="AO1320" i="1"/>
  <c r="AQ1320" i="1" l="1"/>
  <c r="A1320" i="1" s="1"/>
  <c r="AO1321" i="1"/>
  <c r="AQ1321" i="1" l="1"/>
  <c r="A1321" i="1" s="1"/>
  <c r="AO1322" i="1"/>
  <c r="AQ1322" i="1" l="1"/>
  <c r="A1322" i="1" s="1"/>
  <c r="AO1323" i="1"/>
  <c r="AQ1323" i="1" l="1"/>
  <c r="A1323" i="1" s="1"/>
  <c r="AO1324" i="1"/>
  <c r="AQ1324" i="1" l="1"/>
  <c r="A1324" i="1" s="1"/>
  <c r="AO1325" i="1"/>
  <c r="AQ1325" i="1" l="1"/>
  <c r="A1325" i="1" s="1"/>
  <c r="AO1326" i="1"/>
  <c r="AQ1326" i="1" l="1"/>
  <c r="A1326" i="1" s="1"/>
  <c r="AO1327" i="1"/>
  <c r="AQ1327" i="1" l="1"/>
  <c r="A1327" i="1" s="1"/>
  <c r="AO1328" i="1"/>
  <c r="AQ1328" i="1" l="1"/>
  <c r="A1328" i="1" s="1"/>
  <c r="AO1329" i="1"/>
  <c r="AQ1329" i="1" l="1"/>
  <c r="A1329" i="1" s="1"/>
  <c r="AO1330" i="1"/>
  <c r="AQ1330" i="1" l="1"/>
  <c r="A1330" i="1" s="1"/>
  <c r="AO1331" i="1"/>
  <c r="AQ1331" i="1" l="1"/>
  <c r="A1331" i="1" s="1"/>
  <c r="AO1332" i="1"/>
  <c r="AQ1332" i="1" l="1"/>
  <c r="A1332" i="1" s="1"/>
  <c r="AO1333" i="1"/>
  <c r="AQ1333" i="1" l="1"/>
  <c r="A1333" i="1" s="1"/>
  <c r="AO1334" i="1"/>
  <c r="AQ1334" i="1" l="1"/>
  <c r="A1334" i="1" s="1"/>
  <c r="AO1335" i="1"/>
  <c r="AQ1335" i="1" l="1"/>
  <c r="A1335" i="1" s="1"/>
  <c r="AO1336" i="1"/>
  <c r="AQ1336" i="1" l="1"/>
  <c r="A1336" i="1" s="1"/>
  <c r="AO1337" i="1"/>
  <c r="AQ1337" i="1" l="1"/>
  <c r="A1337" i="1" s="1"/>
  <c r="AO1338" i="1"/>
  <c r="AQ1338" i="1" l="1"/>
  <c r="A1338" i="1" s="1"/>
  <c r="AO1339" i="1"/>
  <c r="AQ1339" i="1" l="1"/>
  <c r="A1339" i="1" s="1"/>
  <c r="AO1340" i="1"/>
  <c r="AQ1340" i="1" l="1"/>
  <c r="A1340" i="1" s="1"/>
  <c r="AO1341" i="1"/>
  <c r="AQ1341" i="1" l="1"/>
  <c r="A1341" i="1" s="1"/>
  <c r="AO1342" i="1"/>
  <c r="AQ1342" i="1" l="1"/>
  <c r="A1342" i="1" s="1"/>
  <c r="AO1343" i="1"/>
  <c r="AQ1343" i="1" l="1"/>
  <c r="A1343" i="1" s="1"/>
  <c r="AO1344" i="1"/>
  <c r="AQ1344" i="1" l="1"/>
  <c r="A1344" i="1" s="1"/>
  <c r="AO1345" i="1"/>
  <c r="AQ1345" i="1" l="1"/>
  <c r="A1345" i="1" s="1"/>
  <c r="AO1346" i="1"/>
  <c r="AQ1346" i="1" l="1"/>
  <c r="A1346" i="1" s="1"/>
  <c r="AO1347" i="1"/>
  <c r="AQ1347" i="1" l="1"/>
  <c r="A1347" i="1" s="1"/>
  <c r="AO1348" i="1"/>
  <c r="AQ1348" i="1" l="1"/>
  <c r="A1348" i="1" s="1"/>
  <c r="AO1349" i="1"/>
  <c r="AQ1349" i="1" l="1"/>
  <c r="A1349" i="1" s="1"/>
  <c r="AO1350" i="1"/>
  <c r="AQ1350" i="1" l="1"/>
  <c r="A1350" i="1" s="1"/>
  <c r="AO1351" i="1"/>
  <c r="AQ1351" i="1" l="1"/>
  <c r="A1351" i="1" s="1"/>
  <c r="AO1352" i="1"/>
  <c r="AQ1352" i="1" l="1"/>
  <c r="A1352" i="1" s="1"/>
  <c r="AO1353" i="1"/>
  <c r="AQ1353" i="1" l="1"/>
  <c r="A1353" i="1" s="1"/>
  <c r="AO1354" i="1"/>
  <c r="AQ1354" i="1" l="1"/>
  <c r="A1354" i="1" s="1"/>
  <c r="AO1355" i="1"/>
  <c r="AQ1355" i="1" l="1"/>
  <c r="A1355" i="1" s="1"/>
  <c r="AO1356" i="1"/>
  <c r="AQ1356" i="1" l="1"/>
  <c r="A1356" i="1" s="1"/>
  <c r="AO1357" i="1"/>
  <c r="AQ1357" i="1" l="1"/>
  <c r="A1357" i="1" s="1"/>
  <c r="AO1358" i="1"/>
  <c r="AQ1358" i="1" l="1"/>
  <c r="A1358" i="1" s="1"/>
  <c r="AO1359" i="1"/>
  <c r="AQ1359" i="1" l="1"/>
  <c r="A1359" i="1" s="1"/>
  <c r="AO1360" i="1"/>
  <c r="AQ1360" i="1" l="1"/>
  <c r="A1360" i="1" s="1"/>
  <c r="AO1361" i="1"/>
  <c r="AQ1361" i="1" l="1"/>
  <c r="A1361" i="1" s="1"/>
  <c r="AO1362" i="1"/>
  <c r="AQ1362" i="1" l="1"/>
  <c r="A1362" i="1" s="1"/>
  <c r="AO1363" i="1"/>
  <c r="AQ1363" i="1" l="1"/>
  <c r="A1363" i="1" s="1"/>
  <c r="AO1364" i="1"/>
  <c r="AQ1364" i="1" l="1"/>
  <c r="A1364" i="1" s="1"/>
  <c r="AO1365" i="1"/>
  <c r="AQ1365" i="1" l="1"/>
  <c r="A1365" i="1" s="1"/>
  <c r="AO1366" i="1"/>
  <c r="AQ1366" i="1" l="1"/>
  <c r="A1366" i="1" s="1"/>
  <c r="AO1367" i="1"/>
  <c r="AQ1367" i="1" l="1"/>
  <c r="A1367" i="1" s="1"/>
  <c r="AO1368" i="1"/>
  <c r="AQ1368" i="1" l="1"/>
  <c r="A1368" i="1" s="1"/>
  <c r="AO1369" i="1"/>
  <c r="AQ1369" i="1" l="1"/>
  <c r="A1369" i="1" s="1"/>
  <c r="AO1370" i="1"/>
  <c r="AQ1370" i="1" l="1"/>
  <c r="A1370" i="1" s="1"/>
  <c r="AO1371" i="1"/>
  <c r="AQ1371" i="1" l="1"/>
  <c r="A1371" i="1" s="1"/>
  <c r="AO1372" i="1"/>
  <c r="AQ1372" i="1" l="1"/>
  <c r="A1372" i="1" s="1"/>
  <c r="AO1373" i="1"/>
  <c r="AQ1373" i="1" l="1"/>
  <c r="A1373" i="1" s="1"/>
  <c r="AO1374" i="1"/>
  <c r="AQ1374" i="1" l="1"/>
  <c r="A1374" i="1" s="1"/>
  <c r="AO1375" i="1"/>
  <c r="AQ1375" i="1" l="1"/>
  <c r="A1375" i="1" s="1"/>
  <c r="AO1376" i="1"/>
  <c r="AQ1376" i="1" l="1"/>
  <c r="A1376" i="1" s="1"/>
  <c r="AO1377" i="1"/>
  <c r="AQ1377" i="1" l="1"/>
  <c r="A1377" i="1" s="1"/>
  <c r="AO1378" i="1"/>
  <c r="AQ1378" i="1" l="1"/>
  <c r="A1378" i="1" s="1"/>
  <c r="AO1379" i="1"/>
  <c r="AQ1379" i="1" l="1"/>
  <c r="A1379" i="1" s="1"/>
  <c r="AO1380" i="1"/>
  <c r="AQ1380" i="1" l="1"/>
  <c r="A1380" i="1" s="1"/>
  <c r="AO1381" i="1"/>
  <c r="AQ1381" i="1" l="1"/>
  <c r="A1381" i="1" s="1"/>
  <c r="AO1382" i="1"/>
  <c r="AQ1382" i="1" l="1"/>
  <c r="A1382" i="1" s="1"/>
  <c r="AO1383" i="1"/>
  <c r="AQ1383" i="1" l="1"/>
  <c r="A1383" i="1" s="1"/>
  <c r="AO1384" i="1"/>
  <c r="AQ1384" i="1" l="1"/>
  <c r="A1384" i="1" s="1"/>
  <c r="AO1385" i="1"/>
  <c r="AQ1385" i="1" l="1"/>
  <c r="A1385" i="1" s="1"/>
  <c r="AO1386" i="1"/>
  <c r="AQ1386" i="1" l="1"/>
  <c r="A1386" i="1" s="1"/>
  <c r="AO1387" i="1"/>
  <c r="AQ1387" i="1" l="1"/>
  <c r="A1387" i="1" s="1"/>
  <c r="AO1388" i="1"/>
  <c r="AQ1388" i="1" l="1"/>
  <c r="A1388" i="1" s="1"/>
  <c r="AO1389" i="1"/>
  <c r="AQ1389" i="1" l="1"/>
  <c r="A1389" i="1" s="1"/>
  <c r="AO1390" i="1"/>
  <c r="AQ1390" i="1" l="1"/>
  <c r="A1390" i="1" s="1"/>
  <c r="AO1391" i="1"/>
  <c r="AQ1391" i="1" l="1"/>
  <c r="A1391" i="1" s="1"/>
  <c r="AO1392" i="1"/>
  <c r="AQ1392" i="1" l="1"/>
  <c r="A1392" i="1" s="1"/>
  <c r="AO1393" i="1"/>
  <c r="AQ1393" i="1" l="1"/>
  <c r="A1393" i="1" s="1"/>
  <c r="AO1394" i="1"/>
  <c r="AQ1394" i="1" l="1"/>
  <c r="A1394" i="1" s="1"/>
  <c r="AO1395" i="1"/>
  <c r="AQ1395" i="1" l="1"/>
  <c r="A1395" i="1" s="1"/>
  <c r="AO1396" i="1"/>
  <c r="AQ1396" i="1" l="1"/>
  <c r="A1396" i="1" s="1"/>
  <c r="AO1397" i="1"/>
  <c r="AQ1397" i="1" l="1"/>
  <c r="A1397" i="1" s="1"/>
  <c r="AO1398" i="1"/>
  <c r="AQ1398" i="1" l="1"/>
  <c r="A1398" i="1" s="1"/>
  <c r="AO1399" i="1"/>
  <c r="AQ1399" i="1" l="1"/>
  <c r="A1399" i="1" s="1"/>
  <c r="AO1400" i="1"/>
  <c r="AQ1400" i="1" l="1"/>
  <c r="A1400" i="1" s="1"/>
  <c r="AO1401" i="1"/>
  <c r="AQ1401" i="1" l="1"/>
  <c r="A1401" i="1" s="1"/>
  <c r="AO1402" i="1"/>
  <c r="AQ1402" i="1" l="1"/>
  <c r="A1402" i="1" s="1"/>
  <c r="AO1403" i="1"/>
  <c r="AQ1403" i="1" l="1"/>
  <c r="A1403" i="1" s="1"/>
  <c r="AO1404" i="1"/>
  <c r="AQ1404" i="1" l="1"/>
  <c r="A1404" i="1" s="1"/>
  <c r="AO1405" i="1"/>
  <c r="AQ1405" i="1" l="1"/>
  <c r="A1405" i="1" s="1"/>
  <c r="AO1406" i="1"/>
  <c r="AQ1406" i="1" l="1"/>
  <c r="A1406" i="1" s="1"/>
  <c r="AO1407" i="1"/>
  <c r="AQ1407" i="1" l="1"/>
  <c r="A1407" i="1" s="1"/>
  <c r="AO1408" i="1"/>
  <c r="AQ1408" i="1" l="1"/>
  <c r="A1408" i="1" s="1"/>
  <c r="AO1409" i="1"/>
  <c r="AQ1409" i="1" l="1"/>
  <c r="A1409" i="1" s="1"/>
  <c r="AO1410" i="1"/>
  <c r="AQ1410" i="1" l="1"/>
  <c r="A1410" i="1" s="1"/>
  <c r="AO1411" i="1"/>
  <c r="AQ1411" i="1" l="1"/>
  <c r="A1411" i="1" s="1"/>
  <c r="AO1412" i="1"/>
  <c r="AQ1412" i="1" l="1"/>
  <c r="A1412" i="1" s="1"/>
  <c r="AO1413" i="1"/>
  <c r="AQ1413" i="1" l="1"/>
  <c r="A1413" i="1" s="1"/>
  <c r="AO1414" i="1"/>
  <c r="AQ1414" i="1" l="1"/>
  <c r="A1414" i="1" s="1"/>
  <c r="AO1415" i="1"/>
  <c r="AQ1415" i="1" l="1"/>
  <c r="A1415" i="1" s="1"/>
  <c r="AO1416" i="1"/>
  <c r="AQ1416" i="1" l="1"/>
  <c r="A1416" i="1" s="1"/>
  <c r="AO1417" i="1"/>
  <c r="AQ1417" i="1" l="1"/>
  <c r="A1417" i="1" s="1"/>
  <c r="AO1418" i="1"/>
  <c r="AQ1418" i="1" l="1"/>
  <c r="A1418" i="1" s="1"/>
  <c r="AO1419" i="1"/>
  <c r="AQ1419" i="1" l="1"/>
  <c r="A1419" i="1" s="1"/>
  <c r="AO1420" i="1"/>
  <c r="AQ1420" i="1" l="1"/>
  <c r="A1420" i="1" s="1"/>
  <c r="AO1421" i="1"/>
  <c r="AQ1421" i="1" l="1"/>
  <c r="A1421" i="1" s="1"/>
  <c r="AO1422" i="1"/>
  <c r="AQ1422" i="1" l="1"/>
  <c r="A1422" i="1" s="1"/>
  <c r="AO1423" i="1"/>
  <c r="AQ1423" i="1" l="1"/>
  <c r="A1423" i="1" s="1"/>
  <c r="AO1424" i="1"/>
  <c r="AQ1424" i="1" l="1"/>
  <c r="A1424" i="1" s="1"/>
  <c r="AO1425" i="1"/>
  <c r="AQ1425" i="1" l="1"/>
  <c r="A1425" i="1" s="1"/>
  <c r="AO1426" i="1"/>
  <c r="AQ1426" i="1" l="1"/>
  <c r="A1426" i="1" s="1"/>
  <c r="AO1427" i="1"/>
  <c r="AQ1427" i="1" l="1"/>
  <c r="A1427" i="1" s="1"/>
  <c r="AO1428" i="1"/>
  <c r="AQ1428" i="1" l="1"/>
  <c r="A1428" i="1" s="1"/>
  <c r="AO1429" i="1"/>
  <c r="AQ1429" i="1" l="1"/>
  <c r="A1429" i="1" s="1"/>
  <c r="AO1430" i="1"/>
  <c r="AQ1430" i="1" l="1"/>
  <c r="A1430" i="1" s="1"/>
  <c r="AO1431" i="1"/>
  <c r="AQ1431" i="1" l="1"/>
  <c r="A1431" i="1" s="1"/>
  <c r="AO1432" i="1"/>
  <c r="AQ1432" i="1" l="1"/>
  <c r="A1432" i="1" s="1"/>
  <c r="AO1433" i="1"/>
  <c r="AQ1433" i="1" l="1"/>
  <c r="A1433" i="1" s="1"/>
  <c r="AO1434" i="1"/>
  <c r="AQ1434" i="1" l="1"/>
  <c r="A1434" i="1" s="1"/>
  <c r="AO1435" i="1"/>
  <c r="AQ1435" i="1" l="1"/>
  <c r="A1435" i="1" s="1"/>
  <c r="AO1436" i="1"/>
  <c r="AQ1436" i="1" l="1"/>
  <c r="A1436" i="1" s="1"/>
  <c r="AO1437" i="1"/>
  <c r="AQ1437" i="1" l="1"/>
  <c r="A1437" i="1" s="1"/>
  <c r="AO1438" i="1"/>
  <c r="AQ1438" i="1" l="1"/>
  <c r="A1438" i="1" s="1"/>
  <c r="AO1439" i="1"/>
  <c r="AQ1439" i="1" l="1"/>
  <c r="A1439" i="1" s="1"/>
  <c r="AO1440" i="1"/>
  <c r="AQ1440" i="1" l="1"/>
  <c r="A1440" i="1" s="1"/>
  <c r="AO1441" i="1"/>
  <c r="AQ1441" i="1" l="1"/>
  <c r="A1441" i="1" s="1"/>
  <c r="AO1442" i="1"/>
  <c r="AQ1442" i="1" l="1"/>
  <c r="A1442" i="1" s="1"/>
  <c r="AO1443" i="1"/>
  <c r="AQ1443" i="1" l="1"/>
  <c r="A1443" i="1" s="1"/>
  <c r="AO1444" i="1"/>
  <c r="AQ1444" i="1" l="1"/>
  <c r="A1444" i="1" s="1"/>
  <c r="AO1445" i="1"/>
  <c r="AQ1445" i="1" l="1"/>
  <c r="A1445" i="1" s="1"/>
  <c r="AO1446" i="1"/>
  <c r="AQ1446" i="1" l="1"/>
  <c r="A1446" i="1" s="1"/>
  <c r="AO1447" i="1"/>
  <c r="AQ1447" i="1" l="1"/>
  <c r="A1447" i="1" s="1"/>
  <c r="AO1448" i="1"/>
  <c r="AQ1448" i="1" l="1"/>
  <c r="A1448" i="1" s="1"/>
  <c r="AO1449" i="1"/>
  <c r="AQ1449" i="1" l="1"/>
  <c r="A1449" i="1" s="1"/>
  <c r="AO1450" i="1"/>
  <c r="AQ1450" i="1" l="1"/>
  <c r="A1450" i="1" s="1"/>
  <c r="AO1451" i="1"/>
  <c r="AQ1451" i="1" l="1"/>
  <c r="A1451" i="1" s="1"/>
  <c r="AO1452" i="1"/>
  <c r="AQ1452" i="1" l="1"/>
  <c r="A1452" i="1" s="1"/>
  <c r="AO1453" i="1"/>
  <c r="AQ1453" i="1" l="1"/>
  <c r="A1453" i="1" s="1"/>
  <c r="AO1454" i="1"/>
  <c r="AQ1454" i="1" l="1"/>
  <c r="A1454" i="1" s="1"/>
  <c r="AO1455" i="1"/>
  <c r="AQ1455" i="1" l="1"/>
  <c r="A1455" i="1" s="1"/>
  <c r="AO1456" i="1"/>
  <c r="AQ1456" i="1" l="1"/>
  <c r="A1456" i="1" s="1"/>
  <c r="AO1457" i="1"/>
  <c r="AQ1457" i="1" l="1"/>
  <c r="A1457" i="1" s="1"/>
  <c r="AO1458" i="1"/>
  <c r="AQ1458" i="1" l="1"/>
  <c r="A1458" i="1" s="1"/>
  <c r="AO1459" i="1"/>
  <c r="AQ1459" i="1" l="1"/>
  <c r="A1459" i="1" s="1"/>
  <c r="AO1460" i="1"/>
  <c r="AQ1460" i="1" l="1"/>
  <c r="A1460" i="1" s="1"/>
  <c r="AO1461" i="1"/>
  <c r="AQ1461" i="1" l="1"/>
  <c r="A1461" i="1" s="1"/>
  <c r="AO1462" i="1"/>
  <c r="AQ1462" i="1" l="1"/>
  <c r="A1462" i="1" s="1"/>
  <c r="AO1463" i="1"/>
  <c r="AQ1463" i="1" l="1"/>
  <c r="A1463" i="1" s="1"/>
  <c r="AO1464" i="1"/>
  <c r="AQ1464" i="1" l="1"/>
  <c r="A1464" i="1" s="1"/>
  <c r="AO1465" i="1"/>
  <c r="AQ1465" i="1" l="1"/>
  <c r="A1465" i="1" s="1"/>
  <c r="AO1466" i="1"/>
  <c r="AQ1466" i="1" l="1"/>
  <c r="A1466" i="1" s="1"/>
  <c r="AO1467" i="1"/>
  <c r="AQ1467" i="1" l="1"/>
  <c r="A1467" i="1" s="1"/>
  <c r="AO1468" i="1"/>
  <c r="AQ1468" i="1" l="1"/>
  <c r="A1468" i="1" s="1"/>
  <c r="AO1469" i="1"/>
  <c r="AQ1469" i="1" l="1"/>
  <c r="A1469" i="1" s="1"/>
  <c r="AO1470" i="1"/>
  <c r="AQ1470" i="1" l="1"/>
  <c r="A1470" i="1" s="1"/>
  <c r="AO1471" i="1"/>
  <c r="AQ1471" i="1" l="1"/>
  <c r="A1471" i="1" s="1"/>
  <c r="AO1472" i="1"/>
  <c r="AQ1472" i="1" l="1"/>
  <c r="A1472" i="1" s="1"/>
  <c r="AO1473" i="1"/>
  <c r="AQ1473" i="1" l="1"/>
  <c r="A1473" i="1" s="1"/>
  <c r="AO1474" i="1"/>
  <c r="AQ1474" i="1" l="1"/>
  <c r="A1474" i="1" s="1"/>
  <c r="AO1475" i="1"/>
  <c r="AQ1475" i="1" l="1"/>
  <c r="A1475" i="1" s="1"/>
  <c r="AO1476" i="1"/>
  <c r="AQ1476" i="1" l="1"/>
  <c r="A1476" i="1" s="1"/>
  <c r="AO1477" i="1"/>
  <c r="AQ1477" i="1" l="1"/>
  <c r="A1477" i="1" s="1"/>
  <c r="AO1478" i="1"/>
  <c r="AQ1478" i="1" l="1"/>
  <c r="A1478" i="1" s="1"/>
  <c r="AO1479" i="1"/>
  <c r="AQ1479" i="1" l="1"/>
  <c r="A1479" i="1" s="1"/>
  <c r="AO1480" i="1"/>
  <c r="AQ1480" i="1" l="1"/>
  <c r="A1480" i="1" s="1"/>
  <c r="AO1481" i="1"/>
  <c r="AQ1481" i="1" l="1"/>
  <c r="A1481" i="1" s="1"/>
  <c r="AO1482" i="1"/>
  <c r="AQ1482" i="1" l="1"/>
  <c r="A1482" i="1" s="1"/>
  <c r="AO1483" i="1"/>
  <c r="AQ1483" i="1" l="1"/>
  <c r="A1483" i="1" s="1"/>
  <c r="AO1484" i="1"/>
  <c r="AQ1484" i="1" l="1"/>
  <c r="A1484" i="1" s="1"/>
  <c r="AO1485" i="1"/>
  <c r="AQ1485" i="1" l="1"/>
  <c r="A1485" i="1" s="1"/>
  <c r="AO1486" i="1"/>
  <c r="AQ1486" i="1" l="1"/>
  <c r="A1486" i="1" s="1"/>
  <c r="AO1487" i="1"/>
  <c r="AQ1487" i="1" l="1"/>
  <c r="A1487" i="1" s="1"/>
  <c r="AO1488" i="1"/>
  <c r="AQ1488" i="1" l="1"/>
  <c r="A1488" i="1" s="1"/>
  <c r="AO1489" i="1"/>
  <c r="AQ1489" i="1" l="1"/>
  <c r="A1489" i="1" s="1"/>
  <c r="AO1490" i="1"/>
  <c r="AQ1490" i="1" l="1"/>
  <c r="A1490" i="1" s="1"/>
  <c r="AO1491" i="1"/>
  <c r="AQ1491" i="1" l="1"/>
  <c r="A1491" i="1" s="1"/>
  <c r="AO1492" i="1"/>
  <c r="AQ1492" i="1" l="1"/>
  <c r="A1492" i="1" s="1"/>
  <c r="AO1493" i="1"/>
  <c r="AQ1493" i="1" l="1"/>
  <c r="A1493" i="1" s="1"/>
  <c r="AO1494" i="1"/>
  <c r="AQ1494" i="1" l="1"/>
  <c r="A1494" i="1" s="1"/>
  <c r="AO1495" i="1"/>
  <c r="AQ1495" i="1" l="1"/>
  <c r="A1495" i="1" s="1"/>
  <c r="AO1496" i="1"/>
  <c r="AQ1496" i="1" l="1"/>
  <c r="A1496" i="1" s="1"/>
  <c r="AO1497" i="1"/>
  <c r="AQ1497" i="1" l="1"/>
  <c r="A1497" i="1" s="1"/>
  <c r="AO1500" i="1"/>
  <c r="AQ1500" i="1" l="1"/>
  <c r="A1500" i="1" s="1"/>
  <c r="AO1501" i="1"/>
  <c r="AQ1501" i="1" l="1"/>
  <c r="A1501" i="1" s="1"/>
  <c r="AO1502" i="1"/>
  <c r="AQ1502" i="1" l="1"/>
  <c r="A1502" i="1" s="1"/>
  <c r="AO1503" i="1"/>
  <c r="AQ1503" i="1" l="1"/>
  <c r="A1503" i="1" s="1"/>
  <c r="AO1505" i="1"/>
  <c r="AQ1505" i="1" l="1"/>
  <c r="A1505" i="1" s="1"/>
  <c r="AO1506" i="1"/>
  <c r="AQ1506" i="1" l="1"/>
  <c r="A1506" i="1" s="1"/>
  <c r="AO1507" i="1"/>
  <c r="AQ1507" i="1" l="1"/>
  <c r="A1507" i="1" s="1"/>
  <c r="AO1508" i="1"/>
  <c r="AQ1508" i="1" l="1"/>
  <c r="A1508" i="1" s="1"/>
  <c r="AO1510" i="1"/>
  <c r="AQ1510" i="1" l="1"/>
  <c r="A1510" i="1" s="1"/>
  <c r="AO1511" i="1"/>
  <c r="AQ1511" i="1" l="1"/>
  <c r="A1511" i="1" s="1"/>
  <c r="AO1512" i="1"/>
  <c r="AQ1512" i="1" l="1"/>
  <c r="A1512" i="1" s="1"/>
  <c r="AO1513" i="1"/>
  <c r="AQ1513" i="1" l="1"/>
  <c r="A1513" i="1" s="1"/>
  <c r="AO1514" i="1"/>
  <c r="AQ1514" i="1" l="1"/>
  <c r="A1514" i="1" s="1"/>
  <c r="AO1515" i="1"/>
  <c r="AQ1515" i="1" l="1"/>
  <c r="A1515" i="1" s="1"/>
  <c r="AO1516" i="1"/>
  <c r="AQ1516" i="1" l="1"/>
  <c r="A1516" i="1" s="1"/>
  <c r="AO1517" i="1"/>
  <c r="AQ1517" i="1" l="1"/>
  <c r="A1517" i="1" s="1"/>
  <c r="AO1518" i="1"/>
  <c r="AQ1518" i="1" l="1"/>
  <c r="A1518" i="1" s="1"/>
  <c r="AO1519" i="1"/>
  <c r="AQ1519" i="1" l="1"/>
  <c r="A1519" i="1" s="1"/>
  <c r="AO1520" i="1"/>
  <c r="AQ1520" i="1" l="1"/>
  <c r="A1520" i="1" s="1"/>
  <c r="AO1521" i="1"/>
  <c r="AQ1521" i="1" l="1"/>
  <c r="A1521" i="1" s="1"/>
  <c r="AO1522" i="1"/>
  <c r="AQ1522" i="1" l="1"/>
  <c r="A1522" i="1" s="1"/>
  <c r="AO1523" i="1"/>
  <c r="AQ1523" i="1" l="1"/>
  <c r="A1523" i="1" s="1"/>
  <c r="AO1524" i="1"/>
  <c r="AQ1524" i="1" l="1"/>
  <c r="A1524" i="1" s="1"/>
  <c r="AO1525" i="1"/>
  <c r="AQ1525" i="1" l="1"/>
  <c r="A1525" i="1" s="1"/>
  <c r="AO1526" i="1"/>
  <c r="AQ1526" i="1" l="1"/>
  <c r="A1526" i="1" s="1"/>
  <c r="AO1527" i="1" l="1"/>
  <c r="AQ1527" i="1" l="1"/>
  <c r="A1527" i="1" s="1"/>
  <c r="AO1528" i="1"/>
  <c r="AQ1528" i="1" l="1"/>
  <c r="A1528" i="1" s="1"/>
  <c r="AO1529" i="1"/>
  <c r="AQ1529" i="1" l="1"/>
  <c r="A1529" i="1" s="1"/>
  <c r="AO1530" i="1"/>
  <c r="AQ1530" i="1" l="1"/>
  <c r="A1530" i="1" s="1"/>
  <c r="AO1531" i="1"/>
  <c r="AQ1531" i="1" l="1"/>
  <c r="A1531" i="1" s="1"/>
  <c r="AO1532" i="1"/>
  <c r="AQ1532" i="1" l="1"/>
  <c r="A1532" i="1" s="1"/>
  <c r="AO1533" i="1"/>
  <c r="AQ1533" i="1" l="1"/>
  <c r="A1533" i="1" s="1"/>
  <c r="AO1534" i="1"/>
  <c r="AQ1534" i="1" l="1"/>
  <c r="A1534" i="1" s="1"/>
  <c r="AO1535" i="1"/>
  <c r="AQ1535" i="1" l="1"/>
  <c r="A1535" i="1" s="1"/>
  <c r="AO1536" i="1"/>
  <c r="AQ1536" i="1" l="1"/>
  <c r="A1536" i="1" s="1"/>
  <c r="AO1537" i="1"/>
  <c r="AQ1537" i="1" l="1"/>
  <c r="A1537" i="1" s="1"/>
  <c r="AO1538" i="1"/>
  <c r="AQ1538" i="1" l="1"/>
  <c r="A1538" i="1" s="1"/>
  <c r="AO1539" i="1"/>
  <c r="AQ1539" i="1" l="1"/>
  <c r="A1539" i="1" s="1"/>
  <c r="AO1540" i="1"/>
  <c r="AQ1540" i="1" l="1"/>
  <c r="A1540" i="1" s="1"/>
  <c r="AO1543" i="1"/>
  <c r="AQ1543" i="1" l="1"/>
  <c r="A1543" i="1" s="1"/>
  <c r="AO1545" i="1"/>
  <c r="AQ1545" i="1" l="1"/>
  <c r="A1545" i="1" s="1"/>
  <c r="AO1547" i="1"/>
  <c r="AQ1547" i="1" l="1"/>
  <c r="A1547" i="1" s="1"/>
  <c r="AO1548" i="1"/>
  <c r="AQ1548" i="1" l="1"/>
  <c r="A1548" i="1" s="1"/>
  <c r="AO1549" i="1"/>
  <c r="AQ1549" i="1" l="1"/>
  <c r="A1549" i="1" s="1"/>
  <c r="AO1550" i="1"/>
  <c r="AQ1550" i="1" l="1"/>
  <c r="A1550" i="1" s="1"/>
  <c r="AO1551" i="1"/>
  <c r="AQ1551" i="1" l="1"/>
  <c r="A1551" i="1" s="1"/>
  <c r="AO1552" i="1"/>
  <c r="AQ1552" i="1" l="1"/>
  <c r="A1552" i="1" s="1"/>
  <c r="AO1553" i="1"/>
  <c r="AQ1553" i="1" l="1"/>
  <c r="A1553" i="1" s="1"/>
  <c r="AO1554" i="1"/>
  <c r="AQ1554" i="1" l="1"/>
  <c r="A1554" i="1" s="1"/>
  <c r="AO1555" i="1"/>
  <c r="AQ1555" i="1" l="1"/>
  <c r="A1555" i="1" s="1"/>
  <c r="AO1556" i="1"/>
  <c r="AQ1556" i="1" l="1"/>
  <c r="A1556" i="1" s="1"/>
  <c r="AO1557" i="1"/>
  <c r="AQ1557" i="1" l="1"/>
  <c r="A1557" i="1" s="1"/>
  <c r="AO1558" i="1"/>
  <c r="AQ1558" i="1" l="1"/>
  <c r="A1558" i="1" s="1"/>
  <c r="AO1561" i="1"/>
  <c r="AQ1561" i="1" l="1"/>
  <c r="A1561" i="1" s="1"/>
  <c r="AO1562" i="1"/>
  <c r="AQ1562" i="1" l="1"/>
  <c r="A1562" i="1" s="1"/>
  <c r="AO1563" i="1"/>
  <c r="AQ1563" i="1" l="1"/>
  <c r="A1563" i="1" s="1"/>
  <c r="AO1564" i="1"/>
  <c r="AQ1564" i="1" l="1"/>
  <c r="A1564" i="1" s="1"/>
  <c r="AO1565" i="1"/>
  <c r="AQ1565" i="1" l="1"/>
  <c r="A1565" i="1" s="1"/>
  <c r="AO1566" i="1"/>
  <c r="AQ1566" i="1" l="1"/>
  <c r="A1566" i="1" s="1"/>
  <c r="AO1567" i="1"/>
  <c r="AQ1567" i="1" l="1"/>
  <c r="A1567" i="1" s="1"/>
  <c r="AO1568" i="1"/>
  <c r="AQ1568" i="1" l="1"/>
  <c r="A1568" i="1" s="1"/>
  <c r="AO1569" i="1"/>
  <c r="AQ1569" i="1" l="1"/>
  <c r="A1569" i="1" s="1"/>
  <c r="AO1570" i="1"/>
  <c r="AQ1570" i="1" l="1"/>
  <c r="A1570" i="1" s="1"/>
  <c r="AO1571" i="1"/>
  <c r="AQ1571" i="1" l="1"/>
  <c r="A1571" i="1" s="1"/>
  <c r="AO1572" i="1"/>
  <c r="AQ1572" i="1" l="1"/>
  <c r="A1572" i="1" s="1"/>
  <c r="AO1574" i="1"/>
  <c r="AQ1574" i="1" l="1"/>
  <c r="A1574" i="1" s="1"/>
  <c r="AO1575" i="1"/>
  <c r="AQ1575" i="1" l="1"/>
  <c r="A1575" i="1" s="1"/>
  <c r="AO1576" i="1"/>
  <c r="AQ1576" i="1" l="1"/>
  <c r="A1576" i="1" s="1"/>
  <c r="AO1577" i="1"/>
  <c r="AQ1577" i="1" l="1"/>
  <c r="A1577" i="1" s="1"/>
  <c r="AO1578" i="1"/>
  <c r="AQ1578" i="1" l="1"/>
  <c r="A1578" i="1" s="1"/>
  <c r="AO1579" i="1"/>
  <c r="AQ1579" i="1" l="1"/>
  <c r="A1579" i="1" s="1"/>
  <c r="AO1580" i="1"/>
  <c r="AQ1580" i="1" l="1"/>
  <c r="A1580" i="1" s="1"/>
  <c r="AO1581" i="1"/>
  <c r="AQ1581" i="1" l="1"/>
  <c r="A1581" i="1" s="1"/>
  <c r="AO1582" i="1"/>
  <c r="AQ1582" i="1" l="1"/>
  <c r="A1582" i="1" s="1"/>
  <c r="AO1583" i="1"/>
  <c r="AQ1583" i="1" l="1"/>
  <c r="A1583" i="1" s="1"/>
  <c r="AO1584" i="1"/>
  <c r="AQ1584" i="1" l="1"/>
  <c r="A1584" i="1" s="1"/>
  <c r="AO1585" i="1"/>
  <c r="AQ1585" i="1" l="1"/>
  <c r="A1585" i="1" s="1"/>
  <c r="AO1586" i="1"/>
  <c r="AQ1586" i="1" l="1"/>
  <c r="A1586" i="1" s="1"/>
  <c r="AO1587" i="1"/>
  <c r="AQ1587" i="1" l="1"/>
  <c r="A1587" i="1" s="1"/>
  <c r="AO1588" i="1"/>
  <c r="AQ1588" i="1" l="1"/>
  <c r="A1588" i="1" s="1"/>
  <c r="AO1589" i="1"/>
  <c r="AQ1589" i="1" l="1"/>
  <c r="A1589" i="1" s="1"/>
  <c r="AO1590" i="1"/>
  <c r="AQ1590" i="1" l="1"/>
  <c r="A1590" i="1" s="1"/>
  <c r="AO1591" i="1"/>
  <c r="AQ1591" i="1" l="1"/>
  <c r="A1591" i="1" s="1"/>
  <c r="AO1592" i="1"/>
  <c r="AQ1592" i="1" l="1"/>
  <c r="A1592" i="1" s="1"/>
  <c r="AO1594" i="1"/>
  <c r="AQ1594" i="1" l="1"/>
  <c r="A1594" i="1" s="1"/>
  <c r="AO1595" i="1"/>
  <c r="AQ1595" i="1" l="1"/>
  <c r="A1595" i="1" s="1"/>
  <c r="AO1596" i="1"/>
  <c r="AQ1596" i="1" l="1"/>
  <c r="A1596" i="1" s="1"/>
  <c r="AO1597" i="1"/>
  <c r="AQ1597" i="1" l="1"/>
  <c r="A1597" i="1" s="1"/>
  <c r="AO1598" i="1"/>
  <c r="AQ1598" i="1" l="1"/>
  <c r="A1598" i="1" s="1"/>
  <c r="AO1599" i="1"/>
  <c r="AQ1599" i="1" l="1"/>
  <c r="A1599" i="1" s="1"/>
  <c r="AO1600" i="1"/>
  <c r="AQ1600" i="1" l="1"/>
  <c r="A1600" i="1" s="1"/>
  <c r="AO1601" i="1"/>
  <c r="AQ1601" i="1" l="1"/>
  <c r="A1601" i="1" s="1"/>
  <c r="AO1602" i="1"/>
  <c r="AQ1602" i="1" l="1"/>
  <c r="A1602" i="1" s="1"/>
  <c r="AO1603" i="1"/>
  <c r="AQ1603" i="1" l="1"/>
  <c r="A1603" i="1" s="1"/>
  <c r="AO1604" i="1"/>
  <c r="AQ1604" i="1" l="1"/>
  <c r="A1604" i="1" s="1"/>
  <c r="AO1605" i="1"/>
  <c r="AQ1605" i="1" l="1"/>
  <c r="A1605" i="1" s="1"/>
  <c r="AO1606" i="1"/>
  <c r="AQ1606" i="1" l="1"/>
  <c r="A1606" i="1" s="1"/>
  <c r="AO1607" i="1"/>
  <c r="AQ1607" i="1" l="1"/>
  <c r="A1607" i="1" s="1"/>
  <c r="AO1608" i="1"/>
  <c r="AQ1608" i="1" l="1"/>
  <c r="A1608" i="1" s="1"/>
  <c r="AO1609" i="1"/>
  <c r="AQ1609" i="1" l="1"/>
  <c r="A1609" i="1" s="1"/>
  <c r="AO1610" i="1"/>
  <c r="AQ1610" i="1" l="1"/>
  <c r="A1610" i="1" s="1"/>
  <c r="AO1611" i="1"/>
  <c r="AQ1611" i="1" l="1"/>
  <c r="A1611" i="1" s="1"/>
  <c r="AO1612" i="1"/>
  <c r="AQ1612" i="1" l="1"/>
  <c r="A1612" i="1" s="1"/>
  <c r="AO1613" i="1"/>
  <c r="AQ1613" i="1" l="1"/>
  <c r="A1613" i="1" s="1"/>
  <c r="AO1614" i="1"/>
  <c r="AQ1614" i="1" l="1"/>
  <c r="A1614" i="1" s="1"/>
  <c r="AO1615" i="1"/>
  <c r="AQ1615" i="1" l="1"/>
  <c r="A1615" i="1" s="1"/>
  <c r="AO1616" i="1"/>
  <c r="AQ1616" i="1" l="1"/>
  <c r="A1616" i="1" s="1"/>
  <c r="AO1617" i="1"/>
  <c r="AQ1617" i="1" l="1"/>
  <c r="A1617" i="1" s="1"/>
  <c r="AO1618" i="1"/>
  <c r="AQ1618" i="1" l="1"/>
  <c r="A1618" i="1" s="1"/>
  <c r="AO1619" i="1"/>
  <c r="AQ1619" i="1" l="1"/>
  <c r="A1619" i="1" s="1"/>
  <c r="AO1620" i="1"/>
  <c r="AQ1620" i="1" l="1"/>
  <c r="A1620" i="1" s="1"/>
  <c r="AO1621" i="1"/>
  <c r="AQ1621" i="1" l="1"/>
  <c r="A1621" i="1" s="1"/>
  <c r="AO1622" i="1"/>
  <c r="AQ1622" i="1" l="1"/>
  <c r="A1622" i="1" s="1"/>
  <c r="AO1623" i="1"/>
  <c r="AQ1623" i="1" l="1"/>
  <c r="A1623" i="1" s="1"/>
  <c r="AO1624" i="1"/>
  <c r="AQ1624" i="1" l="1"/>
  <c r="A1624" i="1" s="1"/>
  <c r="AO1625" i="1"/>
  <c r="AQ1625" i="1" l="1"/>
  <c r="A1625" i="1" s="1"/>
  <c r="AO1626" i="1"/>
  <c r="AQ1626" i="1" l="1"/>
  <c r="A1626" i="1" s="1"/>
  <c r="AO1627" i="1"/>
  <c r="AQ1627" i="1" l="1"/>
  <c r="A1627" i="1" s="1"/>
  <c r="AO1628" i="1"/>
  <c r="AQ1628" i="1" l="1"/>
  <c r="A1628" i="1" s="1"/>
  <c r="AO1629" i="1"/>
  <c r="AQ1629" i="1" l="1"/>
  <c r="A1629" i="1" s="1"/>
  <c r="AO1630" i="1"/>
  <c r="AQ1630" i="1" l="1"/>
  <c r="A1630" i="1" s="1"/>
  <c r="AO1631" i="1"/>
  <c r="AQ1631" i="1" l="1"/>
  <c r="A1631" i="1" s="1"/>
  <c r="AO1632" i="1"/>
  <c r="AQ1632" i="1" l="1"/>
  <c r="A1632" i="1" s="1"/>
  <c r="AO1633" i="1"/>
  <c r="AQ1633" i="1" l="1"/>
  <c r="A1633" i="1" s="1"/>
  <c r="AO1634" i="1"/>
  <c r="AQ1634" i="1" l="1"/>
  <c r="A1634" i="1" s="1"/>
  <c r="AO1635" i="1"/>
  <c r="AQ1635" i="1" l="1"/>
  <c r="A1635" i="1" s="1"/>
  <c r="AO1636" i="1"/>
  <c r="AQ1636" i="1" l="1"/>
  <c r="A1636" i="1" s="1"/>
  <c r="AO1637" i="1"/>
  <c r="AQ1637" i="1" l="1"/>
  <c r="A1637" i="1" s="1"/>
  <c r="AO1638" i="1"/>
  <c r="AQ1638" i="1" l="1"/>
  <c r="A1638" i="1" s="1"/>
  <c r="AO1639" i="1"/>
  <c r="AQ1639" i="1" l="1"/>
  <c r="A1639" i="1" s="1"/>
  <c r="AO1640" i="1"/>
  <c r="AQ1640" i="1" l="1"/>
  <c r="A1640" i="1" s="1"/>
  <c r="AO1641" i="1" l="1"/>
  <c r="AQ1641" i="1" l="1"/>
  <c r="A1641" i="1" s="1"/>
  <c r="AO1642" i="1"/>
  <c r="AQ1642" i="1" l="1"/>
  <c r="A1642" i="1" s="1"/>
  <c r="AO1643" i="1"/>
  <c r="AQ1643" i="1" l="1"/>
  <c r="A1643" i="1" s="1"/>
  <c r="AO1644" i="1" l="1"/>
  <c r="AQ1644" i="1" l="1"/>
  <c r="A1644" i="1" s="1"/>
  <c r="AO1645" i="1"/>
  <c r="AQ1645" i="1" l="1"/>
  <c r="A1645" i="1" s="1"/>
  <c r="AO1646" i="1" l="1"/>
  <c r="AQ1646" i="1" l="1"/>
  <c r="A1646" i="1" s="1"/>
  <c r="AO1647" i="1" l="1"/>
  <c r="AQ1647" i="1" l="1"/>
  <c r="A1647" i="1" s="1"/>
  <c r="AO1648" i="1" l="1"/>
  <c r="AO1649" i="1" s="1"/>
  <c r="AQ1649" i="1" s="1"/>
  <c r="A1649" i="1" s="1"/>
  <c r="AQ1648" i="1" l="1"/>
  <c r="A1648" i="1" s="1"/>
  <c r="AO1650" i="1"/>
  <c r="AQ1650" i="1" s="1"/>
  <c r="A1650" i="1" s="1"/>
  <c r="AO1651" i="1" l="1"/>
  <c r="AO1652" i="1" l="1"/>
  <c r="AQ1651" i="1"/>
  <c r="A1651" i="1" s="1"/>
  <c r="AO1653" i="1" l="1"/>
  <c r="AQ1653" i="1" s="1"/>
  <c r="A1653" i="1" s="1"/>
  <c r="AQ1652" i="1"/>
  <c r="A1652" i="1" s="1"/>
  <c r="AO1654" i="1" l="1"/>
  <c r="AQ1654" i="1" s="1"/>
  <c r="A1654" i="1" s="1"/>
  <c r="AO1655" i="1" l="1"/>
  <c r="AQ1655" i="1" s="1"/>
  <c r="A1655" i="1" s="1"/>
  <c r="AO1656" i="1" l="1"/>
  <c r="AQ1656" i="1" s="1"/>
  <c r="A1656" i="1" s="1"/>
  <c r="AO1657" i="1" l="1"/>
  <c r="AO1658" i="1" s="1"/>
  <c r="AQ1658" i="1" s="1"/>
  <c r="A1658" i="1" s="1"/>
  <c r="AO1659" i="1" l="1"/>
  <c r="AQ1659" i="1" s="1"/>
  <c r="A1659" i="1" s="1"/>
  <c r="AQ1657" i="1"/>
  <c r="A1657" i="1" s="1"/>
  <c r="AO1660" i="1" l="1"/>
  <c r="AQ1660" i="1" l="1"/>
  <c r="A1660" i="1" s="1"/>
  <c r="AO1661" i="1"/>
  <c r="AQ1661" i="1" s="1"/>
  <c r="A1661" i="1" s="1"/>
  <c r="AO1662" i="1" l="1"/>
  <c r="AQ1662" i="1" s="1"/>
  <c r="A1662" i="1" s="1"/>
  <c r="AO1663" i="1" l="1"/>
  <c r="AQ1663" i="1" s="1"/>
  <c r="A1663" i="1" s="1"/>
  <c r="AO1664" i="1" l="1"/>
  <c r="AQ1664" i="1" l="1"/>
  <c r="A1664" i="1" s="1"/>
  <c r="AO1665" i="1"/>
  <c r="AQ1665" i="1" s="1"/>
  <c r="A1665" i="1" s="1"/>
  <c r="AO1666" i="1" l="1"/>
  <c r="AO1667" i="1" s="1"/>
  <c r="AQ1667" i="1" s="1"/>
  <c r="A1667" i="1" s="1"/>
  <c r="AQ1666" i="1" l="1"/>
  <c r="A1666" i="1" s="1"/>
  <c r="AO1668" i="1"/>
  <c r="AQ1668" i="1" s="1"/>
  <c r="A1668" i="1" s="1"/>
  <c r="AO1669" i="1" l="1"/>
  <c r="AQ1669" i="1" s="1"/>
  <c r="A1669" i="1" s="1"/>
  <c r="AO1670" i="1" l="1"/>
  <c r="AQ1670" i="1" s="1"/>
  <c r="A1670" i="1" s="1"/>
  <c r="AO1671" i="1" l="1"/>
  <c r="AQ1671" i="1" s="1"/>
  <c r="A1671" i="1" s="1"/>
  <c r="AO1672" i="1" l="1"/>
  <c r="AQ1672" i="1" s="1"/>
  <c r="A1672" i="1" s="1"/>
  <c r="AO1673" i="1" l="1"/>
  <c r="AQ1673" i="1" s="1"/>
  <c r="A1673" i="1" s="1"/>
  <c r="AO1674" i="1" l="1"/>
  <c r="AQ1674" i="1" s="1"/>
  <c r="A1674" i="1" s="1"/>
  <c r="AO1675" i="1" l="1"/>
  <c r="AQ1675" i="1" s="1"/>
  <c r="A1675" i="1" s="1"/>
  <c r="AO1676" i="1" l="1"/>
  <c r="AQ1676" i="1" s="1"/>
  <c r="A1676" i="1" s="1"/>
  <c r="AO1677" i="1" l="1"/>
  <c r="AQ1677" i="1" s="1"/>
  <c r="A1677" i="1" s="1"/>
  <c r="AO1678" i="1" l="1"/>
  <c r="AQ1678" i="1" s="1"/>
  <c r="A1678" i="1" s="1"/>
  <c r="AO1679" i="1" l="1"/>
  <c r="AQ1679" i="1" s="1"/>
  <c r="A1679" i="1" s="1"/>
  <c r="AO1680" i="1" l="1"/>
  <c r="AQ1680" i="1" s="1"/>
  <c r="A1680" i="1" s="1"/>
  <c r="AO1681" i="1" l="1"/>
  <c r="AQ1681" i="1" s="1"/>
  <c r="A1681" i="1" s="1"/>
  <c r="AO1682" i="1" l="1"/>
  <c r="AQ1682" i="1" s="1"/>
  <c r="A1682" i="1" s="1"/>
  <c r="AO1683" i="1" l="1"/>
  <c r="AQ1683" i="1" s="1"/>
  <c r="A1683" i="1" s="1"/>
  <c r="AO1684" i="1" l="1"/>
  <c r="AQ1684" i="1" s="1"/>
  <c r="A1684" i="1" s="1"/>
  <c r="AO1685" i="1" l="1"/>
  <c r="AQ1685" i="1" s="1"/>
  <c r="A1685" i="1" s="1"/>
  <c r="AO1686" i="1" l="1"/>
  <c r="AQ1686" i="1" s="1"/>
  <c r="A1686" i="1" s="1"/>
  <c r="AO1689" i="1" l="1"/>
  <c r="AQ1689" i="1" s="1"/>
  <c r="A1689" i="1" s="1"/>
  <c r="AO1690" i="1" l="1"/>
  <c r="AQ1690" i="1" s="1"/>
  <c r="A1690" i="1" s="1"/>
  <c r="AO1692" i="1" l="1"/>
  <c r="AQ1692" i="1" s="1"/>
  <c r="A1692" i="1" s="1"/>
  <c r="AO1693" i="1" l="1"/>
  <c r="AQ1693" i="1" s="1"/>
  <c r="A1693" i="1" s="1"/>
  <c r="AO1694" i="1" l="1"/>
  <c r="AQ1694" i="1" s="1"/>
  <c r="A1694" i="1" s="1"/>
  <c r="AO1695" i="1" l="1"/>
  <c r="AQ1695" i="1" s="1"/>
  <c r="A1695" i="1" s="1"/>
  <c r="AO1697" i="1" l="1"/>
  <c r="AQ1697" i="1" s="1"/>
  <c r="A1697" i="1" s="1"/>
  <c r="AO1698" i="1" l="1"/>
  <c r="AQ1698" i="1" s="1"/>
  <c r="A1698" i="1" s="1"/>
  <c r="AO1699" i="1" l="1"/>
  <c r="AQ1699" i="1" s="1"/>
  <c r="A1699" i="1" s="1"/>
  <c r="AO1700" i="1" l="1"/>
  <c r="AQ1700" i="1" s="1"/>
  <c r="A1700" i="1" s="1"/>
  <c r="AO1701" i="1" l="1"/>
  <c r="AQ1701" i="1" s="1"/>
  <c r="A1701" i="1" s="1"/>
  <c r="AO1702" i="1" l="1"/>
  <c r="AQ1702" i="1" s="1"/>
  <c r="A1702" i="1" s="1"/>
  <c r="AO1703" i="1" l="1"/>
  <c r="AQ1703" i="1" s="1"/>
  <c r="A1703" i="1" s="1"/>
  <c r="AO1704" i="1" l="1"/>
  <c r="AQ1704" i="1" s="1"/>
  <c r="A1704" i="1" s="1"/>
  <c r="AO1705" i="1" l="1"/>
  <c r="AQ1705" i="1" s="1"/>
  <c r="A1705" i="1" s="1"/>
  <c r="AO1706" i="1" l="1"/>
  <c r="AQ1706" i="1" s="1"/>
  <c r="A1706" i="1" s="1"/>
  <c r="AO1707" i="1" l="1"/>
  <c r="AQ1707" i="1" s="1"/>
  <c r="A1707" i="1" s="1"/>
  <c r="AO1708" i="1" l="1"/>
  <c r="AQ1708" i="1" s="1"/>
  <c r="A1708" i="1" s="1"/>
  <c r="AO1709" i="1" l="1"/>
  <c r="AO1710" i="1" s="1"/>
  <c r="AO1711" i="1" l="1"/>
  <c r="AQ1710" i="1"/>
  <c r="A1710" i="1" s="1"/>
  <c r="AQ1709" i="1"/>
  <c r="A1709" i="1" s="1"/>
  <c r="AQ1711" i="1" l="1"/>
  <c r="A1711" i="1" s="1"/>
  <c r="AO1712" i="1"/>
  <c r="AQ1712" i="1" l="1"/>
  <c r="A1712" i="1" s="1"/>
  <c r="AO1713" i="1"/>
  <c r="AQ1713" i="1" s="1"/>
  <c r="A1713" i="1" s="1"/>
  <c r="AO1714" i="1" l="1"/>
  <c r="AQ1714" i="1" l="1"/>
  <c r="A1714" i="1" s="1"/>
  <c r="AO1715" i="1"/>
  <c r="AQ1715" i="1" s="1"/>
  <c r="A1715" i="1" s="1"/>
  <c r="AO1716" i="1" l="1"/>
  <c r="AQ1716" i="1" s="1"/>
  <c r="A1716" i="1" s="1"/>
  <c r="AO1717" i="1" l="1"/>
  <c r="AQ1717" i="1" s="1"/>
  <c r="A1717" i="1" s="1"/>
  <c r="AO1718" i="1" l="1"/>
  <c r="AQ1718" i="1" s="1"/>
  <c r="A1718" i="1" s="1"/>
  <c r="AO1719" i="1" l="1"/>
  <c r="AQ1719" i="1" s="1"/>
  <c r="A1719" i="1" s="1"/>
  <c r="AO1720" i="1" l="1"/>
  <c r="AQ1720" i="1" s="1"/>
  <c r="A1720" i="1" s="1"/>
  <c r="AO1721" i="1" l="1"/>
  <c r="AQ1721" i="1" s="1"/>
  <c r="A1721" i="1" s="1"/>
  <c r="AO1722" i="1" l="1"/>
  <c r="AQ1722" i="1" s="1"/>
  <c r="A1722" i="1" s="1"/>
  <c r="AO1723" i="1" l="1"/>
  <c r="AQ1723" i="1" s="1"/>
  <c r="A1723" i="1" s="1"/>
  <c r="AO1724" i="1" l="1"/>
  <c r="AQ1724" i="1" s="1"/>
  <c r="A1724" i="1" s="1"/>
  <c r="AO1725" i="1" l="1"/>
  <c r="AQ1725" i="1" s="1"/>
  <c r="A1725" i="1" s="1"/>
  <c r="AO1726" i="1" l="1"/>
  <c r="AQ1726" i="1" s="1"/>
  <c r="A1726" i="1" s="1"/>
  <c r="AO1727" i="1" l="1"/>
  <c r="AQ1727" i="1" s="1"/>
  <c r="A1727" i="1" s="1"/>
  <c r="AO1728" i="1" l="1"/>
  <c r="AQ1728" i="1" s="1"/>
  <c r="A1728" i="1" s="1"/>
  <c r="AO1729" i="1" l="1"/>
  <c r="AQ1729" i="1" s="1"/>
  <c r="A1729" i="1" s="1"/>
  <c r="AO1730" i="1" l="1"/>
  <c r="AQ1730" i="1" s="1"/>
  <c r="A1730" i="1" s="1"/>
  <c r="AO1731" i="1" l="1"/>
  <c r="AQ1731" i="1" s="1"/>
  <c r="A1731" i="1" s="1"/>
  <c r="AO1732" i="1" l="1"/>
  <c r="AQ1732" i="1" s="1"/>
  <c r="A1732" i="1" s="1"/>
  <c r="AO1733" i="1" l="1"/>
  <c r="AQ1733" i="1" s="1"/>
  <c r="A1733" i="1" s="1"/>
  <c r="AO1734" i="1" l="1"/>
  <c r="AQ1734" i="1" s="1"/>
  <c r="A1734" i="1" s="1"/>
  <c r="AO1735" i="1" l="1"/>
  <c r="AQ1735" i="1" s="1"/>
  <c r="A1735" i="1" s="1"/>
  <c r="AO1738" i="1" l="1"/>
  <c r="AQ1738" i="1" s="1"/>
  <c r="A1738" i="1" s="1"/>
  <c r="AO1739" i="1" l="1"/>
  <c r="AQ1739" i="1" s="1"/>
  <c r="A1739" i="1" s="1"/>
  <c r="AO1740" i="1" l="1"/>
  <c r="AQ1740" i="1" s="1"/>
  <c r="A1740" i="1" s="1"/>
  <c r="AO1741" i="1" l="1"/>
  <c r="AQ1741" i="1" s="1"/>
  <c r="A1741" i="1" s="1"/>
  <c r="AO1742" i="1" l="1"/>
  <c r="AQ1742" i="1" s="1"/>
  <c r="A1742" i="1" s="1"/>
  <c r="AO1743" i="1" l="1"/>
  <c r="AQ1743" i="1" s="1"/>
  <c r="A1743" i="1" s="1"/>
  <c r="AO1744" i="1" l="1"/>
  <c r="AQ1744" i="1" s="1"/>
  <c r="A1744" i="1" s="1"/>
  <c r="AO1745" i="1" l="1"/>
  <c r="AQ1745" i="1" s="1"/>
  <c r="A1745" i="1" s="1"/>
  <c r="AO1746" i="1" l="1"/>
  <c r="AQ1746" i="1" s="1"/>
  <c r="A1746" i="1" s="1"/>
  <c r="AO1747" i="1" l="1"/>
  <c r="AO1748" i="1" s="1"/>
  <c r="AQ1748" i="1" s="1"/>
  <c r="A1748" i="1" s="1"/>
  <c r="AO1749" i="1" l="1"/>
  <c r="AO1750" i="1" s="1"/>
  <c r="AQ1750" i="1" s="1"/>
  <c r="A1750" i="1" s="1"/>
  <c r="AQ1747" i="1"/>
  <c r="A1747" i="1" s="1"/>
  <c r="AO1751" i="1" l="1"/>
  <c r="AQ1751" i="1" s="1"/>
  <c r="A1751" i="1" s="1"/>
  <c r="AQ1749" i="1"/>
  <c r="A1749" i="1" s="1"/>
  <c r="AO1752" i="1" l="1"/>
  <c r="AQ1752" i="1" s="1"/>
  <c r="A1752" i="1" s="1"/>
  <c r="AO1753" i="1" l="1"/>
  <c r="AQ1753" i="1" s="1"/>
  <c r="A1753" i="1" s="1"/>
  <c r="AO1754" i="1" l="1"/>
  <c r="AQ1754" i="1" s="1"/>
  <c r="A1754" i="1" s="1"/>
  <c r="AO1755" i="1" l="1"/>
  <c r="AQ1755" i="1" s="1"/>
  <c r="A1755" i="1" s="1"/>
  <c r="AO1756" i="1" l="1"/>
  <c r="AO1757" i="1" s="1"/>
  <c r="AQ1757" i="1" s="1"/>
  <c r="A1757" i="1" s="1"/>
  <c r="AO1758" i="1" l="1"/>
  <c r="AQ1758" i="1" s="1"/>
  <c r="A1758" i="1" s="1"/>
  <c r="AQ1756" i="1"/>
  <c r="A1756" i="1" s="1"/>
  <c r="AO1759" i="1" l="1"/>
  <c r="AQ1759" i="1" s="1"/>
  <c r="A1759" i="1" s="1"/>
  <c r="AO1760" i="1" l="1"/>
  <c r="AQ1760" i="1" s="1"/>
  <c r="A1760" i="1" s="1"/>
  <c r="AO1761" i="1" l="1"/>
  <c r="AQ1761" i="1" s="1"/>
  <c r="A1761" i="1" s="1"/>
  <c r="AO1762" i="1" l="1"/>
  <c r="AQ1762" i="1" s="1"/>
  <c r="A1762" i="1" s="1"/>
  <c r="AO1763" i="1" l="1"/>
  <c r="AQ1763" i="1" s="1"/>
  <c r="A1763" i="1" s="1"/>
  <c r="AO1764" i="1" l="1"/>
  <c r="AQ1764" i="1" s="1"/>
  <c r="A1764" i="1" s="1"/>
  <c r="AO1765" i="1" l="1"/>
  <c r="AQ1765" i="1" s="1"/>
  <c r="A1765" i="1" s="1"/>
  <c r="AO1766" i="1" l="1"/>
  <c r="AQ1766" i="1" s="1"/>
  <c r="A1766" i="1" s="1"/>
  <c r="AO1767" i="1" l="1"/>
  <c r="AQ1767" i="1" s="1"/>
  <c r="A1767" i="1" s="1"/>
  <c r="AO1768" i="1" l="1"/>
  <c r="AQ1768" i="1" s="1"/>
  <c r="A1768" i="1" s="1"/>
  <c r="AO1769" i="1" l="1"/>
  <c r="AQ1769" i="1" s="1"/>
  <c r="A1769" i="1" s="1"/>
  <c r="AO1770" i="1" l="1"/>
  <c r="AQ1770" i="1" s="1"/>
  <c r="A1770" i="1" s="1"/>
  <c r="AO1771" i="1" l="1"/>
  <c r="AQ1771" i="1" s="1"/>
  <c r="A1771" i="1" s="1"/>
  <c r="AO1772" i="1" l="1"/>
  <c r="AQ1772" i="1" s="1"/>
  <c r="A1772" i="1" s="1"/>
  <c r="AO1773" i="1" l="1"/>
  <c r="AQ1773" i="1" s="1"/>
  <c r="A1773" i="1" s="1"/>
  <c r="AO1774" i="1" l="1"/>
  <c r="AQ1774" i="1" s="1"/>
  <c r="A1774" i="1" s="1"/>
  <c r="AO1775" i="1" l="1"/>
  <c r="AO1776" i="1" s="1"/>
  <c r="AQ1776" i="1" s="1"/>
  <c r="A1776" i="1" s="1"/>
  <c r="AO1777" i="1" l="1"/>
  <c r="AQ1777" i="1" s="1"/>
  <c r="A1777" i="1" s="1"/>
  <c r="AQ1775" i="1"/>
  <c r="A1775" i="1" s="1"/>
  <c r="AO1778" i="1" l="1"/>
  <c r="AQ1778" i="1" s="1"/>
  <c r="A1778" i="1" s="1"/>
  <c r="AO1779" i="1" l="1"/>
  <c r="AQ1779" i="1" s="1"/>
  <c r="A1779" i="1" s="1"/>
  <c r="AO1780" i="1" l="1"/>
  <c r="AQ1780" i="1" s="1"/>
  <c r="A1780" i="1" s="1"/>
  <c r="AO1781" i="1" l="1"/>
  <c r="AQ1781" i="1" s="1"/>
  <c r="A1781" i="1" s="1"/>
  <c r="AO1782" i="1" l="1"/>
  <c r="AQ1782" i="1" s="1"/>
  <c r="A1782" i="1" s="1"/>
  <c r="AO1783" i="1" l="1"/>
  <c r="AQ1783" i="1" s="1"/>
  <c r="A1783" i="1" s="1"/>
  <c r="AO1784" i="1" l="1"/>
  <c r="AQ1784" i="1" s="1"/>
  <c r="A1784" i="1" s="1"/>
  <c r="AO1785" i="1" l="1"/>
  <c r="AQ1785" i="1" s="1"/>
  <c r="A1785" i="1" s="1"/>
  <c r="AO1786" i="1" l="1"/>
  <c r="AQ1786" i="1" s="1"/>
  <c r="A1786" i="1" s="1"/>
  <c r="AO1787" i="1" l="1"/>
  <c r="AQ1787" i="1" s="1"/>
  <c r="A1787" i="1" s="1"/>
  <c r="AO1788" i="1" l="1"/>
  <c r="AQ1788" i="1" s="1"/>
  <c r="A1788" i="1" s="1"/>
  <c r="AO1789" i="1" l="1"/>
  <c r="AQ1789" i="1" s="1"/>
  <c r="A1789" i="1" s="1"/>
  <c r="AO1790" i="1" l="1"/>
  <c r="AQ1790" i="1" s="1"/>
  <c r="A1790" i="1" s="1"/>
  <c r="AO1791" i="1" l="1"/>
  <c r="AQ1791" i="1" s="1"/>
  <c r="A1791" i="1" s="1"/>
  <c r="AO1792" i="1" l="1"/>
  <c r="AQ1792" i="1" s="1"/>
  <c r="A1792" i="1" s="1"/>
  <c r="AO1793" i="1" l="1"/>
  <c r="AQ1793" i="1" s="1"/>
  <c r="A1793" i="1" s="1"/>
  <c r="AO1794" i="1" l="1"/>
  <c r="AQ1794" i="1" s="1"/>
  <c r="A1794" i="1" s="1"/>
  <c r="AO1795" i="1" l="1"/>
  <c r="AQ1795" i="1" s="1"/>
  <c r="A1795" i="1" s="1"/>
  <c r="AO1796" i="1" l="1"/>
  <c r="AQ1796" i="1" s="1"/>
  <c r="A1796" i="1" s="1"/>
  <c r="AO1797" i="1" l="1"/>
  <c r="AQ1797" i="1" s="1"/>
  <c r="A1797" i="1" s="1"/>
  <c r="AO1798" i="1" l="1"/>
  <c r="AQ1798" i="1" s="1"/>
  <c r="A1798" i="1" s="1"/>
  <c r="AO1799" i="1" l="1"/>
  <c r="AQ1799" i="1" s="1"/>
  <c r="A1799" i="1" s="1"/>
  <c r="AO1800" i="1" l="1"/>
  <c r="AQ1800" i="1" s="1"/>
  <c r="A1800" i="1" s="1"/>
  <c r="AO1801" i="1" l="1"/>
  <c r="AQ1801" i="1" s="1"/>
  <c r="A1801" i="1" s="1"/>
  <c r="AO1802" i="1" l="1"/>
  <c r="AQ1802" i="1" s="1"/>
  <c r="A1802" i="1" s="1"/>
  <c r="AO1803" i="1" l="1"/>
  <c r="AQ1803" i="1" s="1"/>
  <c r="A1803" i="1" s="1"/>
  <c r="AO1804" i="1" l="1"/>
  <c r="AQ1804" i="1" s="1"/>
  <c r="A1804" i="1" s="1"/>
  <c r="AO1805" i="1" l="1"/>
  <c r="AQ1805" i="1" s="1"/>
  <c r="A1805" i="1" s="1"/>
  <c r="AO1806" i="1" l="1"/>
  <c r="AQ1806" i="1" s="1"/>
  <c r="A1806" i="1" s="1"/>
  <c r="AO1807" i="1" l="1"/>
  <c r="AQ1807" i="1" s="1"/>
  <c r="A1807" i="1" s="1"/>
  <c r="AO1808" i="1" l="1"/>
  <c r="AQ1808" i="1" s="1"/>
  <c r="A1808" i="1" s="1"/>
  <c r="AO1809" i="1" l="1"/>
  <c r="AQ1809" i="1" s="1"/>
  <c r="A1809" i="1" s="1"/>
  <c r="AO1810" i="1" l="1"/>
  <c r="AQ1810" i="1" s="1"/>
  <c r="A1810" i="1" s="1"/>
  <c r="AO1811" i="1" l="1"/>
  <c r="AQ1811" i="1" s="1"/>
  <c r="A1811" i="1" s="1"/>
  <c r="AO1812" i="1" l="1"/>
  <c r="AO1813" i="1" s="1"/>
  <c r="AQ1812" i="1" l="1"/>
  <c r="A1812" i="1" s="1"/>
  <c r="AQ1813" i="1"/>
  <c r="A1813" i="1" s="1"/>
  <c r="AO1814" i="1"/>
  <c r="AQ1814" i="1" l="1"/>
  <c r="A1814" i="1" s="1"/>
  <c r="AO1815" i="1"/>
  <c r="AQ1815" i="1" l="1"/>
  <c r="A1815" i="1" s="1"/>
  <c r="AO1816" i="1"/>
  <c r="AQ1816" i="1" l="1"/>
  <c r="A1816" i="1" s="1"/>
  <c r="AO1817" i="1"/>
  <c r="AQ1817" i="1" l="1"/>
  <c r="A1817" i="1" s="1"/>
  <c r="AO1818" i="1"/>
  <c r="AQ1818" i="1" l="1"/>
  <c r="A1818" i="1" s="1"/>
  <c r="AO1819" i="1"/>
  <c r="AQ1819" i="1" l="1"/>
  <c r="A1819" i="1" s="1"/>
  <c r="AO1820" i="1"/>
  <c r="AQ1820" i="1" l="1"/>
  <c r="A1820" i="1" s="1"/>
  <c r="AO1821" i="1"/>
  <c r="AQ1821" i="1" l="1"/>
  <c r="A1821" i="1" s="1"/>
  <c r="AO1822" i="1"/>
  <c r="AQ1822" i="1" l="1"/>
  <c r="A1822" i="1" s="1"/>
  <c r="AO1823" i="1"/>
  <c r="AQ1823" i="1" l="1"/>
  <c r="A1823" i="1" s="1"/>
  <c r="AO1824" i="1"/>
  <c r="AQ1824" i="1" l="1"/>
  <c r="A1824" i="1" s="1"/>
  <c r="AO1825" i="1"/>
  <c r="AQ1825" i="1" l="1"/>
  <c r="A1825" i="1" s="1"/>
  <c r="AO1826" i="1"/>
  <c r="AQ1826" i="1" l="1"/>
  <c r="A1826" i="1" s="1"/>
  <c r="AO1827" i="1"/>
  <c r="AQ1827" i="1" l="1"/>
  <c r="A1827" i="1" s="1"/>
  <c r="AO1828" i="1"/>
  <c r="AQ1828" i="1" l="1"/>
  <c r="A1828" i="1" s="1"/>
  <c r="AO1830" i="1"/>
  <c r="AQ1830" i="1" l="1"/>
  <c r="A1830" i="1" s="1"/>
  <c r="AO1831" i="1"/>
  <c r="AQ1831" i="1" l="1"/>
  <c r="A1831" i="1" s="1"/>
  <c r="AO1832" i="1"/>
  <c r="AQ1832" i="1" l="1"/>
  <c r="A1832" i="1" s="1"/>
  <c r="AO1833" i="1"/>
  <c r="AQ1833" i="1" l="1"/>
  <c r="A1833" i="1" s="1"/>
  <c r="AO1834" i="1"/>
  <c r="AQ1834" i="1" l="1"/>
  <c r="A1834" i="1" s="1"/>
  <c r="AO1835" i="1"/>
  <c r="AQ1835" i="1" l="1"/>
  <c r="A1835" i="1" s="1"/>
  <c r="AO1836" i="1"/>
  <c r="AQ1836" i="1" l="1"/>
  <c r="A1836" i="1" s="1"/>
  <c r="AO1837" i="1"/>
  <c r="AQ1837" i="1" l="1"/>
  <c r="A1837" i="1" s="1"/>
  <c r="AO1838" i="1"/>
  <c r="AQ1838" i="1" l="1"/>
  <c r="A1838" i="1" s="1"/>
  <c r="AO1839" i="1"/>
  <c r="AQ1839" i="1" l="1"/>
  <c r="A1839" i="1" s="1"/>
  <c r="AO1840" i="1"/>
  <c r="AQ1840" i="1" l="1"/>
  <c r="A1840" i="1" s="1"/>
  <c r="AO1841" i="1"/>
  <c r="AQ1841" i="1" l="1"/>
  <c r="A1841" i="1" s="1"/>
  <c r="AO1842" i="1"/>
  <c r="AQ1842" i="1" l="1"/>
  <c r="A1842" i="1" s="1"/>
  <c r="AO1843" i="1"/>
  <c r="AQ1843" i="1" l="1"/>
  <c r="A1843" i="1" s="1"/>
  <c r="AO1844" i="1"/>
  <c r="AQ1844" i="1" l="1"/>
  <c r="A1844" i="1" s="1"/>
  <c r="AO1845" i="1"/>
  <c r="AQ1845" i="1" l="1"/>
  <c r="A1845" i="1" s="1"/>
  <c r="AO1846" i="1"/>
  <c r="AQ1846" i="1" l="1"/>
  <c r="A1846" i="1" s="1"/>
  <c r="AO1847" i="1"/>
  <c r="AQ1847" i="1" l="1"/>
  <c r="A1847" i="1" s="1"/>
  <c r="AO1848" i="1"/>
  <c r="AQ1848" i="1" l="1"/>
  <c r="A1848" i="1" s="1"/>
  <c r="AO1849" i="1"/>
  <c r="AQ1849" i="1" l="1"/>
  <c r="A1849" i="1" s="1"/>
  <c r="AO1850" i="1"/>
  <c r="AQ1850" i="1" l="1"/>
  <c r="A1850" i="1" s="1"/>
  <c r="AO1851" i="1" l="1"/>
  <c r="AQ1851" i="1" l="1"/>
  <c r="A1851" i="1" s="1"/>
  <c r="AO1852" i="1"/>
  <c r="AQ1852" i="1" l="1"/>
  <c r="A1852" i="1" s="1"/>
  <c r="AO1853" i="1"/>
  <c r="AQ1853" i="1" l="1"/>
  <c r="A1853" i="1" s="1"/>
  <c r="AO1854" i="1"/>
  <c r="AQ1854" i="1" l="1"/>
  <c r="A1854" i="1" s="1"/>
  <c r="AO1855" i="1"/>
  <c r="AQ1855" i="1" l="1"/>
  <c r="A1855" i="1" s="1"/>
  <c r="AO1856" i="1"/>
  <c r="AQ1856" i="1" l="1"/>
  <c r="A1856" i="1" s="1"/>
  <c r="AO1857" i="1"/>
  <c r="AQ1857" i="1" l="1"/>
  <c r="A1857" i="1" s="1"/>
  <c r="AO1858" i="1"/>
  <c r="AQ1858" i="1" l="1"/>
  <c r="A1858" i="1" s="1"/>
  <c r="AO1859" i="1"/>
  <c r="AQ1859" i="1" l="1"/>
  <c r="A1859" i="1" s="1"/>
  <c r="AO1860" i="1"/>
  <c r="AQ1860" i="1" l="1"/>
  <c r="A1860" i="1" s="1"/>
  <c r="AO1861" i="1"/>
  <c r="AQ1861" i="1" l="1"/>
  <c r="A1861" i="1" s="1"/>
  <c r="AO1862" i="1"/>
  <c r="AQ1862" i="1" l="1"/>
  <c r="A1862" i="1" s="1"/>
  <c r="AO1863" i="1"/>
  <c r="AQ1863" i="1" l="1"/>
  <c r="A1863" i="1" s="1"/>
  <c r="AO1864" i="1"/>
  <c r="AQ1864" i="1" l="1"/>
  <c r="A1864" i="1" s="1"/>
  <c r="AO1865" i="1"/>
  <c r="AQ1865" i="1" l="1"/>
  <c r="A1865" i="1" s="1"/>
  <c r="AO1866" i="1"/>
  <c r="AQ1866" i="1" l="1"/>
  <c r="A1866" i="1" s="1"/>
  <c r="AO1867" i="1"/>
  <c r="AQ1867" i="1" l="1"/>
  <c r="A1867" i="1" s="1"/>
  <c r="AO1868" i="1"/>
  <c r="AQ1868" i="1" l="1"/>
  <c r="A1868" i="1" s="1"/>
  <c r="AO1869" i="1"/>
  <c r="AQ1869" i="1" l="1"/>
  <c r="A1869" i="1" s="1"/>
  <c r="AO1870" i="1"/>
  <c r="AQ1870" i="1" l="1"/>
  <c r="A1870" i="1" s="1"/>
  <c r="AO1871" i="1"/>
  <c r="AQ1871" i="1" l="1"/>
  <c r="A1871" i="1" s="1"/>
  <c r="AO1872" i="1"/>
  <c r="AQ1872" i="1" l="1"/>
  <c r="A1872" i="1" s="1"/>
  <c r="AO1873" i="1"/>
  <c r="AQ1873" i="1" l="1"/>
  <c r="A1873" i="1" s="1"/>
  <c r="AO1874" i="1"/>
  <c r="AQ1874" i="1" l="1"/>
  <c r="A1874" i="1" s="1"/>
  <c r="AO1875" i="1"/>
  <c r="AQ1875" i="1" l="1"/>
  <c r="A1875" i="1" s="1"/>
  <c r="AO1876" i="1"/>
  <c r="AQ1876" i="1" l="1"/>
  <c r="A1876" i="1" s="1"/>
  <c r="AO1877" i="1"/>
  <c r="AQ1877" i="1" l="1"/>
  <c r="A1877" i="1" s="1"/>
  <c r="AO1878" i="1"/>
  <c r="AQ1878" i="1" l="1"/>
  <c r="A1878" i="1" s="1"/>
  <c r="AO1879" i="1"/>
  <c r="AQ1879" i="1" l="1"/>
  <c r="A1879" i="1" s="1"/>
  <c r="AO1880" i="1"/>
  <c r="AQ1880" i="1" l="1"/>
  <c r="A1880" i="1" s="1"/>
  <c r="AO1881" i="1"/>
  <c r="AQ1881" i="1" l="1"/>
  <c r="A1881" i="1" s="1"/>
  <c r="AO1882" i="1"/>
  <c r="AQ1882" i="1" l="1"/>
  <c r="A1882" i="1" s="1"/>
  <c r="AO1883" i="1"/>
  <c r="AQ1883" i="1" l="1"/>
  <c r="A1883" i="1" s="1"/>
  <c r="AO1884" i="1"/>
  <c r="AQ1884" i="1" l="1"/>
  <c r="A1884" i="1" s="1"/>
  <c r="AO1885" i="1"/>
  <c r="AQ1885" i="1" l="1"/>
  <c r="A1885" i="1" s="1"/>
  <c r="AO1886" i="1"/>
  <c r="AQ1886" i="1" l="1"/>
  <c r="A1886" i="1" s="1"/>
  <c r="AO1887" i="1"/>
  <c r="AQ1887" i="1" l="1"/>
  <c r="A1887" i="1" s="1"/>
  <c r="AO1888" i="1"/>
  <c r="AQ1888" i="1" l="1"/>
  <c r="A1888" i="1" s="1"/>
  <c r="AO1889" i="1"/>
  <c r="AQ1889" i="1" l="1"/>
  <c r="A1889" i="1" s="1"/>
  <c r="AO1890" i="1"/>
  <c r="AQ1890" i="1" l="1"/>
  <c r="A1890" i="1" s="1"/>
  <c r="AO1891" i="1"/>
  <c r="AQ1891" i="1" l="1"/>
  <c r="A1891" i="1" s="1"/>
  <c r="AO1892" i="1"/>
  <c r="AQ1892" i="1" l="1"/>
  <c r="A1892" i="1" s="1"/>
  <c r="AO1893" i="1"/>
  <c r="AQ1893" i="1" l="1"/>
  <c r="A1893" i="1" s="1"/>
  <c r="AO1894" i="1"/>
  <c r="AQ1894" i="1" l="1"/>
  <c r="A1894" i="1" s="1"/>
  <c r="AO1895" i="1"/>
  <c r="AQ1895" i="1" l="1"/>
  <c r="A1895" i="1" s="1"/>
  <c r="AO1896" i="1"/>
  <c r="AQ1896" i="1" l="1"/>
  <c r="A1896" i="1" s="1"/>
  <c r="AO1898" i="1"/>
  <c r="AQ1898" i="1" l="1"/>
  <c r="A1898" i="1" s="1"/>
  <c r="AO1899" i="1"/>
  <c r="AQ1899" i="1" l="1"/>
  <c r="A1899" i="1" s="1"/>
  <c r="AO1900" i="1"/>
  <c r="AQ1900" i="1" l="1"/>
  <c r="A1900" i="1" s="1"/>
  <c r="AO1901" i="1"/>
  <c r="AQ1901" i="1" l="1"/>
  <c r="A1901" i="1" s="1"/>
  <c r="AO1902" i="1"/>
  <c r="AQ1902" i="1" l="1"/>
  <c r="A1902" i="1" s="1"/>
  <c r="AO1903" i="1"/>
  <c r="AQ1903" i="1" l="1"/>
  <c r="A1903" i="1" s="1"/>
  <c r="AO1904" i="1"/>
  <c r="AQ1904" i="1" l="1"/>
  <c r="A1904" i="1" s="1"/>
  <c r="AO1905" i="1"/>
  <c r="AQ1905" i="1" l="1"/>
  <c r="A1905" i="1" s="1"/>
  <c r="AO1906" i="1"/>
  <c r="AQ1906" i="1" l="1"/>
  <c r="A1906" i="1" s="1"/>
  <c r="AO1907" i="1"/>
  <c r="AQ1907" i="1" l="1"/>
  <c r="A1907" i="1" s="1"/>
  <c r="AO1908" i="1"/>
  <c r="AQ1908" i="1" l="1"/>
  <c r="A1908" i="1" s="1"/>
  <c r="AO1909" i="1"/>
  <c r="AQ1909" i="1" l="1"/>
  <c r="A1909" i="1" s="1"/>
  <c r="AO1910" i="1"/>
  <c r="AQ1910" i="1" l="1"/>
  <c r="A1910" i="1" s="1"/>
  <c r="AO1911" i="1"/>
  <c r="AQ1911" i="1" l="1"/>
  <c r="A1911" i="1" s="1"/>
  <c r="AO1912" i="1"/>
  <c r="AQ1912" i="1" l="1"/>
  <c r="A1912" i="1" s="1"/>
  <c r="AO1913" i="1" l="1"/>
  <c r="AQ1913" i="1" l="1"/>
  <c r="A1913" i="1" s="1"/>
  <c r="AO1914" i="1"/>
  <c r="AQ1914" i="1" l="1"/>
  <c r="A1914" i="1" s="1"/>
  <c r="AO1915" i="1"/>
  <c r="AQ1915" i="1" l="1"/>
  <c r="A1915" i="1" s="1"/>
  <c r="AO1916" i="1"/>
  <c r="AQ1916" i="1" l="1"/>
  <c r="A1916" i="1" s="1"/>
  <c r="AO1917" i="1"/>
  <c r="AQ1917" i="1" l="1"/>
  <c r="A1917" i="1" s="1"/>
  <c r="AO1918" i="1"/>
  <c r="AQ1918" i="1" l="1"/>
  <c r="A1918" i="1" s="1"/>
  <c r="AO1919" i="1"/>
  <c r="AQ1919" i="1" l="1"/>
  <c r="A1919" i="1" s="1"/>
  <c r="AO1920" i="1"/>
  <c r="AQ1920" i="1" l="1"/>
  <c r="A1920" i="1" s="1"/>
  <c r="AO1921" i="1"/>
  <c r="AQ1921" i="1" l="1"/>
  <c r="A1921" i="1" s="1"/>
  <c r="AO1922" i="1"/>
  <c r="AQ1922" i="1" l="1"/>
  <c r="A1922" i="1" s="1"/>
  <c r="AO1923" i="1"/>
  <c r="AQ1923" i="1" l="1"/>
  <c r="A1923" i="1" s="1"/>
  <c r="AO1924" i="1"/>
  <c r="AQ1924" i="1" l="1"/>
  <c r="A1924" i="1" s="1"/>
  <c r="AO1925" i="1"/>
  <c r="AQ1925" i="1" l="1"/>
  <c r="A1925" i="1" s="1"/>
  <c r="AO1926" i="1"/>
  <c r="AQ1926" i="1" l="1"/>
  <c r="A1926" i="1" s="1"/>
  <c r="AO1927" i="1"/>
  <c r="AQ1927" i="1" l="1"/>
  <c r="A1927" i="1" s="1"/>
  <c r="AO1928" i="1"/>
  <c r="AQ1928" i="1" l="1"/>
  <c r="A1928" i="1" s="1"/>
  <c r="AO1929" i="1"/>
  <c r="AQ1929" i="1" l="1"/>
  <c r="A1929" i="1" s="1"/>
  <c r="AO1930" i="1" l="1"/>
  <c r="AQ1930" i="1" l="1"/>
  <c r="A1930" i="1" s="1"/>
  <c r="AO1931" i="1"/>
  <c r="AQ1931" i="1" l="1"/>
  <c r="A1931" i="1" s="1"/>
  <c r="AO1932" i="1" l="1"/>
  <c r="AQ1932" i="1" l="1"/>
  <c r="A1932" i="1" s="1"/>
  <c r="AO1933" i="1"/>
  <c r="AQ1933" i="1" l="1"/>
  <c r="A1933" i="1" s="1"/>
  <c r="AO1934" i="1"/>
  <c r="AQ1934" i="1" l="1"/>
  <c r="A1934" i="1" s="1"/>
  <c r="AO1935" i="1"/>
  <c r="AQ1935" i="1" l="1"/>
  <c r="A1935" i="1" s="1"/>
  <c r="AO1936" i="1"/>
  <c r="AQ1936" i="1" l="1"/>
  <c r="A1936" i="1" s="1"/>
  <c r="AO1937" i="1"/>
  <c r="AQ1937" i="1" l="1"/>
  <c r="A1937" i="1" s="1"/>
  <c r="AO1938" i="1"/>
  <c r="AQ1938" i="1" l="1"/>
  <c r="A1938" i="1" s="1"/>
  <c r="AO1939" i="1"/>
  <c r="AQ1939" i="1" l="1"/>
  <c r="A1939" i="1" s="1"/>
  <c r="AO1940" i="1"/>
  <c r="AQ1940" i="1" l="1"/>
  <c r="A1940" i="1" s="1"/>
  <c r="AO1941" i="1"/>
  <c r="AQ1941" i="1" l="1"/>
  <c r="A1941" i="1" s="1"/>
  <c r="AO1942" i="1"/>
  <c r="AQ1942" i="1" l="1"/>
  <c r="A1942" i="1" s="1"/>
  <c r="AO1943" i="1"/>
  <c r="AQ1943" i="1" l="1"/>
  <c r="A1943" i="1" s="1"/>
  <c r="AO1944" i="1"/>
  <c r="AQ1944" i="1" l="1"/>
  <c r="A1944" i="1" s="1"/>
  <c r="AO1945" i="1"/>
  <c r="AQ1945" i="1" l="1"/>
  <c r="A1945" i="1" s="1"/>
  <c r="AO1946" i="1"/>
  <c r="AQ1946" i="1" l="1"/>
  <c r="A1946" i="1" s="1"/>
  <c r="AO1947" i="1" l="1"/>
  <c r="AQ1947" i="1" l="1"/>
  <c r="A1947" i="1" s="1"/>
  <c r="AO1948" i="1"/>
  <c r="AQ1948" i="1" l="1"/>
  <c r="A1948" i="1" s="1"/>
  <c r="AO1949" i="1"/>
  <c r="AQ1949" i="1" l="1"/>
  <c r="A1949" i="1" s="1"/>
  <c r="AO1950" i="1"/>
  <c r="AQ1950" i="1" l="1"/>
  <c r="A1950" i="1" s="1"/>
  <c r="AO1951" i="1"/>
  <c r="AQ1951" i="1" l="1"/>
  <c r="A1951" i="1" s="1"/>
  <c r="AO1952" i="1"/>
  <c r="AQ1952" i="1" l="1"/>
  <c r="A1952" i="1" s="1"/>
  <c r="AO1953" i="1"/>
  <c r="AQ1953" i="1" l="1"/>
  <c r="A1953" i="1" s="1"/>
  <c r="AO1954" i="1"/>
  <c r="AQ1954" i="1" l="1"/>
  <c r="A1954" i="1" s="1"/>
  <c r="AO1955" i="1" l="1"/>
  <c r="AQ1955" i="1" l="1"/>
  <c r="A1955" i="1" s="1"/>
  <c r="AO1956" i="1"/>
  <c r="AQ1956" i="1" l="1"/>
  <c r="A1956" i="1" s="1"/>
  <c r="AO1957" i="1"/>
  <c r="AQ1957" i="1" l="1"/>
  <c r="A1957" i="1" s="1"/>
  <c r="AO1958" i="1" l="1"/>
  <c r="AQ1958" i="1" l="1"/>
  <c r="A1958" i="1" s="1"/>
  <c r="AO1959" i="1" l="1"/>
  <c r="AQ1959" i="1" l="1"/>
  <c r="A1959" i="1" s="1"/>
  <c r="AO1960" i="1"/>
  <c r="AQ1960" i="1" l="1"/>
  <c r="A1960" i="1" s="1"/>
  <c r="AO1961" i="1"/>
  <c r="AQ1961" i="1" l="1"/>
  <c r="A1961" i="1" s="1"/>
  <c r="AO1962" i="1"/>
  <c r="AQ1962" i="1" l="1"/>
  <c r="A1962" i="1" s="1"/>
  <c r="AO1963" i="1"/>
  <c r="AQ1963" i="1" l="1"/>
  <c r="A1963" i="1" s="1"/>
  <c r="AO1964" i="1"/>
  <c r="AQ1964" i="1" l="1"/>
  <c r="A1964" i="1" s="1"/>
  <c r="AO1965" i="1"/>
  <c r="AQ1965" i="1" l="1"/>
  <c r="A1965" i="1" s="1"/>
  <c r="AO1966" i="1"/>
  <c r="AQ1966" i="1" l="1"/>
  <c r="A1966" i="1" s="1"/>
  <c r="AO1967" i="1"/>
  <c r="AQ1967" i="1" l="1"/>
  <c r="A1967" i="1" s="1"/>
  <c r="AO1968" i="1"/>
  <c r="AQ1968" i="1" l="1"/>
  <c r="A1968" i="1" s="1"/>
  <c r="AO1969" i="1"/>
  <c r="AQ1969" i="1" l="1"/>
  <c r="A1969" i="1" s="1"/>
  <c r="AO1970" i="1"/>
  <c r="AQ1970" i="1" l="1"/>
  <c r="A1970" i="1" s="1"/>
  <c r="AO1971" i="1"/>
  <c r="AQ1971" i="1" l="1"/>
  <c r="A1971" i="1" s="1"/>
  <c r="AO1972" i="1" l="1"/>
  <c r="AQ1972" i="1" l="1"/>
  <c r="A1972" i="1" s="1"/>
  <c r="AO1973" i="1"/>
  <c r="AQ1973" i="1" l="1"/>
  <c r="A1973" i="1" s="1"/>
  <c r="AO1974" i="1"/>
  <c r="AQ1974" i="1" l="1"/>
  <c r="A1974" i="1" s="1"/>
  <c r="AO1975" i="1"/>
  <c r="AQ1975" i="1" l="1"/>
  <c r="A1975" i="1" s="1"/>
  <c r="AO1976" i="1"/>
  <c r="AQ1976" i="1" l="1"/>
  <c r="A1976" i="1" s="1"/>
  <c r="AO1977" i="1"/>
  <c r="AQ1977" i="1" l="1"/>
  <c r="A1977" i="1" s="1"/>
  <c r="AO1978" i="1"/>
  <c r="AQ1978" i="1" l="1"/>
  <c r="A1978" i="1" s="1"/>
  <c r="AO1979" i="1"/>
  <c r="AQ1979" i="1" l="1"/>
  <c r="A1979" i="1" s="1"/>
  <c r="AO1980" i="1"/>
  <c r="AQ1980" i="1" l="1"/>
  <c r="A1980" i="1" s="1"/>
  <c r="AO1981" i="1"/>
  <c r="AQ1981" i="1" l="1"/>
  <c r="A1981" i="1" s="1"/>
  <c r="AO1982" i="1" l="1"/>
  <c r="AQ1982" i="1" l="1"/>
  <c r="A1982" i="1" s="1"/>
  <c r="AO1983" i="1"/>
  <c r="AQ1983" i="1" l="1"/>
  <c r="A1983" i="1" s="1"/>
  <c r="AO1984" i="1"/>
  <c r="AQ1984" i="1" l="1"/>
  <c r="A1984" i="1" s="1"/>
  <c r="AO1985" i="1"/>
  <c r="AQ1985" i="1" l="1"/>
  <c r="A1985" i="1" s="1"/>
  <c r="AO1986" i="1"/>
  <c r="AQ1986" i="1" l="1"/>
  <c r="A1986" i="1" s="1"/>
  <c r="AO1987" i="1"/>
  <c r="AQ1987" i="1" l="1"/>
  <c r="A1987" i="1" s="1"/>
  <c r="AO1988" i="1"/>
  <c r="AQ1988" i="1" l="1"/>
  <c r="A1988" i="1" s="1"/>
  <c r="AO1989" i="1"/>
  <c r="AQ1989" i="1" l="1"/>
  <c r="A1989" i="1" s="1"/>
  <c r="AO1990" i="1"/>
  <c r="AQ1990" i="1" l="1"/>
  <c r="A1990" i="1" s="1"/>
  <c r="AO1991" i="1"/>
  <c r="AQ1991" i="1" l="1"/>
  <c r="A1991" i="1" s="1"/>
  <c r="AO1992" i="1"/>
  <c r="AQ1992" i="1" l="1"/>
  <c r="A1992" i="1" s="1"/>
  <c r="AO1993" i="1"/>
  <c r="AQ1993" i="1" l="1"/>
  <c r="A1993" i="1" s="1"/>
  <c r="AO1994" i="1"/>
  <c r="AQ1994" i="1" l="1"/>
  <c r="A1994" i="1" s="1"/>
  <c r="AO1995" i="1"/>
  <c r="AQ1995" i="1" l="1"/>
  <c r="A1995" i="1" s="1"/>
  <c r="AO1996" i="1"/>
  <c r="AQ1996" i="1" l="1"/>
  <c r="A1996" i="1" s="1"/>
  <c r="AO1997" i="1"/>
  <c r="AQ1997" i="1" l="1"/>
  <c r="A1997" i="1" s="1"/>
  <c r="AO1998" i="1"/>
  <c r="AQ1998" i="1" l="1"/>
  <c r="A1998" i="1" s="1"/>
  <c r="AO1999" i="1"/>
  <c r="AQ1999" i="1" l="1"/>
  <c r="A1999" i="1" s="1"/>
  <c r="AO2000" i="1"/>
  <c r="AQ2000" i="1" l="1"/>
  <c r="A2000" i="1" s="1"/>
  <c r="AO2001" i="1"/>
  <c r="AQ2001" i="1" l="1"/>
  <c r="A2001" i="1" s="1"/>
  <c r="AO2002" i="1"/>
  <c r="AQ2002" i="1" l="1"/>
  <c r="A2002" i="1" s="1"/>
  <c r="AO2003" i="1"/>
  <c r="AQ2003" i="1" l="1"/>
  <c r="A2003" i="1" s="1"/>
  <c r="AO2004" i="1"/>
  <c r="AQ2004" i="1" l="1"/>
  <c r="A2004" i="1" s="1"/>
  <c r="AO2005" i="1"/>
  <c r="AQ2005" i="1" l="1"/>
  <c r="A2005" i="1" s="1"/>
  <c r="AO2006" i="1"/>
  <c r="AQ2006" i="1" l="1"/>
  <c r="A2006" i="1" s="1"/>
  <c r="AO2007" i="1"/>
  <c r="AQ2007" i="1" l="1"/>
  <c r="A2007" i="1" s="1"/>
  <c r="AO2008" i="1"/>
  <c r="AQ2008" i="1" l="1"/>
  <c r="A2008" i="1" s="1"/>
  <c r="AO2009" i="1"/>
  <c r="AQ2009" i="1" l="1"/>
  <c r="A2009" i="1" s="1"/>
  <c r="AO2010" i="1"/>
  <c r="AQ2010" i="1" l="1"/>
  <c r="A2010" i="1" s="1"/>
  <c r="AO2011" i="1"/>
  <c r="AQ2011" i="1" l="1"/>
  <c r="A2011" i="1" s="1"/>
  <c r="AO2012" i="1"/>
  <c r="AQ2012" i="1" l="1"/>
  <c r="A2012" i="1" s="1"/>
  <c r="AO2013" i="1"/>
  <c r="AQ2013" i="1" l="1"/>
  <c r="A2013" i="1" s="1"/>
  <c r="AO2014" i="1"/>
  <c r="AQ2014" i="1" l="1"/>
  <c r="A2014" i="1" s="1"/>
  <c r="AO2015" i="1"/>
  <c r="AQ2015" i="1" l="1"/>
  <c r="A2015" i="1" s="1"/>
  <c r="AO2016" i="1"/>
  <c r="AQ2016" i="1" l="1"/>
  <c r="A2016" i="1" s="1"/>
  <c r="AO2017" i="1"/>
  <c r="AQ2017" i="1" l="1"/>
  <c r="A2017" i="1" s="1"/>
  <c r="AO2018" i="1"/>
  <c r="AQ2018" i="1" l="1"/>
  <c r="A2018" i="1" s="1"/>
  <c r="AO2019" i="1"/>
  <c r="AQ2019" i="1" l="1"/>
  <c r="A2019" i="1" s="1"/>
  <c r="AO2020" i="1"/>
  <c r="AQ2020" i="1" l="1"/>
  <c r="A2020" i="1" s="1"/>
  <c r="AO2021" i="1"/>
  <c r="AQ2021" i="1" l="1"/>
  <c r="A2021" i="1" s="1"/>
  <c r="AO2022" i="1"/>
  <c r="AQ2022" i="1" l="1"/>
  <c r="A2022" i="1" s="1"/>
  <c r="AO2023" i="1"/>
  <c r="AQ2023" i="1" l="1"/>
  <c r="A2023" i="1" s="1"/>
  <c r="AO2024" i="1"/>
  <c r="AQ2024" i="1" l="1"/>
  <c r="A2024" i="1" s="1"/>
  <c r="AO2025" i="1"/>
  <c r="AQ2025" i="1" l="1"/>
  <c r="A2025" i="1" s="1"/>
  <c r="AO2026" i="1"/>
  <c r="AQ2026" i="1" l="1"/>
  <c r="A2026" i="1" s="1"/>
  <c r="AO2027" i="1"/>
  <c r="AQ2027" i="1" l="1"/>
  <c r="A2027" i="1" s="1"/>
  <c r="AO2028" i="1"/>
  <c r="AQ2028" i="1" l="1"/>
  <c r="A2028" i="1" s="1"/>
  <c r="AO2029" i="1"/>
  <c r="AQ2029" i="1" l="1"/>
  <c r="A2029" i="1" s="1"/>
  <c r="AO2030" i="1"/>
  <c r="AQ2030" i="1" l="1"/>
  <c r="A2030" i="1" s="1"/>
  <c r="AO2031" i="1"/>
  <c r="AQ2031" i="1" l="1"/>
  <c r="A2031" i="1" s="1"/>
  <c r="AO2032" i="1"/>
  <c r="AQ2032" i="1" l="1"/>
  <c r="A2032" i="1" s="1"/>
  <c r="AO2033" i="1"/>
  <c r="AQ2033" i="1" l="1"/>
  <c r="A2033" i="1" s="1"/>
  <c r="AO2034" i="1"/>
  <c r="AQ2034" i="1" l="1"/>
  <c r="A2034" i="1" s="1"/>
  <c r="AO2035" i="1"/>
  <c r="AQ2035" i="1" l="1"/>
  <c r="A2035" i="1" s="1"/>
  <c r="AO2036" i="1"/>
  <c r="AQ2036" i="1" l="1"/>
  <c r="A2036" i="1" s="1"/>
  <c r="AO2037" i="1"/>
  <c r="AQ2037" i="1" l="1"/>
  <c r="A2037" i="1" s="1"/>
  <c r="AO2038" i="1"/>
  <c r="AQ2038" i="1" l="1"/>
  <c r="A2038" i="1" s="1"/>
  <c r="AO2039" i="1"/>
  <c r="AQ2039" i="1" l="1"/>
  <c r="A2039" i="1" s="1"/>
  <c r="AO2040" i="1"/>
  <c r="AQ2040" i="1" l="1"/>
  <c r="A2040" i="1" s="1"/>
  <c r="AO2041" i="1"/>
  <c r="AQ2041" i="1" l="1"/>
  <c r="A2041" i="1" s="1"/>
  <c r="AO2042" i="1"/>
  <c r="AQ2042" i="1" l="1"/>
  <c r="A2042" i="1" s="1"/>
  <c r="AO2043" i="1"/>
  <c r="AQ2043" i="1" l="1"/>
  <c r="A2043" i="1" s="1"/>
  <c r="AO2044" i="1"/>
  <c r="AQ2044" i="1" l="1"/>
  <c r="A2044" i="1" s="1"/>
  <c r="AO2045" i="1"/>
  <c r="AQ2045" i="1" l="1"/>
  <c r="A2045" i="1" s="1"/>
  <c r="AO2046" i="1"/>
  <c r="AQ2046" i="1" l="1"/>
  <c r="A2046" i="1" s="1"/>
  <c r="AO2047" i="1"/>
  <c r="AQ2047" i="1" l="1"/>
  <c r="A2047" i="1" s="1"/>
  <c r="AO2048" i="1"/>
  <c r="AQ2048" i="1" l="1"/>
  <c r="A2048" i="1" s="1"/>
  <c r="AO2049" i="1"/>
  <c r="AQ2049" i="1" l="1"/>
  <c r="A2049" i="1" s="1"/>
  <c r="AO2050" i="1"/>
  <c r="AQ2050" i="1" l="1"/>
  <c r="A2050" i="1" s="1"/>
  <c r="AO2051" i="1"/>
  <c r="AQ2051" i="1" l="1"/>
  <c r="A2051" i="1" s="1"/>
  <c r="AO2052" i="1"/>
  <c r="AQ2052" i="1" l="1"/>
  <c r="A2052" i="1" s="1"/>
  <c r="AO2053" i="1"/>
  <c r="AQ2053" i="1" l="1"/>
  <c r="A2053" i="1" s="1"/>
  <c r="AO2054" i="1"/>
  <c r="AQ2054" i="1" l="1"/>
  <c r="A2054" i="1" s="1"/>
  <c r="AO2055" i="1"/>
  <c r="AQ2055" i="1" l="1"/>
  <c r="A2055" i="1" s="1"/>
  <c r="AO2056" i="1"/>
  <c r="AQ2056" i="1" l="1"/>
  <c r="A2056" i="1" s="1"/>
  <c r="AO2057" i="1"/>
  <c r="AQ2057" i="1" l="1"/>
  <c r="A2057" i="1" s="1"/>
  <c r="AO2058" i="1"/>
  <c r="AQ2058" i="1" l="1"/>
  <c r="A2058" i="1" s="1"/>
  <c r="AO2059" i="1"/>
  <c r="AQ2059" i="1" l="1"/>
  <c r="A2059" i="1" s="1"/>
  <c r="AO2060" i="1"/>
  <c r="AQ2060" i="1" l="1"/>
  <c r="A2060" i="1" s="1"/>
  <c r="AO2061" i="1"/>
  <c r="AQ2061" i="1" l="1"/>
  <c r="A2061" i="1" s="1"/>
  <c r="AO2062" i="1"/>
  <c r="AQ2062" i="1" l="1"/>
  <c r="A2062" i="1" s="1"/>
  <c r="AO2063" i="1"/>
  <c r="AQ2063" i="1" l="1"/>
  <c r="A2063" i="1" s="1"/>
  <c r="AO2064" i="1"/>
  <c r="AQ2064" i="1" l="1"/>
  <c r="A2064" i="1" s="1"/>
  <c r="AO2065" i="1"/>
  <c r="AQ2065" i="1" l="1"/>
  <c r="A2065" i="1" s="1"/>
  <c r="AO2066" i="1"/>
  <c r="AQ2066" i="1" l="1"/>
  <c r="A2066" i="1" s="1"/>
  <c r="AO2067" i="1"/>
  <c r="AQ2067" i="1" l="1"/>
  <c r="A2067" i="1" s="1"/>
  <c r="AO2068" i="1"/>
  <c r="AQ2068" i="1" l="1"/>
  <c r="A2068" i="1" s="1"/>
  <c r="AO2069" i="1"/>
  <c r="AQ2069" i="1" l="1"/>
  <c r="A2069" i="1" s="1"/>
  <c r="AO2070" i="1"/>
  <c r="AQ2070" i="1" l="1"/>
  <c r="A2070" i="1" s="1"/>
  <c r="AO2071" i="1"/>
  <c r="AQ2071" i="1" l="1"/>
  <c r="A2071" i="1" s="1"/>
  <c r="AO2072" i="1"/>
  <c r="AQ2072" i="1" l="1"/>
  <c r="A2072" i="1" s="1"/>
  <c r="AO2073" i="1"/>
  <c r="AQ2073" i="1" l="1"/>
  <c r="A2073" i="1" s="1"/>
  <c r="AO2074" i="1"/>
  <c r="AQ2074" i="1" l="1"/>
  <c r="A2074" i="1" s="1"/>
  <c r="AO2075" i="1"/>
  <c r="AQ2075" i="1" l="1"/>
  <c r="A2075" i="1" s="1"/>
  <c r="AO2076" i="1"/>
  <c r="AQ2076" i="1" l="1"/>
  <c r="A2076" i="1" s="1"/>
  <c r="AO2077" i="1"/>
  <c r="AQ2077" i="1" l="1"/>
  <c r="A2077" i="1" s="1"/>
  <c r="AO2078" i="1"/>
  <c r="AQ2078" i="1" l="1"/>
  <c r="A2078" i="1" s="1"/>
  <c r="AO2079" i="1"/>
  <c r="AQ2079" i="1" l="1"/>
  <c r="A2079" i="1" s="1"/>
  <c r="AO2080" i="1"/>
  <c r="AQ2080" i="1" l="1"/>
  <c r="A2080" i="1" s="1"/>
  <c r="AO2081" i="1"/>
  <c r="AQ2081" i="1" l="1"/>
  <c r="A2081" i="1" s="1"/>
  <c r="AO2082" i="1"/>
  <c r="AQ2082" i="1" l="1"/>
  <c r="A2082" i="1" s="1"/>
  <c r="AO2083" i="1"/>
  <c r="AQ2083" i="1" l="1"/>
  <c r="A2083" i="1" s="1"/>
  <c r="AO2084" i="1"/>
  <c r="AQ2084" i="1" l="1"/>
  <c r="A2084" i="1" s="1"/>
  <c r="AO2085" i="1"/>
  <c r="AQ2085" i="1" l="1"/>
  <c r="A2085" i="1" s="1"/>
  <c r="AO2086" i="1"/>
  <c r="AQ2086" i="1" l="1"/>
  <c r="A2086" i="1" s="1"/>
  <c r="AO2087" i="1"/>
  <c r="AQ2087" i="1" l="1"/>
  <c r="A2087" i="1" s="1"/>
  <c r="AO2088" i="1"/>
  <c r="AQ2088" i="1" l="1"/>
  <c r="A2088" i="1" s="1"/>
  <c r="AO2089" i="1"/>
  <c r="AQ2089" i="1" l="1"/>
  <c r="A2089" i="1" s="1"/>
  <c r="AO2090" i="1"/>
  <c r="AQ2090" i="1" l="1"/>
  <c r="A2090" i="1" s="1"/>
  <c r="AO2091" i="1"/>
  <c r="AQ2091" i="1" l="1"/>
  <c r="A2091" i="1" s="1"/>
  <c r="AO2092" i="1"/>
  <c r="AQ2092" i="1" l="1"/>
  <c r="A2092" i="1" s="1"/>
  <c r="AO2093" i="1"/>
  <c r="AQ2093" i="1" l="1"/>
  <c r="A2093" i="1" s="1"/>
  <c r="AO2094" i="1"/>
  <c r="AQ2094" i="1" l="1"/>
  <c r="A2094" i="1" s="1"/>
  <c r="AO2095" i="1"/>
  <c r="AQ2095" i="1" l="1"/>
  <c r="A2095" i="1" s="1"/>
  <c r="AO2096" i="1"/>
  <c r="AQ2096" i="1" l="1"/>
  <c r="A2096" i="1" s="1"/>
  <c r="AO2097" i="1"/>
  <c r="AQ2097" i="1" l="1"/>
  <c r="A2097" i="1" s="1"/>
  <c r="AO2098" i="1"/>
  <c r="AQ2098" i="1" l="1"/>
  <c r="A2098" i="1" s="1"/>
  <c r="AO2099" i="1"/>
  <c r="AQ2099" i="1" l="1"/>
  <c r="A2099" i="1" s="1"/>
  <c r="AO2100" i="1"/>
  <c r="AQ2100" i="1" l="1"/>
  <c r="A2100" i="1" s="1"/>
  <c r="AO2101" i="1"/>
  <c r="AQ2101" i="1" l="1"/>
  <c r="A2101" i="1" s="1"/>
  <c r="AO2102" i="1"/>
  <c r="AQ2102" i="1" l="1"/>
  <c r="A2102" i="1" s="1"/>
  <c r="AO2103" i="1"/>
  <c r="AQ2103" i="1" l="1"/>
  <c r="A2103" i="1" s="1"/>
  <c r="AO2104" i="1"/>
  <c r="AQ2104" i="1" l="1"/>
  <c r="A2104" i="1" s="1"/>
  <c r="AO2105" i="1"/>
  <c r="AQ2105" i="1" l="1"/>
  <c r="A2105" i="1" s="1"/>
  <c r="AO2106" i="1"/>
  <c r="AQ2106" i="1" l="1"/>
  <c r="A2106" i="1" s="1"/>
  <c r="AO2107" i="1"/>
  <c r="AQ2107" i="1" l="1"/>
  <c r="A2107" i="1" s="1"/>
  <c r="AO2108" i="1"/>
  <c r="AQ2108" i="1" l="1"/>
  <c r="A2108" i="1" s="1"/>
  <c r="AO2109" i="1"/>
  <c r="AQ2109" i="1" l="1"/>
  <c r="A2109" i="1" s="1"/>
  <c r="AO2110" i="1"/>
  <c r="AQ2110" i="1" l="1"/>
  <c r="A2110" i="1" s="1"/>
  <c r="AO2111" i="1"/>
  <c r="AQ2111" i="1" l="1"/>
  <c r="A2111" i="1" s="1"/>
  <c r="AO2112" i="1"/>
  <c r="AQ2112" i="1" l="1"/>
  <c r="A2112" i="1" s="1"/>
  <c r="AO2113" i="1"/>
  <c r="AQ2113" i="1" l="1"/>
  <c r="A2113" i="1" s="1"/>
  <c r="AO2114" i="1"/>
  <c r="AQ2114" i="1" l="1"/>
  <c r="A2114" i="1" s="1"/>
  <c r="AO2115" i="1"/>
  <c r="AQ2115" i="1" l="1"/>
  <c r="A2115" i="1" s="1"/>
  <c r="AO2116" i="1"/>
  <c r="AQ2116" i="1" l="1"/>
  <c r="A2116" i="1" s="1"/>
  <c r="AO2117" i="1"/>
  <c r="AQ2117" i="1" l="1"/>
  <c r="A2117" i="1" s="1"/>
  <c r="AO2118" i="1"/>
  <c r="AQ2118" i="1" l="1"/>
  <c r="A2118" i="1" s="1"/>
  <c r="AO2119" i="1"/>
  <c r="AQ2119" i="1" l="1"/>
  <c r="A2119" i="1" s="1"/>
  <c r="AO2120" i="1"/>
  <c r="AQ2120" i="1" l="1"/>
  <c r="A2120" i="1" s="1"/>
  <c r="AO2121" i="1"/>
  <c r="AQ2121" i="1" l="1"/>
  <c r="A2121" i="1" s="1"/>
  <c r="AO2122" i="1"/>
  <c r="AQ2122" i="1" l="1"/>
  <c r="A2122" i="1" s="1"/>
  <c r="AO2123" i="1"/>
  <c r="AQ2123" i="1" l="1"/>
  <c r="A2123" i="1" s="1"/>
  <c r="AO2124" i="1"/>
  <c r="AQ2124" i="1" l="1"/>
  <c r="A2124" i="1" s="1"/>
  <c r="AO2125" i="1"/>
  <c r="AQ2125" i="1" l="1"/>
  <c r="A2125" i="1" s="1"/>
  <c r="AO2126" i="1"/>
  <c r="AQ2126" i="1" l="1"/>
  <c r="A2126" i="1" s="1"/>
  <c r="AO2127" i="1"/>
  <c r="AQ2127" i="1" l="1"/>
  <c r="A2127" i="1" s="1"/>
  <c r="AO2128" i="1"/>
  <c r="AQ2128" i="1" l="1"/>
  <c r="A2128" i="1" s="1"/>
  <c r="AO2129" i="1"/>
  <c r="AQ2129" i="1" l="1"/>
  <c r="A2129" i="1" s="1"/>
  <c r="AO2130" i="1"/>
  <c r="AQ2130" i="1" l="1"/>
  <c r="A2130" i="1" s="1"/>
  <c r="AO2131" i="1"/>
  <c r="AQ2131" i="1" l="1"/>
  <c r="A2131" i="1" s="1"/>
  <c r="AO2132" i="1"/>
  <c r="AQ2132" i="1" l="1"/>
  <c r="A2132" i="1" s="1"/>
  <c r="AO2133" i="1"/>
  <c r="AQ2133" i="1" l="1"/>
  <c r="A2133" i="1" s="1"/>
  <c r="AO2134" i="1"/>
  <c r="AQ2134" i="1" l="1"/>
  <c r="A2134" i="1" s="1"/>
  <c r="AO2135" i="1"/>
  <c r="AQ2135" i="1" l="1"/>
  <c r="A2135" i="1" s="1"/>
  <c r="AO2136" i="1"/>
  <c r="AQ2136" i="1" l="1"/>
  <c r="A2136" i="1" s="1"/>
  <c r="AO2137" i="1"/>
  <c r="AQ2137" i="1" l="1"/>
  <c r="A2137" i="1" s="1"/>
  <c r="AO2138" i="1"/>
  <c r="AQ2138" i="1" l="1"/>
  <c r="A2138" i="1" s="1"/>
  <c r="AO2139" i="1"/>
  <c r="AQ2139" i="1" l="1"/>
  <c r="A2139" i="1" s="1"/>
  <c r="AO2140" i="1"/>
  <c r="AQ2140" i="1" l="1"/>
  <c r="A2140" i="1" s="1"/>
  <c r="AO2141" i="1"/>
  <c r="AQ2141" i="1" l="1"/>
  <c r="A2141" i="1" s="1"/>
  <c r="AO2142" i="1"/>
  <c r="AQ2142" i="1" l="1"/>
  <c r="A2142" i="1" s="1"/>
  <c r="AO2143" i="1"/>
  <c r="AQ2143" i="1" l="1"/>
  <c r="A2143" i="1" s="1"/>
  <c r="AO2144" i="1"/>
  <c r="AQ2144" i="1" l="1"/>
  <c r="A2144" i="1" s="1"/>
  <c r="AO2145" i="1"/>
  <c r="AQ2145" i="1" l="1"/>
  <c r="A2145" i="1" s="1"/>
  <c r="AO2146" i="1"/>
  <c r="AQ2146" i="1" l="1"/>
  <c r="A2146" i="1" s="1"/>
  <c r="AO2147" i="1"/>
  <c r="AQ2147" i="1" l="1"/>
  <c r="A2147" i="1" s="1"/>
  <c r="AO2148" i="1"/>
  <c r="AQ2148" i="1" l="1"/>
  <c r="A2148" i="1" s="1"/>
  <c r="AO2149" i="1"/>
  <c r="AQ2149" i="1" l="1"/>
  <c r="A2149" i="1" s="1"/>
  <c r="AO2150" i="1"/>
  <c r="AQ2150" i="1" l="1"/>
  <c r="A2150" i="1" s="1"/>
  <c r="AO2151" i="1"/>
  <c r="AQ2151" i="1" l="1"/>
  <c r="A2151" i="1" s="1"/>
  <c r="AO2152" i="1"/>
  <c r="AQ2152" i="1" l="1"/>
  <c r="A2152" i="1" s="1"/>
  <c r="AO2153" i="1"/>
  <c r="AQ2153" i="1" l="1"/>
  <c r="A2153" i="1" s="1"/>
  <c r="AO2154" i="1"/>
  <c r="AQ2154" i="1" l="1"/>
  <c r="A2154" i="1" s="1"/>
  <c r="AO2155" i="1"/>
  <c r="AQ2155" i="1" l="1"/>
  <c r="A2155" i="1" s="1"/>
  <c r="AO2156" i="1"/>
  <c r="AQ2156" i="1" l="1"/>
  <c r="A2156" i="1" s="1"/>
  <c r="AO2157" i="1"/>
  <c r="AQ2157" i="1" l="1"/>
  <c r="A2157" i="1" s="1"/>
  <c r="AO2158" i="1"/>
  <c r="AQ2158" i="1" l="1"/>
  <c r="A2158" i="1" s="1"/>
  <c r="AO2159" i="1"/>
  <c r="AQ2159" i="1" l="1"/>
  <c r="A2159" i="1" s="1"/>
  <c r="AO2160" i="1"/>
  <c r="AQ2160" i="1" l="1"/>
  <c r="A2160" i="1" s="1"/>
  <c r="AO2161" i="1"/>
  <c r="AQ2161" i="1" l="1"/>
  <c r="A2161" i="1" s="1"/>
  <c r="AO2162" i="1"/>
  <c r="AQ2162" i="1" l="1"/>
  <c r="A2162" i="1" s="1"/>
  <c r="AO2163" i="1"/>
  <c r="AQ2163" i="1" l="1"/>
  <c r="A2163" i="1" s="1"/>
  <c r="AO2164" i="1"/>
  <c r="AQ2164" i="1" l="1"/>
  <c r="A2164" i="1" s="1"/>
  <c r="AO2165" i="1"/>
  <c r="AQ2165" i="1" l="1"/>
  <c r="A2165" i="1" s="1"/>
  <c r="AO2166" i="1"/>
  <c r="AQ2166" i="1" l="1"/>
  <c r="A2166" i="1" s="1"/>
  <c r="AO2167" i="1"/>
  <c r="AQ2167" i="1" l="1"/>
  <c r="A2167" i="1" s="1"/>
  <c r="AO2168" i="1"/>
  <c r="AQ2168" i="1" l="1"/>
  <c r="A2168" i="1" s="1"/>
  <c r="AO2169" i="1"/>
  <c r="AQ2169" i="1" l="1"/>
  <c r="A2169" i="1" s="1"/>
  <c r="AO2170" i="1"/>
  <c r="AQ2170" i="1" l="1"/>
  <c r="A2170" i="1" s="1"/>
  <c r="AO2171" i="1"/>
  <c r="AQ2171" i="1" l="1"/>
  <c r="A2171" i="1" s="1"/>
  <c r="AO2172" i="1"/>
  <c r="AQ2172" i="1" l="1"/>
  <c r="A2172" i="1" s="1"/>
  <c r="AO2173" i="1"/>
  <c r="AQ2173" i="1" l="1"/>
  <c r="A2173" i="1" s="1"/>
  <c r="AO2174" i="1"/>
  <c r="AQ2174" i="1" l="1"/>
  <c r="A2174" i="1" s="1"/>
  <c r="AO2175" i="1" l="1"/>
  <c r="AQ2175" i="1" l="1"/>
  <c r="A2175" i="1" s="1"/>
  <c r="AO2176" i="1"/>
  <c r="AQ2176" i="1" l="1"/>
  <c r="A2176" i="1" s="1"/>
  <c r="AO2177" i="1"/>
  <c r="AQ2177" i="1" l="1"/>
  <c r="A2177" i="1" s="1"/>
  <c r="AO2178" i="1"/>
  <c r="AQ2178" i="1" l="1"/>
  <c r="A2178" i="1" s="1"/>
  <c r="AO2179" i="1"/>
  <c r="AQ2179" i="1" l="1"/>
  <c r="A2179" i="1" s="1"/>
  <c r="AO2180" i="1"/>
  <c r="AQ2180" i="1" l="1"/>
  <c r="A2180" i="1" s="1"/>
  <c r="AO2181" i="1"/>
  <c r="AQ2181" i="1" l="1"/>
  <c r="A2181" i="1" s="1"/>
  <c r="AO2182" i="1"/>
  <c r="AQ2182" i="1" l="1"/>
  <c r="A2182" i="1" s="1"/>
  <c r="AO2183" i="1"/>
  <c r="AQ2183" i="1" l="1"/>
  <c r="A2183" i="1" s="1"/>
  <c r="AO2184" i="1"/>
  <c r="AQ2184" i="1" l="1"/>
  <c r="A2184" i="1" s="1"/>
  <c r="AO2185" i="1"/>
  <c r="AQ2185" i="1" l="1"/>
  <c r="A2185" i="1" s="1"/>
  <c r="AO2186" i="1"/>
  <c r="AQ2186" i="1" l="1"/>
  <c r="A2186" i="1" s="1"/>
  <c r="AO2187" i="1"/>
  <c r="AQ2187" i="1" l="1"/>
  <c r="A2187" i="1" s="1"/>
  <c r="AO2188" i="1"/>
  <c r="AQ2188" i="1" l="1"/>
  <c r="A2188" i="1" s="1"/>
  <c r="AO2189" i="1"/>
  <c r="AQ2189" i="1" l="1"/>
  <c r="A2189" i="1" s="1"/>
  <c r="AO2190" i="1"/>
  <c r="AQ2190" i="1" l="1"/>
  <c r="A2190" i="1" s="1"/>
  <c r="AO2191" i="1"/>
  <c r="AQ2191" i="1" l="1"/>
  <c r="A2191" i="1" s="1"/>
  <c r="AO2192" i="1"/>
  <c r="AQ2192" i="1" l="1"/>
  <c r="A2192" i="1" s="1"/>
  <c r="AO2193" i="1"/>
  <c r="AQ2193" i="1" l="1"/>
  <c r="A2193" i="1" s="1"/>
  <c r="AO2194" i="1"/>
  <c r="AQ2194" i="1" l="1"/>
  <c r="A2194" i="1" s="1"/>
  <c r="AO2195" i="1"/>
  <c r="AQ2195" i="1" l="1"/>
  <c r="A2195" i="1" s="1"/>
  <c r="AO2196" i="1"/>
  <c r="AQ2196" i="1" l="1"/>
  <c r="A2196" i="1" s="1"/>
  <c r="AO2197" i="1"/>
  <c r="AQ2197" i="1" l="1"/>
  <c r="A2197" i="1" s="1"/>
  <c r="AO2198" i="1"/>
  <c r="AQ2198" i="1" l="1"/>
  <c r="A2198" i="1" s="1"/>
  <c r="AO2199" i="1"/>
  <c r="AQ2199" i="1" l="1"/>
  <c r="A2199" i="1" s="1"/>
  <c r="AO2200" i="1"/>
  <c r="AQ2200" i="1" l="1"/>
  <c r="A2200" i="1" s="1"/>
  <c r="AO2201" i="1" l="1"/>
  <c r="AQ2201" i="1" l="1"/>
  <c r="A2201" i="1" s="1"/>
  <c r="AO2202" i="1"/>
  <c r="AQ2202" i="1" l="1"/>
  <c r="A2202" i="1" s="1"/>
  <c r="AO2203" i="1" l="1"/>
  <c r="AQ2203" i="1" l="1"/>
  <c r="A2203" i="1" s="1"/>
  <c r="AO2204" i="1" l="1"/>
  <c r="AQ2204" i="1" l="1"/>
  <c r="A2204" i="1" s="1"/>
  <c r="AO2205" i="1"/>
  <c r="AQ2205" i="1" l="1"/>
  <c r="A2205" i="1" s="1"/>
  <c r="AO2206" i="1" l="1"/>
  <c r="AQ2206" i="1" l="1"/>
  <c r="A2206" i="1" s="1"/>
  <c r="AO2207" i="1"/>
  <c r="AQ2207" i="1" l="1"/>
  <c r="A2207" i="1" s="1"/>
  <c r="AO2208" i="1" l="1"/>
  <c r="AQ2208" i="1" l="1"/>
  <c r="A2208" i="1" s="1"/>
  <c r="AO2209" i="1"/>
  <c r="AQ2209" i="1" l="1"/>
  <c r="A2209" i="1" s="1"/>
  <c r="AO2210" i="1"/>
  <c r="AQ2210" i="1" l="1"/>
  <c r="A2210" i="1" s="1"/>
  <c r="AO2211" i="1"/>
  <c r="AQ2211" i="1" l="1"/>
  <c r="A2211" i="1" s="1"/>
  <c r="AO2212" i="1"/>
  <c r="AQ2212" i="1" l="1"/>
  <c r="A2212" i="1" s="1"/>
  <c r="AO2213" i="1"/>
  <c r="AQ2213" i="1" l="1"/>
  <c r="A2213" i="1" s="1"/>
  <c r="AO2214" i="1"/>
  <c r="AQ2214" i="1" l="1"/>
  <c r="A2214" i="1" s="1"/>
  <c r="AO2215" i="1"/>
  <c r="AQ2215" i="1" l="1"/>
  <c r="A2215" i="1" s="1"/>
  <c r="AO2216" i="1"/>
  <c r="AQ2216" i="1" l="1"/>
  <c r="A2216" i="1" s="1"/>
  <c r="AO2217" i="1"/>
  <c r="AQ2217" i="1" l="1"/>
  <c r="A2217" i="1" s="1"/>
  <c r="AO2218" i="1"/>
  <c r="AQ2218" i="1" l="1"/>
  <c r="A2218" i="1" s="1"/>
  <c r="AO2219" i="1"/>
  <c r="AQ2219" i="1" l="1"/>
  <c r="A2219" i="1" s="1"/>
  <c r="AO2220" i="1"/>
  <c r="AQ2220" i="1" l="1"/>
  <c r="A2220" i="1" s="1"/>
  <c r="AO2221" i="1"/>
  <c r="AQ2221" i="1" l="1"/>
  <c r="A2221" i="1" s="1"/>
  <c r="AO2222" i="1" l="1"/>
  <c r="AQ2222" i="1" l="1"/>
  <c r="A2222" i="1" s="1"/>
  <c r="AO2223" i="1"/>
  <c r="AQ2223" i="1" l="1"/>
  <c r="A2223" i="1" s="1"/>
  <c r="AO2224" i="1"/>
  <c r="AQ2224" i="1" l="1"/>
  <c r="A2224" i="1" s="1"/>
  <c r="AO2225" i="1"/>
  <c r="AO2226" i="1" s="1"/>
  <c r="AO2227" i="1" s="1"/>
  <c r="AO2228" i="1" s="1"/>
  <c r="AO2229" i="1" s="1"/>
  <c r="AO2230" i="1" l="1"/>
  <c r="AO2231" i="1" s="1"/>
  <c r="AQ2229" i="1"/>
  <c r="A2229" i="1" s="1"/>
  <c r="AQ2225" i="1"/>
  <c r="A2225" i="1" s="1"/>
  <c r="AQ2230" i="1" l="1"/>
  <c r="A2230" i="1" s="1"/>
  <c r="AQ2231" i="1"/>
  <c r="A2231" i="1" s="1"/>
  <c r="AO2232" i="1"/>
  <c r="AQ2226" i="1"/>
  <c r="A2226" i="1" s="1"/>
  <c r="AQ2232" i="1" l="1"/>
  <c r="A2232" i="1" s="1"/>
  <c r="AO2233" i="1"/>
  <c r="AQ2227" i="1"/>
  <c r="A2227" i="1" s="1"/>
  <c r="AQ2233" i="1" l="1"/>
  <c r="A2233" i="1" s="1"/>
  <c r="AO2234" i="1"/>
  <c r="AQ2228" i="1"/>
  <c r="A2228" i="1" s="1"/>
  <c r="AQ2234" i="1" l="1"/>
  <c r="A2234" i="1" s="1"/>
  <c r="AO2235" i="1"/>
  <c r="AO2236" i="1" s="1"/>
  <c r="AO2237" i="1" s="1"/>
  <c r="AO2238" i="1" s="1"/>
  <c r="AQ2235" i="1" l="1"/>
  <c r="A2235" i="1" s="1"/>
  <c r="AQ2236" i="1"/>
  <c r="A2236" i="1" s="1"/>
  <c r="AQ2237" i="1" l="1"/>
  <c r="A2237" i="1" s="1"/>
  <c r="AQ2238" i="1"/>
  <c r="A2238" i="1" s="1"/>
  <c r="AO2239" i="1" l="1"/>
  <c r="AQ2239" i="1" s="1"/>
  <c r="A2239" i="1" s="1"/>
  <c r="AO2240" i="1" l="1"/>
  <c r="AQ2240" i="1" s="1"/>
  <c r="A2240" i="1" s="1"/>
  <c r="AO2241" i="1" l="1"/>
  <c r="AQ2241" i="1" s="1"/>
  <c r="A2241" i="1" s="1"/>
  <c r="AO2242" i="1" l="1"/>
  <c r="AQ2242" i="1" s="1"/>
  <c r="A2242" i="1" s="1"/>
  <c r="AO2243" i="1" l="1"/>
  <c r="AQ2243" i="1" s="1"/>
  <c r="A2243" i="1" s="1"/>
  <c r="AO2244" i="1" l="1"/>
  <c r="AQ2244" i="1" s="1"/>
  <c r="A2244" i="1" s="1"/>
  <c r="AO2245" i="1" l="1"/>
  <c r="AQ2245" i="1" s="1"/>
  <c r="A2245" i="1" s="1"/>
  <c r="AO2246" i="1" l="1"/>
  <c r="AQ2246" i="1" s="1"/>
  <c r="A2246" i="1" s="1"/>
  <c r="AO2247" i="1" l="1"/>
  <c r="AQ2247" i="1" s="1"/>
  <c r="A2247" i="1" s="1"/>
  <c r="AO2248" i="1" l="1"/>
  <c r="AQ2248" i="1" s="1"/>
  <c r="A2248" i="1" s="1"/>
  <c r="AO2249" i="1" l="1"/>
  <c r="AQ2249" i="1" s="1"/>
  <c r="A2249" i="1" s="1"/>
  <c r="AO2250" i="1" l="1"/>
  <c r="AQ2250" i="1" s="1"/>
  <c r="A2250" i="1" s="1"/>
  <c r="AO2251" i="1" l="1"/>
  <c r="AQ2251" i="1" s="1"/>
  <c r="A2251" i="1" s="1"/>
  <c r="AO2252" i="1" l="1"/>
  <c r="AQ2252" i="1" s="1"/>
  <c r="A2252" i="1" s="1"/>
  <c r="AO2253" i="1" l="1"/>
  <c r="AQ2253" i="1" s="1"/>
  <c r="A2253" i="1" s="1"/>
  <c r="AO2254" i="1" l="1"/>
  <c r="AQ2254" i="1" s="1"/>
  <c r="A2254" i="1" s="1"/>
  <c r="AO2255" i="1" l="1"/>
  <c r="AQ2255" i="1" s="1"/>
  <c r="A2255" i="1" s="1"/>
  <c r="AO2256" i="1" l="1"/>
  <c r="AQ2256" i="1" s="1"/>
  <c r="A2256" i="1" s="1"/>
  <c r="AO2257" i="1" l="1"/>
  <c r="AQ2257" i="1" s="1"/>
  <c r="A2257" i="1" s="1"/>
  <c r="AO2258" i="1" l="1"/>
  <c r="AQ2258" i="1" s="1"/>
  <c r="A2258" i="1" s="1"/>
  <c r="AO2259" i="1" l="1"/>
  <c r="AQ2259" i="1" s="1"/>
  <c r="A2259" i="1" s="1"/>
  <c r="AO2260" i="1" l="1"/>
  <c r="AQ2260" i="1" s="1"/>
  <c r="A2260" i="1" s="1"/>
  <c r="AO2261" i="1" l="1"/>
  <c r="AQ2261" i="1" s="1"/>
  <c r="A2261" i="1" s="1"/>
  <c r="AO2262" i="1" l="1"/>
  <c r="AQ2262" i="1" s="1"/>
  <c r="A2262" i="1" s="1"/>
  <c r="AO2263" i="1" l="1"/>
  <c r="AQ2263" i="1" s="1"/>
  <c r="A2263" i="1" s="1"/>
  <c r="AO2264" i="1" l="1"/>
  <c r="AQ2264" i="1" s="1"/>
  <c r="A2264" i="1" s="1"/>
  <c r="AO2265" i="1" l="1"/>
  <c r="AO2266" i="1" s="1"/>
  <c r="AO2267" i="1" l="1"/>
  <c r="AO2268" i="1" s="1"/>
  <c r="AO2269" i="1" s="1"/>
  <c r="AQ2266" i="1"/>
  <c r="A2266" i="1" s="1"/>
  <c r="AQ2265" i="1"/>
  <c r="A2265" i="1" s="1"/>
  <c r="AQ2267" i="1" l="1"/>
  <c r="A2267" i="1" s="1"/>
  <c r="AO2270" i="1"/>
  <c r="AQ2268" i="1" l="1"/>
  <c r="A2268" i="1" s="1"/>
  <c r="AQ2269" i="1" l="1"/>
  <c r="A2269" i="1" s="1"/>
  <c r="AQ2270" i="1"/>
  <c r="A2270" i="1" s="1"/>
  <c r="AO2271" i="1" l="1"/>
  <c r="AQ2271" i="1" s="1"/>
  <c r="A2271" i="1" s="1"/>
  <c r="AO2272" i="1" l="1"/>
  <c r="AQ2272" i="1" s="1"/>
  <c r="A2272" i="1" s="1"/>
  <c r="AO2273" i="1" l="1"/>
  <c r="AO2274" i="1" s="1"/>
  <c r="AQ2274" i="1" s="1"/>
  <c r="A2274" i="1" s="1"/>
  <c r="AQ2273" i="1" l="1"/>
  <c r="A2273" i="1" s="1"/>
  <c r="AO2275" i="1"/>
  <c r="AQ2275" i="1" l="1"/>
  <c r="A2275" i="1" s="1"/>
  <c r="AO2276" i="1"/>
  <c r="AQ2276" i="1" l="1"/>
  <c r="A2276" i="1" s="1"/>
  <c r="AO2277" i="1"/>
  <c r="AQ2277" i="1" s="1"/>
  <c r="A2277" i="1" s="1"/>
  <c r="AO2278" i="1" l="1"/>
  <c r="AQ2278" i="1" l="1"/>
  <c r="A2278" i="1" s="1"/>
  <c r="AO2279" i="1"/>
  <c r="AQ2279" i="1" l="1"/>
  <c r="A2279" i="1" s="1"/>
  <c r="AO2280" i="1"/>
  <c r="AQ2280" i="1" s="1"/>
  <c r="A2280" i="1" s="1"/>
  <c r="AO2281" i="1" l="1"/>
  <c r="AQ2281" i="1" l="1"/>
  <c r="A2281" i="1" s="1"/>
  <c r="AO2282" i="1"/>
  <c r="AQ2282" i="1" l="1"/>
  <c r="A2282" i="1" s="1"/>
  <c r="AO2283" i="1"/>
  <c r="AQ2283" i="1" s="1"/>
  <c r="A2283" i="1" s="1"/>
  <c r="AO2284" i="1" l="1"/>
  <c r="AQ2284" i="1" l="1"/>
  <c r="A2284" i="1" s="1"/>
  <c r="AO2285" i="1"/>
  <c r="AQ2285" i="1" l="1"/>
  <c r="A2285" i="1" s="1"/>
  <c r="AO2286" i="1"/>
  <c r="AQ2286" i="1" s="1"/>
  <c r="A2286" i="1" s="1"/>
  <c r="AO2287" i="1" l="1"/>
  <c r="AQ2287" i="1" l="1"/>
  <c r="A2287" i="1" s="1"/>
  <c r="AO2288" i="1"/>
  <c r="AQ2288" i="1" l="1"/>
  <c r="A2288" i="1" s="1"/>
  <c r="AO2289" i="1"/>
  <c r="AQ2289" i="1" s="1"/>
  <c r="A2289" i="1" s="1"/>
  <c r="AO2290" i="1" l="1"/>
  <c r="AQ2290" i="1" l="1"/>
  <c r="A2290" i="1" s="1"/>
  <c r="AO2291" i="1"/>
  <c r="AQ2291" i="1" l="1"/>
  <c r="A2291" i="1" s="1"/>
  <c r="AO2292" i="1"/>
  <c r="AQ2292" i="1" s="1"/>
  <c r="A2292" i="1" s="1"/>
  <c r="AO2293" i="1" l="1"/>
  <c r="AQ2293" i="1" l="1"/>
  <c r="A2293" i="1" s="1"/>
  <c r="AO2294" i="1"/>
  <c r="AQ2294" i="1" l="1"/>
  <c r="A2294" i="1" s="1"/>
  <c r="AO2295" i="1"/>
  <c r="AQ2295" i="1" s="1"/>
  <c r="A2295" i="1" s="1"/>
  <c r="AO2296" i="1" l="1"/>
  <c r="AQ2296" i="1" l="1"/>
  <c r="A2296" i="1" s="1"/>
  <c r="AO2297" i="1"/>
  <c r="AQ2297" i="1" l="1"/>
  <c r="A2297" i="1" s="1"/>
  <c r="AO2298" i="1"/>
  <c r="AQ2298" i="1" s="1"/>
  <c r="A2298" i="1" s="1"/>
  <c r="AO2299" i="1" l="1"/>
  <c r="AQ2299" i="1" l="1"/>
  <c r="A2299" i="1" s="1"/>
  <c r="AO2300" i="1"/>
  <c r="AQ2300" i="1" l="1"/>
  <c r="A2300" i="1" s="1"/>
  <c r="AO2301" i="1"/>
  <c r="AQ2301" i="1" s="1"/>
  <c r="A2301" i="1" s="1"/>
  <c r="AO2302" i="1" l="1"/>
  <c r="AQ2302" i="1" l="1"/>
  <c r="A2302" i="1" s="1"/>
  <c r="AO2303" i="1"/>
  <c r="AQ2303" i="1" l="1"/>
  <c r="A2303" i="1" s="1"/>
  <c r="AO2304" i="1"/>
  <c r="AQ2304" i="1" s="1"/>
  <c r="A2304" i="1" s="1"/>
  <c r="AO2305" i="1" l="1"/>
  <c r="AQ2305" i="1" l="1"/>
  <c r="A2305" i="1" s="1"/>
  <c r="AO2306" i="1"/>
  <c r="AQ2306" i="1" l="1"/>
  <c r="A2306" i="1" s="1"/>
  <c r="AO2307" i="1"/>
  <c r="AQ2307" i="1" s="1"/>
  <c r="A2307" i="1" s="1"/>
  <c r="AO2308" i="1" l="1"/>
  <c r="AQ2308" i="1" l="1"/>
  <c r="A2308" i="1" s="1"/>
  <c r="AO2309" i="1"/>
  <c r="AQ2309" i="1" l="1"/>
  <c r="A2309" i="1" s="1"/>
  <c r="AO2310" i="1"/>
  <c r="AQ2310" i="1" s="1"/>
  <c r="A2310" i="1" s="1"/>
  <c r="AO2311" i="1" l="1"/>
  <c r="AQ2311" i="1" l="1"/>
  <c r="A2311" i="1" s="1"/>
  <c r="AO2312" i="1"/>
  <c r="AQ2312" i="1" l="1"/>
  <c r="A2312" i="1" s="1"/>
  <c r="AO2313" i="1"/>
  <c r="AQ2313" i="1" s="1"/>
  <c r="A2313" i="1" s="1"/>
  <c r="AO2314" i="1" l="1"/>
  <c r="AQ2314" i="1" l="1"/>
  <c r="A2314" i="1" s="1"/>
  <c r="AO2315" i="1"/>
  <c r="AQ2315" i="1" l="1"/>
  <c r="A2315" i="1" s="1"/>
  <c r="AO2316" i="1"/>
  <c r="AQ2316" i="1" s="1"/>
  <c r="A2316" i="1" s="1"/>
  <c r="AO2317" i="1" l="1"/>
  <c r="AQ2317" i="1" l="1"/>
  <c r="A2317" i="1" s="1"/>
  <c r="AO2318" i="1"/>
  <c r="AQ2318" i="1" l="1"/>
  <c r="A2318" i="1" s="1"/>
  <c r="AO2319" i="1"/>
  <c r="AQ2319" i="1" s="1"/>
  <c r="A2319" i="1" s="1"/>
  <c r="AO2320" i="1" l="1"/>
  <c r="AQ2320" i="1" l="1"/>
  <c r="A2320" i="1" s="1"/>
  <c r="AO2321" i="1"/>
  <c r="AQ2321" i="1" l="1"/>
  <c r="A2321" i="1" s="1"/>
  <c r="AO2322" i="1"/>
  <c r="AQ2322" i="1" s="1"/>
  <c r="A2322" i="1" s="1"/>
  <c r="AO2323" i="1" l="1"/>
  <c r="AQ2323" i="1" l="1"/>
  <c r="A2323" i="1" s="1"/>
  <c r="AO2324" i="1"/>
  <c r="AQ2324" i="1" l="1"/>
  <c r="A2324" i="1" s="1"/>
  <c r="AO2325" i="1"/>
  <c r="AQ2325" i="1" s="1"/>
  <c r="A2325" i="1" s="1"/>
  <c r="AO2326" i="1" l="1"/>
  <c r="AQ2326" i="1" l="1"/>
  <c r="A2326" i="1" s="1"/>
  <c r="AO2327" i="1"/>
  <c r="AQ2327" i="1" l="1"/>
  <c r="A2327" i="1" s="1"/>
  <c r="AO2328" i="1"/>
  <c r="AQ2328" i="1" s="1"/>
  <c r="A2328" i="1" s="1"/>
  <c r="AO2329" i="1" l="1"/>
  <c r="AQ2329" i="1" l="1"/>
  <c r="A2329" i="1" s="1"/>
  <c r="AO2330" i="1"/>
  <c r="AQ2330" i="1" l="1"/>
  <c r="A2330" i="1" s="1"/>
  <c r="AO2331" i="1"/>
  <c r="AQ2331" i="1" s="1"/>
  <c r="A2331" i="1" s="1"/>
  <c r="AO2332" i="1" l="1"/>
  <c r="AQ2332" i="1" l="1"/>
  <c r="A2332" i="1" s="1"/>
  <c r="AO2333" i="1"/>
  <c r="AQ2333" i="1" s="1"/>
  <c r="A2333" i="1" s="1"/>
  <c r="AO2334" i="1" l="1"/>
  <c r="AQ2334" i="1" l="1"/>
  <c r="A2334" i="1" s="1"/>
  <c r="AO2335" i="1"/>
  <c r="AQ2335" i="1" l="1"/>
  <c r="A2335" i="1" s="1"/>
  <c r="AO2336" i="1"/>
  <c r="AQ2336" i="1" s="1"/>
  <c r="A2336" i="1" s="1"/>
  <c r="AO2337" i="1" l="1"/>
  <c r="AQ2337" i="1" s="1"/>
  <c r="A2337" i="1" s="1"/>
  <c r="AO2338" i="1" l="1"/>
  <c r="AQ2338" i="1" s="1"/>
  <c r="A2338" i="1" s="1"/>
  <c r="AO2339" i="1" l="1"/>
  <c r="AQ2339" i="1" l="1"/>
  <c r="A2339" i="1" s="1"/>
  <c r="AO2340" i="1"/>
  <c r="AQ2340" i="1" l="1"/>
  <c r="A2340" i="1" s="1"/>
  <c r="AO2341" i="1"/>
  <c r="AQ2341" i="1" l="1"/>
  <c r="A2341" i="1" s="1"/>
  <c r="AO2342" i="1"/>
  <c r="AQ2342" i="1" l="1"/>
  <c r="A2342" i="1" s="1"/>
  <c r="AO2343" i="1"/>
  <c r="AQ2343" i="1" l="1"/>
  <c r="A2343" i="1" s="1"/>
  <c r="AO2344" i="1"/>
  <c r="AQ2344" i="1" s="1"/>
  <c r="A2344" i="1" s="1"/>
  <c r="AO2345" i="1" l="1"/>
  <c r="AQ2345" i="1" l="1"/>
  <c r="A2345" i="1" s="1"/>
  <c r="AO2346" i="1"/>
  <c r="AQ2346" i="1" s="1"/>
  <c r="A2346" i="1" s="1"/>
  <c r="AO2347" i="1" l="1"/>
  <c r="AQ2347" i="1" s="1"/>
  <c r="A2347" i="1" s="1"/>
  <c r="AO2348" i="1" l="1"/>
  <c r="AQ2348" i="1" s="1"/>
  <c r="A2348" i="1" s="1"/>
  <c r="AO2349" i="1" l="1"/>
  <c r="AQ2349" i="1" s="1"/>
  <c r="A2349" i="1" s="1"/>
  <c r="AO2350" i="1" l="1"/>
  <c r="AQ2350" i="1" s="1"/>
  <c r="A2350" i="1" s="1"/>
  <c r="AO2351" i="1" l="1"/>
  <c r="AQ2351" i="1" s="1"/>
  <c r="A2351" i="1" s="1"/>
  <c r="AO2352" i="1" l="1"/>
  <c r="AQ2352" i="1" s="1"/>
  <c r="A2352" i="1" s="1"/>
  <c r="AO2353" i="1" l="1"/>
  <c r="AQ2353" i="1" s="1"/>
  <c r="A2353" i="1" s="1"/>
  <c r="AO2354" i="1" l="1"/>
  <c r="AQ2354" i="1" s="1"/>
  <c r="A2354" i="1" s="1"/>
  <c r="AO2355" i="1" l="1"/>
  <c r="AQ2355" i="1" s="1"/>
  <c r="A2355" i="1" s="1"/>
  <c r="AO2356" i="1" l="1"/>
  <c r="AQ2356" i="1" s="1"/>
  <c r="A2356" i="1" s="1"/>
  <c r="AO2357" i="1" l="1"/>
  <c r="AQ2357" i="1" s="1"/>
  <c r="A2357" i="1" s="1"/>
  <c r="AO2358" i="1" l="1"/>
  <c r="AQ2358" i="1" s="1"/>
  <c r="A2358" i="1" s="1"/>
  <c r="AO2359" i="1" l="1"/>
  <c r="AQ2359" i="1" s="1"/>
  <c r="A2359" i="1" s="1"/>
  <c r="AO2360" i="1" l="1"/>
  <c r="AQ2360" i="1" s="1"/>
  <c r="A2360" i="1" s="1"/>
  <c r="AO2361" i="1" l="1"/>
  <c r="AQ2361" i="1" s="1"/>
  <c r="A2361" i="1" s="1"/>
  <c r="AO2362" i="1" l="1"/>
  <c r="AQ2362" i="1" s="1"/>
  <c r="A2362" i="1" s="1"/>
  <c r="AO2363" i="1" l="1"/>
  <c r="AQ2363" i="1" s="1"/>
  <c r="A2363" i="1" s="1"/>
  <c r="AO2364" i="1" l="1"/>
  <c r="AQ2364" i="1" s="1"/>
  <c r="A2364" i="1" s="1"/>
  <c r="AO2365" i="1" l="1"/>
  <c r="AQ2365" i="1" s="1"/>
  <c r="A2365" i="1" s="1"/>
  <c r="AO2366" i="1" l="1"/>
  <c r="AQ2366" i="1" s="1"/>
  <c r="A2366" i="1" s="1"/>
  <c r="AO2367" i="1" l="1"/>
  <c r="AQ2367" i="1" s="1"/>
  <c r="A2367" i="1" s="1"/>
  <c r="AO2368" i="1" l="1"/>
  <c r="AQ2368" i="1" s="1"/>
  <c r="A2368" i="1" s="1"/>
  <c r="AO2369" i="1" l="1"/>
  <c r="AQ2369" i="1" s="1"/>
  <c r="A2369" i="1" s="1"/>
  <c r="AO2370" i="1" l="1"/>
  <c r="AQ2370" i="1" s="1"/>
  <c r="A2370" i="1" s="1"/>
  <c r="AO2371" i="1" l="1"/>
  <c r="AQ2371" i="1" s="1"/>
  <c r="A2371" i="1" s="1"/>
  <c r="AO2372" i="1" l="1"/>
  <c r="AQ2372" i="1" s="1"/>
  <c r="A2372" i="1" s="1"/>
  <c r="AO2373" i="1" l="1"/>
  <c r="AQ2373" i="1" s="1"/>
  <c r="A2373" i="1" s="1"/>
  <c r="AO2374" i="1" l="1"/>
  <c r="AQ2374" i="1" s="1"/>
  <c r="A2374" i="1" s="1"/>
  <c r="AO2375" i="1" l="1"/>
  <c r="AQ2375" i="1" s="1"/>
  <c r="A2375" i="1" s="1"/>
  <c r="AO2376" i="1" l="1"/>
  <c r="AQ2376" i="1" s="1"/>
  <c r="A2376" i="1" s="1"/>
  <c r="AO2377" i="1" l="1"/>
  <c r="AQ2377" i="1" s="1"/>
  <c r="A2377" i="1" s="1"/>
  <c r="AO2378" i="1" l="1"/>
  <c r="AQ2378" i="1" s="1"/>
  <c r="A2378" i="1" s="1"/>
  <c r="AO2379" i="1" l="1"/>
  <c r="AQ2379" i="1" s="1"/>
  <c r="A2379" i="1" s="1"/>
  <c r="AO2380" i="1" l="1"/>
  <c r="AQ2380" i="1" s="1"/>
  <c r="A2380" i="1" s="1"/>
  <c r="AO2381" i="1" l="1"/>
  <c r="AQ2381" i="1" s="1"/>
  <c r="A2381" i="1" s="1"/>
  <c r="AO2382" i="1" l="1"/>
  <c r="AQ2382" i="1" s="1"/>
  <c r="A2382" i="1" s="1"/>
  <c r="AO2383" i="1" l="1"/>
  <c r="AQ2383" i="1" s="1"/>
  <c r="A2383" i="1" s="1"/>
  <c r="AO2384" i="1" l="1"/>
  <c r="AQ2384" i="1" s="1"/>
  <c r="A2384" i="1" s="1"/>
  <c r="AO2385" i="1" l="1"/>
  <c r="AQ2385" i="1" s="1"/>
  <c r="A2385" i="1" s="1"/>
  <c r="AO2386" i="1" l="1"/>
  <c r="AQ2386" i="1" s="1"/>
  <c r="A2386" i="1" s="1"/>
  <c r="AO2387" i="1" l="1"/>
  <c r="AQ2387" i="1" s="1"/>
  <c r="A2387" i="1" s="1"/>
  <c r="AO2388" i="1" l="1"/>
  <c r="AQ2388" i="1" s="1"/>
  <c r="A2388" i="1" s="1"/>
  <c r="AO2389" i="1" l="1"/>
  <c r="AQ2389" i="1" s="1"/>
  <c r="A2389" i="1" s="1"/>
  <c r="AO2390" i="1" l="1"/>
  <c r="AQ2390" i="1" s="1"/>
  <c r="A2390" i="1" s="1"/>
  <c r="AO2391" i="1" l="1"/>
  <c r="AQ2391" i="1" s="1"/>
  <c r="A2391" i="1" s="1"/>
  <c r="AO2392" i="1" l="1"/>
  <c r="AQ2392" i="1" s="1"/>
  <c r="A2392" i="1" s="1"/>
  <c r="AO2393" i="1" l="1"/>
  <c r="AQ2393" i="1" s="1"/>
  <c r="A2393" i="1" s="1"/>
  <c r="AO2394" i="1" l="1"/>
  <c r="AQ2394" i="1" s="1"/>
  <c r="A2394" i="1" s="1"/>
  <c r="AO2395" i="1" l="1"/>
  <c r="AQ2395" i="1" s="1"/>
  <c r="A2395" i="1" s="1"/>
  <c r="AO2396" i="1" l="1"/>
  <c r="AQ2396" i="1" s="1"/>
  <c r="A2396" i="1" s="1"/>
  <c r="AO2397" i="1" l="1"/>
  <c r="AQ2397" i="1" s="1"/>
  <c r="A2397" i="1" s="1"/>
  <c r="AO2398" i="1" l="1"/>
  <c r="AQ2398" i="1" s="1"/>
  <c r="A2398" i="1" s="1"/>
  <c r="AO2399" i="1" l="1"/>
  <c r="AQ2399" i="1" s="1"/>
  <c r="A2399" i="1" s="1"/>
  <c r="AO2400" i="1" l="1"/>
  <c r="AQ2400" i="1" s="1"/>
  <c r="A2400" i="1" s="1"/>
  <c r="AO2401" i="1" l="1"/>
  <c r="AQ2401" i="1" s="1"/>
  <c r="A2401" i="1" s="1"/>
  <c r="AO2402" i="1" l="1"/>
  <c r="AQ2402" i="1" s="1"/>
  <c r="A2402" i="1" s="1"/>
  <c r="AO2403" i="1" l="1"/>
  <c r="AQ2403" i="1" s="1"/>
  <c r="A2403" i="1" s="1"/>
  <c r="AO2404" i="1" l="1"/>
  <c r="AQ2404" i="1" s="1"/>
  <c r="A2404" i="1" s="1"/>
  <c r="AO2405" i="1" l="1"/>
  <c r="AQ2405" i="1" s="1"/>
  <c r="A2405" i="1" s="1"/>
  <c r="AO2406" i="1" l="1"/>
  <c r="AQ2406" i="1" s="1"/>
  <c r="A2406" i="1" s="1"/>
  <c r="AO2407" i="1" l="1"/>
  <c r="AQ2407" i="1" s="1"/>
  <c r="A2407" i="1" s="1"/>
  <c r="AO2408" i="1" l="1"/>
  <c r="AQ2408" i="1" s="1"/>
  <c r="A2408" i="1" s="1"/>
  <c r="AO2409" i="1" l="1"/>
  <c r="AQ2409" i="1" s="1"/>
  <c r="A2409" i="1" s="1"/>
  <c r="AO2410" i="1" l="1"/>
  <c r="AQ2410" i="1" s="1"/>
  <c r="A2410" i="1" s="1"/>
  <c r="AO2411" i="1" l="1"/>
  <c r="AQ2411" i="1" s="1"/>
  <c r="A2411" i="1" s="1"/>
  <c r="AO2412" i="1" l="1"/>
  <c r="AQ2412" i="1" s="1"/>
  <c r="A2412" i="1" s="1"/>
  <c r="AO2413" i="1" l="1"/>
  <c r="AQ2413" i="1" s="1"/>
  <c r="A2413" i="1" s="1"/>
  <c r="AO2414" i="1" l="1"/>
  <c r="AQ2414" i="1" s="1"/>
  <c r="A2414" i="1" s="1"/>
  <c r="AO2415" i="1" l="1"/>
  <c r="AQ2415" i="1" s="1"/>
  <c r="A2415" i="1" s="1"/>
  <c r="AO2416" i="1" l="1"/>
  <c r="AQ2416" i="1" s="1"/>
  <c r="A2416" i="1" s="1"/>
  <c r="AO2417" i="1" l="1"/>
  <c r="AQ2417" i="1" s="1"/>
  <c r="A2417" i="1" s="1"/>
  <c r="AO2418" i="1" l="1"/>
  <c r="AQ2418" i="1" s="1"/>
  <c r="A2418" i="1" s="1"/>
  <c r="AO2419" i="1" l="1"/>
  <c r="AQ2419" i="1" s="1"/>
  <c r="A2419" i="1" s="1"/>
  <c r="AO2420" i="1" l="1"/>
  <c r="AQ2420" i="1" s="1"/>
  <c r="A2420" i="1" s="1"/>
  <c r="AO2421" i="1" l="1"/>
  <c r="AQ2421" i="1" s="1"/>
  <c r="A2421" i="1" s="1"/>
  <c r="AO2422" i="1" l="1"/>
  <c r="AQ2422" i="1" s="1"/>
  <c r="A2422" i="1" s="1"/>
  <c r="AO2423" i="1" l="1"/>
  <c r="AQ2423" i="1" s="1"/>
  <c r="A2423" i="1" s="1"/>
  <c r="AO2424" i="1" l="1"/>
  <c r="AQ2424" i="1" s="1"/>
  <c r="A2424" i="1" s="1"/>
  <c r="AO2425" i="1" l="1"/>
  <c r="AQ2425" i="1" s="1"/>
  <c r="A2425" i="1" s="1"/>
  <c r="AO2426" i="1" l="1"/>
  <c r="AQ2426" i="1" s="1"/>
  <c r="A2426" i="1" s="1"/>
  <c r="AO2427" i="1" l="1"/>
  <c r="AQ2427" i="1" s="1"/>
  <c r="A2427" i="1" s="1"/>
  <c r="AO2428" i="1" l="1"/>
  <c r="AQ2428" i="1" s="1"/>
  <c r="A2428" i="1" s="1"/>
  <c r="AO2429" i="1" l="1"/>
  <c r="AQ2429" i="1" s="1"/>
  <c r="A2429" i="1" s="1"/>
  <c r="AO2430" i="1" l="1"/>
  <c r="AQ2430" i="1" l="1"/>
  <c r="A2430" i="1" s="1"/>
  <c r="AO2431" i="1"/>
  <c r="AQ2431" i="1" l="1"/>
  <c r="A2431" i="1" s="1"/>
  <c r="AO2432" i="1"/>
  <c r="AQ2432" i="1" s="1"/>
  <c r="A2432" i="1" s="1"/>
  <c r="AO2433" i="1" l="1"/>
  <c r="AQ2433" i="1" l="1"/>
  <c r="A2433" i="1" s="1"/>
  <c r="AO2434" i="1"/>
  <c r="AQ2434" i="1" s="1"/>
  <c r="A2434" i="1" s="1"/>
  <c r="AO2435" i="1" l="1"/>
  <c r="AQ2435" i="1" s="1"/>
  <c r="A2435" i="1" s="1"/>
  <c r="AO2436" i="1" l="1"/>
  <c r="AQ2436" i="1" s="1"/>
  <c r="A2436" i="1" s="1"/>
  <c r="AO2437" i="1" l="1"/>
  <c r="AQ2437" i="1" s="1"/>
  <c r="A2437" i="1" s="1"/>
  <c r="AO2438" i="1" l="1"/>
  <c r="AQ2438" i="1" s="1"/>
  <c r="A2438" i="1" s="1"/>
  <c r="AO2439" i="1" l="1"/>
  <c r="AQ2439" i="1" s="1"/>
  <c r="A2439" i="1" s="1"/>
  <c r="AO2440" i="1" l="1"/>
  <c r="AQ2440" i="1" s="1"/>
  <c r="A2440" i="1" s="1"/>
  <c r="AO2441" i="1" l="1"/>
  <c r="AQ2441" i="1" s="1"/>
  <c r="A2441" i="1" s="1"/>
  <c r="AO2442" i="1" l="1"/>
  <c r="AQ2442" i="1" s="1"/>
  <c r="A2442" i="1" s="1"/>
  <c r="AO2443" i="1" l="1"/>
  <c r="AQ2443" i="1" s="1"/>
  <c r="A2443" i="1" s="1"/>
  <c r="AO2444" i="1" l="1"/>
  <c r="AQ2444" i="1" s="1"/>
  <c r="A2444" i="1" s="1"/>
  <c r="AO2445" i="1" l="1"/>
  <c r="AQ2445" i="1" s="1"/>
  <c r="A2445" i="1" s="1"/>
  <c r="AO2446" i="1" l="1"/>
  <c r="AQ2446" i="1" s="1"/>
  <c r="A2446" i="1" s="1"/>
  <c r="AO2447" i="1" l="1"/>
  <c r="AQ2447" i="1" s="1"/>
  <c r="A2447" i="1" s="1"/>
  <c r="AO2448" i="1" l="1"/>
  <c r="AQ2448" i="1" s="1"/>
  <c r="A2448" i="1" s="1"/>
  <c r="AO2449" i="1" l="1"/>
  <c r="AQ2449" i="1" s="1"/>
  <c r="A2449" i="1" s="1"/>
  <c r="AO2450" i="1" l="1"/>
  <c r="AQ2450" i="1" s="1"/>
  <c r="A2450" i="1" s="1"/>
  <c r="AO2451" i="1" l="1"/>
  <c r="AQ2451" i="1" s="1"/>
  <c r="A2451" i="1" s="1"/>
  <c r="AO2452" i="1" l="1"/>
  <c r="AQ2452" i="1" s="1"/>
  <c r="A2452" i="1" s="1"/>
  <c r="AO2453" i="1" l="1"/>
  <c r="AQ2453" i="1" s="1"/>
  <c r="A2453" i="1" s="1"/>
  <c r="AO2454" i="1" l="1"/>
  <c r="AQ2454" i="1" s="1"/>
  <c r="A2454" i="1" s="1"/>
  <c r="AO2455" i="1" l="1"/>
  <c r="AQ2455" i="1" s="1"/>
  <c r="A2455" i="1" s="1"/>
  <c r="AO2456" i="1" l="1"/>
  <c r="AQ2456" i="1" s="1"/>
  <c r="A2456" i="1" s="1"/>
  <c r="AO2457" i="1" l="1"/>
  <c r="AQ2457" i="1" s="1"/>
  <c r="A2457" i="1" s="1"/>
  <c r="AO2458" i="1" l="1"/>
  <c r="AQ2458" i="1" s="1"/>
  <c r="A2458" i="1" s="1"/>
  <c r="AO2459" i="1" l="1"/>
  <c r="AQ2459" i="1" s="1"/>
  <c r="A2459" i="1" s="1"/>
  <c r="AO2460" i="1" l="1"/>
  <c r="AQ2460" i="1" s="1"/>
  <c r="A2460" i="1" s="1"/>
  <c r="AO2461" i="1" l="1"/>
  <c r="AQ2461" i="1" s="1"/>
  <c r="A2461" i="1" s="1"/>
  <c r="AO2462" i="1" l="1"/>
  <c r="AQ2462" i="1" s="1"/>
  <c r="A2462" i="1" s="1"/>
  <c r="X1897" i="1" l="1"/>
  <c r="X24" i="1" s="1"/>
  <c r="X21" i="1" s="1"/>
  <c r="U1897" i="1"/>
  <c r="U1736" i="1" s="1"/>
  <c r="Z1897" i="1"/>
  <c r="Z1736" i="1" s="1"/>
  <c r="AE1897" i="1"/>
  <c r="AE1736" i="1" s="1"/>
  <c r="V1897" i="1"/>
  <c r="V24" i="1" s="1"/>
  <c r="V21" i="1" s="1"/>
  <c r="P1897" i="1"/>
  <c r="P1736" i="1" s="1"/>
  <c r="W1897" i="1"/>
  <c r="W24" i="1" s="1"/>
  <c r="W21" i="1" s="1"/>
  <c r="AA1897" i="1"/>
  <c r="AA24" i="1" s="1"/>
  <c r="AA21" i="1" s="1"/>
  <c r="Y1897" i="1"/>
  <c r="Y24" i="1" s="1"/>
  <c r="Y21" i="1" s="1"/>
  <c r="T1897" i="1"/>
  <c r="T1736" i="1" s="1"/>
  <c r="AC1897" i="1"/>
  <c r="AC24" i="1" s="1"/>
  <c r="AC21" i="1" s="1"/>
  <c r="R1897" i="1"/>
  <c r="R1736" i="1" s="1"/>
  <c r="M2119" i="1"/>
  <c r="Q2119" i="1" s="1"/>
  <c r="Q1897" i="1" s="1"/>
  <c r="Q1736" i="1" s="1"/>
  <c r="T24" i="1" l="1"/>
  <c r="T21" i="1" s="1"/>
  <c r="V1736" i="1"/>
  <c r="X1736" i="1"/>
  <c r="Y1736" i="1"/>
  <c r="R24" i="1"/>
  <c r="R21" i="1" s="1"/>
  <c r="AA1736" i="1"/>
  <c r="AC1736" i="1"/>
  <c r="W1736" i="1"/>
  <c r="Z24" i="1"/>
  <c r="Z21" i="1" s="1"/>
  <c r="P24" i="1"/>
  <c r="P21" i="1" s="1"/>
  <c r="U24" i="1"/>
  <c r="U21" i="1" s="1"/>
  <c r="M1897" i="1"/>
  <c r="Q24" i="1"/>
  <c r="Q21" i="1" s="1"/>
  <c r="AE24" i="1"/>
  <c r="AE21" i="1" s="1"/>
  <c r="M1736" i="1" l="1"/>
  <c r="N32" i="3"/>
  <c r="R32" i="3" s="1"/>
  <c r="M24" i="1"/>
  <c r="N10" i="3" l="1"/>
  <c r="R10" i="3" s="1"/>
  <c r="M21" i="1"/>
</calcChain>
</file>

<file path=xl/sharedStrings.xml><?xml version="1.0" encoding="utf-8"?>
<sst xmlns="http://schemas.openxmlformats.org/spreadsheetml/2006/main" count="13420" uniqueCount="2358">
  <si>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</si>
  <si>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</si>
  <si>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</si>
  <si>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</si>
  <si>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</si>
  <si>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</si>
  <si>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</si>
  <si>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</si>
  <si>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</si>
  <si>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</si>
  <si>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</si>
  <si>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</si>
  <si>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</si>
  <si>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</si>
  <si>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</si>
  <si>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крыши</t>
  </si>
  <si>
    <t>Ремонт фасада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</si>
  <si>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</si>
  <si>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</si>
  <si>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</si>
  <si>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</si>
  <si>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</si>
  <si>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</si>
  <si>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</si>
  <si>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</si>
  <si>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</si>
  <si>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</si>
  <si>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</si>
  <si>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</si>
  <si>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</si>
  <si>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</si>
  <si>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</si>
  <si>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</si>
  <si>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</si>
  <si>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</si>
  <si>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</si>
  <si>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</si>
  <si>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</si>
  <si>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</si>
  <si>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</si>
  <si>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</si>
  <si>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</si>
  <si>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</si>
  <si>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</si>
  <si>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</si>
  <si>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ул.Горького, д.17</t>
  </si>
  <si>
    <t>г.Боровичи, ул.Загородная, д.49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</si>
  <si>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</si>
  <si>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</si>
  <si>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</si>
  <si>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</si>
  <si>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</si>
  <si>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</si>
  <si>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</si>
  <si>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</si>
  <si>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</si>
  <si>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</si>
  <si>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</si>
  <si>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</si>
  <si>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</si>
  <si>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</si>
  <si>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</si>
  <si>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</si>
  <si>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</si>
  <si>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</si>
  <si>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</si>
  <si>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</si>
  <si>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</si>
  <si>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</si>
  <si>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</si>
  <si>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</si>
  <si>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</si>
  <si>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</si>
  <si>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</si>
  <si>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</si>
  <si>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</si>
  <si>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</si>
  <si>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</si>
  <si>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</si>
  <si>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</si>
  <si>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</si>
  <si>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</si>
  <si>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</si>
  <si>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</si>
  <si>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</si>
  <si>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</si>
  <si>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</si>
  <si>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</si>
  <si>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ул.Советов, д.139</t>
  </si>
  <si>
    <t>Маловишерский муниципальный район</t>
  </si>
  <si>
    <t>г.Малая Вишера, ул.Лесная, д.30</t>
  </si>
  <si>
    <t>Новгородский муниципальный район</t>
  </si>
  <si>
    <t>Окуловский муниципальный район</t>
  </si>
  <si>
    <t>г.Окуловка, ул.Николая Николаева, д.10</t>
  </si>
  <si>
    <t>г.Окуловка, ул.Парфенова, д.6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</si>
  <si>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</si>
  <si>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</si>
  <si>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</si>
  <si>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Парфинский муниципальный район</t>
  </si>
  <si>
    <t>г.Пестово, ул.Производственная, д.8</t>
  </si>
  <si>
    <t>г.Пестово, ул.Производственная, д.8а</t>
  </si>
  <si>
    <t>Поддорский муниципальный район</t>
  </si>
  <si>
    <t>Старорусский муниципальный район</t>
  </si>
  <si>
    <t>г.Старая Русса, ул.Александровская, д.5</t>
  </si>
  <si>
    <t>д.Великое Село, д.3</t>
  </si>
  <si>
    <t>г.Старая Русса, ул.Крестецкая, д.22</t>
  </si>
  <si>
    <t>г.Старая Русса, ул.Минеральная, д.29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</si>
  <si>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</si>
  <si>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</si>
  <si>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</si>
  <si>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д.15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</si>
  <si>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</si>
  <si>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</si>
  <si>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</si>
  <si>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ул.Строителей, д.7</t>
  </si>
  <si>
    <t>г.Старая Русса, ул.Тимура Фрунзе, д.4</t>
  </si>
  <si>
    <t>р.п.Хвойная, ул.Мира, д.4</t>
  </si>
  <si>
    <t>Холмский муниципальный район</t>
  </si>
  <si>
    <t>Чудовский муниципальный район</t>
  </si>
  <si>
    <t>п.Краснофарфорный, ул.Пятилетка, д.17</t>
  </si>
  <si>
    <t>г.Чудово, пер.Базовский, д.2</t>
  </si>
  <si>
    <t>п.Краснофарфорный, ул.Малая Набережная, д.1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</si>
  <si>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</si>
  <si>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</si>
  <si>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</si>
  <si>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</si>
  <si>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д.Карловка, ул.Центральная, д.4</t>
  </si>
  <si>
    <t>Шимский муниципальный район</t>
  </si>
  <si>
    <t>р.п.Шимск, ул.Новгородская, д.35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</si>
  <si>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</si>
  <si>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</si>
  <si>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</si>
  <si>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</si>
  <si>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</si>
  <si>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</si>
  <si>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ул.Пролетарская, д.3а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</si>
  <si>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</si>
  <si>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</si>
  <si>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</si>
  <si>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</si>
  <si>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</si>
  <si>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ул.Воскресенская, д.2/1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</si>
  <si>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</si>
  <si>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</si>
  <si>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</si>
  <si>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</si>
  <si>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</si>
  <si>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</si>
  <si>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</si>
  <si>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</si>
  <si>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</si>
  <si>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</si>
  <si>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</si>
  <si>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</si>
  <si>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</si>
  <si>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</si>
  <si>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</si>
  <si>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</si>
  <si>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</si>
  <si>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</si>
  <si>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</si>
  <si>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</si>
  <si>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</si>
  <si>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</si>
  <si>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</si>
  <si>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</si>
  <si>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</si>
  <si>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</si>
  <si>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</si>
  <si>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</si>
  <si>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</si>
  <si>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</si>
  <si>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</si>
  <si>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</si>
  <si>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</si>
  <si>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</si>
  <si>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t xml:space="preserve"> Планируемые показатели выполнения работ по капитальному ремонту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</si>
  <si>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</si>
  <si>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</si>
  <si>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</si>
  <si>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</si>
  <si>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</si>
  <si>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</si>
  <si>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</si>
  <si>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</si>
  <si>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</si>
  <si>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</si>
  <si>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д.Ермолино, д.23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</si>
  <si>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</si>
  <si>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</si>
  <si>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</si>
  <si>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</si>
  <si>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</si>
  <si>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</si>
  <si>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</si>
  <si>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</si>
  <si>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</si>
  <si>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</si>
  <si>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</si>
  <si>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</si>
  <si>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</si>
  <si>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ул.В. Бианки, д.19</t>
  </si>
  <si>
    <t>г.Боровичи, ул.В. Бианки, д.21</t>
  </si>
  <si>
    <t>г.Боровичи, ул.Гоголя, д.129</t>
  </si>
  <si>
    <t>г.Боровичи, ул.Горького, д.18</t>
  </si>
  <si>
    <t>г.Боровичи, ул.Дзержинского, д.49</t>
  </si>
  <si>
    <t>г.Боровичи, ул.Загородная, д.51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</si>
  <si>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</si>
  <si>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</si>
  <si>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</si>
  <si>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</si>
  <si>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</si>
  <si>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</si>
  <si>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ул.Кропоткина, д.3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</si>
  <si>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</si>
  <si>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</si>
  <si>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</si>
  <si>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</si>
  <si>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</si>
  <si>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</si>
  <si>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</si>
  <si>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наб.60 лет Октября, д.8</t>
  </si>
  <si>
    <t>г.Боровичи, ул.Окуловская, д.3</t>
  </si>
  <si>
    <t>г.Боровичи, ул.Парковая, д.7</t>
  </si>
  <si>
    <t>г.Боровичи, ул.Подбельского, д.36</t>
  </si>
  <si>
    <t>г.Боровичи, ул.Рабочая, д.1</t>
  </si>
  <si>
    <t>г.Боровичи, ул.Сушанская, д.8</t>
  </si>
  <si>
    <t>г.Боровичи, ул.Энтузиастов, д.4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</si>
  <si>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</si>
  <si>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</si>
  <si>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</si>
  <si>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</si>
  <si>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</si>
  <si>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</si>
  <si>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</si>
  <si>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</si>
  <si>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ул.Речная, д.21</t>
  </si>
  <si>
    <t>г.Боровичи, ул.Подбельского, д.4</t>
  </si>
  <si>
    <t>г.Боровичи, ул.Энтузиастов, д.1б</t>
  </si>
  <si>
    <t>д.Заречная, ул.Мелиораторов, д.1</t>
  </si>
  <si>
    <t>п.Шахтёрский, ул.Молодежная, д.6</t>
  </si>
  <si>
    <t>д.Волок, ул.Молодежная, д.5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</si>
  <si>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</si>
  <si>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</si>
  <si>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</si>
  <si>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</si>
  <si>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</si>
  <si>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</si>
  <si>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</si>
  <si>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</si>
  <si>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пер.Реппо, д.6</t>
  </si>
  <si>
    <t>г.Боровичи, проезд Титова, д.7</t>
  </si>
  <si>
    <t>г.Боровичи, ул.А. Кузнецова, д.2</t>
  </si>
  <si>
    <t>г.Боровичи, ул.Боровая,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</si>
  <si>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</si>
  <si>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</si>
  <si>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</si>
  <si>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д.115</t>
  </si>
  <si>
    <t>г.Боровичи, ул.Гоголя, д.170</t>
  </si>
  <si>
    <t>г.Боровичи, ул.Декабристов, д.7</t>
  </si>
  <si>
    <t>г.Боровичи, ул.Дзержинского, д.67</t>
  </si>
  <si>
    <t>г.Боровичи, ул.Загородная, д.16</t>
  </si>
  <si>
    <t>г.Боровичи, ул.Московская, д.73</t>
  </si>
  <si>
    <t>г.Боровичи, наб.60 лет Октября, д.6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</si>
  <si>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</si>
  <si>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</si>
  <si>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</si>
  <si>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ул.Советская, д.183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</si>
  <si>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</si>
  <si>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</si>
  <si>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</si>
  <si>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</si>
  <si>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 пл.Володарского, д.5</t>
  </si>
  <si>
    <t>г.Боровичи, пл.Володарского, д.7</t>
  </si>
  <si>
    <t>г.Боровичи, пер.Реппо, д.5/7</t>
  </si>
  <si>
    <t>г.Боровичи, ул.Коммунарная, д.1а</t>
  </si>
  <si>
    <t>г.Боровичи, ул.Л. Толстого, д.43</t>
  </si>
  <si>
    <t>г.Боровичи, ул.Речная, д.19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</si>
  <si>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</si>
  <si>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</si>
  <si>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</si>
  <si>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</si>
  <si>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</si>
  <si>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</si>
  <si>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</si>
  <si>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ул.А. Кузнецова, д.4</t>
  </si>
  <si>
    <t>г.Боровичи, ул.Боровая, д.77а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</si>
  <si>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</si>
  <si>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</si>
  <si>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</si>
  <si>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</si>
  <si>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</si>
  <si>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</si>
  <si>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</si>
  <si>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</si>
  <si>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</si>
  <si>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</si>
  <si>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</si>
  <si>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</si>
  <si>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ул.Окуловская, д.31</t>
  </si>
  <si>
    <t>г.Боровичи, ул.Парковая, д.23</t>
  </si>
  <si>
    <t>г.Боровичи, ул.Парковая, д.35</t>
  </si>
  <si>
    <t>г.Боровичи, ул.Пушкинская, д.7</t>
  </si>
  <si>
    <t>г.Боровичи, ул.Рабочая, д.21</t>
  </si>
  <si>
    <t>г.Боровичи, ул.Сушанская, д.10</t>
  </si>
  <si>
    <t>г.Боровичи, ул.Энтузиастов, д.12</t>
  </si>
  <si>
    <t>г.Боровичи, ул.Энтузиастов, д.5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</si>
  <si>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</si>
  <si>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</si>
  <si>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</si>
  <si>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</si>
  <si>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</si>
  <si>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</si>
  <si>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</si>
  <si>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ул.Кропоткина, д.5</t>
  </si>
  <si>
    <t>д.Волок, ул.Молодежная, д.6</t>
  </si>
  <si>
    <t>д.Прошково, д.11</t>
  </si>
  <si>
    <t>д.Перёдки, д.2</t>
  </si>
  <si>
    <t>д.Хоромы, д.2</t>
  </si>
  <si>
    <t>п.Волгино, ул.Центральная, д.21</t>
  </si>
  <si>
    <t>п.Желомля, д.1</t>
  </si>
  <si>
    <t>п.Желомля, д.2</t>
  </si>
  <si>
    <t>п.Желомля, д.3</t>
  </si>
  <si>
    <t>п.Желомля, д.4</t>
  </si>
  <si>
    <t>с.Опеченский Посад, линия 2-я, д.157</t>
  </si>
  <si>
    <t>п.Прогресс, ул.Строителей, д.8</t>
  </si>
  <si>
    <t>г.Боровичи, ул.Устюженская, д.5а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</si>
  <si>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</si>
  <si>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</si>
  <si>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</si>
  <si>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</si>
  <si>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</si>
  <si>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</si>
  <si>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</si>
  <si>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</si>
  <si>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</si>
  <si>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</si>
  <si>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</si>
  <si>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</si>
  <si>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</si>
  <si>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</si>
  <si>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</si>
  <si>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</si>
  <si>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</si>
  <si>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</si>
  <si>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</si>
  <si>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</si>
  <si>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</si>
  <si>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</si>
  <si>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</si>
  <si>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</si>
  <si>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</si>
  <si>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</si>
  <si>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</si>
  <si>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</si>
  <si>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</si>
  <si>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</si>
  <si>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</si>
  <si>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с.Едрово, ул.Сосновая, д.37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</si>
  <si>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</si>
  <si>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</si>
  <si>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</si>
  <si>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</si>
  <si>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</si>
  <si>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</si>
  <si>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</si>
  <si>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</si>
  <si>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</si>
  <si>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</si>
  <si>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</si>
  <si>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</si>
  <si>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</si>
  <si>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</si>
  <si>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</si>
  <si>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</si>
  <si>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</si>
  <si>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</si>
  <si>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</si>
  <si>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</si>
  <si>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</si>
  <si>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</si>
  <si>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</si>
  <si>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</si>
  <si>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</si>
  <si>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</si>
  <si>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</si>
  <si>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</si>
  <si>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</si>
  <si>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>д.Ижицы, д.43</t>
  </si>
  <si>
    <t>д.Лутовёнка, ул.Школьная, д.4</t>
  </si>
  <si>
    <t>д.Костково, ул.Молодежная, д.2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</si>
  <si>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</si>
  <si>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</si>
  <si>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</si>
  <si>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</si>
  <si>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</si>
  <si>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</si>
  <si>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</si>
  <si>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</si>
  <si>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</si>
  <si>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</si>
  <si>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</si>
  <si>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</si>
  <si>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</si>
  <si>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</si>
  <si>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</si>
  <si>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</si>
  <si>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д.Жирково, пер.Молодежный, д.2</t>
  </si>
  <si>
    <t>п.Кневицы, ул.Линейная, д.8</t>
  </si>
  <si>
    <t>п.Кневицы, ул.Центральная, д.42</t>
  </si>
  <si>
    <t>р.п.Демянск, пер.Молодежный, д.1</t>
  </si>
  <si>
    <t>р.п.Демянск, пер.Молодежный,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</si>
  <si>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</si>
  <si>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</si>
  <si>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</si>
  <si>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д.9</t>
  </si>
  <si>
    <t>р.п.Демянск, ул.Черняховского, д.9</t>
  </si>
  <si>
    <t>п.Кневицы, ул.Линейная, д.6</t>
  </si>
  <si>
    <t>п.Кневицы, ул.Школьная, д.10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</si>
  <si>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</si>
  <si>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</si>
  <si>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</si>
  <si>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</si>
  <si>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</si>
  <si>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</si>
  <si>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</si>
  <si>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</si>
  <si>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</si>
  <si>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</si>
  <si>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</si>
  <si>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</si>
  <si>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д.19</t>
  </si>
  <si>
    <t>р.п.Крестцы, ул.Механизаторов, д.10б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</si>
  <si>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</si>
  <si>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</si>
  <si>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</si>
  <si>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д.6б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</si>
  <si>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</si>
  <si>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</si>
  <si>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</si>
  <si>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</si>
  <si>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</si>
  <si>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</si>
  <si>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</si>
  <si>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</si>
  <si>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</si>
  <si>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</si>
  <si>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</si>
  <si>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</si>
  <si>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с.Зарубино, ул.Артема, д.8</t>
  </si>
  <si>
    <t>р.п.Любытино, ул.Пушкинская, д.17</t>
  </si>
  <si>
    <t>р.п.Любытино, ул.Речная, д.20а</t>
  </si>
  <si>
    <t>г.Малая Вишера, ул.Заводской домострой, д.14</t>
  </si>
  <si>
    <t>г.Малая Вишера, ул.Заводской домострой, д.15</t>
  </si>
  <si>
    <t>г.Малая Вишера, ул.Ленина, д.15</t>
  </si>
  <si>
    <t>г.Малая Вишера, ул.Лесная, д.29</t>
  </si>
  <si>
    <t>г.Малая Вишера, ул.Новгородская, д.21а</t>
  </si>
  <si>
    <t>г.Малая Вишера, ул.Пушкинская, д.46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</si>
  <si>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</si>
  <si>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</si>
  <si>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</si>
  <si>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</si>
  <si>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</si>
  <si>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</si>
  <si>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</si>
  <si>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</si>
  <si>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</si>
  <si>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</si>
  <si>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ул.Московская, д.27</t>
  </si>
  <si>
    <t>г.Малая Вишера, ул.Московская, д.38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</si>
  <si>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</si>
  <si>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</si>
  <si>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</si>
  <si>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ул.Лесная, д.17</t>
  </si>
  <si>
    <t>г.Малая Вишера, ул.Мира, д.1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</si>
  <si>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</si>
  <si>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</si>
  <si>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</si>
  <si>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</si>
  <si>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</si>
  <si>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</si>
  <si>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</si>
  <si>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д.Моисеево, ул.Энергетиков, д.1</t>
  </si>
  <si>
    <t>с.Марёво, ул.Октябрьская, д.18</t>
  </si>
  <si>
    <t>д.Моисеево, ул.Энергетиков, д.2</t>
  </si>
  <si>
    <t>с.Марёво, ул.Советов, д.37</t>
  </si>
  <si>
    <t>д.Ореховно, д.2</t>
  </si>
  <si>
    <t>с.Мошенское, ул.Калинина, д.60</t>
  </si>
  <si>
    <t>с.Мошенское, ул.Физкультуры, д.36</t>
  </si>
  <si>
    <t>с.Мошенское, ул.Физкультуры, д.17</t>
  </si>
  <si>
    <t>с.Мошенское, ул.Физкультуры, д.23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</si>
  <si>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</si>
  <si>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</si>
  <si>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</si>
  <si>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</si>
  <si>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д.Борки, ул.Заверяжская, д.5</t>
  </si>
  <si>
    <t>д.Борки, ул.Парковая, д.3</t>
  </si>
  <si>
    <t>д.Григорово, ул.Центральная, д.13</t>
  </si>
  <si>
    <t>д.Новониколаевское, д.39</t>
  </si>
  <si>
    <t>д.Новоселицы, ул.Армейская, д.100</t>
  </si>
  <si>
    <t>д.Новоселицы, ул.Центральная, д.110</t>
  </si>
  <si>
    <t>д.Новоселицы, ул.Центральная, д.112</t>
  </si>
  <si>
    <t>д.Подберезье, ул.Школа-интернат, д.2</t>
  </si>
  <si>
    <t>д.Савино, ул.Центральная, д.2</t>
  </si>
  <si>
    <t>д.Савино, ул.Центральная, д.3</t>
  </si>
  <si>
    <t>д.Сырково, пер.Технический, д.4</t>
  </si>
  <si>
    <t>д.Сырково, ул.Советская, д.4</t>
  </si>
  <si>
    <t>д.Трубичино, д.186</t>
  </si>
  <si>
    <t>д.Чечулино, ул.Воцкая, д.2</t>
  </si>
  <si>
    <t>д.Чечулино, ул.Воцкая, д.3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</si>
  <si>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</si>
  <si>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</si>
  <si>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</si>
  <si>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</si>
  <si>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</si>
  <si>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</si>
  <si>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</si>
  <si>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</si>
  <si>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р.п.Панковка, ул.Дорожников, д.6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</si>
  <si>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</si>
  <si>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</si>
  <si>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</si>
  <si>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</si>
  <si>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</si>
  <si>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</si>
  <si>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ул.Строительная, д.10</t>
  </si>
  <si>
    <t>р.п.Панковка, ул.Строительная, д.8</t>
  </si>
  <si>
    <t>р.п.Пролетарий, ул.Ленина, д.7</t>
  </si>
  <si>
    <t>р.п.Пролетарий, ул.Пролетарская, д.11</t>
  </si>
  <si>
    <t>с.Бронница, ул.Боровская, д.2</t>
  </si>
  <si>
    <t>д.Божонка, ул.Новая, д.13</t>
  </si>
  <si>
    <t>д.Борки, ул.Заверяжская, д.4</t>
  </si>
  <si>
    <t>д.Борки, ул.Покровского, д.2</t>
  </si>
  <si>
    <t>д.Ермолино, д.17</t>
  </si>
  <si>
    <t>д.Захарьино, ул.Рахманинова, д.12</t>
  </si>
  <si>
    <t>д.Ильмень, ул.Центральная, д.10</t>
  </si>
  <si>
    <t>д.Лесная, ул.60 лет СССР, д.4, корп.2</t>
  </si>
  <si>
    <t>д.Новая Мельница, д.100а, корп.1</t>
  </si>
  <si>
    <t>д.Подберезье, ул.Рабочая, д.1</t>
  </si>
  <si>
    <t>д.Сырково, пер.Технический, д.2</t>
  </si>
  <si>
    <t>д.Сырково, ул.Лесная, д.1</t>
  </si>
  <si>
    <t>д.Сырково, ул.Лесная, д.3</t>
  </si>
  <si>
    <t>д.Чечулино, ул.Воцкая, д.16</t>
  </si>
  <si>
    <t>п.Волховец, ул.Пионерская, д.19</t>
  </si>
  <si>
    <t>р.п.Панковка, ул.Пионерская, д.3</t>
  </si>
  <si>
    <t>п.Тёсово-Нетыльский, Новый пер., д.3</t>
  </si>
  <si>
    <t>п.Тёсово-Нетыльский, пер.Советский, д.11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</si>
  <si>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</si>
  <si>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</si>
  <si>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</si>
  <si>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ул.Советская, д.2а</t>
  </si>
  <si>
    <t>п.Тёсово-Нетыльский, ул.Советская, д.5</t>
  </si>
  <si>
    <t>п.Тёсово-Нетыльский, ул.Техническая, д.7</t>
  </si>
  <si>
    <t>п.Тёсовский, ул.Центральная, д.14</t>
  </si>
  <si>
    <t>д.Лесная, ул.60 лет СССР, д.8, корп.2</t>
  </si>
  <si>
    <t>р.п.Панковка, ул.Заводская, д.100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</si>
  <si>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</si>
  <si>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</si>
  <si>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</si>
  <si>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</si>
  <si>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</si>
  <si>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</si>
  <si>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д.12</t>
  </si>
  <si>
    <t>с.Бронница, ул.Березки, д.42</t>
  </si>
  <si>
    <t>с.Бронница, ул.Бронницкая, д.156а</t>
  </si>
  <si>
    <t>с.Бронница, ул.Бронницкая, д.156в</t>
  </si>
  <si>
    <t>с.Бронница, ул.Мелиораторов, д.8</t>
  </si>
  <si>
    <t>с.Бронница, ул.Молодежная, д.1</t>
  </si>
  <si>
    <t>с.Бронница, ул.Молодежная, д.6</t>
  </si>
  <si>
    <t>д.Григорово, ул.Центральная, д.3</t>
  </si>
  <si>
    <t>д.Захарьино, ул.Рахманинова, д.10</t>
  </si>
  <si>
    <t>д.Лесная, ул.60 лет СССР, д.8</t>
  </si>
  <si>
    <t>д.Новая Мельница, д.102а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</si>
  <si>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</si>
  <si>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</si>
  <si>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</si>
  <si>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д.5</t>
  </si>
  <si>
    <t>д.Сергово, д.1</t>
  </si>
  <si>
    <t>д.Чечулино, ул.Воцкая, д.13</t>
  </si>
  <si>
    <t>д.Чечулино, ул.Воцкая, д.14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</si>
  <si>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</si>
  <si>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</si>
  <si>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</si>
  <si>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</si>
  <si>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р.п.Пролетарий, ул.Пролетарская, д.44а</t>
  </si>
  <si>
    <t>р.п.Пролетарий, ул.Северная, д.48</t>
  </si>
  <si>
    <t>с.Бронница, ул.Молодежная, д.3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</si>
  <si>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</si>
  <si>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</si>
  <si>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</si>
  <si>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</si>
  <si>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ул.Кирова, д.13</t>
  </si>
  <si>
    <t>г.Окуловка, ул.Ломоносова, д.4</t>
  </si>
  <si>
    <t>г.Окуловка, ул.Миклухо-Маклая, д.39</t>
  </si>
  <si>
    <t>г.Окуловка, ул.Николая Николаева, д.42</t>
  </si>
  <si>
    <t>г.Окуловка, ул.Новгородская, д.39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</si>
  <si>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</si>
  <si>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</si>
  <si>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</si>
  <si>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</si>
  <si>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</si>
  <si>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</si>
  <si>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р.п.Кулотино, ул.Карла Маркса, д.29</t>
  </si>
  <si>
    <t>д.Полищи, ул.Молодежная, д.1</t>
  </si>
  <si>
    <t>д.Полищи, ул.Молодежная, д.2</t>
  </si>
  <si>
    <t>р.п.Угловка, ул.Заводская, д.59</t>
  </si>
  <si>
    <t>г.Окуловка, ул.Белинского, д.10</t>
  </si>
  <si>
    <t>г.Окуловка, ул.Грибоедова, д.28</t>
  </si>
  <si>
    <t>г.Окуловка, ул.Крупской, д.7</t>
  </si>
  <si>
    <t>г.Окуловка, ул.Миклухо-Маклая, д.9</t>
  </si>
  <si>
    <t>г.Окуловка, ул.Николая Николаева, д.55, корп.3</t>
  </si>
  <si>
    <t>г.Окуловка, ул.Островского, д.34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</si>
  <si>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</si>
  <si>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</si>
  <si>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</si>
  <si>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</si>
  <si>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</si>
  <si>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</si>
  <si>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</si>
  <si>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</si>
  <si>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</si>
  <si>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</si>
  <si>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</si>
  <si>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 ул.Ленина, д.3</t>
  </si>
  <si>
    <t>р.п.Кулотино, ул.Набережная, д.11</t>
  </si>
  <si>
    <t>р.п.Кулотино, ул.Набережная, д.3</t>
  </si>
  <si>
    <t>р.п.Угловка, ул.Центральная, д.7</t>
  </si>
  <si>
    <t>г.Окуловка, ул.Островского, д.50</t>
  </si>
  <si>
    <t>д.Озерки, д.9</t>
  </si>
  <si>
    <t>д.Лазарицкая Лука, д.18</t>
  </si>
  <si>
    <t>д.Сергеево, пер.Советский, д.1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</si>
  <si>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</si>
  <si>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</si>
  <si>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</si>
  <si>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д.67</t>
  </si>
  <si>
    <t xml:space="preserve">р.п.Парфино, ул.Мира, д.17а </t>
  </si>
  <si>
    <t>р.п.Парфино, ул.Строительная, д.12</t>
  </si>
  <si>
    <t xml:space="preserve">р.п.Парфино, ул.Строительная, д.8 </t>
  </si>
  <si>
    <t>п.Пола, ул.Каштановая, д.6</t>
  </si>
  <si>
    <t>р.п.Парфино, ул.Карла Маркса, д.98</t>
  </si>
  <si>
    <t xml:space="preserve">р.п.Парфино, ул.Мира, д.15а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</si>
  <si>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</si>
  <si>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</si>
  <si>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</si>
  <si>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</si>
  <si>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п.Пола, ул.Каштановая, д.7</t>
  </si>
  <si>
    <t>п.Пола, ул.Мира, д.8</t>
  </si>
  <si>
    <t>р.п.Парфино, ул.Космонавтов, д.6а</t>
  </si>
  <si>
    <t>г.Пестово, пер.Кленовый, д.7</t>
  </si>
  <si>
    <t>г.Пестово, ул.Гагарина, д.78</t>
  </si>
  <si>
    <t>г.Пестово, ул.Гоголя, д.5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</si>
  <si>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</si>
  <si>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</si>
  <si>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</si>
  <si>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</si>
  <si>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</si>
  <si>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д.5в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</si>
  <si>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</si>
  <si>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</si>
  <si>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</si>
  <si>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д.2</t>
  </si>
  <si>
    <t>г.Пестово, ул.Профсоюзов, д.86</t>
  </si>
  <si>
    <t>г.Пестово, ул.Соловьева, д.20</t>
  </si>
  <si>
    <t>г.Пестово, ул.Устюженское шоссе, д.14</t>
  </si>
  <si>
    <t>г.Пестово, ул.Чапаева, д.13</t>
  </si>
  <si>
    <t>г.Пестово, ул.Чапаева, д.15</t>
  </si>
  <si>
    <t>г.Пестово, ул.Чапаева, д.16</t>
  </si>
  <si>
    <t>г.Пестово, ул.Чапаева, д.18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</si>
  <si>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</si>
  <si>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</si>
  <si>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</si>
  <si>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</si>
  <si>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д.14</t>
  </si>
  <si>
    <t>г.Пестово, ул.Заводская, д.6</t>
  </si>
  <si>
    <t>г.Пестово, ул.Заводская, д.9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</si>
  <si>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</si>
  <si>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</si>
  <si>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</si>
  <si>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</si>
  <si>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д.16а</t>
  </si>
  <si>
    <t>г.Пестово, ул.Производственная, д.21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</si>
  <si>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</si>
  <si>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</si>
  <si>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</si>
  <si>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</si>
  <si>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</si>
  <si>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</si>
  <si>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</si>
  <si>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</si>
  <si>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</si>
  <si>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</si>
  <si>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</si>
  <si>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</si>
  <si>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г.Пестово, пер.Кленовый, д.5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</si>
  <si>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</si>
  <si>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</si>
  <si>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</si>
  <si>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</si>
  <si>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</si>
  <si>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</si>
  <si>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</si>
  <si>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</si>
  <si>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</si>
  <si>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</si>
  <si>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</si>
  <si>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</si>
  <si>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</si>
  <si>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</si>
  <si>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д.56</t>
  </si>
  <si>
    <t>г.Пестово, ул.Профсоюзов, д.98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</si>
  <si>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</si>
  <si>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</si>
  <si>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</si>
  <si>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</si>
  <si>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</si>
  <si>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ул.Чапаева, д.1</t>
  </si>
  <si>
    <t>г.Пестово, ул.Чапаева, д.2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</si>
  <si>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</si>
  <si>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</si>
  <si>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</si>
  <si>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</si>
  <si>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</si>
  <si>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</si>
  <si>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просп.Советский, д.21</t>
  </si>
  <si>
    <t>г.Сольцы, просп.Советский, д.29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</si>
  <si>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</si>
  <si>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</si>
  <si>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</si>
  <si>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д.36</t>
  </si>
  <si>
    <t>г.Сольцы, наб.7 Ноября, д.4</t>
  </si>
  <si>
    <t>г.Сольцы, просп.Советский,  д.41а</t>
  </si>
  <si>
    <t>д.Каменка, ул.Шелонская, д.1</t>
  </si>
  <si>
    <t>г.Сольцы, наб.7 Ноября, д.6</t>
  </si>
  <si>
    <t>г.Сольцы, наб.7 Ноября, д.7</t>
  </si>
  <si>
    <t>г.Сольцы, ул.Ленина, д.8</t>
  </si>
  <si>
    <t>г.Сольцы, ул.Псковская, д.15</t>
  </si>
  <si>
    <t>г.Сольцы, ул.Псковская, д.21</t>
  </si>
  <si>
    <t>г.Сольцы, ул.Псковская, д.19</t>
  </si>
  <si>
    <t>д.Велебицы, ул.Сосновая, д.116</t>
  </si>
  <si>
    <t>д.Выбити, ул.Центральная, д.118</t>
  </si>
  <si>
    <t>г.Сольцы, ул.Красных партизан, д.3а</t>
  </si>
  <si>
    <t>г.Сольцы, ул.Матросова, д.56</t>
  </si>
  <si>
    <t>г.Сольцы-2, ДОС 180</t>
  </si>
  <si>
    <t>г.Старая Русса, микрорайон Городок, д.18</t>
  </si>
  <si>
    <t>г.Старая Русса, микрорайон Городок, д.3</t>
  </si>
  <si>
    <t>г.Старая Русса, микрорайон Городок, д.5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</si>
  <si>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</si>
  <si>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</si>
  <si>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</si>
  <si>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</si>
  <si>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</si>
  <si>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ул.Восстания, д.10</t>
  </si>
  <si>
    <t>г.Старая Русса, ул.Возрождения, д.30</t>
  </si>
  <si>
    <t>г.Старая Русса, ул.Дзержинского, д.4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</si>
  <si>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</si>
  <si>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</si>
  <si>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</si>
  <si>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ул.Красных Зорь, д.2</t>
  </si>
  <si>
    <t>г.Старая Русса, ул.Красных Зорь, д.4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</si>
  <si>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</si>
  <si>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</si>
  <si>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</si>
  <si>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</si>
  <si>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</si>
  <si>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д.23а</t>
  </si>
  <si>
    <t>г.Старая Русса, ул.Поперечная, д.39</t>
  </si>
  <si>
    <t>г.Старая Русса, ул.Профсоюзная, д.2</t>
  </si>
  <si>
    <t>г.Старая Русса, ул.Профсоюзная,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</si>
  <si>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</si>
  <si>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</si>
  <si>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</si>
  <si>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</si>
  <si>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</si>
  <si>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д.2</t>
  </si>
  <si>
    <t>г.Старая Русса, ул.Тимура Фрунзе, д.5</t>
  </si>
  <si>
    <t>г.Старая Русса, ул.Введенская, д.3</t>
  </si>
  <si>
    <t>г.Старая Русса, ул.Введенская, д.7</t>
  </si>
  <si>
    <t>г.Старая Русса, ул.Введенская, д.9</t>
  </si>
  <si>
    <t>г.Старая Русса, ул.Якутских Стрелков, д.41</t>
  </si>
  <si>
    <t>д.Великое Село, д.1</t>
  </si>
  <si>
    <t>д.Давыдово, д.42</t>
  </si>
  <si>
    <t>д.Ивановское, ул.Центральная, д.1</t>
  </si>
  <si>
    <t>с.Залучье, ул.Победы, д.18</t>
  </si>
  <si>
    <t>г.Старая Русса, микрорайон Городок, д.12</t>
  </si>
  <si>
    <t>г.Старая Русса, Советская набережная, д.9</t>
  </si>
  <si>
    <t>д.Нива, д.10</t>
  </si>
  <si>
    <t>д.Нива, д.11</t>
  </si>
  <si>
    <t>ж/д.ст.Кабожа, ул.Вокзальная, д.27</t>
  </si>
  <si>
    <t>п.Юбилейный, ул.Солнечная, д.3</t>
  </si>
  <si>
    <t>п.Юбилейный, ул.Сосновая, д.2</t>
  </si>
  <si>
    <t>п.Юбилейный, ул.Сосновая, д.6</t>
  </si>
  <si>
    <t>с.Анциферово, ул.Октябрьская, д.37</t>
  </si>
  <si>
    <t>с.Песь, пер.Почтовый, д.6</t>
  </si>
  <si>
    <t>с.Песь, ул.Спорта, д.6</t>
  </si>
  <si>
    <t>г.Холм, ул.Профсоюзная, д.5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</si>
  <si>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</si>
  <si>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</si>
  <si>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</si>
  <si>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д.9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</si>
  <si>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</si>
  <si>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</si>
  <si>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</si>
  <si>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</si>
  <si>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</si>
  <si>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д.13</t>
  </si>
  <si>
    <t>г.Чудово, ул.Некрасова, д.24</t>
  </si>
  <si>
    <t>г.Чудово, ул.Некрасова, д.31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</si>
  <si>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</si>
  <si>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</si>
  <si>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</si>
  <si>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</si>
  <si>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</si>
  <si>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д.4/1</t>
  </si>
  <si>
    <t>г.Чудово, ул.Солдатова, д.6</t>
  </si>
  <si>
    <t>г.Чудово, ул.Титова, д.14</t>
  </si>
  <si>
    <t>д.Корпово, ул.Парковая, д.13</t>
  </si>
  <si>
    <t>ж/д.ст.Чудово-3, ул.Чудовская, д.5</t>
  </si>
  <si>
    <t>п.Краснофарфорный, пл.Ленина, д.7</t>
  </si>
  <si>
    <t>д.Бор, ул.Центральная, д.6</t>
  </si>
  <si>
    <t>ж/д.ст.Уторгош, ул.Пионерская, д.73а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</si>
  <si>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</si>
  <si>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</si>
  <si>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</si>
  <si>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</si>
  <si>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</si>
  <si>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</si>
  <si>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с.Медведь, ул.Путриса, д.17</t>
  </si>
  <si>
    <t>микрорайон Кречевицы, д.21</t>
  </si>
  <si>
    <t>наб.Александра Невского, д.22/2</t>
  </si>
  <si>
    <t>просп.Александра Корсунова, д.40, корп.3</t>
  </si>
  <si>
    <t>просп.Мира, д.21, корп.2</t>
  </si>
  <si>
    <t>просп.Мира, д.26, корп.2</t>
  </si>
  <si>
    <t>Андреевская ул., д.15</t>
  </si>
  <si>
    <t>Андреевская ул., д.3</t>
  </si>
  <si>
    <t>Большая Московская ул., д.110/2</t>
  </si>
  <si>
    <t>Большая Московская ул., д.19</t>
  </si>
  <si>
    <t>Большая Московская ул., д.38</t>
  </si>
  <si>
    <t>Большая Московская ул., д.45</t>
  </si>
  <si>
    <t>Большая Московская ул., д.53, корп.1</t>
  </si>
  <si>
    <t>Большая Московская ул., д.58/9</t>
  </si>
  <si>
    <t>Большая Московская ул., д.6/12</t>
  </si>
  <si>
    <t>Большая Московская ул., д.74</t>
  </si>
  <si>
    <t>Большая Московская ул., д.92</t>
  </si>
  <si>
    <t>Большая Санкт-Петербургская ул., д.10</t>
  </si>
  <si>
    <t>Большая Санкт-Петербургская ул., д.110</t>
  </si>
  <si>
    <t>Большая Санкт-Петербургская ул., д.26</t>
  </si>
  <si>
    <t>Большая Санкт-Петербургская ул., д.29/1</t>
  </si>
  <si>
    <t>Большая Санкт-Петербургская ул., д.120</t>
  </si>
  <si>
    <t>Великолукская ул., д.14/9</t>
  </si>
  <si>
    <t>ул.Германа, д.10</t>
  </si>
  <si>
    <t>Десятинная ул., д.17, корп.3</t>
  </si>
  <si>
    <t>Десятинная ул., д.22</t>
  </si>
  <si>
    <t>ул.Зелинского, д.21</t>
  </si>
  <si>
    <t>Знаменская ул., д.7/7</t>
  </si>
  <si>
    <t>Ильина ул., д.19/44</t>
  </si>
  <si>
    <t>Ильина ул., д.27</t>
  </si>
  <si>
    <t>Козьмодемьянская ул., д.5/5</t>
  </si>
  <si>
    <t>Козьмодемьянская ул., д.6</t>
  </si>
  <si>
    <t>Козьмодемьянская ул., д.9</t>
  </si>
  <si>
    <t>ул.Кочетова, д.19</t>
  </si>
  <si>
    <t>ул.Кочетова, д.2</t>
  </si>
  <si>
    <t>ул.Красилова, д.43</t>
  </si>
  <si>
    <t>Лазаревская ул., д.20</t>
  </si>
  <si>
    <t>Локомотивная ул., д.8/16</t>
  </si>
  <si>
    <t>ул.Ломоносова, д.10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</si>
  <si>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</si>
  <si>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</si>
  <si>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</si>
  <si>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</si>
  <si>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</si>
  <si>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Михайлова ул., д.30/11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</si>
  <si>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</si>
  <si>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</si>
  <si>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д.39</t>
  </si>
  <si>
    <t>г.Старая Русса, ул.Восстания, д.4</t>
  </si>
  <si>
    <t>г.Старая Русса, ул.Красных Зорь, д.12</t>
  </si>
  <si>
    <t>г.Старая Русса, ул.Крестецкая, д.25</t>
  </si>
  <si>
    <t>г.Старая Русса, ул.Крестецкая, д.27</t>
  </si>
  <si>
    <t>г.Старая Русса, ул.Латышских Гвардейцев, д.16</t>
  </si>
  <si>
    <t>г.Старая Русса, ул.Латышских Гвардейцев, д.21</t>
  </si>
  <si>
    <t>г.Старая Русса, ул.Минеральная, д.42</t>
  </si>
  <si>
    <t>г.Старая Русса, ул.Минеральная, д.69/10</t>
  </si>
  <si>
    <t>г.Старая Русса, ул.Профсоюзная, д.4</t>
  </si>
  <si>
    <t>г.Старая Русса, ул.Тахирова, д.4</t>
  </si>
  <si>
    <t>г.Старая Русса, ул.Якутских Стрелков, д.10а</t>
  </si>
  <si>
    <t>г.Старая Русса, ул.Якутских Стрелков, д.35</t>
  </si>
  <si>
    <t>г.Старая Русса, ул.Александровская, д.47</t>
  </si>
  <si>
    <t>г.Старая Русса, микрорайон Городок, д.19</t>
  </si>
  <si>
    <t>г.Старая Русса, Советская набережная, д.14</t>
  </si>
  <si>
    <t>г.Старая Русса, ул.Александровская, д.36/10</t>
  </si>
  <si>
    <t>г.Старая Русса, ул.Александровская, д.45</t>
  </si>
  <si>
    <t>г.Старая Русса, ул.Гостинодворская, д.27</t>
  </si>
  <si>
    <t>г.Старая Русса, ул.Крестецкая, д.11</t>
  </si>
  <si>
    <t>г.Старая Русса, ул.Лермонтова, д.21</t>
  </si>
  <si>
    <t>г.Старая Русса, ул.Некрасова, д.24</t>
  </si>
  <si>
    <t>г.Старая Русса, ул.Поперечная, д.13</t>
  </si>
  <si>
    <t>г.Старая Русса, ул.Поперечная, д.43</t>
  </si>
  <si>
    <t>г.Старая Русса, ул.Поперечная, д.47</t>
  </si>
  <si>
    <t>г.Старая Русса, ул.Санкт-Петербургская, д.12</t>
  </si>
  <si>
    <t>г.Старая Русса, ул.Санкт-Петербургская, д.20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</si>
  <si>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</si>
  <si>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</si>
  <si>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</si>
  <si>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</si>
  <si>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д.24</t>
  </si>
  <si>
    <t>г.Старая Русса, ул.Яковлева, д.39</t>
  </si>
  <si>
    <t>г.Старая Русса, ул.Яковлева, д.7а</t>
  </si>
  <si>
    <t>г.Старая Русса, ул.Якутских Стрелков, д.51</t>
  </si>
  <si>
    <t>г.Старая Русса, ул.Якутских Стрелков, д.59</t>
  </si>
  <si>
    <t>п.Юбилейный, ул.Набережная, д.4</t>
  </si>
  <si>
    <t>р.п.Хвойная, ул.Заречная, д.12а</t>
  </si>
  <si>
    <t>р.п.Хвойная, ул.Пионерская, д.38</t>
  </si>
  <si>
    <t>г.Холм, пер.Советский, д.11</t>
  </si>
  <si>
    <t>г.Холм, пер.Советский, д.9</t>
  </si>
  <si>
    <t>г.Холм, ул.Зиновьева, д.5б</t>
  </si>
  <si>
    <t>г.Чудово, ул.Большевиков, д.7</t>
  </si>
  <si>
    <t>г.Чудово, ул.Лермонтова, д.10</t>
  </si>
  <si>
    <t>г.Чудово, ул.Лермонтова, д.7</t>
  </si>
  <si>
    <t>г.Чудово, ул.Майская, д.9</t>
  </si>
  <si>
    <t>г.Чудово, пер.Малый, д.1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</si>
  <si>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</si>
  <si>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</si>
  <si>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</si>
  <si>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</si>
  <si>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</si>
  <si>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</si>
  <si>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</si>
  <si>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г.Чудово, пер.Малый, д.5</t>
  </si>
  <si>
    <t>г.Чудово, ул.Большевиков, д.30</t>
  </si>
  <si>
    <t>г.Чудово, ул.Мира, д.16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</si>
  <si>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</si>
  <si>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</si>
  <si>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</si>
  <si>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</si>
  <si>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</si>
  <si>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</si>
  <si>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с.Оскуй, ул.имени Тони Михеевой, д.6</t>
  </si>
  <si>
    <t>р.п.Шимск, ул.Ленина, д.58</t>
  </si>
  <si>
    <t>р.п.Шимск, ул.Механизаторов, д.17</t>
  </si>
  <si>
    <t>р.п.Шимск, ул.Ташкентская, д.2</t>
  </si>
  <si>
    <t>р.п.Шимск, ул.Наманганская, д.1а</t>
  </si>
  <si>
    <t>Никольская ул., д.18/16</t>
  </si>
  <si>
    <t>Никольская ул., д.24/27</t>
  </si>
  <si>
    <t>Новолучанская ул., д.34</t>
  </si>
  <si>
    <t>Новолучанская ул., д.35</t>
  </si>
  <si>
    <t>Новолучанская ул., д.39</t>
  </si>
  <si>
    <t>Новолучанская ул., д.4</t>
  </si>
  <si>
    <t>Октябрьская ул., д.12, корп.2</t>
  </si>
  <si>
    <t>Октябрьская ул., д.16, корп.2</t>
  </si>
  <si>
    <t>ул.Попова, д.13, корп.2</t>
  </si>
  <si>
    <t>ул.Попова, д.16, корп.1</t>
  </si>
  <si>
    <t>ул.Попова, д.18</t>
  </si>
  <si>
    <t>ул.Попова, д.20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</si>
  <si>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</si>
  <si>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</si>
  <si>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</si>
  <si>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</si>
  <si>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д.20/14</t>
  </si>
  <si>
    <t>Прусская ул., д.22а</t>
  </si>
  <si>
    <t>Прусская ул., д.3А</t>
  </si>
  <si>
    <t>Псковская ул., д.22</t>
  </si>
  <si>
    <t>Псковская ул., д.32, корп.2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</si>
  <si>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</si>
  <si>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</si>
  <si>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</si>
  <si>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</si>
  <si>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д.31</t>
  </si>
  <si>
    <t>ул.Свободы, д.27, корп.1</t>
  </si>
  <si>
    <t>ул.Связи, д.5</t>
  </si>
  <si>
    <t>Славная ул., д.35/20</t>
  </si>
  <si>
    <t>ул.Советской Армии, д.30, корп.2</t>
  </si>
  <si>
    <t>ул.Советской Армии, д.34, корп.2</t>
  </si>
  <si>
    <t>Студенческая ул., д.17</t>
  </si>
  <si>
    <t>ул.Т. Фрунзе-Оловянка, д.10/4</t>
  </si>
  <si>
    <t>ул.Т. Фрунзе-Оловянка, д.15/4</t>
  </si>
  <si>
    <t>ул.Т. Фрунзе-Оловянка, д.4</t>
  </si>
  <si>
    <t>Тихвинская ул., д.14</t>
  </si>
  <si>
    <t>ул.Фёдоровский Ручей, д.16, корп.2</t>
  </si>
  <si>
    <t>ул.Черемнова-Конюхова, д.15</t>
  </si>
  <si>
    <t>Чудинцева ул., д.7</t>
  </si>
  <si>
    <t>Щитная ул., д.14</t>
  </si>
  <si>
    <t>Щитная ул., д.4/9</t>
  </si>
  <si>
    <t>ул.Щусева, д.2</t>
  </si>
  <si>
    <t>ул.Щусева, д.5</t>
  </si>
  <si>
    <t>ул.Щусева, д.7, корп.1</t>
  </si>
  <si>
    <t>ул.Щусева, д.7, корп.2</t>
  </si>
  <si>
    <t>Сырковское шоссе, д.2</t>
  </si>
  <si>
    <t>Сырковское шоссе, д.32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</si>
  <si>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</si>
  <si>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</si>
  <si>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</si>
  <si>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</si>
  <si>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</si>
  <si>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</si>
  <si>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</si>
  <si>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</si>
  <si>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</si>
  <si>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</si>
  <si>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</si>
  <si>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просп.Александра Корсунова, д.39</t>
  </si>
  <si>
    <t>просп.Мира, д.25, корп.4</t>
  </si>
  <si>
    <t>просп.Мира, д.27</t>
  </si>
  <si>
    <t>просп.Мира, д.30, корп.1</t>
  </si>
  <si>
    <t>просп.Мира, д.34,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</si>
  <si>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</si>
  <si>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</si>
  <si>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</si>
  <si>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</si>
  <si>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Андреевская ул., д.5/12</t>
  </si>
  <si>
    <t>Большая Московская ул., д.112</t>
  </si>
  <si>
    <t>Большая Московская ул., д.114, корп.1</t>
  </si>
  <si>
    <t>Большая Московская ул., д.31/7</t>
  </si>
  <si>
    <t>Большая Московская ул., д.35/10</t>
  </si>
  <si>
    <t>Большая Московская ул., д.47</t>
  </si>
  <si>
    <t>Большая Московская ул., д.52/9</t>
  </si>
  <si>
    <t>Большая Московская ул., д.53, корп.3</t>
  </si>
  <si>
    <t>Большая Московская ул., д.88</t>
  </si>
  <si>
    <t>Большая Московская ул., д.98/19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</si>
  <si>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</si>
  <si>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</si>
  <si>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</si>
  <si>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</si>
  <si>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д.28, корп.3</t>
  </si>
  <si>
    <t>Большая Санкт-Петербургская ул., д.42</t>
  </si>
  <si>
    <t>Большая Санкт-Петербургская ул., д.88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</si>
  <si>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</si>
  <si>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</si>
  <si>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</si>
  <si>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</si>
  <si>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</si>
  <si>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</si>
  <si>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Великолукская ул., д.10</t>
  </si>
  <si>
    <t>ул.Германа, д.24</t>
  </si>
  <si>
    <t>ул.Германа, д.28</t>
  </si>
  <si>
    <t>ул.Германа, д.34</t>
  </si>
  <si>
    <t>ул.Державина, д.8, корп.3</t>
  </si>
  <si>
    <t>Десятинная ул., д.14</t>
  </si>
  <si>
    <t>Десятинная ул., д.2</t>
  </si>
  <si>
    <t>ул.Зелинского, д.10</t>
  </si>
  <si>
    <t>ул.Зелинского, д.26</t>
  </si>
  <si>
    <t>ул.Зелинского, д.28</t>
  </si>
  <si>
    <t>ул.Зелинского, д.32,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</si>
  <si>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</si>
  <si>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</si>
  <si>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</si>
  <si>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</si>
  <si>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</si>
  <si>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ул.Кочетова, д.35, корп.1</t>
  </si>
  <si>
    <t>ул.Кочетова, д.35, корп.3</t>
  </si>
  <si>
    <t>ул.Красилова, д.41/23</t>
  </si>
  <si>
    <t>ул.Красилова, д.42/25</t>
  </si>
  <si>
    <t>Локомотивная ул., д.1, корп.1</t>
  </si>
  <si>
    <t>Локомотивная ул., д.3</t>
  </si>
  <si>
    <t>ул.Ломоносова, д.14/20</t>
  </si>
  <si>
    <t>ул.Ломоносова, д.18, корп.2</t>
  </si>
  <si>
    <t>ул.Ломоносова, д.2</t>
  </si>
  <si>
    <t>ул.Ломоносова, д.7</t>
  </si>
  <si>
    <t>ул.Ломоносова, д.9а</t>
  </si>
  <si>
    <t>ул.Менделеева, д.16</t>
  </si>
  <si>
    <t>Михайлова ул., д.34</t>
  </si>
  <si>
    <t>Московская ул., д.4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</si>
  <si>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</si>
  <si>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</si>
  <si>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</si>
  <si>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</si>
  <si>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</si>
  <si>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</si>
  <si>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</si>
  <si>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д.42</t>
  </si>
  <si>
    <t>Октябрьская ул., д.8</t>
  </si>
  <si>
    <t>Парковая ул., д.15а</t>
  </si>
  <si>
    <t>Парковая ул., д.15, корп.1</t>
  </si>
  <si>
    <t>Парковая ул., д.4, корп.3</t>
  </si>
  <si>
    <t>ул.Попова, д.3, корп.3</t>
  </si>
  <si>
    <t>ул.Попова, д.4, корп.1</t>
  </si>
  <si>
    <t>ул.Попова, д.6, корп.2</t>
  </si>
  <si>
    <t>Предтеченская ул., д.9</t>
  </si>
  <si>
    <t>Псковская ул., д.16, корп.4</t>
  </si>
  <si>
    <t>Псковская ул., д.2</t>
  </si>
  <si>
    <t>Псковская ул., д.32</t>
  </si>
  <si>
    <t>Псковская ул., д.40</t>
  </si>
  <si>
    <t>Псковская ул., д.42, корп.3</t>
  </si>
  <si>
    <t>Псковская ул., д.48, корп.3</t>
  </si>
  <si>
    <t>ул.Рахманинова, д.5а</t>
  </si>
  <si>
    <t>ул.Рахманинова, д.9</t>
  </si>
  <si>
    <t>ул.Рогатица, д.17</t>
  </si>
  <si>
    <t>ул.Рогатица, д.26а</t>
  </si>
  <si>
    <t>ул.Свободы, д.9</t>
  </si>
  <si>
    <t>ул.Советской Армии, д.36, корп.3</t>
  </si>
  <si>
    <t>ул.Строителей, д.8</t>
  </si>
  <si>
    <t>Студенческая ул., д.11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</si>
  <si>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</si>
  <si>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</si>
  <si>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</si>
  <si>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</si>
  <si>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</si>
  <si>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ул.Химиков, д.9</t>
  </si>
  <si>
    <t>ул.Черняховского, д.60</t>
  </si>
  <si>
    <t>ул.Черняховского, д.84</t>
  </si>
  <si>
    <t>Яковлева ул., д.14</t>
  </si>
  <si>
    <t>микрорайон Кречевицы, д.83</t>
  </si>
  <si>
    <t>Знаменский пер., д.5</t>
  </si>
  <si>
    <t>просп.Александра Корсунова, д.17</t>
  </si>
  <si>
    <t>просп.Александра Корсунова, д.36, корп.6</t>
  </si>
  <si>
    <t>просп.Александра Корсунова, д.40, корп.2</t>
  </si>
  <si>
    <t>просп.Мира, д.10</t>
  </si>
  <si>
    <t>просп.Мира, д.2а</t>
  </si>
  <si>
    <t>просп.Мира, д.7</t>
  </si>
  <si>
    <t>Технический проезд, д.4</t>
  </si>
  <si>
    <t>Большая Санкт-Петербургская ул., д.115</t>
  </si>
  <si>
    <t>Большая Санкт-Петербургская ул., д.116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</si>
  <si>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</si>
  <si>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</si>
  <si>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</si>
  <si>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</si>
  <si>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</si>
  <si>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</si>
  <si>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</si>
  <si>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Береговая ул., д.44, корп.2</t>
  </si>
  <si>
    <t>Береговая ул., д.48, корп.2</t>
  </si>
  <si>
    <t>ул.Даньславля, д.9</t>
  </si>
  <si>
    <t>Десятинная ул., д.20, корп.2</t>
  </si>
  <si>
    <t>Десятинная ул., д.3, корп.1</t>
  </si>
  <si>
    <t>ул.Зелинского, д.2</t>
  </si>
  <si>
    <t>ул.Зелинского, д.27, корп.3</t>
  </si>
  <si>
    <t>ул.Зелинского, д.29</t>
  </si>
  <si>
    <t>ул.Зелинского, д.4, корп.2</t>
  </si>
  <si>
    <t>ул.Зелинского, д.48, корп.3</t>
  </si>
  <si>
    <t>ул.Зелинского, д.8</t>
  </si>
  <si>
    <t>ул.Коровникова, д.3, корп.2</t>
  </si>
  <si>
    <t>ул.Королёва, д.5</t>
  </si>
  <si>
    <t>ул.Королёва, д.7а</t>
  </si>
  <si>
    <t>ул.Космонавтов, д.14</t>
  </si>
  <si>
    <t>ул.Космонавтов, д.20, корп.2</t>
  </si>
  <si>
    <t>ул.Кочетова, д.13/31</t>
  </si>
  <si>
    <t>ул.Кочетова, д.6, корп.3</t>
  </si>
  <si>
    <t>ул.Ломоносова, д.13</t>
  </si>
  <si>
    <t>ул.Ломоносова, д.26</t>
  </si>
  <si>
    <t>ул.Ломоносова, д.3, корп.2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</si>
  <si>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</si>
  <si>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</si>
  <si>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</si>
  <si>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</si>
  <si>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Народная ул., д.2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</si>
  <si>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</si>
  <si>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</si>
  <si>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</si>
  <si>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</si>
  <si>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Новолучанская ул., д.28</t>
  </si>
  <si>
    <t>ул.Обороны, д.20</t>
  </si>
  <si>
    <t>Октябрьская ул., д.14а</t>
  </si>
  <si>
    <t>Октябрьская ул., д.4, корп.1</t>
  </si>
  <si>
    <t>Парковая ул., д.14, корп.1</t>
  </si>
  <si>
    <t>Парковая ул., д.14, корп.2</t>
  </si>
  <si>
    <t>Парковая ул., д.14, корп.3</t>
  </si>
  <si>
    <t>Парковая ул., д.16, корп.1</t>
  </si>
  <si>
    <t>Парковая ул., д.16, корп.4</t>
  </si>
  <si>
    <t>Парковая ул., д.19</t>
  </si>
  <si>
    <t>Парковая ул., д.6/2</t>
  </si>
  <si>
    <t>ул.Попова, д.15, корп.1</t>
  </si>
  <si>
    <t>Предтеченская ул., д.4</t>
  </si>
  <si>
    <t>Предтеченская ул., д.6</t>
  </si>
  <si>
    <t>Прусская ул., д.3</t>
  </si>
  <si>
    <t>Прусская ул., д.5/21</t>
  </si>
  <si>
    <t>Псковская ул., д.42, корп.4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</si>
  <si>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</si>
  <si>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</si>
  <si>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</si>
  <si>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</si>
  <si>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д.4</t>
  </si>
  <si>
    <t>ул.Свободы, д.1/8</t>
  </si>
  <si>
    <t>ул.Свободы, д.10/5</t>
  </si>
  <si>
    <t>ул.Свободы, д.11а</t>
  </si>
  <si>
    <t>ул.Свободы, д.25, корп.3</t>
  </si>
  <si>
    <t>ул.Свободы, д.7</t>
  </si>
  <si>
    <t>ул.Свободы, д.9а</t>
  </si>
  <si>
    <t>Славная ул., д.51</t>
  </si>
  <si>
    <t>ул.Химиков, д.10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</si>
  <si>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</si>
  <si>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</si>
  <si>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</si>
  <si>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</si>
  <si>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д.18</t>
  </si>
  <si>
    <t>ул.Белова, д.16</t>
  </si>
  <si>
    <t>д.Новоселицы, ул.Молодежная, д.9</t>
  </si>
  <si>
    <t>г.Боровичи, ул.Загородная, д.51а</t>
  </si>
  <si>
    <t>с.Опеченский Посад, линия 7-я, д.1</t>
  </si>
  <si>
    <t>г.Пестово, ул.Советская, д.28</t>
  </si>
  <si>
    <t>Октябрьская ул., д.12, корп.4</t>
  </si>
  <si>
    <t>ул.Коровникова, д.13, корп.1</t>
  </si>
  <si>
    <t>всего</t>
  </si>
  <si>
    <t>д.Федорково, ул.Старорусская, д.17</t>
  </si>
  <si>
    <t>п.Пола, ул.Пионерская, д.58</t>
  </si>
  <si>
    <t>г.Сольцы-2, ДОС 32</t>
  </si>
  <si>
    <t>2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</si>
  <si>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</si>
  <si>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</si>
  <si>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</si>
  <si>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Большая Санкт-Петербургская ул., д.90</t>
  </si>
  <si>
    <t>п.Краснофарфорный, ул.Октябрьская, д.7</t>
  </si>
  <si>
    <t>Ильина ул., д.15</t>
  </si>
  <si>
    <t>г.Боровичи, ул.Ботаническая, д.2</t>
  </si>
  <si>
    <t>микрорайон Кречевицы, д.26</t>
  </si>
  <si>
    <t>г.Боровичи, ул.1 Мая, д.52</t>
  </si>
  <si>
    <t>г.Боровичи, ул.1 Мая, д.66</t>
  </si>
  <si>
    <t>г.Боровичи, пер.Реппо, д.7</t>
  </si>
  <si>
    <t>Виды работ, установленные части 1 статьи 166 Жилищного кодекса Российской Федерации</t>
  </si>
  <si>
    <t>с.Залучье, ул.Рендакова, д.42</t>
  </si>
  <si>
    <t>микрорайон Кречевицы, д.50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</si>
  <si>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</si>
  <si>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</si>
  <si>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</si>
  <si>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д.Любница, ул.Молодежная, д.2</t>
  </si>
  <si>
    <t>г.Валдай, ул.Молодежная, д.7</t>
  </si>
  <si>
    <t>до 1917</t>
  </si>
  <si>
    <t>Генеральный директор СНКО "Региональный фонд"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</si>
  <si>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</si>
  <si>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</si>
  <si>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</si>
  <si>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</si>
  <si>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с.Лычково, пер.Железнодорожный, д.6</t>
  </si>
  <si>
    <t>Код МКД</t>
  </si>
  <si>
    <t>г.Боровичи, ул.Загородная, д.39</t>
  </si>
  <si>
    <t>п.Волот, ул.Садовая, д.3</t>
  </si>
  <si>
    <t>г.Боровичи, микрорайон Комбикормовый завод, д.18</t>
  </si>
  <si>
    <t>г.Боровичи, пл.Володарского, д.17</t>
  </si>
  <si>
    <t>г.Боровичи, микрорайон 1 Раздолье, д.2</t>
  </si>
  <si>
    <t>г.Боровичи, ул.9 Января, д.86</t>
  </si>
  <si>
    <t>г.Валдай, ул.Студгородок, д.11</t>
  </si>
  <si>
    <t>д.Ямник, ул.К. Маркса, д.2</t>
  </si>
  <si>
    <t>с.Лычково, ул.1 Мая, д.25</t>
  </si>
  <si>
    <t>р.п.Крестцы, пер.Механизаторов, д.13</t>
  </si>
  <si>
    <t>р.п.Крестцы, ул.Новохоловская, д.39</t>
  </si>
  <si>
    <t>д.Гостцы, ул.Молодежная, д.3</t>
  </si>
  <si>
    <t>д.Гостцы, ул.Молодежная, д.1</t>
  </si>
  <si>
    <t>д.Лесная, ул.60 лет СССР, д.6, корп.2</t>
  </si>
  <si>
    <t>г.Окуловка, ул.Уральская, д.27</t>
  </si>
  <si>
    <t>р.п.Кулотино, просп.Коммунаров, д.4</t>
  </si>
  <si>
    <t>г.Сольцы, ул.Курорт, д.4</t>
  </si>
  <si>
    <t>г.Старая Русса, ул.Минеральная, д.34</t>
  </si>
  <si>
    <t>р.п.Хвойная, ул.Спорта, д.51</t>
  </si>
  <si>
    <t>д.Остахново, ул.Весенняя, д.6</t>
  </si>
  <si>
    <t>г.Холм, ул.Р. Люксембург, д.27</t>
  </si>
  <si>
    <t>Дачная ул., д.4</t>
  </si>
  <si>
    <t>ул.20 Января, д.6</t>
  </si>
  <si>
    <t>Воскресенский бульвар, д.10</t>
  </si>
  <si>
    <t>ул.Павла Левитта, д.10</t>
  </si>
  <si>
    <t>О.С. Ходкова</t>
  </si>
  <si>
    <t>О.С.Ходкова</t>
  </si>
  <si>
    <t>г.Боровичи, ул.Ф. Энгельса, д.14</t>
  </si>
  <si>
    <t>г.Боровичи, ул.Ф. Энгельса, д.16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</si>
  <si>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</si>
  <si>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</si>
  <si>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</si>
  <si>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</si>
  <si>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р.п.Демянск, ул.Халина, д.18а</t>
  </si>
  <si>
    <t>с.Зарубино, ул.Артема, д.10а</t>
  </si>
  <si>
    <t xml:space="preserve">п.Тёсово-Нетыльский, ул.Советская, д.1б </t>
  </si>
  <si>
    <t>р.п.Панковка, ул.Строительная, д.8а</t>
  </si>
  <si>
    <t>д.Федорково, ул.Заводская, д.12</t>
  </si>
  <si>
    <t>п.Пола, ул.Зеленая, д.8</t>
  </si>
  <si>
    <t xml:space="preserve">р.п.Парфино, пер.Зеленый, д.3 </t>
  </si>
  <si>
    <t>г.Пестово, ул.Мелиораторов, д.13а</t>
  </si>
  <si>
    <t>г.Пестово, ул.Чапаева, д.12а</t>
  </si>
  <si>
    <t>г.Сольцы, просп.Советский, д.28</t>
  </si>
  <si>
    <t>г.Чудово, ул.5-я Пролетарская, д.1</t>
  </si>
  <si>
    <t>г.Боровичи, ул.Сушанская, д.11</t>
  </si>
  <si>
    <t>г.Боровичи, микрорайон Комбикормовый завод, д.6</t>
  </si>
  <si>
    <t>ул.Кочетова, д.6</t>
  </si>
  <si>
    <t>г.Малая Вишера, ул.Лесная, д.34</t>
  </si>
  <si>
    <t>д.Подберезье, ул.Новгородская, д.7</t>
  </si>
  <si>
    <t>д.Подберезье, ул.Новгородская, д.5</t>
  </si>
  <si>
    <t>р.п.Любытино, ул.Боровичская, д.48</t>
  </si>
  <si>
    <t>д.Подберезье, ул.Новгородская, д.11</t>
  </si>
  <si>
    <t>д.Подберезье, ул.Новая, д.5</t>
  </si>
  <si>
    <t>д.Подберезье, ул.Рабочая, д.2</t>
  </si>
  <si>
    <t>д.Чечулино, ул.Воцкая, д.15</t>
  </si>
  <si>
    <t>р.п.Панковка, ул.Советская, д.7</t>
  </si>
  <si>
    <t>г.Окуловка, ул.Рылеева, д.4</t>
  </si>
  <si>
    <t>г.Чудово, ул.Большевиков, д.26</t>
  </si>
  <si>
    <t>г.Чудово, ул.Дружбы, д.5</t>
  </si>
  <si>
    <t>г.Чудово, ул.Солдатова, д.2</t>
  </si>
  <si>
    <t>п.Краснофарфорный, ул.Октябрьская, д.10</t>
  </si>
  <si>
    <t>ул.Стратилатовская, д.16</t>
  </si>
  <si>
    <t>Парковая ул., д.3, корп.2</t>
  </si>
  <si>
    <t>ул.Кочетова, д.10, корп.1</t>
  </si>
  <si>
    <t>ул.Химиков, д.7</t>
  </si>
  <si>
    <t>ул.Химиков, д.14, корп.2</t>
  </si>
  <si>
    <t>ул.Розважа, д.13</t>
  </si>
  <si>
    <t>просп.Мира, д.28, корп.5</t>
  </si>
  <si>
    <t>Тихвинская ул., д.3</t>
  </si>
  <si>
    <t>Воскресенский бульвар, д.17/22</t>
  </si>
  <si>
    <t>Локомотивная ул., д.7</t>
  </si>
  <si>
    <t>ул.Мерецкова-Волосова, д.7/1</t>
  </si>
  <si>
    <t>ул.Мерецкова-Волосова, д.9</t>
  </si>
  <si>
    <t>Новгородская ул., д.14, корп.2</t>
  </si>
  <si>
    <t>Парковая ул., д.3, корп.1</t>
  </si>
  <si>
    <t>просп.Мира, д.23, корп.1</t>
  </si>
  <si>
    <t>Береговая ул., д.48</t>
  </si>
  <si>
    <t>просп.Мира, д.44</t>
  </si>
  <si>
    <t>ул.Зелинского, д.24</t>
  </si>
  <si>
    <t>ул.Зелинского, д.40, корп.2</t>
  </si>
  <si>
    <t>ул.Советской Армии, д.32, корп.3</t>
  </si>
  <si>
    <t>ул.Кочетова, д.29, корп.5</t>
  </si>
  <si>
    <t>ул.Вересова, д.5</t>
  </si>
  <si>
    <t>ул.Рахманинова, д.13, корп.1</t>
  </si>
  <si>
    <t>р.п.Панковка, ул.Строительная, д.13</t>
  </si>
  <si>
    <t>с.Оскуй, ул.имени Тони Михеевой, д.14</t>
  </si>
  <si>
    <t>ул.Рахманинова, д.8</t>
  </si>
  <si>
    <t>ул.Кочетова, д.10, корп.2</t>
  </si>
  <si>
    <t>п.Волховец, ул.Пионерская, д.17, корп.2</t>
  </si>
  <si>
    <t>д.Григорово, ул.Центральная, д.17</t>
  </si>
  <si>
    <t>ул.Химиков, д.5</t>
  </si>
  <si>
    <t>ул.Королёва, д.11</t>
  </si>
  <si>
    <t>д.Трубичино, д.35, корп.1</t>
  </si>
  <si>
    <t>д.Чечулино, ул.Воцкая, д.5</t>
  </si>
  <si>
    <t>ул.Свободы, д.16/11</t>
  </si>
  <si>
    <t>Большая Санкт-Петербургская ул., д.124а</t>
  </si>
  <si>
    <t>Большая Санкт-Петербургская ул., д.124б</t>
  </si>
  <si>
    <t>просп.Александра Корсунова, д.42, корп.2</t>
  </si>
  <si>
    <t>ул.Кочетова, д.1</t>
  </si>
  <si>
    <t>д.Усть-Волма, ул.Центральная, д.7</t>
  </si>
  <si>
    <t>ул.Рахманинова, д.17/19</t>
  </si>
  <si>
    <t>просп.Александра Корсунова, д.7</t>
  </si>
  <si>
    <t>Городской округ Великий Новгород</t>
  </si>
  <si>
    <t>г.Боровичи, бульвар Школьный, д.6</t>
  </si>
  <si>
    <t>п.Волот, ул.имени Васькина, д.16</t>
  </si>
  <si>
    <t>р.п.Панковка, ул.Индустриальная, д.2, корп.1</t>
  </si>
  <si>
    <t>р.п.Угловка, ул.Советская, д.10</t>
  </si>
  <si>
    <t>г.Старая Русса, Соборная площадь, д.5/1</t>
  </si>
  <si>
    <t>с.Грузино, ул.Гречишникова, д.4</t>
  </si>
  <si>
    <t>ул.Стратилатовская, д.8</t>
  </si>
  <si>
    <t>пер.Юннатов, д.11</t>
  </si>
  <si>
    <t>Большая Санкт-Петербургская ул., д.91</t>
  </si>
  <si>
    <t>Октябрьская ул., д.40а</t>
  </si>
  <si>
    <t>ул.Стратилатовская, д.6</t>
  </si>
  <si>
    <t>Воскресенский бульвар, д.6</t>
  </si>
  <si>
    <t>ул.Рахманинова, д.6, корп.2</t>
  </si>
  <si>
    <t>ул.Герасименко-Маницына, д.10</t>
  </si>
  <si>
    <t>просп.Мира, д.30, корп.2 (с 1 по 70 кв.)</t>
  </si>
  <si>
    <t>Дачная ул., д.3</t>
  </si>
  <si>
    <t>ул.Стратилатовская, д.4</t>
  </si>
  <si>
    <t>п.Юбилейный, ул.Сосновая, д.1</t>
  </si>
  <si>
    <t>г.Боровичи, ул.С. Перовской, д.16</t>
  </si>
  <si>
    <t>просп.Александра Корсунова, д.38, корп.3</t>
  </si>
  <si>
    <t>ул.Державина, д.11, корп.3</t>
  </si>
  <si>
    <t>р.п.Панковка, ул.Промышленная, д.11</t>
  </si>
  <si>
    <t>ул.Рахманинова, д.6</t>
  </si>
  <si>
    <t>просп.Мира, д.30, корп.4</t>
  </si>
  <si>
    <t>Ильина ул., д.12/28</t>
  </si>
  <si>
    <t>ул.Зелинского, д.27, корп.1</t>
  </si>
  <si>
    <t>г.Старая Русса, ул.Крестецкая, д.13</t>
  </si>
  <si>
    <t>д.Борисово, ул.Центральная, д.4</t>
  </si>
  <si>
    <t>г.Чудово, ул.Вокзальная, д.1</t>
  </si>
  <si>
    <t>с.Грузино, ул.Гречишникова, д.6</t>
  </si>
  <si>
    <t>Студенческая ул., д.9</t>
  </si>
  <si>
    <t>Ильина ул., д.18</t>
  </si>
  <si>
    <t>просп.Мира, д.30, корп.5</t>
  </si>
  <si>
    <t>Ильина ул., д.11/15</t>
  </si>
  <si>
    <t>Волотовский муниципальный округ Новгородской области</t>
  </si>
  <si>
    <t>Марёвский муниципальный округ Новгородской области</t>
  </si>
  <si>
    <t>Солецкий муниципальный округ Новгородской области</t>
  </si>
  <si>
    <t>Хвойнинский муниципальный округ Новгородской области</t>
  </si>
  <si>
    <t>р.п.Хвойная, ул.Васильева, д.11</t>
  </si>
  <si>
    <t>Нехинская ул., д.6</t>
  </si>
  <si>
    <t>д.Новое Овсино, ул.Совхозная, д.3</t>
  </si>
  <si>
    <t>д.Новая Мельница, д.102а, корп.1</t>
  </si>
  <si>
    <t>д.Божонка, ул.Новая, д.27</t>
  </si>
  <si>
    <t>р.п.Панковка, ул.Индустриальная, д.5</t>
  </si>
  <si>
    <t>г.Сольцы-2, ДОС 195</t>
  </si>
  <si>
    <t>г.Боровичи, ул.Подбельского, д.47</t>
  </si>
  <si>
    <t>просп.Мира, д.30, корп.3</t>
  </si>
  <si>
    <t>г.Боровичи, ул.Загородная, д.18</t>
  </si>
  <si>
    <t>г.Чудово, ул.Молодогвардейская, д.20</t>
  </si>
  <si>
    <t>Южная ул., д.5</t>
  </si>
  <si>
    <t>ул.Щусева, д.11</t>
  </si>
  <si>
    <t>Большая Санкт-Петербургская ул., д.117</t>
  </si>
  <si>
    <t>Большая Санкт-Петербургская ул., д.118, корп.2</t>
  </si>
  <si>
    <t>Псковская ул., д.44, корп.4</t>
  </si>
  <si>
    <t>д.Великое Село, д.2</t>
  </si>
  <si>
    <t>д.Святогорша, д.1</t>
  </si>
  <si>
    <t>д.Святогорша, д.2</t>
  </si>
  <si>
    <t>д.Святогорша, д.3</t>
  </si>
  <si>
    <t>д.Святогорша, д.4</t>
  </si>
  <si>
    <t>д.Нагово, ул.Школьная, д.1</t>
  </si>
  <si>
    <t>д.Астрилово, д.1</t>
  </si>
  <si>
    <t>д.Нагово, ул.Придорожная, д.37</t>
  </si>
  <si>
    <t>д.Берёзка, д.4</t>
  </si>
  <si>
    <t>д.Большие Боры, д.2</t>
  </si>
  <si>
    <t>д.Муравьёво, д.19</t>
  </si>
  <si>
    <t>д.Луньшино, д.57</t>
  </si>
  <si>
    <t>д.Сусолово, д.2</t>
  </si>
  <si>
    <t>г.Старая Русса, ул.Клубная, д.24</t>
  </si>
  <si>
    <t>эс</t>
  </si>
  <si>
    <t>хвс+во</t>
  </si>
  <si>
    <t>тс</t>
  </si>
  <si>
    <t>хвс</t>
  </si>
  <si>
    <t xml:space="preserve">во </t>
  </si>
  <si>
    <t>хвс+тс</t>
  </si>
  <si>
    <t>гвс</t>
  </si>
  <si>
    <t>гвс+тс</t>
  </si>
  <si>
    <t>тс+во</t>
  </si>
  <si>
    <t>хвс+гвс</t>
  </si>
  <si>
    <t>тс+хвс+во</t>
  </si>
  <si>
    <t xml:space="preserve">тс </t>
  </si>
  <si>
    <t>во</t>
  </si>
  <si>
    <t>гс</t>
  </si>
  <si>
    <t>во+эс</t>
  </si>
  <si>
    <t>эс+хвс</t>
  </si>
  <si>
    <t>тс+эс</t>
  </si>
  <si>
    <t>тс+во+эс</t>
  </si>
  <si>
    <t>хвс+эс</t>
  </si>
  <si>
    <t>эс+во</t>
  </si>
  <si>
    <t xml:space="preserve">хвс </t>
  </si>
  <si>
    <t xml:space="preserve">эс </t>
  </si>
  <si>
    <t>гвс+во</t>
  </si>
  <si>
    <t xml:space="preserve">хвс+гвс </t>
  </si>
  <si>
    <t>д.Семёновщина, д.91</t>
  </si>
  <si>
    <t>д.Семёновщина, д.92</t>
  </si>
  <si>
    <t>с.Медведь, ул.С. Куликова, д.115</t>
  </si>
  <si>
    <t>Приложение</t>
  </si>
  <si>
    <t>к распоряжению</t>
  </si>
  <si>
    <t>от 30.01.2020 № 28-рг</t>
  </si>
  <si>
    <t>г.Пестово, ул.Производственная, д.10а</t>
  </si>
  <si>
    <t>п.Первомайский, ул.Молодежная, д.15</t>
  </si>
  <si>
    <t>просп.Александра Корсунова, д.29, корп.3</t>
  </si>
  <si>
    <t>Нехинская ул., д.34, корп.2</t>
  </si>
  <si>
    <t>ул.Павла Левитта, д.22, корп.2</t>
  </si>
  <si>
    <t>ул.Зелинского, д.19, корп.2</t>
  </si>
  <si>
    <t>ул.Кочетова, д.30</t>
  </si>
  <si>
    <t>с.Мошенское, ул.Физкультуры, д.30</t>
  </si>
  <si>
    <t>г.Старая Русса, ул.Санкт-Петербургская, д.9</t>
  </si>
  <si>
    <t>р.п.Панковка, ул.Промышленная, д.11, корп.2</t>
  </si>
  <si>
    <t>г.Сольцы-2, ДОС 201</t>
  </si>
  <si>
    <t>г.Сольцы-2, ДОС 188</t>
  </si>
  <si>
    <t>г.Сольцы-2, ДОС 200</t>
  </si>
  <si>
    <t>г.Чудово, ул.Новгородская, д.3</t>
  </si>
  <si>
    <t>г.Чудово, ул.Новгородская, д.1</t>
  </si>
  <si>
    <t>с.Грузино, ул.Гречишникова, д.10</t>
  </si>
  <si>
    <t>с.Грузино, ул.Школьная, д.6</t>
  </si>
  <si>
    <t>Большая Московская ул., д.76</t>
  </si>
  <si>
    <t>Бульвар Лёни Голикова, д.4, корп.1</t>
  </si>
  <si>
    <t>просп.Мира, д.30, корп.2 (1981 год ввода в эксплуатацию) с 71-120 кв.</t>
  </si>
  <si>
    <t>просп.Мира, д.16/21</t>
  </si>
  <si>
    <t>ул.Якова Павлова, д.3</t>
  </si>
  <si>
    <t>Большая Власьевская ул., д.8</t>
  </si>
  <si>
    <t>ул.Коровникова, д.9, корп.4</t>
  </si>
  <si>
    <t>Старорусский бульвар, д.31</t>
  </si>
  <si>
    <t>ул.Германа, д.20</t>
  </si>
  <si>
    <t>Морозовская ул., д.6</t>
  </si>
  <si>
    <t>во+эс+тс</t>
  </si>
  <si>
    <t>г.Сольцы-2, ДОС 203</t>
  </si>
  <si>
    <t>г.Сольцы-2, ДОС 186</t>
  </si>
  <si>
    <t>г.Сольцы-2, ДОС 202</t>
  </si>
  <si>
    <t>ул.Рахманинова, д.10 (2010 год ввода в эксплуатацию)</t>
  </si>
  <si>
    <t>ул.Рахманинова, д.11</t>
  </si>
  <si>
    <t>Нехинская ул., д.22, корп.1</t>
  </si>
  <si>
    <t>д.Захарьино, ул.Рахманинова, д.14</t>
  </si>
  <si>
    <t>д.Лесная, ул.60 лет СССР, д.16</t>
  </si>
  <si>
    <t>г.Чудово, ул.Новопарковая, д.1</t>
  </si>
  <si>
    <t>г.Чудово, ул.Молодогвардейская, д.9</t>
  </si>
  <si>
    <t>Нехинская ул., д.30а</t>
  </si>
  <si>
    <t>просп.Мира, д.13, корп.2</t>
  </si>
  <si>
    <t>г.Боровичи, ул.Ботаническая, д.5</t>
  </si>
  <si>
    <t>просп.Мира, д.25, корп.3</t>
  </si>
  <si>
    <t>г.Боровичи, ул.Ботаническая, д.3а</t>
  </si>
  <si>
    <t>г.Старая Русса, ул.Возрождения, д.16/2</t>
  </si>
  <si>
    <t>г.Чудово, ул.Новгородская, д.4</t>
  </si>
  <si>
    <t>г.Чудово, ул.Молодогвардейская, д.18</t>
  </si>
  <si>
    <t>г.Чудово, ул.Новгородская, д.7</t>
  </si>
  <si>
    <t>ул.Зелинского, д.14</t>
  </si>
  <si>
    <t>ул.Щусева, д.8, корп.5</t>
  </si>
  <si>
    <t>Большая Московская ул., д.114, корп.2</t>
  </si>
  <si>
    <t>ул.Щусева, д.2, корп.2</t>
  </si>
  <si>
    <t>ул.Коровникова, д.4, корп.2</t>
  </si>
  <si>
    <t>д.Сырково, ул.Лесная, д.5</t>
  </si>
  <si>
    <t>д.Карловка, ул.Центральная, д.5</t>
  </si>
  <si>
    <t>ул.Свободы, д.23</t>
  </si>
  <si>
    <t>ул.Ломоносова, д.32</t>
  </si>
  <si>
    <t>ул.Менделеева, д.14</t>
  </si>
  <si>
    <t>ул.Кочетова, д.9</t>
  </si>
  <si>
    <t>ул.Щусева, д.9, корп.1</t>
  </si>
  <si>
    <t>ул.Ломоносова, д.25а</t>
  </si>
  <si>
    <t>г.Старая Русса, микрорайон Городок, д.2</t>
  </si>
  <si>
    <t>ул.Южная, д.8</t>
  </si>
  <si>
    <t>г.Пестово, ул.Гоголя, д.10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</si>
  <si>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</si>
  <si>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</si>
  <si>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</si>
  <si>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</si>
  <si>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</si>
  <si>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</si>
  <si>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д.15</t>
  </si>
  <si>
    <t>п.Батецкий, ул.Комарова, д.19</t>
  </si>
  <si>
    <t>п.Батецкий, ул.Первомайская, д.27</t>
  </si>
  <si>
    <t>п.Батецкий, ул.Первомайская, д.35</t>
  </si>
  <si>
    <t>2022*</t>
  </si>
  <si>
    <t>г.Боровичи, ул.Энтузиастов, д.8</t>
  </si>
  <si>
    <t>г.Боровичи, ул.Парковая, д.11</t>
  </si>
  <si>
    <t>п.Прогресс, ул.Гагарина, д.14</t>
  </si>
  <si>
    <t>д.Сушилово, ул.Первомайская, д.1</t>
  </si>
  <si>
    <t>г.Боровичи, ул.Загородная, д.47</t>
  </si>
  <si>
    <t>г.Боровичи, ул.Московская, д.30</t>
  </si>
  <si>
    <t>г.Боровичи, ул.Парковая, д.15</t>
  </si>
  <si>
    <t>г.Боровичи, ул.Парковая, д.31</t>
  </si>
  <si>
    <t>г.Боровичи, ул.Парковая, д.3а</t>
  </si>
  <si>
    <t>г.Боровичи, ул.Парковая, д.7а</t>
  </si>
  <si>
    <t>г.Боровичи, ул.Советская, д.130б</t>
  </si>
  <si>
    <t>г.Боровичи, ул.Совхозная, д.79</t>
  </si>
  <si>
    <t>г.Боровичи, ул.Социалистическая, д.18/10</t>
  </si>
  <si>
    <t>г.Боровичи, ул.Сушанская, д.12</t>
  </si>
  <si>
    <t>г.Боровичи, ул.Сушанская, д.19а</t>
  </si>
  <si>
    <t>г.Боровичи, ул.Сушанская, д.6</t>
  </si>
  <si>
    <t>г.Боровичи, ул.Некрасовская, д.14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</si>
  <si>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</si>
  <si>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</si>
  <si>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</si>
  <si>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ул.Пушкинская, д.5</t>
  </si>
  <si>
    <t>г.Боровичи, бульвар Школьный, д.9</t>
  </si>
  <si>
    <t>п.Волгино, ул.Зеленая, д.5</t>
  </si>
  <si>
    <t>п.Первое Мая, д.26</t>
  </si>
  <si>
    <t>п.Прогресс, ул.Гагарина, д.17</t>
  </si>
  <si>
    <t>п.Прогресс, ул.Гагарина, д.18</t>
  </si>
  <si>
    <t>с.Опеченский Посад, линия 2-я, д.38</t>
  </si>
  <si>
    <t>г.Боровичи, ул.Загородная, д.65</t>
  </si>
  <si>
    <t>г.Боровичи, ул.Гоголя, д.102</t>
  </si>
  <si>
    <t>г.Боровичи, ул.Гоголя, д.117</t>
  </si>
  <si>
    <t>г.Боровичи, ул.Советская, д.31а</t>
  </si>
  <si>
    <t>г.Боровичи, ул.Угольщиков, д.46</t>
  </si>
  <si>
    <t>358,5</t>
  </si>
  <si>
    <t>г.Боровичи, ул.Советская, д.27</t>
  </si>
  <si>
    <t>г.Боровичи, ул.Советская, д.33</t>
  </si>
  <si>
    <t>г.Боровичи, ул.Песочная, д.4</t>
  </si>
  <si>
    <t>г.Боровичи, ул.Песочная, д.6</t>
  </si>
  <si>
    <t>г.Боровичи, ул.Загородная, д.55</t>
  </si>
  <si>
    <t>г.Боровичи, ул.Физкультуры, д.35</t>
  </si>
  <si>
    <t>г.Боровичи, ул.Парковая, д.25</t>
  </si>
  <si>
    <t>г.Боровичи, ул.Парковая, д.5</t>
  </si>
  <si>
    <t>г.Боровичи, ул.А. Кузнецова, д.97а</t>
  </si>
  <si>
    <t>г.Боровичи, ул.Советская, д.32</t>
  </si>
  <si>
    <t>г.Боровичи, пер.Чайковского, д.8</t>
  </si>
  <si>
    <t>г.Боровичи, ул.Загородная, д.28</t>
  </si>
  <si>
    <t>г.Боровичи, ул.Загородная, д.36</t>
  </si>
  <si>
    <t>г.Боровичи, ул.Загородная, д.43</t>
  </si>
  <si>
    <t>г.Боровичи, ул.Загородная, д.53а</t>
  </si>
  <si>
    <t>г.Боровичи, ул.Парковая, д.17</t>
  </si>
  <si>
    <t>г.Боровичи, ул.Пушкинская, д.1а</t>
  </si>
  <si>
    <t>г.Боровичи, ул.Пушкинская, д.57а</t>
  </si>
  <si>
    <t>г.Боровичи, ул.В. Бианки, д.43</t>
  </si>
  <si>
    <t>г.Боровичи, ул.В. Бианки, д.45</t>
  </si>
  <si>
    <t>г.Боровичи, ул.Красных Командиров, д.14</t>
  </si>
  <si>
    <t>г.Боровичи, ул.Некрасовская, д.45</t>
  </si>
  <si>
    <t>г.Боровичи, ул.Новоселицкая, д.47а</t>
  </si>
  <si>
    <t>г.Боровичи, ул.Энтузиастов, д.3</t>
  </si>
  <si>
    <t>г.Боровичи, бульвар Школьный, д.7</t>
  </si>
  <si>
    <t>г.Боровичи, ул.Загородная, д.57</t>
  </si>
  <si>
    <t>г.Боровичи, ул.Л. Павлова, д.22а</t>
  </si>
  <si>
    <t>г.Боровичи, ул.Вельгийская, д.13</t>
  </si>
  <si>
    <t>г.Боровичи, пер.Ленинградский, д.5</t>
  </si>
  <si>
    <t>г.Боровичи, ул.Кокорина, д.57</t>
  </si>
  <si>
    <t>с.Опеченский Посад, линия 2-я, д.155</t>
  </si>
  <si>
    <t>г.Старая Русса, ул.Крестецкая, д.17</t>
  </si>
  <si>
    <t>тс+хвс</t>
  </si>
  <si>
    <t xml:space="preserve">д.Ивантеево, ул.Озерная, д.1 </t>
  </si>
  <si>
    <t xml:space="preserve">д.Ивантеево, ул.Озерная, д.2 </t>
  </si>
  <si>
    <t xml:space="preserve">д.Ивантеево, ул.Озерная, д.5 </t>
  </si>
  <si>
    <t>п.Рощино, д.4</t>
  </si>
  <si>
    <t>п.Рощино, д.5</t>
  </si>
  <si>
    <t>г.Валдай, просп.Васильева, д.1</t>
  </si>
  <si>
    <t>Валдай-3, ул.Советская, д.6</t>
  </si>
  <si>
    <t>с.Едрово, ул.Сосновая, д.40</t>
  </si>
  <si>
    <t>г.Валдай, ул.Энергетиков, д.20</t>
  </si>
  <si>
    <t>п.Волот, ул.Школьная, д.3</t>
  </si>
  <si>
    <t>п.Волот, ул.Садовая, д.4</t>
  </si>
  <si>
    <t>п.Волот, ул.Заречная, д.7</t>
  </si>
  <si>
    <t>р.п.Демянск, ул.Черняховского, д.2</t>
  </si>
  <si>
    <t>с.Лычково, ул.1 Мая, д.15</t>
  </si>
  <si>
    <t>р.п.Демянск, ул.1 Мая, д.88</t>
  </si>
  <si>
    <t>р.п.Демянск, ул.25 Октября, д.3</t>
  </si>
  <si>
    <t>с.Лычково, ул.1 Мая, д.17</t>
  </si>
  <si>
    <t>р.п.Демянск, ул.1 Мая, д.23</t>
  </si>
  <si>
    <t>р.п.Демянск, ул.1 Мая, д.78</t>
  </si>
  <si>
    <t>р.п.Демянск, ул.Энергетиков, д.29</t>
  </si>
  <si>
    <t>д.Жирково, пер.Молодежный, д.3</t>
  </si>
  <si>
    <t>р.п.Демянск, ул.Школьная, д.8</t>
  </si>
  <si>
    <t>р.п.Демянск, ул.Школьная, д.15</t>
  </si>
  <si>
    <t>п.Кневицы, ул.Линейная, д.10</t>
  </si>
  <si>
    <t>п.Кневицы, ул.Центральная, д.44</t>
  </si>
  <si>
    <t>р.п.Демянск, ул.К. Маркса, д.22</t>
  </si>
  <si>
    <t>р.п.Демянск, ул.Сосновского, д.20</t>
  </si>
  <si>
    <t>д.Ямник, ул.К. Маркса, д.9</t>
  </si>
  <si>
    <t>р.п.Демянск, ул.25 Октября, д.5</t>
  </si>
  <si>
    <t>с.Лычково, ул.Железнодорожная, д.34</t>
  </si>
  <si>
    <t>п.Кневицы, ул.Центральная, д.40</t>
  </si>
  <si>
    <t>р.п.Демянск, ул.1 Мая, д.84</t>
  </si>
  <si>
    <t>р.п.Демянск, ул.Черняховского, д.28</t>
  </si>
  <si>
    <t>д.Филиппова Гора, ул.Школьная, д.8</t>
  </si>
  <si>
    <t>п.Кневицы, ул.Школьная, д.14</t>
  </si>
  <si>
    <t>с.Лычково, ул.Лесная, д.21</t>
  </si>
  <si>
    <t>р.п.Крестцы, ул.Васильчикова, д.6в</t>
  </si>
  <si>
    <t>р.п.Крестцы, ул.Греськова, д.26</t>
  </si>
  <si>
    <t>р.п.Крестцы, ул.Конева, д.19а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</si>
  <si>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</si>
  <si>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</si>
  <si>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</si>
  <si>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</si>
  <si>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р.п.Крестцы, ул.Титова, д.49</t>
  </si>
  <si>
    <t>с.Ямская Слобода, ул.Заречная, д.11</t>
  </si>
  <si>
    <t>р.п.Крестцы, ул.Карла Либкнехта, д.1а</t>
  </si>
  <si>
    <t>с.Зарубино, ул.Пролетарская, д.9</t>
  </si>
  <si>
    <t>с.Шереховичи, ул.Федорковская, д.16</t>
  </si>
  <si>
    <t>с.Зарубино, ул.Труда, д.4</t>
  </si>
  <si>
    <t>р.п.Неболчи, ул.Гагарина, д.3</t>
  </si>
  <si>
    <t>с.Зарубино, ул.Артема, д.18</t>
  </si>
  <si>
    <t>д.Никольское, ул.Парковая, д.4</t>
  </si>
  <si>
    <t>р.п.Любытино, ул.Советов, д.137</t>
  </si>
  <si>
    <t>с.Марёво, ул.Советов, д.3</t>
  </si>
  <si>
    <t>с.Молвотицы, ул.Зелёная, д.12</t>
  </si>
  <si>
    <t>с.Марёво, ул.Труда, д.9</t>
  </si>
  <si>
    <t>д.Савино, ул.Центральная, д.4</t>
  </si>
  <si>
    <t>д.Чечулино, ул.Воцкая, д.4</t>
  </si>
  <si>
    <t>с.Бронница, ул.Мелиораторов, д.7</t>
  </si>
  <si>
    <t>д.Новоселицы, ул.Армейская, д.86</t>
  </si>
  <si>
    <t>с.Бронница, ул.Бронницкая, д.156г</t>
  </si>
  <si>
    <t>д.Болотная, д.19</t>
  </si>
  <si>
    <t>р.п.Панковка, ул.Заводская, д.84</t>
  </si>
  <si>
    <t>д.Старое Ракомо, ул.Петропавловская, д.8</t>
  </si>
  <si>
    <t>д.Село-Гора, д.4</t>
  </si>
  <si>
    <t>п.Тёсово-Нетыльский, пер.Советский, д.3</t>
  </si>
  <si>
    <t>д.Лесная, пл.Мира, д.4</t>
  </si>
  <si>
    <t>п.Тёсово-Нетыльский, ул.Советская, д.29</t>
  </si>
  <si>
    <t>д.Гостцы, ул.Молодежная, д.5</t>
  </si>
  <si>
    <t>д.Шолохово, д.2</t>
  </si>
  <si>
    <t>р.п.Панковка, ул.Заводская, д.91</t>
  </si>
  <si>
    <t>с.Бронница, ул.Бронницкая, д.156</t>
  </si>
  <si>
    <t>д.Борки, ул.Заверяжская, д.3</t>
  </si>
  <si>
    <t>п.Волховец, ул.Пионерская, д.13</t>
  </si>
  <si>
    <t>д.Сергово, д.2</t>
  </si>
  <si>
    <t>д.Село-Гора, д.1</t>
  </si>
  <si>
    <t>с.Бронница, ул.Березки, д.44</t>
  </si>
  <si>
    <t>д.Подберезье, ул.Новая, д.3</t>
  </si>
  <si>
    <t>п.Тёсовский, ул.Центральная, д.3</t>
  </si>
  <si>
    <t>д.Новоселицы, ул.Армейская, д.88</t>
  </si>
  <si>
    <t>п.Тёсовский, ул.Пионерская, д.9</t>
  </si>
  <si>
    <t>д.Сырково, ул.Центральная, д.12</t>
  </si>
  <si>
    <t>п.Тёсовский, ул.Центральная, д.9</t>
  </si>
  <si>
    <t>п.Тёсовский, ул.Центральная, д.2</t>
  </si>
  <si>
    <t>п.Тёсовский, ул.Поселковая, д.9</t>
  </si>
  <si>
    <t>п.Тёсовский, ул.Театральная, д.6</t>
  </si>
  <si>
    <t>п.Тёсовский, ул.Центральная, д.10</t>
  </si>
  <si>
    <t>п.Тёсовский, ул.Центральная, д.8</t>
  </si>
  <si>
    <t>п.Тёсовский, ул.Фрезерная, д.9</t>
  </si>
  <si>
    <t>д.Ермолино, д.25</t>
  </si>
  <si>
    <t>п.Тёсовский, ул.Поселковая, д.15</t>
  </si>
  <si>
    <t>д.Чечулино, ул.Воцкая, д.1</t>
  </si>
  <si>
    <t>д.Подберезье, ул.Новая, д.1</t>
  </si>
  <si>
    <t>р.п.Панковка, ул.Заводская, д.92</t>
  </si>
  <si>
    <t>д.Сырково, ул.Центральная, д.20</t>
  </si>
  <si>
    <t>д.Сырково, ул.Советская, д.1</t>
  </si>
  <si>
    <t>д.Подберезье, ул.Новая, д.2</t>
  </si>
  <si>
    <t>п.Тёсово-Нетыльский, пер.Технический, д.6</t>
  </si>
  <si>
    <t>п.Тёсовский, ул.Фрезерная, д.13</t>
  </si>
  <si>
    <t>д.Слутка, д.38</t>
  </si>
  <si>
    <t>п.Тёсово-Нетыльский, ул.Техническая, д.4</t>
  </si>
  <si>
    <t>д.Ермолино, д.21</t>
  </si>
  <si>
    <t>р.п.Панковка, ул.Дорожников, д.3</t>
  </si>
  <si>
    <t>п.Волховец, ул.Пионерская, д.17</t>
  </si>
  <si>
    <t>р.п.Панковка, ул.Заводская, д.15</t>
  </si>
  <si>
    <t>д.Мясной Бор, ул.Центральная, д.8</t>
  </si>
  <si>
    <t>д.Мясной Бор, ул.Центральная, д.4</t>
  </si>
  <si>
    <t>п.Тёсово-Нетыльский, ул.Школьная, д.12</t>
  </si>
  <si>
    <t>д.Волотово, ул.Дорожная, д.17</t>
  </si>
  <si>
    <t>р.п.Пролетарий, ул.Октябрьская, д.37</t>
  </si>
  <si>
    <t>р.п.Пролетарий, ул.Октябрьская, д.35</t>
  </si>
  <si>
    <t>р.п.Панковка, ул.Дорожников, д.5</t>
  </si>
  <si>
    <t>р.п.Пролетарий, ул.Октябрьская, д.39</t>
  </si>
  <si>
    <t>п.Тёсово-Нетыльский, ул.Пионерская, д.6</t>
  </si>
  <si>
    <t>п.Тёсово-Нетыльский, ул.Советская, д.2в</t>
  </si>
  <si>
    <t>п.Тёсово-Нетыльский, ул.Советская, д.1</t>
  </si>
  <si>
    <t>д.Савино, ул.Центральная, д.1</t>
  </si>
  <si>
    <t>п.Тёсово-Нетыльский, ул.Тёсовская, д.1</t>
  </si>
  <si>
    <t>п.Тёсово-Нетыльский, ул.Советская, д.26</t>
  </si>
  <si>
    <t>д.Мясной Бор, ул.Центральная, д.6</t>
  </si>
  <si>
    <t>д.Сырково, пер.Технический, д.1</t>
  </si>
  <si>
    <t>п.Волховец, ул.Пионерская, д.12</t>
  </si>
  <si>
    <t>п.Тёсово-Нетыльский, ул.Советская, д.16</t>
  </si>
  <si>
    <t>д.Болотная, д.32</t>
  </si>
  <si>
    <t>д.Сырково, пер.Технический, д.5</t>
  </si>
  <si>
    <t>п.Тёсово-Нетыльский, ул.Советская, д.1а</t>
  </si>
  <si>
    <t>п.Тёсово-Нетыльский, ул.Советская, д.21</t>
  </si>
  <si>
    <t>п.Тёсово-Нетыльский, ул.Советская, д.14</t>
  </si>
  <si>
    <t>р.п.Панковка, ул.Дорожников, д.4</t>
  </si>
  <si>
    <t>р.п.Панковка, ул.Строительная, д.5</t>
  </si>
  <si>
    <t>п.Тёсово-Нетыльский, ул.Школьная, д.13</t>
  </si>
  <si>
    <t>р.п.Панковка, ул.Строительная, д.7</t>
  </si>
  <si>
    <t>п.Тёсово-Нетыльский, ул.Техническая, д.9</t>
  </si>
  <si>
    <t>п.Тёсово-Нетыльский, ул.Советская, д.11</t>
  </si>
  <si>
    <t>р.п.Пролетарий, ул.Пролетарская, д.13</t>
  </si>
  <si>
    <t>п.Тёсово-Нетыльский, ул.Советская, д.10</t>
  </si>
  <si>
    <t>п.Тёсово-Нетыльский, Новый пер., д.2</t>
  </si>
  <si>
    <t>р.п.Пролетарий, ул.Октябрьская, д.41</t>
  </si>
  <si>
    <t>р.п.Пролетарий, ул.Октябрьская, д.43</t>
  </si>
  <si>
    <t>п.Тёсовский, ул.Театральная, д.4</t>
  </si>
  <si>
    <t xml:space="preserve">р.п.Пролетарий, ул.Молодежная, д.5  </t>
  </si>
  <si>
    <t>п.Тёсовский, ул.Пионерская, д.11</t>
  </si>
  <si>
    <t>п.Тёсовский, ул.Центральная, д.5</t>
  </si>
  <si>
    <t>р.п.Угловка, ул.Центральная, д.2</t>
  </si>
  <si>
    <t>р.п.Угловка, ул.Центральная, д.9а</t>
  </si>
  <si>
    <t>р.п.Угловка, ул.Центральная, д.14а</t>
  </si>
  <si>
    <t>г.Окуловка, пер.Парковый, д.3</t>
  </si>
  <si>
    <t>г.Окуловка, ул.2-я Красноармейская, д.41</t>
  </si>
  <si>
    <t>г.Окуловка, ул.Грибоедова, д.34</t>
  </si>
  <si>
    <t>г.Окуловка, ул.Зорге, д.29</t>
  </si>
  <si>
    <t>г.Окуловка, ул.Карла Маркса, д.40</t>
  </si>
  <si>
    <t>г.Окуловка, ул.Кирова, д.10</t>
  </si>
  <si>
    <t>г.Окуловка, ул.Кирова, д.12 (1959 год ввода в эксплуатацию)</t>
  </si>
  <si>
    <t>г.Окуловка, ул.Кирова, д.14</t>
  </si>
  <si>
    <t>г.Окуловка, ул.Кирова, д.16</t>
  </si>
  <si>
    <t>г.Окуловка, ул.Кирова, д.22</t>
  </si>
  <si>
    <t>г.Окуловка, ул.Кирова, д.24</t>
  </si>
  <si>
    <t>г.Окуловка, ул.Кирова, д.26</t>
  </si>
  <si>
    <t>г.Окуловка, ул.Коммунаров, д.29</t>
  </si>
  <si>
    <t>г.Окуловка, ул.Космонавтов, д.3</t>
  </si>
  <si>
    <t>г.Окуловка, ул.Космонавтов, д.4</t>
  </si>
  <si>
    <t>г.Окуловка, ул.Розы Люксембург, д.23</t>
  </si>
  <si>
    <t>г.Окуловка, ул.Трычкова, д.11</t>
  </si>
  <si>
    <t>п.Боровёнка, ул.Советов, д.11</t>
  </si>
  <si>
    <t>р.п.Кулотино, ул.Ленина, д.2</t>
  </si>
  <si>
    <t>р.п.Кулотино, ул.Петра Скрипкина, д.1</t>
  </si>
  <si>
    <t>р.п.Угловка, ул.Центральная, д.5</t>
  </si>
  <si>
    <t>р.п.Угловка, ул.Центральная, д.13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</si>
  <si>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</si>
  <si>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</si>
  <si>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</si>
  <si>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</si>
  <si>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ул.Крупской, д.8</t>
  </si>
  <si>
    <t>г.Окуловка, ул.Ленина, д.19б</t>
  </si>
  <si>
    <t>г.Окуловка, ул.Ленина, д.19в</t>
  </si>
  <si>
    <t>г.Окуловка, ул.Николая Николаева, д.11</t>
  </si>
  <si>
    <t>г.Окуловка, ул.Николая Николаева, д.55, корп.1</t>
  </si>
  <si>
    <t>г.Окуловка, ул.Островского, д.36</t>
  </si>
  <si>
    <t>г.Окуловка, ул.Парфенова, д.2</t>
  </si>
  <si>
    <t>г.Окуловка, ул.Правды, д.5</t>
  </si>
  <si>
    <t>г.Окуловка, ул.Правды, д.6</t>
  </si>
  <si>
    <t>г.Окуловка, ул.Уральская, д.23</t>
  </si>
  <si>
    <t>д.Озерки, д.10</t>
  </si>
  <si>
    <t>д.Озерки, д.8</t>
  </si>
  <si>
    <t>д.Шуркино, ул.Мира, д.2</t>
  </si>
  <si>
    <t>п.Топорок, ул.Дзержинского, д.1</t>
  </si>
  <si>
    <t>п.Топорок, ул.Дзержинского, д.5</t>
  </si>
  <si>
    <t>п.Топорок, ул.Дзержинского, д.6</t>
  </si>
  <si>
    <t>п.Топорок, ул.Дзержинского, д.7</t>
  </si>
  <si>
    <t>р.п.Кулотино, ул.Кирова, д.11</t>
  </si>
  <si>
    <t>р.п.Кулотино, ул.Кооперативная, д.2</t>
  </si>
  <si>
    <t>р.п.Кулотино, ул.Ленина, д.5</t>
  </si>
  <si>
    <t>р.п.Кулотино, ул.Набережная, д.1</t>
  </si>
  <si>
    <t>р.п.Кулотино, ул.Набережная, д.10</t>
  </si>
  <si>
    <t>р.п.Кулотино, ул.Набережная, д.12</t>
  </si>
  <si>
    <t>р.п.Угловка, ул.Советская, д.18</t>
  </si>
  <si>
    <t>р.п.Угловка, ул.Центральная, д.15</t>
  </si>
  <si>
    <t>г.Окуловка, ул.Парфенова, д.4а</t>
  </si>
  <si>
    <t>г.Окуловка, ул.Володарского, д.33</t>
  </si>
  <si>
    <t>г.Окуловка, ул.Грибоедова, д.32</t>
  </si>
  <si>
    <t>г.Окуловка, ул.Заводская, д.2</t>
  </si>
  <si>
    <t>г.Окуловка, ул.Заводская, д.4</t>
  </si>
  <si>
    <t>г.Окуловка, ул.Зорге, д.26</t>
  </si>
  <si>
    <t>г.Окуловка, ул.Космонавтов, д.2</t>
  </si>
  <si>
    <t>р.п. Кулотино, ул.Ворошилова, д.3</t>
  </si>
  <si>
    <t>р.п. Кулотино, ул.Ворошилова, д.5</t>
  </si>
  <si>
    <t>р.п. Кулотино, ул.Ворошилова, д.7</t>
  </si>
  <si>
    <t>р.п.Кулотино, ул.Кирова, д.17б</t>
  </si>
  <si>
    <t>р.п.Кулотино, ул.Кирова, д.9</t>
  </si>
  <si>
    <t>р.п.Кулотино, ул.Набережная, д.9</t>
  </si>
  <si>
    <t>р.п.Парфино, ул.Мира, д.43</t>
  </si>
  <si>
    <t>д.Федорково, ул.Лесная, д.5</t>
  </si>
  <si>
    <t>д.Федорково, ул.Советская, д.53</t>
  </si>
  <si>
    <t>д.Федорково, ул.Советская, д.54</t>
  </si>
  <si>
    <t>д.Федорково, ул.Советская, д.55</t>
  </si>
  <si>
    <t>д.Федорково, ул.Советская, д.56</t>
  </si>
  <si>
    <t>д.Федорково, ул.Старорусская, д.15</t>
  </si>
  <si>
    <t>п.Пола, ул.Л. Голикова, д.16</t>
  </si>
  <si>
    <t>г.Пестово, ул.Серова, д.9</t>
  </si>
  <si>
    <t>г.Пестово, ул.Серова, д.7</t>
  </si>
  <si>
    <t>г.Пестово, ул.Соловьева, д.14</t>
  </si>
  <si>
    <t>г.Пестово, ул.Профсоюзов, д.102</t>
  </si>
  <si>
    <t>г.Пестово, ул.Чапаева, д.14</t>
  </si>
  <si>
    <t>г.Пестово, ул.Чапаева, д.20</t>
  </si>
  <si>
    <t>г.Пестово, ул.Производственная, д.16</t>
  </si>
  <si>
    <t>г.Пестово, ул.Устюженское шоссе, д.9</t>
  </si>
  <si>
    <t>д.Быково, ул.Ветеранов, д.10</t>
  </si>
  <si>
    <t>г.Пестово, ул.Почтовая, д.11</t>
  </si>
  <si>
    <t>хвс+во+эс</t>
  </si>
  <si>
    <t>г.Пестово, ул.Соловьева, д.15</t>
  </si>
  <si>
    <t>г.Пестово, ул.Соловьева, д.41а</t>
  </si>
  <si>
    <t>г.Пестово, ул.Устюженское шоссе, д.3</t>
  </si>
  <si>
    <t>г.Пестово, ул.Производственная, д.11</t>
  </si>
  <si>
    <t>г.Пестово, пер.Песочный, д.16</t>
  </si>
  <si>
    <t>г.Пестово, ул.Фабричная, д.33</t>
  </si>
  <si>
    <t>г.Пестово, ул.Производственная, д.13</t>
  </si>
  <si>
    <t>г.Пестово, ул.Производственная, д.17</t>
  </si>
  <si>
    <t>г.Пестово, ул.Красных Зорь, д.77</t>
  </si>
  <si>
    <t>г.Пестово, ул.Фабричная, д.15</t>
  </si>
  <si>
    <t>г.Пестово, ул.Юбилейная, д.6</t>
  </si>
  <si>
    <t>г.Пестово, ул.Красных Зорь, д.28а</t>
  </si>
  <si>
    <t>г.Пестово, ул.Красных Зорь, д.60</t>
  </si>
  <si>
    <t>г.Сольцы, ул.Матросова, д.50а</t>
  </si>
  <si>
    <t>г.Сольцы-2, ДОС 39</t>
  </si>
  <si>
    <t>г.Сольцы, ул.Садовая, д.29</t>
  </si>
  <si>
    <t>г.Сольцы, ул.Матросова, д.52</t>
  </si>
  <si>
    <t>г.Сольцы, пер.Садовый, д.2а</t>
  </si>
  <si>
    <t>д.Дуброво, пер.Белодомовский, д.4</t>
  </si>
  <si>
    <t>г.Сольцы, ул.Садовая, д.31</t>
  </si>
  <si>
    <t>г.Сольцы, ул.Загородная, д.1а</t>
  </si>
  <si>
    <t>г.Сольцы, ул.Псковская, д.17</t>
  </si>
  <si>
    <t xml:space="preserve">г.Сольцы, ул.Новгородская, д.7 </t>
  </si>
  <si>
    <t>г.Сольцы, ул.Матросова, д.54</t>
  </si>
  <si>
    <t>г.Сольцы, ул.Чернышевского, д.17</t>
  </si>
  <si>
    <t>г.Сольцы, ул.Лермонтова, д.4</t>
  </si>
  <si>
    <t>г.Сольцы, ул.Лермонтова, д.6</t>
  </si>
  <si>
    <t>г.Сольцы, наб.7 Ноября, д.5</t>
  </si>
  <si>
    <t>г.Сольцы, ул.Псковская, д.25</t>
  </si>
  <si>
    <t>г.Сольцы, ул.Матросова, д.83</t>
  </si>
  <si>
    <t>г.Сольцы, просп.Советский, д.32а</t>
  </si>
  <si>
    <t>д.Выбити, ул.Центральная, д.111</t>
  </si>
  <si>
    <t>г.Сольцы, ул.Лермонтова, д.8</t>
  </si>
  <si>
    <t>г.Сольцы, ул.Псковская, д.23</t>
  </si>
  <si>
    <t>г.Сольцы, ул.Чернышевского, д.5</t>
  </si>
  <si>
    <t>г.Сольцы, ул.Новгородская, д.34</t>
  </si>
  <si>
    <t>г.Сольцы, ул.Чернышевского, д.19</t>
  </si>
  <si>
    <t>д.Выбити, ул.Центральная, д.129</t>
  </si>
  <si>
    <t>г.Сольцы, ул.Чернышевского, д.23</t>
  </si>
  <si>
    <t>г.Сольцы, ул.Ленинградская, д.1</t>
  </si>
  <si>
    <t>г.Сольцы, ул.Матросова, д.37</t>
  </si>
  <si>
    <t>г.Сольцы, ул.Лермонтова, д.2</t>
  </si>
  <si>
    <t>г.Сольцы, ул.Ленинградская, д.3</t>
  </si>
  <si>
    <t>г.Сольцы, ул.Красных партизан, д.4б</t>
  </si>
  <si>
    <t>г.Сольцы, ул.Заречная, д.1а</t>
  </si>
  <si>
    <t>г.Сольцы, просп.Советский, д.44</t>
  </si>
  <si>
    <t>г.Сольцы, просп.Советский, д.12</t>
  </si>
  <si>
    <t>г.Сольцы, наб.7 Ноября, д.11</t>
  </si>
  <si>
    <t>г.Сольцы, ул.Горького, д.32а</t>
  </si>
  <si>
    <t>г.Сольцы-2, ДОС 24</t>
  </si>
  <si>
    <t>г.Сольцы, просп.Советский, д.27</t>
  </si>
  <si>
    <t>г.Сольцы, ул.Садовая, д.33</t>
  </si>
  <si>
    <t>д.Выбити, ул.Центральная, д.131</t>
  </si>
  <si>
    <t>г.Сольцы, ул.Матросова, д.39</t>
  </si>
  <si>
    <t>г.Сольцы, просп.Советский, д.30</t>
  </si>
  <si>
    <t>д.Каменка, ул.Шелонская, д.3</t>
  </si>
  <si>
    <t>д.Выбити, ул.Жилпоселок, д.6а</t>
  </si>
  <si>
    <t>д.Выбити, ул.Центральная, д.141</t>
  </si>
  <si>
    <t>г.Старая Русса, ул.Воскресенская, д.3</t>
  </si>
  <si>
    <t>д.Сусолово, д.4</t>
  </si>
  <si>
    <t>д.Дубовицы, ул.Школьная, д.3</t>
  </si>
  <si>
    <t>д.Дубовицы, ул.Школьная, д.7</t>
  </si>
  <si>
    <t>п.Новосельский, ул.Алексеева, д.6</t>
  </si>
  <si>
    <t>д.Медниково, ул.40 лет Победы, д.8а</t>
  </si>
  <si>
    <t>д.Медниково, ул.40 лет Победы, д.6б</t>
  </si>
  <si>
    <t>д.Медниково, ул.40 лет Победы, д.8</t>
  </si>
  <si>
    <t>д.Медниково, ул.40 лет Победы, д.20</t>
  </si>
  <si>
    <t>д.Медниково, ул.40 лет Победы, д.4б</t>
  </si>
  <si>
    <t>д.Медниково, ул.40 лет Победы, д.2</t>
  </si>
  <si>
    <t>д.Медниково, ул.40 лет Победы, д.6а</t>
  </si>
  <si>
    <t>д.Медниково, ул.40 лет Победы, д.16</t>
  </si>
  <si>
    <t>д.Медниково, ул.40 лет Победы, д.4а</t>
  </si>
  <si>
    <t>г.Старая Русса, ул.Возрождения, д.164б</t>
  </si>
  <si>
    <t>г.Старая Русса, пер.Пищевиков, д.17а</t>
  </si>
  <si>
    <t>г.Старая Русса, ул.Санкт-Петербургская, д.13/63</t>
  </si>
  <si>
    <t>г.Старая Русса, наб.Генерала Штыкова, д.13/2</t>
  </si>
  <si>
    <t>г.Старая Русса, ул.Возрождения, д.174</t>
  </si>
  <si>
    <t>г.Старая Русса, ул.Санкт-Петербургская, д.19/2</t>
  </si>
  <si>
    <t>г.Старая Русса, пл.Монастырская, д.5</t>
  </si>
  <si>
    <t>г.Старая Русса, пл.Монастырская, д.7</t>
  </si>
  <si>
    <t>г.Старая Русса, ул.Крестецкая, д.12</t>
  </si>
  <si>
    <t>г.Старая Русса, ул.Поперечная, д.35</t>
  </si>
  <si>
    <t>д.Медниково, ул.40 лет Победы, д.18</t>
  </si>
  <si>
    <t>г.Старая Русса, ул.Крестецкая, д.15</t>
  </si>
  <si>
    <t>г.Старая Русса, ул.Воскресенская, д.7</t>
  </si>
  <si>
    <t>г.Старая Русса, ул.Крестецкая, д.9</t>
  </si>
  <si>
    <t>д.Медниково, ул.40 лет Победы, д.26</t>
  </si>
  <si>
    <t>г.Старая Русса, ул.Санкт-Петербургская, д.7</t>
  </si>
  <si>
    <t>п.Новосельский, ул.Алексеева, д.8</t>
  </si>
  <si>
    <t>г.Старая Русса, микрорайон Городок, д.10</t>
  </si>
  <si>
    <t>д.Сусолово, д.3</t>
  </si>
  <si>
    <t>г.Старая Русса, ул.Радищева, д.5</t>
  </si>
  <si>
    <t>г.Старая Русса, ул.Радищева, д.6</t>
  </si>
  <si>
    <t>г.Старая Русса, ул.Федора Кузьмина, д.33а</t>
  </si>
  <si>
    <t>г.Старая Русса, Советская набережная, д.3</t>
  </si>
  <si>
    <t>г.Старая Русса, ул.Санкт-Петербургская, д.5а</t>
  </si>
  <si>
    <t>г.Старая Русса, ул.Минеральная, д.41</t>
  </si>
  <si>
    <t>г.Старая Русса, ул.Возрождения, д.164а</t>
  </si>
  <si>
    <t>д.Дубовицы, ул.Школьная, д.2</t>
  </si>
  <si>
    <t>г.Старая Русса, ул.Санкт-Петербургская, д.18/65</t>
  </si>
  <si>
    <t>г.Старая Русса, ул.Радищева, д.4</t>
  </si>
  <si>
    <t>г.Старая Русса, ул.Клубная, д.29</t>
  </si>
  <si>
    <t>д.Большая Козона, ул.Мира, д.2</t>
  </si>
  <si>
    <t>д.Сусолово, д.1</t>
  </si>
  <si>
    <t>г.Старая Русса, ул.Железнодорожная, д.24а</t>
  </si>
  <si>
    <t>д.Большая Козона, ул.Мира, д.4</t>
  </si>
  <si>
    <t>д.Большая Козона, ул.Мира, д.6</t>
  </si>
  <si>
    <t>д.Анишино, ул.Коммунальная, д.6</t>
  </si>
  <si>
    <t>д.Медниково, ул.40 лет Победы, д.28</t>
  </si>
  <si>
    <t>г.Старая Русса, наб.Достоевского, д.2/1</t>
  </si>
  <si>
    <t>г.Старая Русса, ул.Яковлева, д.53</t>
  </si>
  <si>
    <t>г.Старая Русса, ул.Яковлева, д.61</t>
  </si>
  <si>
    <t>г.Старая Русса, ул.Яковлева, д.59</t>
  </si>
  <si>
    <t>г.Старая Русса, ул.Радищева, д.2</t>
  </si>
  <si>
    <t>г.Старая Русса, ул.Яковлева, д.63</t>
  </si>
  <si>
    <t>г.Старая Русса, ул.Пролетарской Победы, д.21</t>
  </si>
  <si>
    <t>г.Старая Русса, ул.Гостинодворская, д.5</t>
  </si>
  <si>
    <t>г.Старая Русса, ул.Санкт-Петербургская, д.3а</t>
  </si>
  <si>
    <t>г.Старая Русса, ул.Воскресенская, д.1</t>
  </si>
  <si>
    <t>д.Дубовицы, ул.Садовая, д.2</t>
  </si>
  <si>
    <t>г.Старая Русса, ул.Яковлева, д.51</t>
  </si>
  <si>
    <t>г.Старая Русса, ул.Плодопитомник, д.2</t>
  </si>
  <si>
    <t>г.Старая Русса, ул.Возрождения, д.168</t>
  </si>
  <si>
    <t>г.Старая Русса, ул.Минеральная, д.38</t>
  </si>
  <si>
    <t>г.Старая Русса, ул.Тимура Фрунзе, д.19</t>
  </si>
  <si>
    <t>г.Старая Русса, ул.Крестецкая, д.10</t>
  </si>
  <si>
    <t>г.Старая Русса, ул.Гостинодворская, д.9</t>
  </si>
  <si>
    <t>г.Старая Русса, ул.Крестецкая, д.18/14</t>
  </si>
  <si>
    <t>г.Старая Русса, ул.Якутских Стрелков, д.19</t>
  </si>
  <si>
    <t>г.Старая Русса, ул.Некрасова, д.23</t>
  </si>
  <si>
    <t>д.Большая Козона, ул.Мира, д.8</t>
  </si>
  <si>
    <t>д.Медниково, ул.40 лет Победы, д.22</t>
  </si>
  <si>
    <t>г.Старая Русса, Советская набережная, д.10</t>
  </si>
  <si>
    <t>г.Старая Русса, ул.Воскресенская, д.4</t>
  </si>
  <si>
    <t>г.Старая Русса, ул.Крестецкая, д.7</t>
  </si>
  <si>
    <t>г.Старая Русса, ул.Воскресенская, д.5</t>
  </si>
  <si>
    <t>г.Старая Русса, микрорайон Городок, д.7</t>
  </si>
  <si>
    <t>г.Старая Русса, микрорайон Городок, д.6</t>
  </si>
  <si>
    <t>г.Старая Русса, ул.Гостинодворская, д.10</t>
  </si>
  <si>
    <t>г.Старая Русса, ул.Минеральная, д.71/5</t>
  </si>
  <si>
    <t>г.Старая Русса, микрорайон Городок, д.22</t>
  </si>
  <si>
    <t>г.Старая Русса, наб.Достоевского, д.4</t>
  </si>
  <si>
    <t>г.Старая Русса, ул.Санкт-Петербургская, д.5</t>
  </si>
  <si>
    <t>г.Старая Русса, ул.Яковлева, д.49</t>
  </si>
  <si>
    <t>д.Медниково, ул.Советская, д.83</t>
  </si>
  <si>
    <t>г.Старая Русса, ул.Александровская, д.21</t>
  </si>
  <si>
    <t>п.Новосельский, ул.Алексеева, д.13</t>
  </si>
  <si>
    <t>г.Старая Русса, ул.Яковлева, д.5а</t>
  </si>
  <si>
    <t>г.Старая Русса, микрорайон Городок, д.1</t>
  </si>
  <si>
    <t>г.Старая Русса, ул.Санкт-Петербургская, д.11/44</t>
  </si>
  <si>
    <t>г.Старая Русса, ул.Санкт-Петербургская, д.14</t>
  </si>
  <si>
    <t>г.Старая Русса, Советская набережная, д.3а</t>
  </si>
  <si>
    <t>г.Старая Русса, ул.Гостинодворская, д.12</t>
  </si>
  <si>
    <t>г.Старая Русса, ул.Гостинодворская, д.7</t>
  </si>
  <si>
    <t>г.Старая Русса, ул.Возрождения, д.28</t>
  </si>
  <si>
    <t>г.Старая Русса, ул.Гостинодворская, д.11</t>
  </si>
  <si>
    <t>г.Старая Русса, ул.Александровская, д.19</t>
  </si>
  <si>
    <t>д.Берёзка, д.11</t>
  </si>
  <si>
    <t>г.Старая Русса, ул.Яковлева, д.3а</t>
  </si>
  <si>
    <t>г.Старая Русса, ул.Яковлева, д.57</t>
  </si>
  <si>
    <t>п.Юбилейный, ул.Солнечная, д.1</t>
  </si>
  <si>
    <t>п.Юбилейный, ул.Комсомольская, д.4</t>
  </si>
  <si>
    <t>п.Юбилейный, ул.Юности, д.1</t>
  </si>
  <si>
    <t>п.Юбилейный, ул.Набережная, д.5</t>
  </si>
  <si>
    <t>п.Юбилейный, ул.Набережная, д.3</t>
  </si>
  <si>
    <t>п.Юбилейный, ул.Сосновая, д.5</t>
  </si>
  <si>
    <t>р.п.Хвойная, ул.Пушкинская, д.3а</t>
  </si>
  <si>
    <t>с.Песь, ул.Сосновая, д.15</t>
  </si>
  <si>
    <t>с.Песь, ул.Сосновая, д.13</t>
  </si>
  <si>
    <t>р.п.Хвойная, пер.Сосновый, д.3а</t>
  </si>
  <si>
    <t>с.Песь, ул.Стахановская, д.7</t>
  </si>
  <si>
    <t>ж/д.ст.Кабожа, ул.Вокзальная, д.31</t>
  </si>
  <si>
    <t>п.Юбилейный, ул.Юности, д.4</t>
  </si>
  <si>
    <t>п.Юбилейный, ул.Юности, д.2</t>
  </si>
  <si>
    <t>п.Юбилейный, ул.Юности, д.3</t>
  </si>
  <si>
    <t>п.Юбилейный, ул.Юности, д.5</t>
  </si>
  <si>
    <t>р.п.Хвойная, ул.Вокзальная, д.22</t>
  </si>
  <si>
    <t>р.п.Хвойная, ул.Красноармейская, д.4</t>
  </si>
  <si>
    <t>п.Горный, ул.Песчаная, д.11</t>
  </si>
  <si>
    <t>г.Холм, ул.Зиновьева, д.4</t>
  </si>
  <si>
    <t>г.Холм, ул.Октябрьская, д.52</t>
  </si>
  <si>
    <t>г.Холм, ул.Володарского, д.38</t>
  </si>
  <si>
    <t xml:space="preserve">г.Холм, ул.Р. Люксембург, д.21 </t>
  </si>
  <si>
    <t>г.Холм, пер.Советский, д.4</t>
  </si>
  <si>
    <t>г.Холм, пер.Советский, д.14</t>
  </si>
  <si>
    <t>д.Тогодь, ул.Школьная, д.2</t>
  </si>
  <si>
    <t>г.Холм, ул.Володарского, д.33/36</t>
  </si>
  <si>
    <t>г.Холм, ул.Зиновьева, д.5а</t>
  </si>
  <si>
    <t>г.Чудово, ул.Оплеснина, д.4</t>
  </si>
  <si>
    <t>г.Чудово, ул.Оплеснина, д.8</t>
  </si>
  <si>
    <t>г.Чудово, ул.Радищева, д.12</t>
  </si>
  <si>
    <t>с.Оскуй, ул.имени Тони Михеевой, д.11</t>
  </si>
  <si>
    <t>г.Чудово, ул.Большевиков, д.30а</t>
  </si>
  <si>
    <t>хвс+тс+гвс</t>
  </si>
  <si>
    <t>г.Чудово, ул.Глеба Успенского, д.5</t>
  </si>
  <si>
    <t>тс+хвс+эс</t>
  </si>
  <si>
    <t>г.Чудово, ул.Некрасова, д.11</t>
  </si>
  <si>
    <t>г.Чудово, ул.Некрасова, д.9</t>
  </si>
  <si>
    <t>хвс+во+эс+тс</t>
  </si>
  <si>
    <t>г.Чудово, ул.Октябрьская, д.1а</t>
  </si>
  <si>
    <t>г.Чудово, ул.Октябрьская, д.3</t>
  </si>
  <si>
    <t>г.Чудово, ул.Оплеснина, д.10</t>
  </si>
  <si>
    <t>г.Чудово, ул.Оплеснина, д.12</t>
  </si>
  <si>
    <t>г.Чудово, ул.Радищева, д.4</t>
  </si>
  <si>
    <t>тс+хвс+во+эс</t>
  </si>
  <si>
    <t>г.Чудово, ул.Радищева, д.6</t>
  </si>
  <si>
    <t>хвс+во+тс</t>
  </si>
  <si>
    <t>г.Чудово, ул.Титова, д.11</t>
  </si>
  <si>
    <t>с.Грузино, ул.Школьная, д.11</t>
  </si>
  <si>
    <t>г.Чудово, ул.Губина, д.11</t>
  </si>
  <si>
    <t>г.Чудово, ул.Майская, д.6</t>
  </si>
  <si>
    <t>г.Чудово, ул.Оплеснина, д.6</t>
  </si>
  <si>
    <t>г.Чудово, ул.Парайненская, д.6</t>
  </si>
  <si>
    <t>г.Чудово, ул.Сергея Кузнецова, д.6</t>
  </si>
  <si>
    <t>г.Чудово, пер.Базовский, д.1а</t>
  </si>
  <si>
    <t>г.Чудово, ул.Некрасова, д.22</t>
  </si>
  <si>
    <t>г.Чудово, ул.Октябрьская, д.11</t>
  </si>
  <si>
    <t>г.Чудово, ул.Радищева, д.6а</t>
  </si>
  <si>
    <t>г.Чудово, ул.Титова, д.9</t>
  </si>
  <si>
    <t>п.Краснофарфорный, ул.Октябрьская, д.3</t>
  </si>
  <si>
    <t>с.Грузино, ул.Гречишникова, д.3</t>
  </si>
  <si>
    <t>г.Чудово, ул.Большевиков, д.10а</t>
  </si>
  <si>
    <t>г.Чудово, ул.Губина, д.16</t>
  </si>
  <si>
    <t>г.Чудово, ул.Майская, д.13</t>
  </si>
  <si>
    <t>г.Чудово, ул.Некрасова, д.22а</t>
  </si>
  <si>
    <t>г.Чудово, ул.Октябрьская, д.8</t>
  </si>
  <si>
    <t>п.Краснофарфорный, ул.Первомайская, д.3</t>
  </si>
  <si>
    <t>с.Успенское, ул.Коммунарная, д.1</t>
  </si>
  <si>
    <t>г.Чудово, ул.Губина, д.6</t>
  </si>
  <si>
    <t>п.Краснофарфорный, ул.Первомайская, д.14</t>
  </si>
  <si>
    <t>с.Грузино, ул.Гречишникова, д.9</t>
  </si>
  <si>
    <t>г.Чудово, ул.Замкова, д.7</t>
  </si>
  <si>
    <t>р.п.Шимск, ул.Новгородская, д.22</t>
  </si>
  <si>
    <t>р.п.Шимск, ул.Ташкентская, д.4</t>
  </si>
  <si>
    <t>д.Красный Двор, ул.Шелонская, д.4</t>
  </si>
  <si>
    <t>с.Подгощи, ул.Школьная, д.35</t>
  </si>
  <si>
    <t>д.Красный Двор, ул.Шелонская, д.2</t>
  </si>
  <si>
    <t>ж/д.ст.Уторгош, ул.Советская, д.10</t>
  </si>
  <si>
    <t>р.п.Шимск, ул.Наманганская, д.6</t>
  </si>
  <si>
    <t>р.п.Шимск, ул.Новгородская, д.24</t>
  </si>
  <si>
    <t>с.Медведь, ул.С. Куликова, д.114</t>
  </si>
  <si>
    <t>ж/д.ст.Уторгош, ул.Пионерская, д.125</t>
  </si>
  <si>
    <t>р.п.Шимск, ул.Новгородская, д.9</t>
  </si>
  <si>
    <t>с.Медведь, ул.С. Куликова, д.6А</t>
  </si>
  <si>
    <t>ж/д.ст.Уторгош, ул.Синчука, д.1</t>
  </si>
  <si>
    <t>д.Городище, ул.Шоссейная, д.7</t>
  </si>
  <si>
    <t>д.Городище, ул.Шоссейная, д.9</t>
  </si>
  <si>
    <t>д.Мшага Ямская, ул.Никольская, д.8</t>
  </si>
  <si>
    <t>д.Коростынь, ул.Озерная, д.47</t>
  </si>
  <si>
    <t>с.Медведь, ул.С. Куликова, д.87</t>
  </si>
  <si>
    <t>с.Медведь, ул.С. Куликова, д.88</t>
  </si>
  <si>
    <t>ж/д.ст.Уторгош, ул.Спортивная, д.1</t>
  </si>
  <si>
    <t>ж/д.ст.Уторгош, ул.Советская, д.30</t>
  </si>
  <si>
    <t>ж/д.ст.Уторгош, ул.Советская, д.8</t>
  </si>
  <si>
    <t>д.Водосы, ул.Солецкая, д.5</t>
  </si>
  <si>
    <t>д.Водосы, ул.Солецкая, д.7</t>
  </si>
  <si>
    <t>с.Подгощи, ул.Школьная, д.33</t>
  </si>
  <si>
    <t>с.Медведь, ул.С. Куликова, д.5А</t>
  </si>
  <si>
    <t>ул.Попова, д.4, корп.2</t>
  </si>
  <si>
    <t>ул.Красилова, д.45</t>
  </si>
  <si>
    <t>Большая Московская ул., д.16</t>
  </si>
  <si>
    <t>Большая Московская ул., д.114, корп.4</t>
  </si>
  <si>
    <t>Московская ул., д.22, корп.2</t>
  </si>
  <si>
    <t>Дворцовая ул., д.4</t>
  </si>
  <si>
    <t>Щитная ул., д.17/1</t>
  </si>
  <si>
    <t>Большая Санкт-Петербургская ул., д.32</t>
  </si>
  <si>
    <t>ул.Менделеева, д.12</t>
  </si>
  <si>
    <t>просп.Мира, д.31, корп.1</t>
  </si>
  <si>
    <t>ул.Черняховского, д.38</t>
  </si>
  <si>
    <t>ул.Павла Левитта, д.11</t>
  </si>
  <si>
    <t>ул.Щусева, д.7</t>
  </si>
  <si>
    <t>Псковская ул., д.18</t>
  </si>
  <si>
    <t>Октябрьская ул., д.10, корп.1</t>
  </si>
  <si>
    <t>просп.Мира, д.13, корп.1</t>
  </si>
  <si>
    <t>ул.Щусева, д.12, корп.3</t>
  </si>
  <si>
    <t>Большая Санкт-Петербургская ул., д.33</t>
  </si>
  <si>
    <t>Большая Санкт-Петербургская ул., д.30</t>
  </si>
  <si>
    <t>Октябрьская ул., д.38</t>
  </si>
  <si>
    <t>Славная ул., д.60</t>
  </si>
  <si>
    <t>ул.Белова, д.4</t>
  </si>
  <si>
    <t>ул.Каберова-Власьевская, д.20</t>
  </si>
  <si>
    <t>ул.Менделеева, д.10</t>
  </si>
  <si>
    <t>ул.Черняховского, д.80</t>
  </si>
  <si>
    <t>ул.Черняховского, д.82</t>
  </si>
  <si>
    <t>Чудинцева ул., д.5</t>
  </si>
  <si>
    <t>микрорайон Кречевицы, д.137</t>
  </si>
  <si>
    <t>ул.Германа, д.3</t>
  </si>
  <si>
    <t>просп.Мира, д.29</t>
  </si>
  <si>
    <t>ул.Германа, д.22</t>
  </si>
  <si>
    <t>Большая Московская ул., д.10а</t>
  </si>
  <si>
    <t>Локомотивная ул., д.1, корп.2</t>
  </si>
  <si>
    <t>Прусская ул., д.6</t>
  </si>
  <si>
    <t>ул.Белова, д.8</t>
  </si>
  <si>
    <t>Десятинная ул., д.17, корп.2</t>
  </si>
  <si>
    <t>Октябрьская ул., д.40</t>
  </si>
  <si>
    <t>ул.Космонавтов, д.12</t>
  </si>
  <si>
    <t>Большая Московская ул., д.49, корп.3</t>
  </si>
  <si>
    <t>Десятинная ул., д.10</t>
  </si>
  <si>
    <t>Новгородская ул., д.14</t>
  </si>
  <si>
    <t>наб.Александра Невского, д.27</t>
  </si>
  <si>
    <t>Чудинцева ул., д.11/62</t>
  </si>
  <si>
    <t>Новгородская ул., д.10</t>
  </si>
  <si>
    <t>ул.Стратилатовская, д.25, корп.2</t>
  </si>
  <si>
    <t>ул.Космонавтов, д.16</t>
  </si>
  <si>
    <t>ул.Ломоносова, д.3, корп.1</t>
  </si>
  <si>
    <t>Псковская ул., д.16, корп.3</t>
  </si>
  <si>
    <t>Студенческая ул., д.21/43</t>
  </si>
  <si>
    <t>ул.Красилова, д.47а</t>
  </si>
  <si>
    <t>ул.Павла Левитта, д.6</t>
  </si>
  <si>
    <t>просп.Мира, д.23, корп.2</t>
  </si>
  <si>
    <t>ул.Зелинского, д.17, корп.3</t>
  </si>
  <si>
    <t>ул.Космонавтов, д.8а</t>
  </si>
  <si>
    <t>ул.Ломоносова, д.18, корп.1</t>
  </si>
  <si>
    <t>Большая Санкт-Петербургская ул., д.181а</t>
  </si>
  <si>
    <t>Октябрьская ул., д.4, корп.2</t>
  </si>
  <si>
    <t>ул.Космонавтов, д.20, корп.1</t>
  </si>
  <si>
    <t>просп.Мира, д.1</t>
  </si>
  <si>
    <t>просп.Мира, д.15, корп.2</t>
  </si>
  <si>
    <t>просп.Мира, д.17, корп.2</t>
  </si>
  <si>
    <t>Псковская ул., д.36</t>
  </si>
  <si>
    <t>ул.Павла Левитта, д.24</t>
  </si>
  <si>
    <t>ул.Попова, д.3, корп.2</t>
  </si>
  <si>
    <t>ул.Саши Устинова, д.5</t>
  </si>
  <si>
    <t>ул.Фёдоровский Ручей, д.8/33</t>
  </si>
  <si>
    <t>Десятинная ул., д.33/8</t>
  </si>
  <si>
    <t>просп.Мира, д.40, корп.3</t>
  </si>
  <si>
    <t>Прусская ул., д.14</t>
  </si>
  <si>
    <t>ул.Белова, д.5</t>
  </si>
  <si>
    <t>ул.Павла Левитта, д.22</t>
  </si>
  <si>
    <t>ул.Саши Устинова, д.7</t>
  </si>
  <si>
    <t>Псковская ул., д.14</t>
  </si>
  <si>
    <t>ул.Кочетова, д.33, корп.2</t>
  </si>
  <si>
    <t>ул.Черняховского, д.40</t>
  </si>
  <si>
    <t>ул.Германа, д.15</t>
  </si>
  <si>
    <t>Дачная ул., д.2</t>
  </si>
  <si>
    <t>просп.Мира, д.27, корп.4</t>
  </si>
  <si>
    <t>Хутынская ул., д.27, корп.1</t>
  </si>
  <si>
    <t>просп.Мира, д.27, корп.3</t>
  </si>
  <si>
    <t>ул.Зелинского, д.31</t>
  </si>
  <si>
    <t>Хутынская ул., д.21, корп.1</t>
  </si>
  <si>
    <t>ул.Кочетова, д.39</t>
  </si>
  <si>
    <t>ул.Черемнова-Конюхова, д.13</t>
  </si>
  <si>
    <t>ул.Щусева, д.8, корп.4</t>
  </si>
  <si>
    <t>ул.20 Января, д.10</t>
  </si>
  <si>
    <t>ул.Щусева, д.8, корп.2</t>
  </si>
  <si>
    <t>Московская ул., д.28, корп.2</t>
  </si>
  <si>
    <t>Нехинская ул., д.61г</t>
  </si>
  <si>
    <t>ул.20 Января, д.8</t>
  </si>
  <si>
    <t>Знаменский пер., д.16</t>
  </si>
  <si>
    <t xml:space="preserve">Московская ул., д.28, корп.1              </t>
  </si>
  <si>
    <t>ул.20 Января, д.16</t>
  </si>
  <si>
    <t>ул.20 Января, д.20</t>
  </si>
  <si>
    <t>Хутынская ул., д.8</t>
  </si>
  <si>
    <t>ул.Фёдоровский Ручей, д.23/1</t>
  </si>
  <si>
    <t>ул.Фёдоровский Ручей, д.25</t>
  </si>
  <si>
    <t>ул.Коровникова, д.9, корп.2</t>
  </si>
  <si>
    <t>просп.Александра Корсунова, д.38, корп.5</t>
  </si>
  <si>
    <t>Михайлова ул., д.46</t>
  </si>
  <si>
    <t>Андреевская ул., д.18/8</t>
  </si>
  <si>
    <t>просп.Александра Корсунова, д.34в</t>
  </si>
  <si>
    <t>Михайлова ул., д.26</t>
  </si>
  <si>
    <t>ул.Фёдоровский Ручей, д.14</t>
  </si>
  <si>
    <t>Октябрьская ул., д.2, корп.1</t>
  </si>
  <si>
    <t>Октябрьская ул., д.2, корп.3</t>
  </si>
  <si>
    <t xml:space="preserve"> ул.Южная, д.7</t>
  </si>
  <si>
    <t>Парковая ул., д.16, корп.2</t>
  </si>
  <si>
    <t>ул.Державина, д.11, корп.2</t>
  </si>
  <si>
    <t>наб.р.Гзень, д.6</t>
  </si>
  <si>
    <t>Парковая ул., д.14, корп.5</t>
  </si>
  <si>
    <t>Никольская ул., д.26/30</t>
  </si>
  <si>
    <t>Ильина ул., д.22/42</t>
  </si>
  <si>
    <t>Никольская ул., д.15/18</t>
  </si>
  <si>
    <t>Посольская ул., д.3</t>
  </si>
  <si>
    <t>Славная ул., д.54/26</t>
  </si>
  <si>
    <t>Антоново, д.11б</t>
  </si>
  <si>
    <t>ул.Германа, д.12</t>
  </si>
  <si>
    <t>Никольская ул., д.9</t>
  </si>
  <si>
    <t>Большая Московская ул., д.11/11</t>
  </si>
  <si>
    <t>тс+во+хвс</t>
  </si>
  <si>
    <t>Михайлова ул., д.17</t>
  </si>
  <si>
    <t>Михайлова ул., д.20а</t>
  </si>
  <si>
    <t>Никольская ул., д.11</t>
  </si>
  <si>
    <t>ул.Фёдоровский Ручей, д.15</t>
  </si>
  <si>
    <t>Большая Московская ул., д.25</t>
  </si>
  <si>
    <t>Михайлова ул., д.24</t>
  </si>
  <si>
    <t>Славная ул., д.47/25</t>
  </si>
  <si>
    <t>Славная ул., д.49</t>
  </si>
  <si>
    <t>ул.Т. Фрунзе-Оловянка, д.36</t>
  </si>
  <si>
    <t>Большая Московская ул., д.54</t>
  </si>
  <si>
    <t>Яковлева ул., д.12</t>
  </si>
  <si>
    <t>Большая Московская ул., д.66</t>
  </si>
  <si>
    <t>ул.Красилова, д.47</t>
  </si>
  <si>
    <t>ул.М. Джалиля-Духовская, д.4</t>
  </si>
  <si>
    <t>Чудовская ул., д.3</t>
  </si>
  <si>
    <t>Яковлева ул., д.22/1</t>
  </si>
  <si>
    <t>Большая Власьевская ул., д.3а</t>
  </si>
  <si>
    <t>Михайлова ул., д.31</t>
  </si>
  <si>
    <t>Новолучанская ул., д.37</t>
  </si>
  <si>
    <t>Славная ул., д.52</t>
  </si>
  <si>
    <t>ул.Т. Фрунзе-Оловянка, д.12/3</t>
  </si>
  <si>
    <t>Большая Санкт-Петербургская ул., д.93</t>
  </si>
  <si>
    <t>Мининский пер., д.3</t>
  </si>
  <si>
    <t>Михайлова ул., д.29</t>
  </si>
  <si>
    <t>Новолучанская ул., д.36</t>
  </si>
  <si>
    <t>ул.Газон, д.5/2</t>
  </si>
  <si>
    <t>ул.Рогатица, д.22</t>
  </si>
  <si>
    <t>ул.Газон, д.3/1</t>
  </si>
  <si>
    <t>ул.Рогатица, д.23</t>
  </si>
  <si>
    <t>Большая Московская ул., д.26</t>
  </si>
  <si>
    <t>Михайлова ул., д.36</t>
  </si>
  <si>
    <t>Новолучанская ул., д.32</t>
  </si>
  <si>
    <t>Новолучанская ул., д.33</t>
  </si>
  <si>
    <t>Новолучанская ул., д.42</t>
  </si>
  <si>
    <t>ул.Рогатица, д.26</t>
  </si>
  <si>
    <t>Большая Санкт-Петербургская ул., д.5/1</t>
  </si>
  <si>
    <t>Большая Санкт-Петербургская ул., д.89а</t>
  </si>
  <si>
    <t>Волховская ул., д.3</t>
  </si>
  <si>
    <t>Михайлова ул., д.12</t>
  </si>
  <si>
    <t>Михайлова ул., д.16а</t>
  </si>
  <si>
    <t>Новолучанская ул., д.41</t>
  </si>
  <si>
    <t>проезд Радистов, д.5</t>
  </si>
  <si>
    <t>Промышленный пер., д.4</t>
  </si>
  <si>
    <t>просп.Александра Корсунова, д.3</t>
  </si>
  <si>
    <t>Ильина ул., д.33</t>
  </si>
  <si>
    <t>Михайлова ул., д.23/17</t>
  </si>
  <si>
    <t>Парковая ул., д.15</t>
  </si>
  <si>
    <t>проезд Радистов, д.2</t>
  </si>
  <si>
    <t>проезд Радистов, д.4</t>
  </si>
  <si>
    <t>ул.Герасименко-Маницына, д.11/7</t>
  </si>
  <si>
    <t>ул.Рогатица, д.21</t>
  </si>
  <si>
    <t>Хутынская ул., д.7</t>
  </si>
  <si>
    <t>ул.Розважа, д.11/1</t>
  </si>
  <si>
    <t>Воскресенский бульвар, д.13</t>
  </si>
  <si>
    <t>наб.р.Гзень, д.2а</t>
  </si>
  <si>
    <t>Новолучанская ул., д.5/7</t>
  </si>
  <si>
    <t>Нутная ул., д.16/19</t>
  </si>
  <si>
    <t>Славная ул., д.18/12</t>
  </si>
  <si>
    <t>ул.Каберова-Власьевская, д.2</t>
  </si>
  <si>
    <t>ул.М. Джалиля-Духовская, д.26/2</t>
  </si>
  <si>
    <t>ул.Обороны, д.19</t>
  </si>
  <si>
    <t>Большая Московская ул., д.98а</t>
  </si>
  <si>
    <t>Десятинная ул., д.4</t>
  </si>
  <si>
    <t>Михайлова ул., д.8/2</t>
  </si>
  <si>
    <t>Прусская ул., д.7</t>
  </si>
  <si>
    <t>Студенческая ул., д.23</t>
  </si>
  <si>
    <t>ул.Каберова-Власьевская, д.21а</t>
  </si>
  <si>
    <t>ул.Радистов, д.23а</t>
  </si>
  <si>
    <t>ул.Радистов, д.29</t>
  </si>
  <si>
    <t>ул.Радистов, д.3</t>
  </si>
  <si>
    <t>Большая Московская ул., д.86</t>
  </si>
  <si>
    <t>Большая Санкт-Петербургская ул., д.83</t>
  </si>
  <si>
    <t>Большая Санкт-Петербургская ул., д.85</t>
  </si>
  <si>
    <t>Воскресенский бульвар, д.1</t>
  </si>
  <si>
    <t>Зоотехническая ул., д.5</t>
  </si>
  <si>
    <t>Лазаревский пер., д.1</t>
  </si>
  <si>
    <t>Студенческая ул., д.15/2</t>
  </si>
  <si>
    <t>ул.Германа, д.1</t>
  </si>
  <si>
    <t>ул.Мерецкова-Волосова, д.5/2</t>
  </si>
  <si>
    <t>Октябрьская ул., д.18</t>
  </si>
  <si>
    <t>Псковская ул., д.4</t>
  </si>
  <si>
    <t>Большая Санкт-Петербургская ул., д.34</t>
  </si>
  <si>
    <t>микрорайон Кречевицы, д.141</t>
  </si>
  <si>
    <t>ул.Менделеева, д.18</t>
  </si>
  <si>
    <t>ул.Химиков, д.4</t>
  </si>
  <si>
    <t>ул.Черняховского, д.88</t>
  </si>
  <si>
    <t>наб.Александра Невского, д.28</t>
  </si>
  <si>
    <t>Новолучанская ул., д.14</t>
  </si>
  <si>
    <t>Новолучанская ул., д.16</t>
  </si>
  <si>
    <t>ул.Рогатица, д.29</t>
  </si>
  <si>
    <t>наб.р.Гзень, д.3</t>
  </si>
  <si>
    <t>микрорайон Кречевицы, д.140</t>
  </si>
  <si>
    <t>ул.Стратилатовская, д.12</t>
  </si>
  <si>
    <t>ул.Красилова, д.49</t>
  </si>
  <si>
    <t>ул.Попова, д.3</t>
  </si>
  <si>
    <t>Большая Московская ул., д.61</t>
  </si>
  <si>
    <t>Воскресенский бульвар, д.11</t>
  </si>
  <si>
    <t>Московская ул., д.8</t>
  </si>
  <si>
    <t>просп.Мира, д.25, корп.2</t>
  </si>
  <si>
    <t>ул.Свободы, д.4</t>
  </si>
  <si>
    <t>ул.Ветеранов, д.8</t>
  </si>
  <si>
    <t>микрорайон Кречевицы, д.150</t>
  </si>
  <si>
    <t>ул.Зелинского, д.16</t>
  </si>
  <si>
    <t>Воскресенский бульвар, д.1а</t>
  </si>
  <si>
    <t>Десятинная ул., д.8</t>
  </si>
  <si>
    <t>ул.Зелинского, д.19, корп.1</t>
  </si>
  <si>
    <t>ул.Зелинского, д.32, корп.2</t>
  </si>
  <si>
    <t>ул.Космонавтов, д.8</t>
  </si>
  <si>
    <t>ул.Ломоносова, д.32, корп.2</t>
  </si>
  <si>
    <t>микрорайон Кречевицы, д.153</t>
  </si>
  <si>
    <t>Октябрьская ул., д.6, корп.1</t>
  </si>
  <si>
    <t>ул.Попова, д.8, корп.2</t>
  </si>
  <si>
    <t>ул.Черняховского, д.20</t>
  </si>
  <si>
    <t>Псковская ул., д.16</t>
  </si>
  <si>
    <t>ул.Рахманинова, д.5</t>
  </si>
  <si>
    <t>Локомотивная ул., д.2</t>
  </si>
  <si>
    <t>Лужская ул., д.19</t>
  </si>
  <si>
    <t>Никольская ул., д.20</t>
  </si>
  <si>
    <t>Парковая ул., д.2</t>
  </si>
  <si>
    <t>просп.Мира, д.40, корп.1</t>
  </si>
  <si>
    <t>ул.Космонавтов, д.26</t>
  </si>
  <si>
    <t>Большая Московская ул., д.49, корп.2</t>
  </si>
  <si>
    <t>Десятинная ул., д.5</t>
  </si>
  <si>
    <t>просп.Александра Корсунова, д.33</t>
  </si>
  <si>
    <t>просп.Александра Корсунова, д.36, корп.2</t>
  </si>
  <si>
    <t>просп.Александра Корсунова, д.36, корп.4</t>
  </si>
  <si>
    <t>просп.Мира, д.38</t>
  </si>
  <si>
    <t>Новолучанская ул., д.20</t>
  </si>
  <si>
    <t>просп.Александра Корсунова, д.19а</t>
  </si>
  <si>
    <t>Парковая ул., д.10а</t>
  </si>
  <si>
    <t>Береговая ул., д.46</t>
  </si>
  <si>
    <t>Московская ул., д.26, корп.1</t>
  </si>
  <si>
    <t>ул.Кочетова, д.25</t>
  </si>
  <si>
    <t>ул.Щусева, д.12, корп.2</t>
  </si>
  <si>
    <t>Московская ул., д.28, корп.3</t>
  </si>
  <si>
    <t>ул.Красилова, д.44</t>
  </si>
  <si>
    <t>ул.Герасименко-Маницына, д.24/12</t>
  </si>
  <si>
    <t>ул.Рогатица, д.30/54</t>
  </si>
  <si>
    <t xml:space="preserve"> ул.Южная, д.1</t>
  </si>
  <si>
    <t>ул.Щусева, д.12, корп.1</t>
  </si>
  <si>
    <t>микрорайон Кречевицы, д.48, корп.1</t>
  </si>
  <si>
    <r>
      <rPr>
        <vertAlign val="superscript"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– плановая дата завершения работ в 2023 году.</t>
    </r>
  </si>
  <si>
    <t>р.п.Крестцы, ул.Железнодорожная, д.34</t>
  </si>
  <si>
    <t>Большая Санкт-Петербургская ул., д.27</t>
  </si>
  <si>
    <t>г.Старая Русса, микрорайон Городок, д.9</t>
  </si>
  <si>
    <t>д.Быково, ул.Нефтяников, д.1</t>
  </si>
  <si>
    <t xml:space="preserve">ул.Панкратова, д.30 </t>
  </si>
  <si>
    <t>д.Новоселицы, ул.Армейская, д.102</t>
  </si>
  <si>
    <t>ул.Даньславля, д.8/17</t>
  </si>
  <si>
    <t>д.Божонка, ул.Новая, д.12</t>
  </si>
  <si>
    <t>д.Божонка, ул.Новая, д.26</t>
  </si>
  <si>
    <t>г.Старая Русса, ул.Александровская, д.33</t>
  </si>
  <si>
    <r>
      <t>Ремонт подвальных помещений,относящихся к общему имуществу в МКД</t>
    </r>
    <r>
      <rPr>
        <vertAlign val="superscript"/>
        <sz val="12"/>
        <rFont val="Times New Roman"/>
        <family val="1"/>
        <charset val="204"/>
      </rPr>
      <t xml:space="preserve">1 </t>
    </r>
  </si>
  <si>
    <r>
      <t>Ремонт фундамента МКД</t>
    </r>
    <r>
      <rPr>
        <vertAlign val="superscript"/>
        <sz val="12"/>
        <rFont val="Times New Roman"/>
        <family val="1"/>
        <charset val="204"/>
      </rPr>
      <t>1</t>
    </r>
  </si>
  <si>
    <t>Утепление фасада</t>
  </si>
  <si>
    <t>д.Быково, ул.Нефтяников, д.3</t>
  </si>
  <si>
    <t xml:space="preserve">д.Быково, ул.Нефтяников, д.2 </t>
  </si>
  <si>
    <t>г.Старая Русса, ул.Красных Зорь, д.3</t>
  </si>
  <si>
    <t>Демянский муниципальный округ Новгородской области</t>
  </si>
  <si>
    <t>Крестецкий муниципальный округ Новгородской области</t>
  </si>
  <si>
    <t>Мошенской муниципальный округ Новгородской области</t>
  </si>
  <si>
    <t>Пестовский муниципальный округ Новгородской области</t>
  </si>
  <si>
    <t>планируется выполнение в 2024 г.</t>
  </si>
  <si>
    <t>планируется выполнение в 2023 г.</t>
  </si>
  <si>
    <t>ул.Ломоносова, д.5</t>
  </si>
  <si>
    <t>2022**</t>
  </si>
  <si>
    <t>2022***</t>
  </si>
  <si>
    <t>** – плановая дата завершения работ в 2024 году.</t>
  </si>
  <si>
    <t>*** – плановая дата завершения работ в 2025 году.</t>
  </si>
  <si>
    <t>планируется выполнение в 2025 г.</t>
  </si>
  <si>
    <t>в многоквартирных домах, расположенных  на территории Новгородской области, на 2014-2055 годы, на период 2020-2022 годов</t>
  </si>
  <si>
    <t>Московская ул., д.30</t>
  </si>
  <si>
    <t>во+хвс</t>
  </si>
  <si>
    <t>ул.Кочетова, д.2, корп.3 (квартиры 121-240)</t>
  </si>
  <si>
    <t>г.Пестово, ул.Гагарина, д.22а</t>
  </si>
  <si>
    <t>с.Подгощи, ул.Школьная, д.37</t>
  </si>
  <si>
    <t>ремонт, замена, модернизация лифтов, ремонт лифтовых шахт, машинных и блочных помещений</t>
  </si>
  <si>
    <t>ремонт внутридомовых инженерных систем электро-,тепло-, газо-,водоснабжения,водоотведения</t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</si>
  <si>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управления».</t>
    </r>
  </si>
  <si>
    <t>«Утвержден</t>
  </si>
  <si>
    <t>Переустрой-ство невентили-руемой крыши на вентили-руемую крышу, устройство выходов на кровлю</t>
  </si>
  <si>
    <t>во+гвс</t>
  </si>
  <si>
    <t>тс+эс+во</t>
  </si>
  <si>
    <t>эс+хвс+во+тс</t>
  </si>
  <si>
    <t>эс+гс</t>
  </si>
  <si>
    <t>во+гс</t>
  </si>
  <si>
    <t>тс+гвс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</si>
</sst>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</cellStyleXfs>
  <cellXfs count="282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center" vertical="top"/>
    </xf>
    <xf numFmtId="0" fontId="2" fillId="0" borderId="7" xfId="5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4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NumberFormat="1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center"/>
    </xf>
    <xf numFmtId="4" fontId="16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0" fontId="13" fillId="0" borderId="7" xfId="3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3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/>
    <xf numFmtId="0" fontId="17" fillId="0" borderId="0" xfId="0" applyFont="1" applyFill="1" applyBorder="1"/>
    <xf numFmtId="0" fontId="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/>
    <xf numFmtId="4" fontId="14" fillId="0" borderId="0" xfId="0" applyNumberFormat="1" applyFont="1" applyFill="1" applyAlignment="1">
      <alignment horizontal="right" vertical="center"/>
    </xf>
    <xf numFmtId="0" fontId="2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wrapText="1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1" fontId="10" fillId="0" borderId="7" xfId="0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/>
    </xf>
    <xf numFmtId="1" fontId="13" fillId="0" borderId="7" xfId="2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/>
    <xf numFmtId="1" fontId="2" fillId="0" borderId="0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top"/>
    </xf>
    <xf numFmtId="1" fontId="13" fillId="0" borderId="7" xfId="0" applyNumberFormat="1" applyFont="1" applyFill="1" applyBorder="1" applyAlignment="1">
      <alignment horizontal="center" vertical="top"/>
    </xf>
    <xf numFmtId="2" fontId="13" fillId="0" borderId="7" xfId="3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0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17" fillId="0" borderId="7" xfId="0" applyNumberFormat="1" applyFont="1" applyFill="1" applyBorder="1"/>
    <xf numFmtId="4" fontId="17" fillId="0" borderId="7" xfId="0" applyNumberFormat="1" applyFont="1" applyFill="1" applyBorder="1"/>
    <xf numFmtId="4" fontId="17" fillId="0" borderId="7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4" fontId="17" fillId="0" borderId="0" xfId="0" applyNumberFormat="1" applyFont="1" applyFill="1" applyBorder="1"/>
    <xf numFmtId="4" fontId="2" fillId="0" borderId="7" xfId="2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/>
    <xf numFmtId="1" fontId="6" fillId="0" borderId="7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center" vertical="top"/>
    </xf>
    <xf numFmtId="0" fontId="2" fillId="0" borderId="6" xfId="2" applyNumberFormat="1" applyFont="1" applyFill="1" applyBorder="1" applyAlignment="1">
      <alignment horizontal="center" vertical="top"/>
    </xf>
    <xf numFmtId="2" fontId="2" fillId="0" borderId="6" xfId="2" applyNumberFormat="1" applyFont="1" applyFill="1" applyBorder="1" applyAlignment="1">
      <alignment horizontal="center" vertical="top"/>
    </xf>
    <xf numFmtId="1" fontId="2" fillId="0" borderId="6" xfId="2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3" fillId="0" borderId="7" xfId="2" applyNumberFormat="1" applyFont="1" applyFill="1" applyBorder="1" applyAlignment="1">
      <alignment horizontal="center" vertical="top"/>
    </xf>
    <xf numFmtId="0" fontId="17" fillId="0" borderId="0" xfId="0" applyNumberFormat="1" applyFont="1" applyFill="1"/>
    <xf numFmtId="0" fontId="17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top"/>
    </xf>
    <xf numFmtId="4" fontId="10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4" fontId="10" fillId="0" borderId="0" xfId="0" applyNumberFormat="1" applyFont="1" applyFill="1"/>
    <xf numFmtId="4" fontId="10" fillId="0" borderId="0" xfId="0" applyNumberFormat="1" applyFont="1" applyFill="1" applyBorder="1"/>
    <xf numFmtId="0" fontId="10" fillId="0" borderId="0" xfId="0" applyFont="1" applyFill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top" wrapText="1"/>
    </xf>
    <xf numFmtId="4" fontId="10" fillId="0" borderId="0" xfId="1" applyNumberFormat="1" applyFont="1" applyFill="1" applyBorder="1" applyAlignment="1">
      <alignment horizontal="right" vertical="top" wrapText="1"/>
    </xf>
    <xf numFmtId="4" fontId="10" fillId="0" borderId="0" xfId="1" applyNumberFormat="1" applyFont="1" applyFill="1" applyBorder="1" applyAlignment="1">
      <alignment vertical="top" wrapText="1"/>
    </xf>
    <xf numFmtId="4" fontId="10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/>
    <xf numFmtId="4" fontId="2" fillId="0" borderId="0" xfId="0" applyNumberFormat="1" applyFont="1" applyFill="1" applyBorder="1" applyAlignment="1">
      <alignment horizontal="center" vertical="top"/>
    </xf>
    <xf numFmtId="4" fontId="10" fillId="0" borderId="0" xfId="2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10" fillId="0" borderId="0" xfId="2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2" fillId="0" borderId="7" xfId="4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2" fontId="2" fillId="0" borderId="5" xfId="2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top" wrapText="1"/>
    </xf>
    <xf numFmtId="2" fontId="13" fillId="0" borderId="2" xfId="2" applyNumberFormat="1" applyFont="1" applyFill="1" applyBorder="1" applyAlignment="1">
      <alignment horizontal="center" vertical="top"/>
    </xf>
    <xf numFmtId="2" fontId="2" fillId="0" borderId="2" xfId="4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9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 wrapText="1"/>
    </xf>
    <xf numFmtId="2" fontId="2" fillId="0" borderId="2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/>
    <xf numFmtId="2" fontId="14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" fillId="0" borderId="0" xfId="4" applyNumberFormat="1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/>
    <xf numFmtId="2" fontId="6" fillId="0" borderId="7" xfId="0" applyNumberFormat="1" applyFont="1" applyFill="1" applyBorder="1"/>
    <xf numFmtId="0" fontId="15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/>
    </xf>
    <xf numFmtId="0" fontId="6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5" fillId="0" borderId="0" xfId="0" applyFont="1" applyFill="1"/>
    <xf numFmtId="0" fontId="2" fillId="0" borderId="0" xfId="0" applyFont="1" applyFill="1"/>
    <xf numFmtId="0" fontId="10" fillId="0" borderId="7" xfId="3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A3552"/>
  <sheetViews>
    <sheetView tabSelected="1" topLeftCell="A13" zoomScale="50" zoomScaleNormal="50" workbookViewId="0">
      <selection activeCell="AO13" sqref="AO1:AQ1048576"/>
    </sheetView>
  </sheetViews>
  <sheetFormatPr defaultColWidth="9.33203125" defaultRowHeight="22.5" customHeight="1" x14ac:dyDescent="0.25"/>
  <cols>
    <col min="1" max="1" width="10" style="70" customWidth="1"/>
    <col min="2" max="2" width="7.33203125" style="70" hidden="1" customWidth="1"/>
    <col min="3" max="3" width="88.6640625" style="246" customWidth="1"/>
    <col min="4" max="4" width="9.5" style="71" hidden="1" customWidth="1"/>
    <col min="5" max="5" width="9.33203125" style="70" hidden="1" customWidth="1"/>
    <col min="6" max="6" width="16.6640625" style="70" hidden="1" customWidth="1"/>
    <col min="7" max="8" width="9.5" style="70" hidden="1" customWidth="1"/>
    <col min="9" max="9" width="21.5" style="87" hidden="1" customWidth="1"/>
    <col min="10" max="10" width="18" style="87" hidden="1" customWidth="1"/>
    <col min="11" max="11" width="18.1640625" style="87" hidden="1" customWidth="1"/>
    <col min="12" max="12" width="17" style="90" hidden="1" customWidth="1"/>
    <col min="13" max="13" width="28.6640625" style="79" customWidth="1"/>
    <col min="14" max="15" width="18" style="79" customWidth="1"/>
    <col min="16" max="16" width="18.1640625" style="79" customWidth="1"/>
    <col min="17" max="17" width="26" style="79" customWidth="1"/>
    <col min="18" max="18" width="22.6640625" style="79" customWidth="1"/>
    <col min="19" max="19" width="19.5" style="90" customWidth="1"/>
    <col min="20" max="20" width="20" style="79" customWidth="1"/>
    <col min="21" max="21" width="19.6640625" style="79" customWidth="1"/>
    <col min="22" max="22" width="20.1640625" style="79" customWidth="1"/>
    <col min="23" max="23" width="18.33203125" style="79" customWidth="1"/>
    <col min="24" max="24" width="17.5" style="79" customWidth="1"/>
    <col min="25" max="25" width="21.5" style="79" customWidth="1"/>
    <col min="26" max="26" width="20.33203125" style="79" customWidth="1"/>
    <col min="27" max="27" width="19.1640625" style="79" customWidth="1"/>
    <col min="28" max="28" width="23.33203125" style="79" customWidth="1"/>
    <col min="29" max="29" width="17.5" style="79" customWidth="1"/>
    <col min="30" max="30" width="9.83203125" style="79" customWidth="1"/>
    <col min="31" max="31" width="19.1640625" style="79" customWidth="1"/>
    <col min="32" max="32" width="18.33203125" style="79" customWidth="1"/>
    <col min="33" max="33" width="12" style="88" customWidth="1"/>
    <col min="34" max="34" width="10" style="88" customWidth="1"/>
    <col min="35" max="35" width="15" style="160" customWidth="1"/>
    <col min="36" max="36" width="38" style="130" customWidth="1"/>
    <col min="37" max="39" width="51.33203125" style="130" customWidth="1"/>
    <col min="40" max="40" width="16.5" style="130" customWidth="1"/>
    <col min="41" max="41" width="12" style="70" hidden="1" customWidth="1"/>
    <col min="42" max="42" width="11.5" style="70" hidden="1" customWidth="1"/>
    <col min="43" max="43" width="8" style="70" hidden="1" customWidth="1"/>
    <col min="44" max="44" width="18.6640625" style="153" customWidth="1"/>
    <col min="45" max="45" width="20.5" style="79" customWidth="1"/>
    <col min="46" max="49" width="9.33203125" style="70" customWidth="1"/>
    <col min="50" max="16384" width="9.33203125" style="70"/>
  </cols>
  <sheetData>
    <row r="1" spans="1:45" ht="17.25" hidden="1" customHeight="1" x14ac:dyDescent="0.25">
      <c r="AB1" s="84"/>
      <c r="AC1" s="84"/>
      <c r="AD1" s="84"/>
      <c r="AE1" s="273" t="s">
        <v>1420</v>
      </c>
      <c r="AF1" s="273"/>
      <c r="AG1" s="273"/>
    </row>
    <row r="2" spans="1:45" ht="13.5" hidden="1" customHeight="1" x14ac:dyDescent="0.25">
      <c r="AB2" s="84"/>
      <c r="AC2" s="84"/>
      <c r="AD2" s="84"/>
      <c r="AE2" s="273" t="s">
        <v>1421</v>
      </c>
      <c r="AF2" s="273"/>
      <c r="AG2" s="273"/>
    </row>
    <row r="3" spans="1:45" ht="12" hidden="1" customHeight="1" x14ac:dyDescent="0.25">
      <c r="AB3" s="84"/>
      <c r="AC3" s="84"/>
      <c r="AD3" s="84"/>
      <c r="AE3" s="274" t="s">
        <v>0</v>
      </c>
      <c r="AF3" s="274"/>
      <c r="AG3" s="274"/>
    </row>
    <row r="4" spans="1:45" ht="22.5" hidden="1" customHeight="1" x14ac:dyDescent="0.25">
      <c r="AB4" s="275" t="s">
        <v>178</v>
      </c>
      <c r="AC4" s="275"/>
      <c r="AD4" s="275"/>
      <c r="AE4" s="275"/>
      <c r="AF4" s="275"/>
      <c r="AG4" s="275"/>
      <c r="AH4" s="249"/>
      <c r="AI4" s="162"/>
      <c r="AS4" s="70"/>
    </row>
    <row r="5" spans="1:45" ht="15" hidden="1" customHeight="1" x14ac:dyDescent="0.25">
      <c r="AB5" s="91"/>
      <c r="AC5" s="91"/>
      <c r="AD5" s="91"/>
      <c r="AE5" s="277" t="s">
        <v>2350</v>
      </c>
      <c r="AF5" s="277"/>
      <c r="AG5" s="277"/>
      <c r="AH5" s="251"/>
    </row>
    <row r="6" spans="1:45" ht="15" hidden="1" customHeight="1" x14ac:dyDescent="0.25">
      <c r="AB6" s="84"/>
      <c r="AC6" s="84"/>
      <c r="AD6" s="84"/>
      <c r="AE6" s="277" t="s">
        <v>177</v>
      </c>
      <c r="AF6" s="277"/>
      <c r="AG6" s="277"/>
      <c r="AH6" s="251"/>
      <c r="AS6" s="70"/>
    </row>
    <row r="7" spans="1:45" ht="19.5" hidden="1" customHeight="1" x14ac:dyDescent="0.25">
      <c r="AB7" s="84"/>
      <c r="AC7" s="84"/>
      <c r="AD7" s="84"/>
      <c r="AE7" s="251"/>
      <c r="AF7" s="251"/>
      <c r="AG7" s="251" t="s">
        <v>0</v>
      </c>
      <c r="AH7" s="251"/>
      <c r="AS7" s="70"/>
    </row>
    <row r="8" spans="1:45" ht="15.75" hidden="1" customHeight="1" x14ac:dyDescent="0.25">
      <c r="AB8" s="84"/>
      <c r="AC8" s="84"/>
      <c r="AD8" s="84"/>
      <c r="AE8" s="251"/>
      <c r="AF8" s="251"/>
      <c r="AG8" s="251" t="s">
        <v>1422</v>
      </c>
      <c r="AH8" s="251"/>
      <c r="AS8" s="70"/>
    </row>
    <row r="9" spans="1:45" ht="24.75" hidden="1" customHeight="1" x14ac:dyDescent="0.25">
      <c r="AB9" s="84"/>
      <c r="AC9" s="84"/>
      <c r="AD9" s="84"/>
      <c r="AE9" s="251"/>
      <c r="AF9" s="251"/>
      <c r="AG9" s="251"/>
      <c r="AH9" s="251"/>
      <c r="AS9" s="70"/>
    </row>
    <row r="10" spans="1:45" ht="21" hidden="1" customHeight="1" x14ac:dyDescent="0.25">
      <c r="C10" s="247"/>
      <c r="D10" s="70"/>
      <c r="H10" s="87"/>
      <c r="K10" s="90"/>
      <c r="L10" s="79"/>
      <c r="R10" s="90"/>
      <c r="S10" s="79"/>
      <c r="AA10" s="277"/>
      <c r="AB10" s="277"/>
      <c r="AC10" s="277"/>
      <c r="AD10" s="277"/>
      <c r="AE10" s="277"/>
      <c r="AF10" s="277"/>
      <c r="AG10" s="251"/>
      <c r="AH10" s="161"/>
      <c r="AI10" s="130"/>
      <c r="AN10" s="70"/>
      <c r="AQ10" s="153"/>
      <c r="AR10" s="70"/>
      <c r="AS10" s="70"/>
    </row>
    <row r="11" spans="1:45" ht="18.75" hidden="1" customHeight="1" x14ac:dyDescent="0.25">
      <c r="C11" s="247"/>
      <c r="D11" s="70"/>
      <c r="H11" s="87"/>
      <c r="K11" s="90"/>
      <c r="L11" s="79"/>
      <c r="R11" s="90"/>
      <c r="S11" s="79"/>
      <c r="AA11" s="275"/>
      <c r="AB11" s="275"/>
      <c r="AC11" s="275"/>
      <c r="AD11" s="275"/>
      <c r="AE11" s="275"/>
      <c r="AF11" s="275"/>
      <c r="AG11" s="249"/>
      <c r="AH11" s="162"/>
      <c r="AI11" s="130"/>
      <c r="AN11" s="70"/>
      <c r="AQ11" s="153"/>
      <c r="AR11" s="70"/>
      <c r="AS11" s="70"/>
    </row>
    <row r="12" spans="1:45" ht="19.5" hidden="1" customHeight="1" x14ac:dyDescent="0.25">
      <c r="C12" s="247"/>
      <c r="D12" s="70"/>
      <c r="H12" s="87"/>
      <c r="K12" s="90"/>
      <c r="L12" s="79"/>
      <c r="R12" s="90"/>
      <c r="S12" s="79"/>
      <c r="AA12" s="249"/>
      <c r="AB12" s="249"/>
      <c r="AC12" s="249"/>
      <c r="AD12" s="249"/>
      <c r="AE12" s="249"/>
      <c r="AF12" s="249"/>
      <c r="AG12" s="249"/>
      <c r="AH12" s="162"/>
      <c r="AI12" s="130"/>
      <c r="AN12" s="70"/>
      <c r="AQ12" s="153"/>
      <c r="AR12" s="70"/>
      <c r="AS12" s="70"/>
    </row>
    <row r="13" spans="1:45" ht="37.5" customHeight="1" x14ac:dyDescent="0.25">
      <c r="C13" s="247"/>
      <c r="D13" s="70"/>
      <c r="H13" s="87"/>
      <c r="K13" s="90"/>
      <c r="L13" s="79"/>
      <c r="R13" s="90"/>
      <c r="S13" s="79"/>
      <c r="AF13" s="88"/>
      <c r="AG13" s="70"/>
      <c r="AH13" s="163"/>
      <c r="AI13" s="131"/>
      <c r="AJ13" s="131"/>
      <c r="AK13" s="131"/>
      <c r="AL13" s="131"/>
      <c r="AM13" s="131"/>
      <c r="AN13" s="70"/>
      <c r="AQ13" s="153"/>
      <c r="AR13" s="70"/>
      <c r="AS13" s="70"/>
    </row>
    <row r="14" spans="1:45" ht="10.5" customHeight="1" x14ac:dyDescent="0.25">
      <c r="A14" s="276" t="s">
        <v>180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50"/>
      <c r="AI14" s="162"/>
      <c r="AS14" s="70"/>
    </row>
    <row r="15" spans="1:45" ht="12.75" customHeight="1" x14ac:dyDescent="0.25">
      <c r="A15" s="276" t="s">
        <v>2341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50"/>
      <c r="AI15" s="95"/>
      <c r="AJ15" s="96"/>
      <c r="AK15" s="96"/>
      <c r="AL15" s="96"/>
      <c r="AM15" s="96"/>
      <c r="AN15" s="96"/>
      <c r="AO15" s="123"/>
      <c r="AP15" s="96"/>
      <c r="AQ15" s="88"/>
      <c r="AR15" s="154"/>
      <c r="AS15" s="70"/>
    </row>
    <row r="16" spans="1:45" ht="21" customHeight="1" x14ac:dyDescent="0.25">
      <c r="C16" s="247"/>
      <c r="D16" s="70"/>
      <c r="H16" s="87"/>
      <c r="K16" s="90"/>
      <c r="L16" s="79"/>
      <c r="R16" s="90"/>
      <c r="S16" s="79"/>
      <c r="AF16" s="88"/>
      <c r="AH16" s="160"/>
      <c r="AI16" s="96"/>
      <c r="AJ16" s="96"/>
      <c r="AK16" s="96"/>
      <c r="AL16" s="96"/>
      <c r="AM16" s="96"/>
      <c r="AN16" s="96"/>
      <c r="AQ16" s="153"/>
      <c r="AR16" s="70"/>
      <c r="AS16" s="70"/>
    </row>
    <row r="17" spans="1:48" ht="36" customHeight="1" x14ac:dyDescent="0.25">
      <c r="A17" s="270" t="s">
        <v>1</v>
      </c>
      <c r="B17" s="252"/>
      <c r="C17" s="270" t="s">
        <v>185</v>
      </c>
      <c r="D17" s="270" t="s">
        <v>2</v>
      </c>
      <c r="E17" s="270"/>
      <c r="F17" s="260" t="s">
        <v>3</v>
      </c>
      <c r="G17" s="260" t="s">
        <v>4</v>
      </c>
      <c r="H17" s="260" t="s">
        <v>5</v>
      </c>
      <c r="I17" s="261" t="s">
        <v>6</v>
      </c>
      <c r="J17" s="267" t="s">
        <v>7</v>
      </c>
      <c r="K17" s="267"/>
      <c r="L17" s="263" t="s">
        <v>8</v>
      </c>
      <c r="M17" s="269" t="s">
        <v>186</v>
      </c>
      <c r="N17" s="269"/>
      <c r="O17" s="269"/>
      <c r="P17" s="269"/>
      <c r="Q17" s="269"/>
      <c r="R17" s="268" t="s">
        <v>1206</v>
      </c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5" t="s">
        <v>9</v>
      </c>
      <c r="AD17" s="265"/>
      <c r="AE17" s="265"/>
      <c r="AF17" s="266"/>
      <c r="AG17" s="262" t="s">
        <v>10</v>
      </c>
      <c r="AH17" s="197"/>
      <c r="AI17" s="95"/>
      <c r="AJ17" s="96"/>
      <c r="AK17" s="96"/>
      <c r="AL17" s="96"/>
      <c r="AM17" s="96"/>
      <c r="AN17" s="96"/>
      <c r="AO17" s="96"/>
      <c r="AP17" s="96"/>
      <c r="AS17" s="70"/>
    </row>
    <row r="18" spans="1:48" ht="59.25" customHeight="1" x14ac:dyDescent="0.25">
      <c r="A18" s="270"/>
      <c r="B18" s="271" t="s">
        <v>1221</v>
      </c>
      <c r="C18" s="270"/>
      <c r="D18" s="260" t="s">
        <v>1195</v>
      </c>
      <c r="E18" s="271" t="s">
        <v>1196</v>
      </c>
      <c r="F18" s="260"/>
      <c r="G18" s="260"/>
      <c r="H18" s="260"/>
      <c r="I18" s="261"/>
      <c r="J18" s="253" t="s">
        <v>1190</v>
      </c>
      <c r="K18" s="253" t="s">
        <v>1197</v>
      </c>
      <c r="L18" s="263"/>
      <c r="M18" s="254" t="s">
        <v>1190</v>
      </c>
      <c r="N18" s="254" t="s">
        <v>11</v>
      </c>
      <c r="O18" s="254" t="s">
        <v>12</v>
      </c>
      <c r="P18" s="254" t="s">
        <v>13</v>
      </c>
      <c r="Q18" s="254" t="s">
        <v>14</v>
      </c>
      <c r="R18" s="253" t="s">
        <v>2348</v>
      </c>
      <c r="S18" s="263" t="s">
        <v>2347</v>
      </c>
      <c r="T18" s="262"/>
      <c r="U18" s="262" t="s">
        <v>15</v>
      </c>
      <c r="V18" s="262"/>
      <c r="W18" s="264" t="s">
        <v>2323</v>
      </c>
      <c r="X18" s="264"/>
      <c r="Y18" s="262" t="s">
        <v>16</v>
      </c>
      <c r="Z18" s="262"/>
      <c r="AA18" s="261" t="s">
        <v>2324</v>
      </c>
      <c r="AB18" s="261"/>
      <c r="AC18" s="254" t="s">
        <v>2325</v>
      </c>
      <c r="AD18" s="254" t="s">
        <v>2351</v>
      </c>
      <c r="AE18" s="254" t="s">
        <v>179</v>
      </c>
      <c r="AF18" s="199" t="s">
        <v>17</v>
      </c>
      <c r="AG18" s="262"/>
      <c r="AH18" s="197"/>
      <c r="AI18" s="164"/>
      <c r="AJ18" s="89"/>
      <c r="AK18" s="223"/>
      <c r="AL18" s="223"/>
      <c r="AM18" s="223"/>
      <c r="AN18" s="89"/>
      <c r="AO18" s="96"/>
    </row>
    <row r="19" spans="1:48" ht="18.75" customHeight="1" x14ac:dyDescent="0.25">
      <c r="A19" s="270"/>
      <c r="B19" s="272"/>
      <c r="C19" s="270"/>
      <c r="D19" s="260"/>
      <c r="E19" s="272"/>
      <c r="F19" s="260"/>
      <c r="G19" s="260"/>
      <c r="H19" s="260"/>
      <c r="I19" s="255" t="s">
        <v>18</v>
      </c>
      <c r="J19" s="255" t="s">
        <v>18</v>
      </c>
      <c r="K19" s="255" t="s">
        <v>18</v>
      </c>
      <c r="L19" s="33" t="s">
        <v>19</v>
      </c>
      <c r="M19" s="256" t="s">
        <v>20</v>
      </c>
      <c r="N19" s="256" t="s">
        <v>20</v>
      </c>
      <c r="O19" s="256" t="s">
        <v>20</v>
      </c>
      <c r="P19" s="256" t="s">
        <v>20</v>
      </c>
      <c r="Q19" s="256" t="s">
        <v>20</v>
      </c>
      <c r="R19" s="256" t="s">
        <v>20</v>
      </c>
      <c r="S19" s="33" t="s">
        <v>18</v>
      </c>
      <c r="T19" s="256" t="s">
        <v>20</v>
      </c>
      <c r="U19" s="256" t="s">
        <v>18</v>
      </c>
      <c r="V19" s="256" t="s">
        <v>20</v>
      </c>
      <c r="W19" s="256" t="s">
        <v>18</v>
      </c>
      <c r="X19" s="256" t="s">
        <v>20</v>
      </c>
      <c r="Y19" s="256" t="s">
        <v>18</v>
      </c>
      <c r="Z19" s="256" t="s">
        <v>20</v>
      </c>
      <c r="AA19" s="256" t="s">
        <v>18</v>
      </c>
      <c r="AB19" s="256" t="s">
        <v>20</v>
      </c>
      <c r="AC19" s="256" t="s">
        <v>20</v>
      </c>
      <c r="AD19" s="256" t="s">
        <v>20</v>
      </c>
      <c r="AE19" s="256" t="s">
        <v>20</v>
      </c>
      <c r="AF19" s="200" t="s">
        <v>20</v>
      </c>
      <c r="AG19" s="262"/>
      <c r="AH19" s="197"/>
    </row>
    <row r="20" spans="1:48" ht="20.25" customHeight="1" x14ac:dyDescent="0.25">
      <c r="A20" s="1">
        <v>1</v>
      </c>
      <c r="B20" s="1"/>
      <c r="C20" s="1">
        <v>2</v>
      </c>
      <c r="D20" s="1">
        <v>3</v>
      </c>
      <c r="E20" s="1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64">
        <v>3</v>
      </c>
      <c r="N20" s="2">
        <v>4</v>
      </c>
      <c r="O20" s="2">
        <v>5</v>
      </c>
      <c r="P20" s="2">
        <v>6</v>
      </c>
      <c r="Q20" s="2">
        <v>7</v>
      </c>
      <c r="R20" s="2">
        <v>8</v>
      </c>
      <c r="S20" s="2">
        <v>9</v>
      </c>
      <c r="T20" s="2">
        <v>10</v>
      </c>
      <c r="U20" s="2">
        <v>11</v>
      </c>
      <c r="V20" s="2">
        <v>12</v>
      </c>
      <c r="W20" s="2">
        <v>13</v>
      </c>
      <c r="X20" s="2">
        <v>14</v>
      </c>
      <c r="Y20" s="2">
        <v>15</v>
      </c>
      <c r="Z20" s="2">
        <v>16</v>
      </c>
      <c r="AA20" s="2">
        <v>17</v>
      </c>
      <c r="AB20" s="2">
        <v>18</v>
      </c>
      <c r="AC20" s="2">
        <v>19</v>
      </c>
      <c r="AD20" s="2">
        <v>20</v>
      </c>
      <c r="AE20" s="2">
        <v>21</v>
      </c>
      <c r="AF20" s="69">
        <v>22</v>
      </c>
      <c r="AG20" s="2">
        <v>23</v>
      </c>
      <c r="AH20" s="198"/>
    </row>
    <row r="21" spans="1:48" ht="22.5" customHeight="1" x14ac:dyDescent="0.25">
      <c r="A21" s="92"/>
      <c r="B21" s="92"/>
      <c r="C21" s="236" t="s">
        <v>21</v>
      </c>
      <c r="D21" s="4"/>
      <c r="E21" s="4"/>
      <c r="F21" s="4"/>
      <c r="G21" s="4"/>
      <c r="H21" s="4"/>
      <c r="I21" s="6">
        <f>I22+I23+I24</f>
        <v>4917255.7699999996</v>
      </c>
      <c r="J21" s="6">
        <f>J22+J23+J24</f>
        <v>4015256.0800000005</v>
      </c>
      <c r="K21" s="6">
        <f>K22+K23+K24</f>
        <v>3890812.91</v>
      </c>
      <c r="L21" s="34">
        <f>L22+L23+L24</f>
        <v>198494</v>
      </c>
      <c r="M21" s="6">
        <f>M22+M23+M24</f>
        <v>3812820435.7260003</v>
      </c>
      <c r="N21" s="6"/>
      <c r="O21" s="6"/>
      <c r="P21" s="6">
        <f t="shared" ref="P21" si="0">P22+P23+P24</f>
        <v>12553815.130000001</v>
      </c>
      <c r="Q21" s="6">
        <f t="shared" ref="Q21:AC21" si="1">Q22+Q23+Q24</f>
        <v>3800266620.5960007</v>
      </c>
      <c r="R21" s="6">
        <f t="shared" si="1"/>
        <v>1481866788.2499998</v>
      </c>
      <c r="S21" s="34">
        <f t="shared" si="1"/>
        <v>84</v>
      </c>
      <c r="T21" s="6">
        <f t="shared" si="1"/>
        <v>162885397.63</v>
      </c>
      <c r="U21" s="6">
        <f t="shared" si="1"/>
        <v>483793.26933724078</v>
      </c>
      <c r="V21" s="6">
        <f t="shared" si="1"/>
        <v>1792813555.596</v>
      </c>
      <c r="W21" s="6">
        <f t="shared" si="1"/>
        <v>6584.34</v>
      </c>
      <c r="X21" s="6">
        <f t="shared" si="1"/>
        <v>18247334.559999999</v>
      </c>
      <c r="Y21" s="6">
        <f t="shared" si="1"/>
        <v>166312.99591571582</v>
      </c>
      <c r="Z21" s="6">
        <f t="shared" si="1"/>
        <v>243238912.03</v>
      </c>
      <c r="AA21" s="6">
        <f t="shared" si="1"/>
        <v>17838.755163163292</v>
      </c>
      <c r="AB21" s="6">
        <f t="shared" si="1"/>
        <v>53499626.289999999</v>
      </c>
      <c r="AC21" s="6">
        <f t="shared" si="1"/>
        <v>17225873.77</v>
      </c>
      <c r="AD21" s="6"/>
      <c r="AE21" s="6">
        <f>AE22+AE23+AE24</f>
        <v>10408085.540000001</v>
      </c>
      <c r="AF21" s="201">
        <f>AF22+AF23+AF24</f>
        <v>32634862.059999999</v>
      </c>
      <c r="AG21" s="7"/>
      <c r="AH21" s="173"/>
      <c r="AI21" s="165"/>
      <c r="AJ21" s="99"/>
      <c r="AK21" s="99"/>
      <c r="AL21" s="99"/>
      <c r="AM21" s="99"/>
      <c r="AN21" s="99"/>
      <c r="AR21" s="70"/>
      <c r="AS21" s="70"/>
    </row>
    <row r="22" spans="1:48" ht="22.5" customHeight="1" x14ac:dyDescent="0.25">
      <c r="A22" s="92"/>
      <c r="B22" s="92"/>
      <c r="C22" s="236" t="s">
        <v>188</v>
      </c>
      <c r="D22" s="4"/>
      <c r="E22" s="4"/>
      <c r="F22" s="4"/>
      <c r="G22" s="4"/>
      <c r="H22" s="4"/>
      <c r="I22" s="6">
        <f>I26+I47+I336+I467+I478+I528+I562+I595+I631+I645+I658+I886+I1016+I1055+I1179+I1259+I1499+I1542+I1560+I1688+I1737</f>
        <v>560512.12</v>
      </c>
      <c r="J22" s="6">
        <f>J26+J47+J336+J467+J478+J528+J562+J595+J631+J645+J658+J886+J1016+J1055+J1179+J1259+J1499+J1542+J1560+J1688+J1737</f>
        <v>464231.77</v>
      </c>
      <c r="K22" s="6">
        <f>K26+K47+K336+K467+K478+K528+K562+K595+K631+K645+K658+K886+K1016+K1055+K1179+K1259+K1499+K1542+K1560+K1688+K1737</f>
        <v>451382.78</v>
      </c>
      <c r="L22" s="34">
        <f>L26+L47+L336+L467+L478+L528+L562+L595+L631+L645+L658+L886+L1016+L1055+L1179+L1259+L1499+L1542+L1560+L1688+L1737</f>
        <v>23245</v>
      </c>
      <c r="M22" s="6">
        <f>M26+M47+M336+M467+M478+M528+M562+M595+M631+M645+M658+M886+M1016+M1055+M1179+M1259+M1499+M1542+M1560+M1688+M1737</f>
        <v>273374537.13600004</v>
      </c>
      <c r="N22" s="6"/>
      <c r="O22" s="6"/>
      <c r="P22" s="6"/>
      <c r="Q22" s="6">
        <f t="shared" ref="Q22:V22" si="2">Q26+Q47+Q336+Q467+Q478+Q528+Q562+Q595+Q631+Q645+Q658+Q886+Q1016+Q1055+Q1179+Q1259+Q1499+Q1542+Q1560+Q1688+Q1737</f>
        <v>273374537.13600004</v>
      </c>
      <c r="R22" s="6">
        <f t="shared" si="2"/>
        <v>88359942.609999999</v>
      </c>
      <c r="S22" s="120">
        <f t="shared" si="2"/>
        <v>3</v>
      </c>
      <c r="T22" s="6">
        <f t="shared" si="2"/>
        <v>5436526.4400000004</v>
      </c>
      <c r="U22" s="6">
        <f t="shared" si="2"/>
        <v>68401.280000000013</v>
      </c>
      <c r="V22" s="6">
        <f t="shared" si="2"/>
        <v>158902010.61600003</v>
      </c>
      <c r="W22" s="6"/>
      <c r="X22" s="6"/>
      <c r="Y22" s="6">
        <f>Y26+Y47+Y336+Y467+Y478+Y528+Y562+Y595+Y631+Y645+Y658+Y886+Y1016+Y1055+Y1179+Y1259+Y1499+Y1542+Y1560+Y1688+Y1737</f>
        <v>9200.44</v>
      </c>
      <c r="Z22" s="6">
        <f>Z26+Z47+Z336+Z467+Z478+Z528+Z562+Z595+Z631+Z645+Z658+Z886+Z1016+Z1055+Z1179+Z1259+Z1499+Z1542+Z1560+Z1688+Z1737</f>
        <v>9585015.4100000001</v>
      </c>
      <c r="AA22" s="6">
        <f>AA26+AA47+AA336+AA467+AA478+AA528+AA562+AA595+AA631+AA645+AA658+AA886+AA1016+AA1055+AA1179+AA1259+AA1499+AA1542+AA1560+AA1688+AA1737</f>
        <v>979.1</v>
      </c>
      <c r="AB22" s="6">
        <f>AB26+AB47+AB336+AB467+AB478+AB528+AB562+AB595+AB631+AB645+AB658+AB886+AB1016+AB1055+AB1179+AB1259+AB1499+AB1542+AB1560+AB1688+AB1737</f>
        <v>2885103.86</v>
      </c>
      <c r="AC22" s="6"/>
      <c r="AD22" s="6"/>
      <c r="AE22" s="6">
        <f>AE26+AE47+AE336+AE467+AE478+AE528+AE562+AE595+AE631+AE645+AE658+AE886+AE1016+AE1055+AE1179+AE1259+AE1499+AE1542+AE1560+AE1688+AE1737</f>
        <v>2875660.42</v>
      </c>
      <c r="AF22" s="201">
        <f>AF26+AF47+AF336+AF467+AF478+AF528+AF562+AF595+AF631+AF645+AF658+AF886+AF1016+AF1055+AF1179+AF1259+AF1499+AF1542+AF1560+AF1688+AF1737</f>
        <v>5330277.78</v>
      </c>
      <c r="AG22" s="7"/>
      <c r="AH22" s="173"/>
      <c r="AI22" s="165"/>
      <c r="AJ22" s="132"/>
      <c r="AK22" s="132"/>
      <c r="AL22" s="132"/>
      <c r="AM22" s="132"/>
      <c r="AN22" s="132"/>
      <c r="AR22" s="70"/>
      <c r="AS22" s="70"/>
    </row>
    <row r="23" spans="1:48" ht="21.75" customHeight="1" x14ac:dyDescent="0.25">
      <c r="A23" s="92"/>
      <c r="B23" s="92"/>
      <c r="C23" s="236" t="s">
        <v>189</v>
      </c>
      <c r="D23" s="4"/>
      <c r="E23" s="4"/>
      <c r="F23" s="4"/>
      <c r="G23" s="4"/>
      <c r="H23" s="4"/>
      <c r="I23" s="6">
        <f>I29+I67+I353+I469+I482+I534+I568+I600+I633+I647+I683+I894+I1018+I1070+I1171+I1182+I1275+I1504+I1544+I1573+I1691+I1829</f>
        <v>671306.55</v>
      </c>
      <c r="J23" s="6">
        <f>J29+J67+J353+J469+J482+J534+J568+J600+J633+J647+J683+J894+J1018+J1070+J1182+J1275+J1504+J1544+J1573+J1691+J1829</f>
        <v>521925.82999999996</v>
      </c>
      <c r="K23" s="6">
        <f>K29+K67+K353+K469+K482+K534+K568+K600+K633+K647+K683+K894+K1018+K1070+K1182+K1275+K1504+K1544+K1573+K1691+K1829</f>
        <v>509697.92999999993</v>
      </c>
      <c r="L23" s="34">
        <f>L29+L67+L353+L469+L482+L534+L568+L600+L633+L647+L683+L894+L1018+L1070+L1171+L1182+L1275+L1504+L1544+L1573+L1691+L1829</f>
        <v>25684</v>
      </c>
      <c r="M23" s="6">
        <f>M29+M67+M353+M469+M482+M534+M568+M600+M633+M647+M683+M894+M1018+M1070+M1171+M1182+M1275+M1504+M1544+M1573+M1691+M1829</f>
        <v>418358552.12</v>
      </c>
      <c r="N23" s="6"/>
      <c r="O23" s="6"/>
      <c r="P23" s="6">
        <f>P29+P67+P353+P469+P482+P534+P568+P600+P633+P647+P683+P894+P1018+P1070+P1171+P1182+P1275+P1504+P1544+P1573+P1691+P1829</f>
        <v>7389064.9100000001</v>
      </c>
      <c r="Q23" s="6">
        <f>Q29+Q67+Q353+Q469+Q482+Q534+Q568+Q600+Q633+Q647+Q683+Q894+Q1018+Q1070+Q1171+Q1182+Q1275+Q1504+Q1544+Q1573+Q1691+Q1829</f>
        <v>410969487.21000004</v>
      </c>
      <c r="R23" s="6">
        <f>R29+R67+R353+R469+R482+R534+R568+R600+R633+R647+R683+R894+R1018+R1070+R1182+R1275+R1504+R1544+R1573+R1691+R1829</f>
        <v>113877000.97999999</v>
      </c>
      <c r="S23" s="120">
        <f>S29+S67+S353+S469+S482+S534+S568+S600+S633+S647+S683+S894+S1018+S1070+S1182+S1275+S1504+S1544+S1573+S1691+S1829</f>
        <v>19</v>
      </c>
      <c r="T23" s="6">
        <f>T29+T67+T353+T469+T482+T534+T568+T600+T633+T647+T683+T894+T1018+T1070+T1182+T1275+T1504+T1544+T1573+T1691+T1829</f>
        <v>34456930.329999998</v>
      </c>
      <c r="U23" s="6">
        <f>U29+U67+U353+U469+U482+U534+U568+U600+U633+U647+U683+U894+U1018+U1070+U1182+U1275+U1504+U1544+U1573+U1691+U1829</f>
        <v>74542.55</v>
      </c>
      <c r="V23" s="6">
        <f>V29+V67+V353+V469+V482+V534+V568+V600+V633+V647+V683+V894+V1070+V1018+V1171+V1182+V1275+V1504+V1544+V1573+V1691+V1829</f>
        <v>222557040.20999995</v>
      </c>
      <c r="W23" s="6">
        <f>W29+W67+W353+W469+W482+W534+W568+W600+W633+W647+W683+W894+W1018+W1070+W1182+W1275+W1504+W1544+W1573+W1691+W1829</f>
        <v>780.9</v>
      </c>
      <c r="X23" s="6">
        <f>X29+X67+X353+X469+X482+X534+X568+X600+X633+X647+X683+X894+X1018+X1070+X1182+X1275+X1504+X1544+X1573+X1691+X1829</f>
        <v>600692.11</v>
      </c>
      <c r="Y23" s="6">
        <f>Y29+Y67+Y353+Y469+Y482+Y534+Y568+Y600+Y633+Y647+Y683+Y894+Y1018+Y1070+Y1182+Y1275+Y1504+Y1544+Y1573+Y1691+Y1829</f>
        <v>31245.850881959945</v>
      </c>
      <c r="Z23" s="6">
        <f>Z29+Z67+Z353+Z469+Z482+Z534+Z568+Z600+Z633+Z647+Z683+Z894+Z1018+Z1070+Z1182+Z1275+Z1504+Z1544+Z1573+Z1691+Z1829</f>
        <v>30647137.050000001</v>
      </c>
      <c r="AA23" s="6">
        <f>AA29+AA67+AA353+AA469+AA482+AA534+AA568+AA600+AA633+AA647+AA683+AA894+AA1018+AA1070+AA1182+AA1275+AA1504+AA1544+AA1573+AA1691+AA1829</f>
        <v>2466.3100000000004</v>
      </c>
      <c r="AB23" s="6">
        <f>AB29+AB67+AB353+AB469+AB482+AB534+AB568+AB600+AB633+AB647+AB683+AB894+AB1018+AB1070+AB1171+AB1182+AB1275+AB1504+AB1544+AB1573+AB1691+AB1829</f>
        <v>7812570.8799999999</v>
      </c>
      <c r="AC23" s="6"/>
      <c r="AD23" s="6"/>
      <c r="AE23" s="6">
        <f>AE29+AE67+AE353+AE469+AE482+AE534+AE568+AE600+AE633+AE647+AE683+AE894+AE1018+AE1070+AE1182+AE1275+AE1504+AE1544+AE1573+AE1691+AE1829</f>
        <v>2595349.98</v>
      </c>
      <c r="AF23" s="201">
        <f>AF29+AF67+AF353+AF469+AF482+AF534+AF568+AF600+AF633+AF647+AF683+AF894+AF1018+AF1070+AF1182+AF1275+AF1504+AF1544+AF1573+AF1691+AF1829</f>
        <v>5811830.5800000001</v>
      </c>
      <c r="AG23" s="7"/>
      <c r="AH23" s="173"/>
      <c r="AI23" s="165"/>
      <c r="AJ23" s="132"/>
      <c r="AK23" s="132"/>
      <c r="AL23" s="132"/>
      <c r="AM23" s="132"/>
      <c r="AN23" s="132"/>
      <c r="AR23" s="70"/>
      <c r="AS23" s="70"/>
    </row>
    <row r="24" spans="1:48" ht="22.15" customHeight="1" x14ac:dyDescent="0.25">
      <c r="A24" s="92"/>
      <c r="B24" s="92"/>
      <c r="C24" s="236" t="s">
        <v>190</v>
      </c>
      <c r="D24" s="4"/>
      <c r="E24" s="4"/>
      <c r="F24" s="4"/>
      <c r="G24" s="4"/>
      <c r="H24" s="4"/>
      <c r="I24" s="6">
        <f>I33+I119+I387+I471+I487+I540+I578+I612+I635+I650+I729+I913+I1023+I1090+I1174+I1195+I1303+I1593+I1509+I1546+I1696+I1897</f>
        <v>3685437.0999999996</v>
      </c>
      <c r="J24" s="6">
        <f>J33+J119+J387+J471+J487+J540+J578+J612+J635+J650+J729+J913+J1023+J1090+J1174+J1195+J1303+J1593+J1509+J1546+J1696+J1897</f>
        <v>3029098.4800000004</v>
      </c>
      <c r="K24" s="6">
        <f>K33+K119+K387+K471+K487+K540+K578+K612+K635+K650+K729+K913+K1023+K1090+K1174+K1195+K1303+K1593+K1509+K1546+K1696+K1897</f>
        <v>2929732.2</v>
      </c>
      <c r="L24" s="34">
        <f>L33+L119+L387+L471+L487+L540+L578+L612+L635+L650+L729+L913+L1023+L1090+L1174+L1195+L1303+L1593+L1509+L1546+L1696+L1897</f>
        <v>149565</v>
      </c>
      <c r="M24" s="6">
        <f>M33+M119+M387+M471+M487+M540+M578+M612+M635+M650+M729+M913+M1023+M1090+M1174+M1195+M1303+M1509+M1546+M1593+M1696+M1897</f>
        <v>3121087346.4700003</v>
      </c>
      <c r="N24" s="6"/>
      <c r="O24" s="6"/>
      <c r="P24" s="6">
        <f t="shared" ref="P24:AC24" si="3">P33+P119+P387+P471+P487+P540+P578+P612+P635+P650+P729+P913+P1023+P1090+P1174+P1195+P1303+P1509+P1546+P1593+P1696+P1897</f>
        <v>5164750.2200000007</v>
      </c>
      <c r="Q24" s="6">
        <f t="shared" si="3"/>
        <v>3115922596.2500005</v>
      </c>
      <c r="R24" s="6">
        <f t="shared" si="3"/>
        <v>1279629844.6599998</v>
      </c>
      <c r="S24" s="120">
        <f t="shared" si="3"/>
        <v>62</v>
      </c>
      <c r="T24" s="6">
        <f t="shared" si="3"/>
        <v>122991940.86</v>
      </c>
      <c r="U24" s="6">
        <f t="shared" si="3"/>
        <v>340849.43933724076</v>
      </c>
      <c r="V24" s="6">
        <f t="shared" si="3"/>
        <v>1411354504.77</v>
      </c>
      <c r="W24" s="6">
        <f t="shared" si="3"/>
        <v>5803.4400000000005</v>
      </c>
      <c r="X24" s="6">
        <f t="shared" si="3"/>
        <v>17646642.449999999</v>
      </c>
      <c r="Y24" s="6">
        <f t="shared" si="3"/>
        <v>125866.70503375588</v>
      </c>
      <c r="Z24" s="6">
        <f t="shared" si="3"/>
        <v>203006759.56999999</v>
      </c>
      <c r="AA24" s="6">
        <f t="shared" si="3"/>
        <v>14393.345163163292</v>
      </c>
      <c r="AB24" s="6">
        <f t="shared" si="3"/>
        <v>42801951.549999997</v>
      </c>
      <c r="AC24" s="6">
        <f t="shared" si="3"/>
        <v>17225873.77</v>
      </c>
      <c r="AD24" s="6"/>
      <c r="AE24" s="6">
        <f>AE33+AE119+AE387+AE471+AE487+AE540+AE578+AE612+AE635+AE650+AE729+AE913+AE1023+AE1090+AE1174+AE1195+AE1303+AE1509+AE1546+AE1593+AE1696+AE1897</f>
        <v>4937075.1400000006</v>
      </c>
      <c r="AF24" s="201">
        <f>AF33+AF119+AF387+AF471+AF487+AF540+AF578+AF612+AF635+AF650+AF729+AF913+AF1023+AF1090+AF1174+AF1195+AF1303+AF1509+AF1546+AF1593+AF1696+AF1897</f>
        <v>21492753.699999999</v>
      </c>
      <c r="AG24" s="7"/>
      <c r="AH24" s="173"/>
      <c r="AI24" s="165"/>
      <c r="AJ24" s="132"/>
      <c r="AK24" s="132"/>
      <c r="AL24" s="132"/>
      <c r="AM24" s="132"/>
      <c r="AN24" s="132"/>
      <c r="AR24" s="70"/>
      <c r="AS24" s="70"/>
    </row>
    <row r="25" spans="1:48" ht="21" customHeight="1" x14ac:dyDescent="0.25">
      <c r="A25" s="92"/>
      <c r="B25" s="92"/>
      <c r="C25" s="236" t="s">
        <v>22</v>
      </c>
      <c r="D25" s="4"/>
      <c r="E25" s="4"/>
      <c r="F25" s="4"/>
      <c r="G25" s="4"/>
      <c r="H25" s="4"/>
      <c r="I25" s="6">
        <f>I26+I29+I33</f>
        <v>15963.900000000001</v>
      </c>
      <c r="J25" s="6">
        <f>J26+J29+J33</f>
        <v>11043.1</v>
      </c>
      <c r="K25" s="6">
        <f>K26+K29+K33</f>
        <v>10809.6</v>
      </c>
      <c r="L25" s="34">
        <f>L26+L29+L33</f>
        <v>703</v>
      </c>
      <c r="M25" s="6">
        <f>M26+M29+M33</f>
        <v>12599574.15</v>
      </c>
      <c r="N25" s="6"/>
      <c r="O25" s="6"/>
      <c r="P25" s="6"/>
      <c r="Q25" s="6">
        <f>Q26+Q29+Q33</f>
        <v>12599574.15</v>
      </c>
      <c r="R25" s="6">
        <f t="shared" ref="R25:AB25" si="4">R26+R29+R33</f>
        <v>2517288.2899999996</v>
      </c>
      <c r="S25" s="6"/>
      <c r="T25" s="6"/>
      <c r="U25" s="6">
        <f t="shared" si="4"/>
        <v>3541.1000000000004</v>
      </c>
      <c r="V25" s="6">
        <f t="shared" si="4"/>
        <v>9854176.5899999999</v>
      </c>
      <c r="W25" s="6"/>
      <c r="X25" s="6"/>
      <c r="Y25" s="6"/>
      <c r="Z25" s="6"/>
      <c r="AA25" s="6">
        <f t="shared" si="4"/>
        <v>90</v>
      </c>
      <c r="AB25" s="6">
        <f t="shared" si="4"/>
        <v>228109.27</v>
      </c>
      <c r="AC25" s="6"/>
      <c r="AD25" s="6"/>
      <c r="AE25" s="6"/>
      <c r="AF25" s="6"/>
      <c r="AG25" s="5"/>
      <c r="AH25" s="174"/>
      <c r="AI25" s="159"/>
      <c r="AJ25" s="99"/>
      <c r="AK25" s="99"/>
      <c r="AL25" s="99"/>
      <c r="AM25" s="99"/>
      <c r="AN25" s="99"/>
      <c r="AR25" s="70"/>
      <c r="AS25" s="70"/>
    </row>
    <row r="26" spans="1:48" ht="22.5" customHeight="1" x14ac:dyDescent="0.25">
      <c r="A26" s="92"/>
      <c r="B26" s="92"/>
      <c r="C26" s="236" t="s">
        <v>188</v>
      </c>
      <c r="D26" s="4"/>
      <c r="E26" s="4"/>
      <c r="F26" s="4"/>
      <c r="G26" s="4"/>
      <c r="H26" s="4"/>
      <c r="I26" s="6">
        <f>SUM(I27:I28)</f>
        <v>3095.6</v>
      </c>
      <c r="J26" s="6">
        <f>SUM(J27:J28)</f>
        <v>2104.8000000000002</v>
      </c>
      <c r="K26" s="6">
        <f>SUM(K27:K28)</f>
        <v>2104.8000000000002</v>
      </c>
      <c r="L26" s="120">
        <f>SUM(L27:L28)</f>
        <v>132</v>
      </c>
      <c r="M26" s="6">
        <f>SUM(M27:M28)</f>
        <v>1933789.88</v>
      </c>
      <c r="N26" s="6"/>
      <c r="O26" s="15"/>
      <c r="P26" s="6"/>
      <c r="Q26" s="6">
        <f>SUM(Q27:Q28)</f>
        <v>1933789.88</v>
      </c>
      <c r="R26" s="6">
        <f t="shared" ref="R26:V26" si="5">SUM(R27:R28)</f>
        <v>513545.36</v>
      </c>
      <c r="S26" s="6"/>
      <c r="T26" s="6"/>
      <c r="U26" s="6">
        <f t="shared" si="5"/>
        <v>522</v>
      </c>
      <c r="V26" s="6">
        <f t="shared" si="5"/>
        <v>1420244.52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"/>
      <c r="AH26" s="117"/>
      <c r="AI26" s="159"/>
      <c r="AJ26" s="99"/>
      <c r="AK26" s="99"/>
      <c r="AL26" s="99"/>
      <c r="AM26" s="99"/>
      <c r="AN26" s="99"/>
      <c r="AR26" s="70"/>
      <c r="AS26" s="70"/>
    </row>
    <row r="27" spans="1:48" ht="22.5" customHeight="1" x14ac:dyDescent="0.25">
      <c r="A27" s="93" t="str">
        <f>AQ27</f>
        <v>1.</v>
      </c>
      <c r="B27" s="93">
        <v>19</v>
      </c>
      <c r="C27" s="220" t="s">
        <v>192</v>
      </c>
      <c r="D27" s="4">
        <v>1974</v>
      </c>
      <c r="E27" s="9" t="s">
        <v>23</v>
      </c>
      <c r="F27" s="4" t="s">
        <v>24</v>
      </c>
      <c r="G27" s="10">
        <v>2</v>
      </c>
      <c r="H27" s="10">
        <v>2</v>
      </c>
      <c r="I27" s="11">
        <v>500.1</v>
      </c>
      <c r="J27" s="11">
        <v>291.3</v>
      </c>
      <c r="K27" s="11">
        <v>291.3</v>
      </c>
      <c r="L27" s="35">
        <v>27</v>
      </c>
      <c r="M27" s="11">
        <f>R27+T27+V27+X27+Z27+AB27+AE27+AF27</f>
        <v>1420244.52</v>
      </c>
      <c r="N27" s="6"/>
      <c r="O27" s="6"/>
      <c r="P27" s="6"/>
      <c r="Q27" s="11">
        <f>M27</f>
        <v>1420244.52</v>
      </c>
      <c r="R27" s="11"/>
      <c r="S27" s="35"/>
      <c r="T27" s="11"/>
      <c r="U27" s="11">
        <v>522</v>
      </c>
      <c r="V27" s="11">
        <v>1420244.52</v>
      </c>
      <c r="W27" s="11"/>
      <c r="X27" s="11"/>
      <c r="Y27" s="11"/>
      <c r="Z27" s="11"/>
      <c r="AA27" s="11"/>
      <c r="AB27" s="11"/>
      <c r="AC27" s="11"/>
      <c r="AD27" s="11"/>
      <c r="AE27" s="11"/>
      <c r="AF27" s="74"/>
      <c r="AG27" s="178">
        <v>2022</v>
      </c>
      <c r="AH27" s="216"/>
      <c r="AI27" s="95"/>
      <c r="AJ27" s="182"/>
      <c r="AK27" s="182"/>
      <c r="AL27" s="182"/>
      <c r="AM27" s="182"/>
      <c r="AN27" s="182"/>
      <c r="AO27" s="153">
        <v>1</v>
      </c>
      <c r="AP27" s="70" t="s">
        <v>142</v>
      </c>
      <c r="AQ27" s="70" t="str">
        <f t="shared" ref="AQ27:AQ33" si="6">CONCATENATE(AO27,AP27)</f>
        <v>1.</v>
      </c>
      <c r="AS27" s="70"/>
      <c r="AV27" s="114"/>
    </row>
    <row r="28" spans="1:48" ht="22.5" customHeight="1" x14ac:dyDescent="0.25">
      <c r="A28" s="93" t="str">
        <f>AQ28</f>
        <v>2.</v>
      </c>
      <c r="B28" s="93">
        <v>38</v>
      </c>
      <c r="C28" s="220" t="s">
        <v>193</v>
      </c>
      <c r="D28" s="4">
        <v>1978</v>
      </c>
      <c r="E28" s="9" t="s">
        <v>23</v>
      </c>
      <c r="F28" s="4" t="s">
        <v>26</v>
      </c>
      <c r="G28" s="10">
        <v>5</v>
      </c>
      <c r="H28" s="10">
        <v>3</v>
      </c>
      <c r="I28" s="11">
        <v>2595.5</v>
      </c>
      <c r="J28" s="11">
        <v>1813.5</v>
      </c>
      <c r="K28" s="11">
        <v>1813.5</v>
      </c>
      <c r="L28" s="35">
        <v>105</v>
      </c>
      <c r="M28" s="11">
        <f>R28+T28+V28+X28+Z28+AB28+AE28+AF28</f>
        <v>513545.36</v>
      </c>
      <c r="N28" s="6"/>
      <c r="O28" s="6"/>
      <c r="P28" s="6"/>
      <c r="Q28" s="11">
        <f>M28</f>
        <v>513545.36</v>
      </c>
      <c r="R28" s="11">
        <v>513545.36</v>
      </c>
      <c r="S28" s="3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74"/>
      <c r="AG28" s="178">
        <v>2022</v>
      </c>
      <c r="AH28" s="216"/>
      <c r="AI28" s="95"/>
      <c r="AJ28" s="182" t="s">
        <v>1393</v>
      </c>
      <c r="AK28" s="182"/>
      <c r="AL28" s="182"/>
      <c r="AM28" s="182"/>
      <c r="AN28" s="182"/>
      <c r="AO28" s="70">
        <f>MAX(AO$26:AO27)+1</f>
        <v>2</v>
      </c>
      <c r="AP28" s="70" t="s">
        <v>142</v>
      </c>
      <c r="AQ28" s="70" t="str">
        <f t="shared" ref="AQ28:AQ32" si="7">CONCATENATE(AO28,AP28)</f>
        <v>2.</v>
      </c>
      <c r="AS28" s="70"/>
      <c r="AV28" s="114"/>
    </row>
    <row r="29" spans="1:48" ht="24.75" customHeight="1" x14ac:dyDescent="0.25">
      <c r="A29" s="93"/>
      <c r="B29" s="93"/>
      <c r="C29" s="236" t="s">
        <v>189</v>
      </c>
      <c r="D29" s="4"/>
      <c r="E29" s="4"/>
      <c r="F29" s="4"/>
      <c r="G29" s="4"/>
      <c r="H29" s="4"/>
      <c r="I29" s="6">
        <f>SUM(I30:I32)</f>
        <v>5559.8</v>
      </c>
      <c r="J29" s="6">
        <f>SUM(J30:J32)</f>
        <v>4116.6000000000004</v>
      </c>
      <c r="K29" s="6">
        <f>SUM(K30:K32)</f>
        <v>3883.1000000000004</v>
      </c>
      <c r="L29" s="120">
        <f>SUM(L30:L32)</f>
        <v>285</v>
      </c>
      <c r="M29" s="6">
        <f>SUM(M30:M32)</f>
        <v>4550643.33</v>
      </c>
      <c r="N29" s="6"/>
      <c r="O29" s="6"/>
      <c r="P29" s="6"/>
      <c r="Q29" s="6">
        <f>SUM(Q30:Q32)</f>
        <v>4550643.33</v>
      </c>
      <c r="R29" s="6"/>
      <c r="S29" s="6"/>
      <c r="T29" s="6"/>
      <c r="U29" s="6">
        <f>SUM(U30:U32)</f>
        <v>1972.6000000000001</v>
      </c>
      <c r="V29" s="6">
        <f>SUM(V30:V32)</f>
        <v>4550643.33</v>
      </c>
      <c r="W29" s="6"/>
      <c r="X29" s="6"/>
      <c r="Y29" s="6"/>
      <c r="Z29" s="6"/>
      <c r="AA29" s="6"/>
      <c r="AB29" s="6"/>
      <c r="AC29" s="6"/>
      <c r="AD29" s="6"/>
      <c r="AE29" s="6"/>
      <c r="AF29" s="201"/>
      <c r="AG29" s="6"/>
      <c r="AH29" s="95"/>
      <c r="AI29" s="159"/>
      <c r="AJ29" s="182"/>
      <c r="AK29" s="182"/>
      <c r="AL29" s="182"/>
      <c r="AM29" s="182"/>
      <c r="AN29" s="182"/>
      <c r="AQ29" s="70" t="str">
        <f t="shared" si="6"/>
        <v/>
      </c>
      <c r="AR29" s="70"/>
      <c r="AS29" s="70"/>
      <c r="AV29" s="114"/>
    </row>
    <row r="30" spans="1:48" ht="22.5" customHeight="1" x14ac:dyDescent="0.25">
      <c r="A30" s="93" t="str">
        <f>AQ30</f>
        <v>3.</v>
      </c>
      <c r="B30" s="93">
        <v>49</v>
      </c>
      <c r="C30" s="220" t="s">
        <v>191</v>
      </c>
      <c r="D30" s="4">
        <v>1984</v>
      </c>
      <c r="E30" s="9" t="s">
        <v>23</v>
      </c>
      <c r="F30" s="4" t="s">
        <v>26</v>
      </c>
      <c r="G30" s="10">
        <v>2</v>
      </c>
      <c r="H30" s="10">
        <v>2</v>
      </c>
      <c r="I30" s="11">
        <v>613.6</v>
      </c>
      <c r="J30" s="11">
        <v>535.6</v>
      </c>
      <c r="K30" s="11">
        <v>302.10000000000002</v>
      </c>
      <c r="L30" s="35">
        <v>34</v>
      </c>
      <c r="M30" s="11">
        <f>R30+T30+V30+X30+Z30+AB30+AE30+AF30</f>
        <v>953572.75</v>
      </c>
      <c r="N30" s="6"/>
      <c r="O30" s="6"/>
      <c r="P30" s="6"/>
      <c r="Q30" s="11">
        <f>M30</f>
        <v>953572.75</v>
      </c>
      <c r="R30" s="11"/>
      <c r="S30" s="35"/>
      <c r="T30" s="11"/>
      <c r="U30" s="11">
        <v>409</v>
      </c>
      <c r="V30" s="11">
        <v>953572.75</v>
      </c>
      <c r="W30" s="11"/>
      <c r="X30" s="11"/>
      <c r="Y30" s="11"/>
      <c r="Z30" s="11"/>
      <c r="AA30" s="11"/>
      <c r="AB30" s="11"/>
      <c r="AC30" s="11"/>
      <c r="AD30" s="11"/>
      <c r="AE30" s="11"/>
      <c r="AF30" s="74"/>
      <c r="AG30" s="178">
        <v>2022</v>
      </c>
      <c r="AH30" s="216"/>
      <c r="AI30" s="95"/>
      <c r="AJ30" s="182"/>
      <c r="AK30" s="182"/>
      <c r="AL30" s="182"/>
      <c r="AM30" s="182"/>
      <c r="AN30" s="182"/>
      <c r="AO30" s="70">
        <f>MAX(AO$26:AO29)+1</f>
        <v>3</v>
      </c>
      <c r="AP30" s="70" t="s">
        <v>142</v>
      </c>
      <c r="AQ30" s="70" t="str">
        <f t="shared" si="7"/>
        <v>3.</v>
      </c>
      <c r="AS30" s="70"/>
      <c r="AV30" s="114"/>
    </row>
    <row r="31" spans="1:48" ht="22.5" customHeight="1" x14ac:dyDescent="0.25">
      <c r="A31" s="93" t="str">
        <f>AQ31</f>
        <v>4.</v>
      </c>
      <c r="B31" s="93">
        <v>46</v>
      </c>
      <c r="C31" s="227" t="s">
        <v>1365</v>
      </c>
      <c r="D31" s="8">
        <v>1975</v>
      </c>
      <c r="E31" s="8" t="s">
        <v>23</v>
      </c>
      <c r="F31" s="8" t="s">
        <v>26</v>
      </c>
      <c r="G31" s="8">
        <v>5</v>
      </c>
      <c r="H31" s="8">
        <v>4</v>
      </c>
      <c r="I31" s="13">
        <v>3405.5</v>
      </c>
      <c r="J31" s="13">
        <v>2311.3000000000002</v>
      </c>
      <c r="K31" s="13">
        <v>2311.3000000000002</v>
      </c>
      <c r="L31" s="36">
        <v>187</v>
      </c>
      <c r="M31" s="15">
        <f>R31+T31+V31+X31+Z31+AB31+AE31+AF31</f>
        <v>2212440.12</v>
      </c>
      <c r="N31" s="15"/>
      <c r="O31" s="15"/>
      <c r="P31" s="15"/>
      <c r="Q31" s="11">
        <f>M31</f>
        <v>2212440.12</v>
      </c>
      <c r="R31" s="86"/>
      <c r="S31" s="97"/>
      <c r="T31" s="86"/>
      <c r="U31" s="13">
        <v>932.9</v>
      </c>
      <c r="V31" s="13">
        <v>2212440.12</v>
      </c>
      <c r="W31" s="86"/>
      <c r="X31" s="86"/>
      <c r="Y31" s="86"/>
      <c r="Z31" s="86"/>
      <c r="AA31" s="86"/>
      <c r="AB31" s="86"/>
      <c r="AC31" s="86"/>
      <c r="AD31" s="86"/>
      <c r="AE31" s="86"/>
      <c r="AF31" s="202"/>
      <c r="AG31" s="29" t="s">
        <v>197</v>
      </c>
      <c r="AH31" s="118"/>
      <c r="AI31" s="95"/>
      <c r="AJ31" s="182"/>
      <c r="AK31" s="182"/>
      <c r="AL31" s="182"/>
      <c r="AM31" s="182"/>
      <c r="AN31" s="182"/>
      <c r="AO31" s="70">
        <f>MAX(AO$26:AO30)+1</f>
        <v>4</v>
      </c>
      <c r="AP31" s="70" t="s">
        <v>142</v>
      </c>
      <c r="AQ31" s="70" t="str">
        <f t="shared" si="6"/>
        <v>4.</v>
      </c>
      <c r="AV31" s="114"/>
    </row>
    <row r="32" spans="1:48" ht="22.5" customHeight="1" x14ac:dyDescent="0.25">
      <c r="A32" s="93" t="str">
        <f>AQ32</f>
        <v>5.</v>
      </c>
      <c r="B32" s="93">
        <v>3</v>
      </c>
      <c r="C32" s="222" t="s">
        <v>194</v>
      </c>
      <c r="D32" s="8">
        <v>1980</v>
      </c>
      <c r="E32" s="8" t="s">
        <v>23</v>
      </c>
      <c r="F32" s="8" t="s">
        <v>26</v>
      </c>
      <c r="G32" s="8">
        <v>3</v>
      </c>
      <c r="H32" s="8">
        <v>2</v>
      </c>
      <c r="I32" s="13">
        <v>1540.7</v>
      </c>
      <c r="J32" s="13">
        <v>1269.7</v>
      </c>
      <c r="K32" s="13">
        <v>1269.7</v>
      </c>
      <c r="L32" s="36">
        <v>64</v>
      </c>
      <c r="M32" s="15">
        <f>R32+T32+V32+X32+Z32+AB32+AE32+AF32</f>
        <v>1384630.46</v>
      </c>
      <c r="N32" s="15"/>
      <c r="O32" s="15"/>
      <c r="P32" s="15"/>
      <c r="Q32" s="11">
        <f>M32</f>
        <v>1384630.46</v>
      </c>
      <c r="R32" s="86"/>
      <c r="S32" s="97"/>
      <c r="T32" s="86"/>
      <c r="U32" s="13">
        <v>630.70000000000005</v>
      </c>
      <c r="V32" s="13">
        <v>1384630.46</v>
      </c>
      <c r="W32" s="86"/>
      <c r="X32" s="86"/>
      <c r="Y32" s="86"/>
      <c r="Z32" s="86"/>
      <c r="AA32" s="86"/>
      <c r="AB32" s="86"/>
      <c r="AC32" s="86"/>
      <c r="AD32" s="86"/>
      <c r="AE32" s="86"/>
      <c r="AF32" s="202"/>
      <c r="AG32" s="29" t="s">
        <v>197</v>
      </c>
      <c r="AH32" s="118"/>
      <c r="AI32" s="95"/>
      <c r="AJ32" s="182"/>
      <c r="AK32" s="182"/>
      <c r="AL32" s="182"/>
      <c r="AM32" s="182"/>
      <c r="AN32" s="182"/>
      <c r="AO32" s="70">
        <f>MAX(AO$26:AO31)+1</f>
        <v>5</v>
      </c>
      <c r="AP32" s="70" t="s">
        <v>142</v>
      </c>
      <c r="AQ32" s="70" t="str">
        <f t="shared" si="7"/>
        <v>5.</v>
      </c>
      <c r="AS32" s="70"/>
      <c r="AV32" s="114"/>
    </row>
    <row r="33" spans="1:48" ht="22.5" customHeight="1" x14ac:dyDescent="0.25">
      <c r="A33" s="93"/>
      <c r="B33" s="93"/>
      <c r="C33" s="236" t="s">
        <v>190</v>
      </c>
      <c r="D33" s="4"/>
      <c r="E33" s="4"/>
      <c r="F33" s="4"/>
      <c r="G33" s="4"/>
      <c r="H33" s="4"/>
      <c r="I33" s="6">
        <f>SUM(I34:I45)</f>
        <v>7308.5000000000009</v>
      </c>
      <c r="J33" s="6">
        <f>SUM(J34:J45)</f>
        <v>4821.7</v>
      </c>
      <c r="K33" s="6">
        <f>SUM(K34:K45)</f>
        <v>4821.7</v>
      </c>
      <c r="L33" s="6">
        <f>SUM(L34:L45)</f>
        <v>286</v>
      </c>
      <c r="M33" s="6">
        <f>SUM(M34:M45)</f>
        <v>6115140.9400000004</v>
      </c>
      <c r="N33" s="6"/>
      <c r="O33" s="6"/>
      <c r="P33" s="6"/>
      <c r="Q33" s="6">
        <f>SUM(Q34:Q45)</f>
        <v>6115140.9400000004</v>
      </c>
      <c r="R33" s="6">
        <f>SUM(R34:R45)</f>
        <v>2003742.9299999997</v>
      </c>
      <c r="S33" s="6"/>
      <c r="T33" s="6"/>
      <c r="U33" s="6">
        <f>SUM(U34:U45)</f>
        <v>1046.5</v>
      </c>
      <c r="V33" s="6">
        <f>SUM(V34:V45)</f>
        <v>3883288.74</v>
      </c>
      <c r="W33" s="6"/>
      <c r="X33" s="6"/>
      <c r="Y33" s="6"/>
      <c r="Z33" s="6"/>
      <c r="AA33" s="6">
        <f>SUM(AA34:AA45)</f>
        <v>90</v>
      </c>
      <c r="AB33" s="6">
        <f>SUM(AB34:AB45)</f>
        <v>228109.27</v>
      </c>
      <c r="AC33" s="6"/>
      <c r="AD33" s="6"/>
      <c r="AE33" s="6"/>
      <c r="AF33" s="6"/>
      <c r="AG33" s="4"/>
      <c r="AH33" s="117"/>
      <c r="AI33" s="166"/>
      <c r="AJ33" s="182"/>
      <c r="AK33" s="182"/>
      <c r="AL33" s="182"/>
      <c r="AM33" s="182"/>
      <c r="AN33" s="182"/>
      <c r="AQ33" s="70" t="str">
        <f t="shared" si="6"/>
        <v/>
      </c>
      <c r="AR33" s="70"/>
      <c r="AS33" s="70"/>
      <c r="AV33" s="114"/>
    </row>
    <row r="34" spans="1:48" ht="22.5" customHeight="1" x14ac:dyDescent="0.25">
      <c r="A34" s="93" t="str">
        <f t="shared" ref="A34:A66" si="8">AQ34</f>
        <v>6.</v>
      </c>
      <c r="B34" s="93">
        <v>13</v>
      </c>
      <c r="C34" s="227" t="s">
        <v>195</v>
      </c>
      <c r="D34" s="8">
        <v>1954</v>
      </c>
      <c r="E34" s="8" t="s">
        <v>23</v>
      </c>
      <c r="F34" s="8" t="s">
        <v>25</v>
      </c>
      <c r="G34" s="8">
        <v>2</v>
      </c>
      <c r="H34" s="8">
        <v>1</v>
      </c>
      <c r="I34" s="13">
        <v>406</v>
      </c>
      <c r="J34" s="13">
        <v>276.10000000000002</v>
      </c>
      <c r="K34" s="13">
        <v>276.10000000000002</v>
      </c>
      <c r="L34" s="36">
        <v>9</v>
      </c>
      <c r="M34" s="15">
        <f t="shared" ref="M34:M45" si="9">R34+T34+V34+X34+Z34+AB34+AE34+AF34</f>
        <v>75257.16</v>
      </c>
      <c r="N34" s="15"/>
      <c r="O34" s="15"/>
      <c r="P34" s="15"/>
      <c r="Q34" s="11">
        <f t="shared" ref="Q34:Q45" si="10">M34</f>
        <v>75257.16</v>
      </c>
      <c r="R34" s="13">
        <v>75257.16</v>
      </c>
      <c r="S34" s="97"/>
      <c r="T34" s="86"/>
      <c r="U34" s="13"/>
      <c r="V34" s="13"/>
      <c r="W34" s="86"/>
      <c r="X34" s="86"/>
      <c r="Y34" s="86"/>
      <c r="Z34" s="86"/>
      <c r="AA34" s="86"/>
      <c r="AB34" s="86"/>
      <c r="AC34" s="86"/>
      <c r="AD34" s="86"/>
      <c r="AE34" s="11"/>
      <c r="AF34" s="202"/>
      <c r="AG34" s="29" t="s">
        <v>197</v>
      </c>
      <c r="AH34" s="118"/>
      <c r="AI34" s="159"/>
      <c r="AJ34" s="182" t="s">
        <v>1393</v>
      </c>
      <c r="AK34" s="182"/>
      <c r="AL34" s="182"/>
      <c r="AM34" s="182"/>
      <c r="AN34" s="182"/>
      <c r="AO34" s="70">
        <f>MAX(AO$26:AO33)+1</f>
        <v>6</v>
      </c>
      <c r="AP34" s="70" t="s">
        <v>142</v>
      </c>
      <c r="AQ34" s="70" t="str">
        <f t="shared" ref="AQ34:AQ96" si="11">CONCATENATE(AO34,AP34)</f>
        <v>6.</v>
      </c>
      <c r="AV34" s="114"/>
    </row>
    <row r="35" spans="1:48" ht="22.5" customHeight="1" x14ac:dyDescent="0.25">
      <c r="A35" s="93" t="str">
        <f t="shared" si="8"/>
        <v>7.</v>
      </c>
      <c r="B35" s="93">
        <v>28</v>
      </c>
      <c r="C35" s="227" t="s">
        <v>196</v>
      </c>
      <c r="D35" s="14">
        <v>1975</v>
      </c>
      <c r="E35" s="8" t="s">
        <v>23</v>
      </c>
      <c r="F35" s="8" t="s">
        <v>24</v>
      </c>
      <c r="G35" s="8">
        <v>2</v>
      </c>
      <c r="H35" s="8">
        <v>2</v>
      </c>
      <c r="I35" s="13">
        <v>514.20000000000005</v>
      </c>
      <c r="J35" s="13">
        <v>293.7</v>
      </c>
      <c r="K35" s="13">
        <v>293.7</v>
      </c>
      <c r="L35" s="36">
        <v>29</v>
      </c>
      <c r="M35" s="15">
        <f t="shared" si="9"/>
        <v>1877987.71</v>
      </c>
      <c r="N35" s="103"/>
      <c r="O35" s="103"/>
      <c r="P35" s="103"/>
      <c r="Q35" s="11">
        <f t="shared" si="10"/>
        <v>1877987.71</v>
      </c>
      <c r="R35" s="13"/>
      <c r="S35" s="97"/>
      <c r="T35" s="86"/>
      <c r="U35" s="13">
        <v>487.5</v>
      </c>
      <c r="V35" s="13">
        <v>1877987.71</v>
      </c>
      <c r="W35" s="86"/>
      <c r="X35" s="86"/>
      <c r="Y35" s="86"/>
      <c r="Z35" s="86"/>
      <c r="AA35" s="13"/>
      <c r="AB35" s="13"/>
      <c r="AC35" s="86"/>
      <c r="AD35" s="86"/>
      <c r="AE35" s="13"/>
      <c r="AF35" s="202"/>
      <c r="AG35" s="29" t="s">
        <v>197</v>
      </c>
      <c r="AH35" s="118"/>
      <c r="AI35" s="159"/>
      <c r="AJ35" s="182"/>
      <c r="AK35" s="182"/>
      <c r="AL35" s="182"/>
      <c r="AM35" s="182"/>
      <c r="AN35" s="182"/>
      <c r="AO35" s="70">
        <f>MAX(AO$26:AO34)+1</f>
        <v>7</v>
      </c>
      <c r="AP35" s="70" t="s">
        <v>142</v>
      </c>
      <c r="AQ35" s="70" t="str">
        <f t="shared" si="11"/>
        <v>7.</v>
      </c>
      <c r="AS35" s="70"/>
      <c r="AV35" s="114"/>
    </row>
    <row r="36" spans="1:48" ht="22.5" customHeight="1" x14ac:dyDescent="0.25">
      <c r="A36" s="93" t="str">
        <f t="shared" si="8"/>
        <v>8.</v>
      </c>
      <c r="B36" s="93">
        <v>41</v>
      </c>
      <c r="C36" s="227" t="s">
        <v>1486</v>
      </c>
      <c r="D36" s="14">
        <v>1969</v>
      </c>
      <c r="E36" s="8" t="s">
        <v>23</v>
      </c>
      <c r="F36" s="8" t="s">
        <v>24</v>
      </c>
      <c r="G36" s="8">
        <v>2</v>
      </c>
      <c r="H36" s="8">
        <v>1</v>
      </c>
      <c r="I36" s="13">
        <v>327.8</v>
      </c>
      <c r="J36" s="13">
        <v>207</v>
      </c>
      <c r="K36" s="13">
        <v>207</v>
      </c>
      <c r="L36" s="36">
        <v>15</v>
      </c>
      <c r="M36" s="15">
        <f t="shared" si="9"/>
        <v>135564</v>
      </c>
      <c r="N36" s="103"/>
      <c r="O36" s="103"/>
      <c r="P36" s="103"/>
      <c r="Q36" s="11">
        <f t="shared" si="10"/>
        <v>135564</v>
      </c>
      <c r="R36" s="13">
        <v>135564</v>
      </c>
      <c r="S36" s="97"/>
      <c r="T36" s="86"/>
      <c r="U36" s="13"/>
      <c r="V36" s="13"/>
      <c r="W36" s="86"/>
      <c r="X36" s="86"/>
      <c r="Y36" s="86"/>
      <c r="Z36" s="86"/>
      <c r="AA36" s="13"/>
      <c r="AB36" s="13"/>
      <c r="AC36" s="86"/>
      <c r="AD36" s="86"/>
      <c r="AE36" s="13"/>
      <c r="AF36" s="202"/>
      <c r="AG36" s="29" t="s">
        <v>1496</v>
      </c>
      <c r="AH36" s="118"/>
      <c r="AI36" s="159"/>
      <c r="AJ36" s="182" t="s">
        <v>1396</v>
      </c>
      <c r="AK36" s="182"/>
      <c r="AL36" s="182"/>
      <c r="AM36" s="182"/>
      <c r="AN36" s="182"/>
      <c r="AO36" s="70">
        <f>MAX(AO$26:AO35)+1</f>
        <v>8</v>
      </c>
      <c r="AP36" s="70" t="s">
        <v>142</v>
      </c>
      <c r="AQ36" s="70" t="str">
        <f t="shared" si="11"/>
        <v>8.</v>
      </c>
      <c r="AS36" s="70"/>
      <c r="AV36" s="114"/>
    </row>
    <row r="37" spans="1:48" ht="22.5" customHeight="1" x14ac:dyDescent="0.25">
      <c r="A37" s="93" t="str">
        <f t="shared" si="8"/>
        <v>9.</v>
      </c>
      <c r="B37" s="93">
        <v>42</v>
      </c>
      <c r="C37" s="227" t="s">
        <v>1487</v>
      </c>
      <c r="D37" s="14">
        <v>1973</v>
      </c>
      <c r="E37" s="8" t="s">
        <v>23</v>
      </c>
      <c r="F37" s="8" t="s">
        <v>24</v>
      </c>
      <c r="G37" s="8">
        <v>2</v>
      </c>
      <c r="H37" s="8">
        <v>2</v>
      </c>
      <c r="I37" s="13">
        <v>524.4</v>
      </c>
      <c r="J37" s="13">
        <v>307.10000000000002</v>
      </c>
      <c r="K37" s="13">
        <v>307.10000000000002</v>
      </c>
      <c r="L37" s="36">
        <v>27</v>
      </c>
      <c r="M37" s="15">
        <f t="shared" si="9"/>
        <v>246245.76000000001</v>
      </c>
      <c r="N37" s="103"/>
      <c r="O37" s="103"/>
      <c r="P37" s="103"/>
      <c r="Q37" s="11">
        <f t="shared" si="10"/>
        <v>246245.76000000001</v>
      </c>
      <c r="R37" s="13">
        <v>246245.76000000001</v>
      </c>
      <c r="S37" s="97"/>
      <c r="T37" s="86"/>
      <c r="U37" s="13"/>
      <c r="V37" s="13"/>
      <c r="W37" s="86"/>
      <c r="X37" s="86"/>
      <c r="Y37" s="86"/>
      <c r="Z37" s="86"/>
      <c r="AA37" s="13"/>
      <c r="AB37" s="13"/>
      <c r="AC37" s="86"/>
      <c r="AD37" s="86"/>
      <c r="AE37" s="13"/>
      <c r="AF37" s="202"/>
      <c r="AG37" s="29" t="s">
        <v>1496</v>
      </c>
      <c r="AH37" s="118"/>
      <c r="AI37" s="159"/>
      <c r="AJ37" s="182" t="s">
        <v>1396</v>
      </c>
      <c r="AK37" s="182"/>
      <c r="AL37" s="182"/>
      <c r="AM37" s="182"/>
      <c r="AN37" s="182"/>
      <c r="AO37" s="70">
        <f>MAX(AO$26:AO36)+1</f>
        <v>9</v>
      </c>
      <c r="AP37" s="70" t="s">
        <v>142</v>
      </c>
      <c r="AQ37" s="70" t="str">
        <f t="shared" si="11"/>
        <v>9.</v>
      </c>
      <c r="AS37" s="70"/>
      <c r="AV37" s="114"/>
    </row>
    <row r="38" spans="1:48" ht="22.5" customHeight="1" x14ac:dyDescent="0.25">
      <c r="A38" s="93" t="str">
        <f t="shared" si="8"/>
        <v>10.</v>
      </c>
      <c r="B38" s="93">
        <v>1</v>
      </c>
      <c r="C38" s="227" t="s">
        <v>1488</v>
      </c>
      <c r="D38" s="14">
        <v>1980</v>
      </c>
      <c r="E38" s="8" t="s">
        <v>23</v>
      </c>
      <c r="F38" s="8" t="s">
        <v>26</v>
      </c>
      <c r="G38" s="8">
        <v>3</v>
      </c>
      <c r="H38" s="8">
        <v>2</v>
      </c>
      <c r="I38" s="13">
        <v>1550.4</v>
      </c>
      <c r="J38" s="13">
        <v>1279.4000000000001</v>
      </c>
      <c r="K38" s="13">
        <v>1279.4000000000001</v>
      </c>
      <c r="L38" s="36">
        <v>58</v>
      </c>
      <c r="M38" s="15">
        <f t="shared" si="9"/>
        <v>2005301.03</v>
      </c>
      <c r="N38" s="103"/>
      <c r="O38" s="103"/>
      <c r="P38" s="103"/>
      <c r="Q38" s="11">
        <f t="shared" si="10"/>
        <v>2005301.03</v>
      </c>
      <c r="R38" s="13"/>
      <c r="S38" s="97"/>
      <c r="T38" s="86"/>
      <c r="U38" s="13">
        <v>559</v>
      </c>
      <c r="V38" s="13">
        <v>2005301.03</v>
      </c>
      <c r="W38" s="86"/>
      <c r="X38" s="86"/>
      <c r="Y38" s="86"/>
      <c r="Z38" s="86"/>
      <c r="AA38" s="13"/>
      <c r="AB38" s="13"/>
      <c r="AC38" s="86"/>
      <c r="AD38" s="86"/>
      <c r="AE38" s="13"/>
      <c r="AF38" s="202"/>
      <c r="AG38" s="29" t="s">
        <v>1496</v>
      </c>
      <c r="AH38" s="118"/>
      <c r="AI38" s="159"/>
      <c r="AJ38" s="182"/>
      <c r="AK38" s="182"/>
      <c r="AL38" s="182"/>
      <c r="AM38" s="182"/>
      <c r="AN38" s="182"/>
      <c r="AO38" s="70">
        <f>MAX(AO$26:AO37)+1</f>
        <v>10</v>
      </c>
      <c r="AP38" s="70" t="s">
        <v>142</v>
      </c>
      <c r="AQ38" s="70" t="str">
        <f t="shared" si="11"/>
        <v>10.</v>
      </c>
      <c r="AS38" s="70"/>
      <c r="AV38" s="114"/>
    </row>
    <row r="39" spans="1:48" ht="22.5" customHeight="1" x14ac:dyDescent="0.25">
      <c r="A39" s="93" t="str">
        <f t="shared" si="8"/>
        <v>11.</v>
      </c>
      <c r="B39" s="93">
        <v>9</v>
      </c>
      <c r="C39" s="227" t="s">
        <v>1489</v>
      </c>
      <c r="D39" s="14">
        <v>1972</v>
      </c>
      <c r="E39" s="8" t="s">
        <v>23</v>
      </c>
      <c r="F39" s="8" t="s">
        <v>24</v>
      </c>
      <c r="G39" s="8">
        <v>2</v>
      </c>
      <c r="H39" s="8">
        <v>1</v>
      </c>
      <c r="I39" s="13">
        <v>312</v>
      </c>
      <c r="J39" s="13">
        <v>280</v>
      </c>
      <c r="K39" s="13">
        <v>280</v>
      </c>
      <c r="L39" s="36">
        <v>5</v>
      </c>
      <c r="M39" s="15">
        <f t="shared" si="9"/>
        <v>129806.33</v>
      </c>
      <c r="N39" s="103"/>
      <c r="O39" s="103"/>
      <c r="P39" s="103"/>
      <c r="Q39" s="11">
        <f t="shared" si="10"/>
        <v>129806.33</v>
      </c>
      <c r="R39" s="13">
        <v>129806.33</v>
      </c>
      <c r="S39" s="97"/>
      <c r="T39" s="86"/>
      <c r="U39" s="13"/>
      <c r="V39" s="13"/>
      <c r="W39" s="86"/>
      <c r="X39" s="86"/>
      <c r="Y39" s="86"/>
      <c r="Z39" s="86"/>
      <c r="AA39" s="13"/>
      <c r="AB39" s="13"/>
      <c r="AC39" s="86"/>
      <c r="AD39" s="86"/>
      <c r="AE39" s="13"/>
      <c r="AF39" s="202"/>
      <c r="AG39" s="29" t="s">
        <v>1496</v>
      </c>
      <c r="AH39" s="118"/>
      <c r="AI39" s="159"/>
      <c r="AJ39" s="182" t="s">
        <v>1393</v>
      </c>
      <c r="AK39" s="182"/>
      <c r="AL39" s="182"/>
      <c r="AM39" s="182"/>
      <c r="AN39" s="182"/>
      <c r="AO39" s="70">
        <f>MAX(AO$26:AO38)+1</f>
        <v>11</v>
      </c>
      <c r="AP39" s="70" t="s">
        <v>142</v>
      </c>
      <c r="AQ39" s="70" t="str">
        <f t="shared" si="11"/>
        <v>11.</v>
      </c>
      <c r="AS39" s="70"/>
      <c r="AV39" s="114"/>
    </row>
    <row r="40" spans="1:48" ht="22.5" customHeight="1" x14ac:dyDescent="0.25">
      <c r="A40" s="93" t="str">
        <f t="shared" si="8"/>
        <v>12.</v>
      </c>
      <c r="B40" s="93">
        <v>10</v>
      </c>
      <c r="C40" s="227" t="s">
        <v>1490</v>
      </c>
      <c r="D40" s="14">
        <v>1972</v>
      </c>
      <c r="E40" s="8" t="s">
        <v>23</v>
      </c>
      <c r="F40" s="8" t="s">
        <v>24</v>
      </c>
      <c r="G40" s="8">
        <v>2</v>
      </c>
      <c r="H40" s="8">
        <v>1</v>
      </c>
      <c r="I40" s="13">
        <v>312</v>
      </c>
      <c r="J40" s="13">
        <v>280</v>
      </c>
      <c r="K40" s="13">
        <v>280</v>
      </c>
      <c r="L40" s="36">
        <v>6</v>
      </c>
      <c r="M40" s="15">
        <f t="shared" si="9"/>
        <v>111538.24000000001</v>
      </c>
      <c r="N40" s="103"/>
      <c r="O40" s="103"/>
      <c r="P40" s="103"/>
      <c r="Q40" s="11">
        <f t="shared" si="10"/>
        <v>111538.24000000001</v>
      </c>
      <c r="R40" s="13">
        <v>111538.24000000001</v>
      </c>
      <c r="S40" s="97"/>
      <c r="T40" s="86"/>
      <c r="U40" s="13"/>
      <c r="V40" s="13"/>
      <c r="W40" s="86"/>
      <c r="X40" s="86"/>
      <c r="Y40" s="86"/>
      <c r="Z40" s="86"/>
      <c r="AA40" s="13"/>
      <c r="AB40" s="13"/>
      <c r="AC40" s="86"/>
      <c r="AD40" s="86"/>
      <c r="AE40" s="13"/>
      <c r="AF40" s="202"/>
      <c r="AG40" s="29" t="s">
        <v>1496</v>
      </c>
      <c r="AH40" s="118"/>
      <c r="AI40" s="159"/>
      <c r="AJ40" s="182" t="s">
        <v>1393</v>
      </c>
      <c r="AK40" s="182"/>
      <c r="AL40" s="182"/>
      <c r="AM40" s="182"/>
      <c r="AN40" s="182"/>
      <c r="AO40" s="70">
        <f>MAX(AO$26:AO39)+1</f>
        <v>12</v>
      </c>
      <c r="AP40" s="70" t="s">
        <v>142</v>
      </c>
      <c r="AQ40" s="70" t="str">
        <f t="shared" si="11"/>
        <v>12.</v>
      </c>
      <c r="AS40" s="70"/>
      <c r="AV40" s="114"/>
    </row>
    <row r="41" spans="1:48" ht="22.5" customHeight="1" x14ac:dyDescent="0.25">
      <c r="A41" s="93" t="str">
        <f t="shared" si="8"/>
        <v>13.</v>
      </c>
      <c r="B41" s="93">
        <v>51</v>
      </c>
      <c r="C41" s="227" t="s">
        <v>1491</v>
      </c>
      <c r="D41" s="14">
        <v>1987</v>
      </c>
      <c r="E41" s="8" t="s">
        <v>23</v>
      </c>
      <c r="F41" s="8" t="s">
        <v>24</v>
      </c>
      <c r="G41" s="8">
        <v>2</v>
      </c>
      <c r="H41" s="8">
        <v>1</v>
      </c>
      <c r="I41" s="13">
        <v>674.3</v>
      </c>
      <c r="J41" s="13">
        <v>404.6</v>
      </c>
      <c r="K41" s="13">
        <v>404.6</v>
      </c>
      <c r="L41" s="36">
        <v>16</v>
      </c>
      <c r="M41" s="15">
        <f t="shared" si="9"/>
        <v>294797.28000000003</v>
      </c>
      <c r="N41" s="103"/>
      <c r="O41" s="103"/>
      <c r="P41" s="103"/>
      <c r="Q41" s="11">
        <f t="shared" si="10"/>
        <v>294797.28000000003</v>
      </c>
      <c r="R41" s="13">
        <v>294797.28000000003</v>
      </c>
      <c r="S41" s="97"/>
      <c r="T41" s="86"/>
      <c r="U41" s="13"/>
      <c r="V41" s="13"/>
      <c r="W41" s="86"/>
      <c r="X41" s="86"/>
      <c r="Y41" s="86"/>
      <c r="Z41" s="86"/>
      <c r="AA41" s="13"/>
      <c r="AB41" s="13"/>
      <c r="AC41" s="86"/>
      <c r="AD41" s="86"/>
      <c r="AE41" s="13"/>
      <c r="AF41" s="202"/>
      <c r="AG41" s="29" t="s">
        <v>1496</v>
      </c>
      <c r="AH41" s="118"/>
      <c r="AI41" s="159"/>
      <c r="AJ41" s="182" t="s">
        <v>1396</v>
      </c>
      <c r="AK41" s="182"/>
      <c r="AL41" s="182"/>
      <c r="AM41" s="182"/>
      <c r="AN41" s="182"/>
      <c r="AO41" s="70">
        <f>MAX(AO$26:AO40)+1</f>
        <v>13</v>
      </c>
      <c r="AP41" s="70" t="s">
        <v>142</v>
      </c>
      <c r="AQ41" s="70" t="str">
        <f t="shared" si="11"/>
        <v>13.</v>
      </c>
      <c r="AS41" s="70"/>
      <c r="AV41" s="114"/>
    </row>
    <row r="42" spans="1:48" ht="22.5" customHeight="1" x14ac:dyDescent="0.25">
      <c r="A42" s="93" t="str">
        <f t="shared" si="8"/>
        <v>14.</v>
      </c>
      <c r="B42" s="93">
        <v>18</v>
      </c>
      <c r="C42" s="227" t="s">
        <v>1492</v>
      </c>
      <c r="D42" s="14">
        <v>1961</v>
      </c>
      <c r="E42" s="8" t="s">
        <v>23</v>
      </c>
      <c r="F42" s="8" t="s">
        <v>24</v>
      </c>
      <c r="G42" s="8">
        <v>2</v>
      </c>
      <c r="H42" s="8">
        <v>1</v>
      </c>
      <c r="I42" s="13">
        <v>312</v>
      </c>
      <c r="J42" s="13">
        <v>203.4</v>
      </c>
      <c r="K42" s="13">
        <v>203.4</v>
      </c>
      <c r="L42" s="36">
        <v>17</v>
      </c>
      <c r="M42" s="15">
        <f t="shared" si="9"/>
        <v>141061.66</v>
      </c>
      <c r="N42" s="103"/>
      <c r="O42" s="103"/>
      <c r="P42" s="103"/>
      <c r="Q42" s="11">
        <f t="shared" si="10"/>
        <v>141061.66</v>
      </c>
      <c r="R42" s="13">
        <v>141061.66</v>
      </c>
      <c r="S42" s="97"/>
      <c r="T42" s="86"/>
      <c r="U42" s="13"/>
      <c r="V42" s="13"/>
      <c r="W42" s="86"/>
      <c r="X42" s="86"/>
      <c r="Y42" s="86"/>
      <c r="Z42" s="86"/>
      <c r="AA42" s="13"/>
      <c r="AB42" s="13"/>
      <c r="AC42" s="86"/>
      <c r="AD42" s="86"/>
      <c r="AE42" s="13"/>
      <c r="AF42" s="202"/>
      <c r="AG42" s="29" t="s">
        <v>1496</v>
      </c>
      <c r="AH42" s="118"/>
      <c r="AI42" s="159"/>
      <c r="AJ42" s="182" t="s">
        <v>1393</v>
      </c>
      <c r="AK42" s="182"/>
      <c r="AL42" s="182"/>
      <c r="AM42" s="182"/>
      <c r="AN42" s="182"/>
      <c r="AO42" s="70">
        <f>MAX(AO$26:AO41)+1</f>
        <v>14</v>
      </c>
      <c r="AP42" s="70" t="s">
        <v>142</v>
      </c>
      <c r="AQ42" s="70" t="str">
        <f t="shared" si="11"/>
        <v>14.</v>
      </c>
      <c r="AS42" s="70"/>
      <c r="AV42" s="114"/>
    </row>
    <row r="43" spans="1:48" ht="22.5" customHeight="1" x14ac:dyDescent="0.25">
      <c r="A43" s="93" t="str">
        <f t="shared" si="8"/>
        <v>15.</v>
      </c>
      <c r="B43" s="93">
        <v>20</v>
      </c>
      <c r="C43" s="227" t="s">
        <v>1493</v>
      </c>
      <c r="D43" s="14">
        <v>1970</v>
      </c>
      <c r="E43" s="8" t="s">
        <v>23</v>
      </c>
      <c r="F43" s="8" t="s">
        <v>24</v>
      </c>
      <c r="G43" s="8">
        <v>2</v>
      </c>
      <c r="H43" s="8">
        <v>1</v>
      </c>
      <c r="I43" s="13">
        <v>320.60000000000002</v>
      </c>
      <c r="J43" s="13">
        <v>203.6</v>
      </c>
      <c r="K43" s="13">
        <v>203.6</v>
      </c>
      <c r="L43" s="36">
        <v>24</v>
      </c>
      <c r="M43" s="15">
        <f t="shared" si="9"/>
        <v>374352.73</v>
      </c>
      <c r="N43" s="103"/>
      <c r="O43" s="103"/>
      <c r="P43" s="103"/>
      <c r="Q43" s="11">
        <f t="shared" si="10"/>
        <v>374352.73</v>
      </c>
      <c r="R43" s="13">
        <v>146243.46</v>
      </c>
      <c r="S43" s="97"/>
      <c r="T43" s="86"/>
      <c r="U43" s="13"/>
      <c r="V43" s="13"/>
      <c r="W43" s="86"/>
      <c r="X43" s="86"/>
      <c r="Y43" s="86"/>
      <c r="Z43" s="86"/>
      <c r="AA43" s="13">
        <v>90</v>
      </c>
      <c r="AB43" s="13">
        <v>228109.27</v>
      </c>
      <c r="AC43" s="86"/>
      <c r="AD43" s="86"/>
      <c r="AE43" s="13"/>
      <c r="AF43" s="202"/>
      <c r="AG43" s="29" t="s">
        <v>1496</v>
      </c>
      <c r="AH43" s="118"/>
      <c r="AI43" s="159"/>
      <c r="AJ43" s="182" t="s">
        <v>1393</v>
      </c>
      <c r="AK43" s="182"/>
      <c r="AL43" s="182"/>
      <c r="AM43" s="182"/>
      <c r="AN43" s="182"/>
      <c r="AO43" s="70">
        <f>MAX(AO$26:AO42)+1</f>
        <v>15</v>
      </c>
      <c r="AP43" s="70" t="s">
        <v>142</v>
      </c>
      <c r="AQ43" s="70" t="str">
        <f t="shared" si="11"/>
        <v>15.</v>
      </c>
      <c r="AS43" s="70"/>
      <c r="AV43" s="114"/>
    </row>
    <row r="44" spans="1:48" ht="22.5" customHeight="1" x14ac:dyDescent="0.25">
      <c r="A44" s="93" t="str">
        <f t="shared" si="8"/>
        <v>16.</v>
      </c>
      <c r="B44" s="93">
        <v>30</v>
      </c>
      <c r="C44" s="227" t="s">
        <v>1494</v>
      </c>
      <c r="D44" s="14">
        <v>1984</v>
      </c>
      <c r="E44" s="8" t="s">
        <v>23</v>
      </c>
      <c r="F44" s="8" t="s">
        <v>24</v>
      </c>
      <c r="G44" s="8">
        <v>2</v>
      </c>
      <c r="H44" s="8">
        <v>2</v>
      </c>
      <c r="I44" s="13">
        <v>754</v>
      </c>
      <c r="J44" s="13">
        <v>352.7</v>
      </c>
      <c r="K44" s="13">
        <v>352.7</v>
      </c>
      <c r="L44" s="36">
        <v>21</v>
      </c>
      <c r="M44" s="15">
        <f t="shared" si="9"/>
        <v>290223.14</v>
      </c>
      <c r="N44" s="103"/>
      <c r="O44" s="103"/>
      <c r="P44" s="103"/>
      <c r="Q44" s="11">
        <f t="shared" si="10"/>
        <v>290223.14</v>
      </c>
      <c r="R44" s="13">
        <v>290223.14</v>
      </c>
      <c r="S44" s="97"/>
      <c r="T44" s="86"/>
      <c r="U44" s="13"/>
      <c r="V44" s="13"/>
      <c r="W44" s="86"/>
      <c r="X44" s="86"/>
      <c r="Y44" s="86"/>
      <c r="Z44" s="86"/>
      <c r="AA44" s="13"/>
      <c r="AB44" s="13"/>
      <c r="AC44" s="86"/>
      <c r="AD44" s="86"/>
      <c r="AE44" s="13"/>
      <c r="AF44" s="202"/>
      <c r="AG44" s="29" t="s">
        <v>1496</v>
      </c>
      <c r="AH44" s="118"/>
      <c r="AI44" s="159"/>
      <c r="AJ44" s="182" t="s">
        <v>1393</v>
      </c>
      <c r="AK44" s="182"/>
      <c r="AL44" s="182"/>
      <c r="AM44" s="182"/>
      <c r="AN44" s="182"/>
      <c r="AO44" s="70">
        <f>MAX(AO$26:AO43)+1</f>
        <v>16</v>
      </c>
      <c r="AP44" s="70" t="s">
        <v>142</v>
      </c>
      <c r="AQ44" s="70" t="str">
        <f t="shared" si="11"/>
        <v>16.</v>
      </c>
      <c r="AS44" s="70"/>
      <c r="AV44" s="114"/>
    </row>
    <row r="45" spans="1:48" ht="22.5" customHeight="1" x14ac:dyDescent="0.25">
      <c r="A45" s="93" t="str">
        <f t="shared" si="8"/>
        <v>17.</v>
      </c>
      <c r="B45" s="93">
        <v>32</v>
      </c>
      <c r="C45" s="227" t="s">
        <v>1495</v>
      </c>
      <c r="D45" s="14">
        <v>1982</v>
      </c>
      <c r="E45" s="8" t="s">
        <v>23</v>
      </c>
      <c r="F45" s="8" t="s">
        <v>26</v>
      </c>
      <c r="G45" s="8">
        <v>3</v>
      </c>
      <c r="H45" s="8">
        <v>3</v>
      </c>
      <c r="I45" s="13">
        <v>1300.8</v>
      </c>
      <c r="J45" s="13">
        <v>734.1</v>
      </c>
      <c r="K45" s="13">
        <v>734.1</v>
      </c>
      <c r="L45" s="36">
        <v>59</v>
      </c>
      <c r="M45" s="15">
        <f t="shared" si="9"/>
        <v>433005.9</v>
      </c>
      <c r="N45" s="103"/>
      <c r="O45" s="103"/>
      <c r="P45" s="103"/>
      <c r="Q45" s="11">
        <f t="shared" si="10"/>
        <v>433005.9</v>
      </c>
      <c r="R45" s="13">
        <v>433005.9</v>
      </c>
      <c r="S45" s="97"/>
      <c r="T45" s="86"/>
      <c r="U45" s="13"/>
      <c r="V45" s="13"/>
      <c r="W45" s="86"/>
      <c r="X45" s="86"/>
      <c r="Y45" s="86"/>
      <c r="Z45" s="86"/>
      <c r="AA45" s="13"/>
      <c r="AB45" s="13"/>
      <c r="AC45" s="86"/>
      <c r="AD45" s="86"/>
      <c r="AE45" s="13"/>
      <c r="AF45" s="202"/>
      <c r="AG45" s="29" t="s">
        <v>1496</v>
      </c>
      <c r="AH45" s="118"/>
      <c r="AI45" s="159"/>
      <c r="AJ45" s="182" t="s">
        <v>1393</v>
      </c>
      <c r="AK45" s="182"/>
      <c r="AL45" s="182"/>
      <c r="AM45" s="182"/>
      <c r="AN45" s="182"/>
      <c r="AO45" s="70">
        <f>MAX(AO$26:AO44)+1</f>
        <v>17</v>
      </c>
      <c r="AP45" s="70" t="s">
        <v>142</v>
      </c>
      <c r="AQ45" s="70" t="str">
        <f t="shared" si="11"/>
        <v>17.</v>
      </c>
      <c r="AS45" s="70"/>
      <c r="AV45" s="114"/>
    </row>
    <row r="46" spans="1:48" ht="22.5" customHeight="1" x14ac:dyDescent="0.25">
      <c r="A46" s="93" t="str">
        <f t="shared" si="8"/>
        <v/>
      </c>
      <c r="B46" s="93"/>
      <c r="C46" s="236" t="s">
        <v>27</v>
      </c>
      <c r="D46" s="4"/>
      <c r="E46" s="9"/>
      <c r="F46" s="4"/>
      <c r="G46" s="10"/>
      <c r="H46" s="10"/>
      <c r="I46" s="6">
        <f>I47+I67+I119</f>
        <v>510519.15999999992</v>
      </c>
      <c r="J46" s="6">
        <f>J47+J67+J119</f>
        <v>358976.14</v>
      </c>
      <c r="K46" s="6">
        <f>K47+K67+K119</f>
        <v>343405.18999999994</v>
      </c>
      <c r="L46" s="34">
        <f>L47+L67+L119</f>
        <v>15412</v>
      </c>
      <c r="M46" s="6">
        <f>M47+M67+M119</f>
        <v>479259603.09000003</v>
      </c>
      <c r="N46" s="6"/>
      <c r="O46" s="6"/>
      <c r="P46" s="6"/>
      <c r="Q46" s="6">
        <f>Q47+Q67+Q119</f>
        <v>479259603.09000003</v>
      </c>
      <c r="R46" s="6">
        <f>R47+R67+R119</f>
        <v>120005725.87000003</v>
      </c>
      <c r="S46" s="6"/>
      <c r="T46" s="6"/>
      <c r="U46" s="6">
        <f>U47+U67+U119</f>
        <v>91528.079999999987</v>
      </c>
      <c r="V46" s="6">
        <f>V47+V67+V119</f>
        <v>309125773.94</v>
      </c>
      <c r="W46" s="6"/>
      <c r="X46" s="6"/>
      <c r="Y46" s="6">
        <f>Y47+Y67+Y119</f>
        <v>16682.12</v>
      </c>
      <c r="Z46" s="6">
        <f>Z47+Z67+Z119</f>
        <v>38425457.310000002</v>
      </c>
      <c r="AA46" s="6">
        <f>AA47+AA67+AA119</f>
        <v>770.21</v>
      </c>
      <c r="AB46" s="6">
        <f>AB47+AB67+AB119</f>
        <v>4138283.42</v>
      </c>
      <c r="AC46" s="6"/>
      <c r="AD46" s="6"/>
      <c r="AE46" s="6">
        <f>AE47+AE67+AE119</f>
        <v>236656.99</v>
      </c>
      <c r="AF46" s="201">
        <f>AF47+AF67+AF119</f>
        <v>7327705.5600000005</v>
      </c>
      <c r="AG46" s="29"/>
      <c r="AH46" s="118"/>
      <c r="AI46" s="159"/>
      <c r="AJ46" s="182"/>
      <c r="AK46" s="182"/>
      <c r="AL46" s="182"/>
      <c r="AM46" s="182"/>
      <c r="AN46" s="182"/>
      <c r="AQ46" s="70" t="str">
        <f t="shared" si="11"/>
        <v/>
      </c>
      <c r="AR46" s="70"/>
      <c r="AS46" s="70"/>
      <c r="AV46" s="114"/>
    </row>
    <row r="47" spans="1:48" ht="22.5" customHeight="1" x14ac:dyDescent="0.25">
      <c r="A47" s="93" t="str">
        <f t="shared" si="8"/>
        <v/>
      </c>
      <c r="B47" s="93"/>
      <c r="C47" s="236" t="s">
        <v>188</v>
      </c>
      <c r="D47" s="4"/>
      <c r="E47" s="9"/>
      <c r="F47" s="4"/>
      <c r="G47" s="10"/>
      <c r="H47" s="10"/>
      <c r="I47" s="6">
        <f>SUM(I48:I66)</f>
        <v>57717.740000000005</v>
      </c>
      <c r="J47" s="6">
        <f>SUM(J48:J66)</f>
        <v>39357.30000000001</v>
      </c>
      <c r="K47" s="6">
        <f>SUM(K48:K66)</f>
        <v>36991.80000000001</v>
      </c>
      <c r="L47" s="120">
        <f>SUM(L48:L66)</f>
        <v>1505</v>
      </c>
      <c r="M47" s="6">
        <f>SUM(M48:M66)</f>
        <v>40114884.730000004</v>
      </c>
      <c r="N47" s="6"/>
      <c r="O47" s="6"/>
      <c r="P47" s="6"/>
      <c r="Q47" s="6">
        <f>SUM(Q48:Q66)</f>
        <v>40114884.730000004</v>
      </c>
      <c r="R47" s="6">
        <f>SUM(R48:R66)</f>
        <v>3456387.19</v>
      </c>
      <c r="S47" s="6"/>
      <c r="T47" s="6"/>
      <c r="U47" s="6">
        <f>SUM(U48:U66)</f>
        <v>14536.2</v>
      </c>
      <c r="V47" s="6">
        <f>SUM(V48:V66)</f>
        <v>32607879.149999999</v>
      </c>
      <c r="W47" s="6"/>
      <c r="X47" s="6"/>
      <c r="Y47" s="6">
        <f>SUM(Y48:Y66)</f>
        <v>1224.5</v>
      </c>
      <c r="Z47" s="6">
        <f>SUM(Z48:Z66)</f>
        <v>1845773.62</v>
      </c>
      <c r="AA47" s="6">
        <f>SUM(AA48:AA66)</f>
        <v>85</v>
      </c>
      <c r="AB47" s="6">
        <f>SUM(AB48:AB66)</f>
        <v>610718.01</v>
      </c>
      <c r="AC47" s="6"/>
      <c r="AD47" s="6"/>
      <c r="AE47" s="6"/>
      <c r="AF47" s="201">
        <f>SUM(AF48:AF66)</f>
        <v>1594126.7600000002</v>
      </c>
      <c r="AG47" s="29"/>
      <c r="AH47" s="118"/>
      <c r="AI47" s="159"/>
      <c r="AJ47" s="182"/>
      <c r="AK47" s="182"/>
      <c r="AL47" s="182"/>
      <c r="AM47" s="182"/>
      <c r="AN47" s="182"/>
      <c r="AQ47" s="70" t="str">
        <f t="shared" si="11"/>
        <v/>
      </c>
      <c r="AR47" s="70"/>
      <c r="AS47" s="70"/>
      <c r="AV47" s="114"/>
    </row>
    <row r="48" spans="1:48" ht="22.5" customHeight="1" x14ac:dyDescent="0.25">
      <c r="A48" s="93" t="str">
        <f t="shared" si="8"/>
        <v>18.</v>
      </c>
      <c r="B48" s="93">
        <v>5479</v>
      </c>
      <c r="C48" s="227" t="s">
        <v>314</v>
      </c>
      <c r="D48" s="4">
        <v>1971</v>
      </c>
      <c r="E48" s="9"/>
      <c r="F48" s="4" t="s">
        <v>24</v>
      </c>
      <c r="G48" s="10">
        <v>5</v>
      </c>
      <c r="H48" s="10">
        <v>3</v>
      </c>
      <c r="I48" s="11">
        <v>2490.7600000000002</v>
      </c>
      <c r="J48" s="11">
        <v>1634</v>
      </c>
      <c r="K48" s="11">
        <v>1634</v>
      </c>
      <c r="L48" s="35">
        <v>72</v>
      </c>
      <c r="M48" s="15">
        <f t="shared" ref="M48:M66" si="12">R48+T48+V48+X48+Z48+AB48+AE48+AF48</f>
        <v>1392131.28</v>
      </c>
      <c r="N48" s="11"/>
      <c r="O48" s="11"/>
      <c r="P48" s="11"/>
      <c r="Q48" s="11">
        <f t="shared" ref="Q48:Q66" si="13">M48</f>
        <v>1392131.28</v>
      </c>
      <c r="R48" s="11"/>
      <c r="S48" s="11"/>
      <c r="T48" s="11"/>
      <c r="U48" s="11">
        <v>803</v>
      </c>
      <c r="V48" s="11">
        <v>1392131.28</v>
      </c>
      <c r="W48" s="11"/>
      <c r="X48" s="11"/>
      <c r="Y48" s="11"/>
      <c r="Z48" s="11"/>
      <c r="AA48" s="11"/>
      <c r="AB48" s="11"/>
      <c r="AC48" s="11"/>
      <c r="AD48" s="11"/>
      <c r="AE48" s="11"/>
      <c r="AF48" s="201"/>
      <c r="AG48" s="29" t="s">
        <v>197</v>
      </c>
      <c r="AH48" s="118"/>
      <c r="AI48" s="159"/>
      <c r="AJ48" s="182"/>
      <c r="AK48" s="182"/>
      <c r="AL48" s="182"/>
      <c r="AM48" s="182"/>
      <c r="AN48" s="182"/>
      <c r="AO48" s="70">
        <f>MAX(AO$26:AO47)+1</f>
        <v>18</v>
      </c>
      <c r="AP48" s="70" t="s">
        <v>142</v>
      </c>
      <c r="AQ48" s="70" t="str">
        <f t="shared" si="11"/>
        <v>18.</v>
      </c>
      <c r="AS48" s="70"/>
      <c r="AV48" s="114"/>
    </row>
    <row r="49" spans="1:48" ht="22.5" customHeight="1" x14ac:dyDescent="0.25">
      <c r="A49" s="93" t="str">
        <f t="shared" si="8"/>
        <v>19.</v>
      </c>
      <c r="B49" s="93">
        <v>499</v>
      </c>
      <c r="C49" s="220" t="s">
        <v>48</v>
      </c>
      <c r="D49" s="8">
        <v>1970</v>
      </c>
      <c r="E49" s="9" t="s">
        <v>23</v>
      </c>
      <c r="F49" s="9" t="s">
        <v>24</v>
      </c>
      <c r="G49" s="10">
        <v>4</v>
      </c>
      <c r="H49" s="10">
        <v>3</v>
      </c>
      <c r="I49" s="11">
        <v>1228.6099999999999</v>
      </c>
      <c r="J49" s="11">
        <v>1164.72</v>
      </c>
      <c r="K49" s="11">
        <v>835.47</v>
      </c>
      <c r="L49" s="35">
        <v>38</v>
      </c>
      <c r="M49" s="15">
        <f t="shared" si="12"/>
        <v>3101850.54</v>
      </c>
      <c r="N49" s="15"/>
      <c r="O49" s="15"/>
      <c r="P49" s="15"/>
      <c r="Q49" s="11">
        <f t="shared" si="13"/>
        <v>3101850.54</v>
      </c>
      <c r="R49" s="15">
        <f>1673170.59+125066.46+602220.04</f>
        <v>2400457.09</v>
      </c>
      <c r="S49" s="98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74">
        <f>263405.04+196059.17+241929.24</f>
        <v>701393.45</v>
      </c>
      <c r="AG49" s="29" t="s">
        <v>197</v>
      </c>
      <c r="AH49" s="118"/>
      <c r="AI49" s="95"/>
      <c r="AJ49" s="183" t="s">
        <v>1403</v>
      </c>
      <c r="AK49" s="183"/>
      <c r="AL49" s="183"/>
      <c r="AM49" s="183"/>
      <c r="AN49" s="183"/>
      <c r="AO49" s="70">
        <f>MAX(AO$26:AO48)+1</f>
        <v>19</v>
      </c>
      <c r="AP49" s="70" t="s">
        <v>142</v>
      </c>
      <c r="AQ49" s="70" t="str">
        <f t="shared" si="11"/>
        <v>19.</v>
      </c>
      <c r="AS49" s="70"/>
      <c r="AV49" s="114"/>
    </row>
    <row r="50" spans="1:48" ht="22.5" customHeight="1" x14ac:dyDescent="0.25">
      <c r="A50" s="93" t="str">
        <f t="shared" si="8"/>
        <v>20.</v>
      </c>
      <c r="B50" s="93">
        <v>5477</v>
      </c>
      <c r="C50" s="227" t="s">
        <v>313</v>
      </c>
      <c r="D50" s="4">
        <v>1965</v>
      </c>
      <c r="E50" s="4" t="s">
        <v>23</v>
      </c>
      <c r="F50" s="4" t="s">
        <v>24</v>
      </c>
      <c r="G50" s="4">
        <v>3</v>
      </c>
      <c r="H50" s="4">
        <v>3</v>
      </c>
      <c r="I50" s="18">
        <v>1228</v>
      </c>
      <c r="J50" s="18">
        <v>819.7</v>
      </c>
      <c r="K50" s="18">
        <v>696.8</v>
      </c>
      <c r="L50" s="38">
        <v>42</v>
      </c>
      <c r="M50" s="15">
        <f t="shared" si="12"/>
        <v>739773.6100000001</v>
      </c>
      <c r="N50" s="15"/>
      <c r="O50" s="15"/>
      <c r="P50" s="15"/>
      <c r="Q50" s="11">
        <f t="shared" si="13"/>
        <v>739773.6100000001</v>
      </c>
      <c r="R50" s="15">
        <f>186236.51+285418.78</f>
        <v>471655.29000000004</v>
      </c>
      <c r="S50" s="98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203">
        <f>114380.84+153737.48</f>
        <v>268118.32</v>
      </c>
      <c r="AG50" s="29" t="s">
        <v>197</v>
      </c>
      <c r="AH50" s="118"/>
      <c r="AI50" s="159"/>
      <c r="AJ50" s="182" t="s">
        <v>1394</v>
      </c>
      <c r="AK50" s="182"/>
      <c r="AL50" s="182"/>
      <c r="AM50" s="182"/>
      <c r="AN50" s="182"/>
      <c r="AO50" s="70">
        <f>MAX(AO$26:AO49)+1</f>
        <v>20</v>
      </c>
      <c r="AP50" s="70" t="s">
        <v>142</v>
      </c>
      <c r="AQ50" s="70" t="str">
        <f t="shared" si="11"/>
        <v>20.</v>
      </c>
      <c r="AS50" s="70"/>
      <c r="AV50" s="114"/>
    </row>
    <row r="51" spans="1:48" ht="22.5" customHeight="1" x14ac:dyDescent="0.25">
      <c r="A51" s="93" t="str">
        <f t="shared" si="8"/>
        <v>21.</v>
      </c>
      <c r="B51" s="93">
        <v>663</v>
      </c>
      <c r="C51" s="220" t="s">
        <v>224</v>
      </c>
      <c r="D51" s="8">
        <v>1993</v>
      </c>
      <c r="E51" s="9" t="s">
        <v>23</v>
      </c>
      <c r="F51" s="9" t="s">
        <v>24</v>
      </c>
      <c r="G51" s="14">
        <v>5</v>
      </c>
      <c r="H51" s="14">
        <v>6</v>
      </c>
      <c r="I51" s="16">
        <v>9112.5</v>
      </c>
      <c r="J51" s="16">
        <v>5763.5</v>
      </c>
      <c r="K51" s="16">
        <v>5763.5</v>
      </c>
      <c r="L51" s="37">
        <v>136</v>
      </c>
      <c r="M51" s="11">
        <f t="shared" si="12"/>
        <v>6522981.5499999998</v>
      </c>
      <c r="N51" s="11"/>
      <c r="O51" s="11"/>
      <c r="P51" s="11"/>
      <c r="Q51" s="11">
        <f t="shared" si="13"/>
        <v>6522981.5499999998</v>
      </c>
      <c r="R51" s="11"/>
      <c r="S51" s="35"/>
      <c r="T51" s="11"/>
      <c r="U51" s="11">
        <v>2254</v>
      </c>
      <c r="V51" s="11">
        <v>6135235.2000000002</v>
      </c>
      <c r="W51" s="11"/>
      <c r="X51" s="11"/>
      <c r="Y51" s="11"/>
      <c r="Z51" s="11"/>
      <c r="AA51" s="11"/>
      <c r="AB51" s="11"/>
      <c r="AC51" s="11"/>
      <c r="AD51" s="11"/>
      <c r="AE51" s="11"/>
      <c r="AF51" s="74">
        <v>387746.35</v>
      </c>
      <c r="AG51" s="29" t="s">
        <v>197</v>
      </c>
      <c r="AH51" s="118"/>
      <c r="AI51" s="95"/>
      <c r="AJ51" s="183"/>
      <c r="AK51" s="183"/>
      <c r="AL51" s="183"/>
      <c r="AM51" s="183"/>
      <c r="AN51" s="183"/>
      <c r="AO51" s="70">
        <f>MAX(AO$26:AO50)+1</f>
        <v>21</v>
      </c>
      <c r="AP51" s="70" t="s">
        <v>142</v>
      </c>
      <c r="AQ51" s="70" t="str">
        <f t="shared" si="11"/>
        <v>21.</v>
      </c>
      <c r="AS51" s="70"/>
      <c r="AV51" s="114"/>
    </row>
    <row r="52" spans="1:48" ht="22.5" customHeight="1" x14ac:dyDescent="0.25">
      <c r="A52" s="93" t="str">
        <f t="shared" si="8"/>
        <v>22.</v>
      </c>
      <c r="B52" s="93">
        <v>697</v>
      </c>
      <c r="C52" s="240" t="s">
        <v>266</v>
      </c>
      <c r="D52" s="8">
        <v>1940</v>
      </c>
      <c r="E52" s="4" t="s">
        <v>23</v>
      </c>
      <c r="F52" s="4" t="s">
        <v>24</v>
      </c>
      <c r="G52" s="8">
        <v>2</v>
      </c>
      <c r="H52" s="8">
        <v>2</v>
      </c>
      <c r="I52" s="13">
        <v>563.4</v>
      </c>
      <c r="J52" s="13">
        <v>299.10000000000002</v>
      </c>
      <c r="K52" s="13">
        <v>299.10000000000002</v>
      </c>
      <c r="L52" s="36">
        <v>20</v>
      </c>
      <c r="M52" s="15">
        <f t="shared" si="12"/>
        <v>1010438.05</v>
      </c>
      <c r="N52" s="15"/>
      <c r="O52" s="15"/>
      <c r="P52" s="15"/>
      <c r="Q52" s="11">
        <f t="shared" si="13"/>
        <v>1010438.05</v>
      </c>
      <c r="R52" s="15"/>
      <c r="S52" s="98"/>
      <c r="T52" s="15"/>
      <c r="U52" s="15">
        <v>282</v>
      </c>
      <c r="V52" s="15">
        <v>1010438.05</v>
      </c>
      <c r="W52" s="15"/>
      <c r="X52" s="15"/>
      <c r="Y52" s="15"/>
      <c r="Z52" s="15"/>
      <c r="AA52" s="15"/>
      <c r="AB52" s="15"/>
      <c r="AC52" s="15"/>
      <c r="AD52" s="15"/>
      <c r="AE52" s="15"/>
      <c r="AF52" s="203"/>
      <c r="AG52" s="29" t="s">
        <v>197</v>
      </c>
      <c r="AH52" s="118"/>
      <c r="AI52" s="159"/>
      <c r="AJ52" s="182"/>
      <c r="AK52" s="182"/>
      <c r="AL52" s="182"/>
      <c r="AM52" s="182"/>
      <c r="AN52" s="182"/>
      <c r="AO52" s="70">
        <f>MAX(AO$26:AO51)+1</f>
        <v>22</v>
      </c>
      <c r="AP52" s="70" t="s">
        <v>142</v>
      </c>
      <c r="AQ52" s="70" t="str">
        <f t="shared" si="11"/>
        <v>22.</v>
      </c>
      <c r="AS52" s="87"/>
      <c r="AV52" s="114"/>
    </row>
    <row r="53" spans="1:48" ht="22.5" customHeight="1" x14ac:dyDescent="0.25">
      <c r="A53" s="93" t="str">
        <f t="shared" si="8"/>
        <v>23.</v>
      </c>
      <c r="B53" s="93">
        <v>5486</v>
      </c>
      <c r="C53" s="220" t="s">
        <v>237</v>
      </c>
      <c r="D53" s="8">
        <v>1932</v>
      </c>
      <c r="E53" s="9" t="s">
        <v>23</v>
      </c>
      <c r="F53" s="9" t="s">
        <v>24</v>
      </c>
      <c r="G53" s="14">
        <v>4</v>
      </c>
      <c r="H53" s="14">
        <v>4</v>
      </c>
      <c r="I53" s="16">
        <v>2884.08</v>
      </c>
      <c r="J53" s="16">
        <v>2863.95</v>
      </c>
      <c r="K53" s="16">
        <v>2226.1999999999998</v>
      </c>
      <c r="L53" s="37">
        <v>54</v>
      </c>
      <c r="M53" s="11">
        <f t="shared" si="12"/>
        <v>4350779.68</v>
      </c>
      <c r="N53" s="11"/>
      <c r="O53" s="11"/>
      <c r="P53" s="11"/>
      <c r="Q53" s="11">
        <f t="shared" si="13"/>
        <v>4350779.68</v>
      </c>
      <c r="R53" s="15">
        <v>460402.79</v>
      </c>
      <c r="S53" s="35"/>
      <c r="T53" s="11"/>
      <c r="U53" s="11">
        <v>1011.9</v>
      </c>
      <c r="V53" s="11">
        <v>3890376.89</v>
      </c>
      <c r="W53" s="11"/>
      <c r="X53" s="11"/>
      <c r="Y53" s="11"/>
      <c r="Z53" s="11"/>
      <c r="AA53" s="11"/>
      <c r="AB53" s="11"/>
      <c r="AC53" s="11"/>
      <c r="AD53" s="11"/>
      <c r="AE53" s="15"/>
      <c r="AF53" s="74"/>
      <c r="AG53" s="29" t="s">
        <v>197</v>
      </c>
      <c r="AH53" s="118"/>
      <c r="AI53" s="95"/>
      <c r="AJ53" s="183" t="s">
        <v>1396</v>
      </c>
      <c r="AK53" s="183"/>
      <c r="AL53" s="183"/>
      <c r="AM53" s="183"/>
      <c r="AN53" s="183"/>
      <c r="AO53" s="70">
        <f>MAX(AO$26:AO52)+1</f>
        <v>23</v>
      </c>
      <c r="AP53" s="70" t="s">
        <v>142</v>
      </c>
      <c r="AQ53" s="70" t="str">
        <f t="shared" si="11"/>
        <v>23.</v>
      </c>
      <c r="AS53" s="70"/>
      <c r="AV53" s="114"/>
    </row>
    <row r="54" spans="1:48" ht="22.5" customHeight="1" x14ac:dyDescent="0.25">
      <c r="A54" s="93" t="str">
        <f t="shared" si="8"/>
        <v>24.</v>
      </c>
      <c r="B54" s="93">
        <v>134</v>
      </c>
      <c r="C54" s="226" t="s">
        <v>249</v>
      </c>
      <c r="D54" s="4">
        <v>1954</v>
      </c>
      <c r="E54" s="4" t="s">
        <v>23</v>
      </c>
      <c r="F54" s="4" t="s">
        <v>24</v>
      </c>
      <c r="G54" s="4">
        <v>2</v>
      </c>
      <c r="H54" s="4">
        <v>1</v>
      </c>
      <c r="I54" s="13">
        <v>670</v>
      </c>
      <c r="J54" s="13">
        <v>371</v>
      </c>
      <c r="K54" s="13">
        <v>371</v>
      </c>
      <c r="L54" s="36">
        <v>11</v>
      </c>
      <c r="M54" s="15">
        <f t="shared" si="12"/>
        <v>615508.91</v>
      </c>
      <c r="N54" s="15"/>
      <c r="O54" s="15"/>
      <c r="P54" s="15"/>
      <c r="Q54" s="11">
        <f t="shared" si="13"/>
        <v>615508.91</v>
      </c>
      <c r="R54" s="15"/>
      <c r="S54" s="98"/>
      <c r="T54" s="15"/>
      <c r="U54" s="15"/>
      <c r="V54" s="15"/>
      <c r="W54" s="15"/>
      <c r="X54" s="15"/>
      <c r="Y54" s="15">
        <v>475.8</v>
      </c>
      <c r="Z54" s="15">
        <v>615508.91</v>
      </c>
      <c r="AA54" s="15"/>
      <c r="AB54" s="15"/>
      <c r="AC54" s="15"/>
      <c r="AD54" s="15"/>
      <c r="AE54" s="15"/>
      <c r="AF54" s="203"/>
      <c r="AG54" s="29" t="s">
        <v>197</v>
      </c>
      <c r="AH54" s="118"/>
      <c r="AI54" s="159"/>
      <c r="AJ54" s="182"/>
      <c r="AK54" s="182"/>
      <c r="AL54" s="182"/>
      <c r="AM54" s="182"/>
      <c r="AN54" s="182"/>
      <c r="AO54" s="70">
        <f>MAX(AO$26:AO53)+1</f>
        <v>24</v>
      </c>
      <c r="AP54" s="70" t="s">
        <v>142</v>
      </c>
      <c r="AQ54" s="70" t="str">
        <f t="shared" si="11"/>
        <v>24.</v>
      </c>
      <c r="AS54" s="87"/>
      <c r="AV54" s="114"/>
    </row>
    <row r="55" spans="1:48" ht="22.5" customHeight="1" x14ac:dyDescent="0.25">
      <c r="A55" s="93" t="str">
        <f t="shared" si="8"/>
        <v>25.</v>
      </c>
      <c r="B55" s="93">
        <v>133</v>
      </c>
      <c r="C55" s="220" t="s">
        <v>1224</v>
      </c>
      <c r="D55" s="4">
        <v>1985</v>
      </c>
      <c r="E55" s="9" t="s">
        <v>23</v>
      </c>
      <c r="F55" s="9" t="s">
        <v>24</v>
      </c>
      <c r="G55" s="10">
        <v>3</v>
      </c>
      <c r="H55" s="10">
        <v>3</v>
      </c>
      <c r="I55" s="11">
        <v>1834</v>
      </c>
      <c r="J55" s="11">
        <v>1250.5999999999999</v>
      </c>
      <c r="K55" s="11">
        <v>1250.5999999999999</v>
      </c>
      <c r="L55" s="35">
        <v>48</v>
      </c>
      <c r="M55" s="11">
        <f t="shared" si="12"/>
        <v>1107221.75</v>
      </c>
      <c r="N55" s="11"/>
      <c r="O55" s="11"/>
      <c r="P55" s="11"/>
      <c r="Q55" s="11">
        <f t="shared" si="13"/>
        <v>1107221.75</v>
      </c>
      <c r="R55" s="11"/>
      <c r="S55" s="35"/>
      <c r="T55" s="11"/>
      <c r="U55" s="11">
        <v>548.4</v>
      </c>
      <c r="V55" s="11">
        <v>1107221.75</v>
      </c>
      <c r="W55" s="11"/>
      <c r="X55" s="11"/>
      <c r="Y55" s="11"/>
      <c r="Z55" s="11"/>
      <c r="AA55" s="11"/>
      <c r="AB55" s="11"/>
      <c r="AC55" s="11"/>
      <c r="AD55" s="11"/>
      <c r="AE55" s="11"/>
      <c r="AF55" s="74"/>
      <c r="AG55" s="29" t="s">
        <v>197</v>
      </c>
      <c r="AH55" s="118"/>
      <c r="AI55" s="159"/>
      <c r="AJ55" s="183"/>
      <c r="AK55" s="183"/>
      <c r="AL55" s="183"/>
      <c r="AM55" s="183"/>
      <c r="AN55" s="183"/>
      <c r="AO55" s="70">
        <f>MAX(AO$26:AO54)+1</f>
        <v>25</v>
      </c>
      <c r="AP55" s="70" t="s">
        <v>142</v>
      </c>
      <c r="AQ55" s="70" t="str">
        <f t="shared" si="11"/>
        <v>25.</v>
      </c>
      <c r="AS55" s="70"/>
      <c r="AV55" s="114"/>
    </row>
    <row r="56" spans="1:48" ht="22.5" customHeight="1" x14ac:dyDescent="0.25">
      <c r="A56" s="93" t="str">
        <f t="shared" si="8"/>
        <v>26.</v>
      </c>
      <c r="B56" s="93">
        <v>704</v>
      </c>
      <c r="C56" s="220" t="s">
        <v>60</v>
      </c>
      <c r="D56" s="8">
        <v>1964</v>
      </c>
      <c r="E56" s="9" t="s">
        <v>23</v>
      </c>
      <c r="F56" s="9" t="s">
        <v>25</v>
      </c>
      <c r="G56" s="14">
        <v>1</v>
      </c>
      <c r="H56" s="14">
        <v>2</v>
      </c>
      <c r="I56" s="16">
        <v>187.7</v>
      </c>
      <c r="J56" s="16">
        <v>124.2</v>
      </c>
      <c r="K56" s="16">
        <v>124.2</v>
      </c>
      <c r="L56" s="37">
        <v>16</v>
      </c>
      <c r="M56" s="11">
        <f t="shared" si="12"/>
        <v>123872.02</v>
      </c>
      <c r="N56" s="11"/>
      <c r="O56" s="11"/>
      <c r="P56" s="11"/>
      <c r="Q56" s="11">
        <f t="shared" si="13"/>
        <v>123872.02</v>
      </c>
      <c r="R56" s="11">
        <v>123872.02</v>
      </c>
      <c r="S56" s="3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74"/>
      <c r="AG56" s="29" t="s">
        <v>197</v>
      </c>
      <c r="AH56" s="118"/>
      <c r="AI56" s="95"/>
      <c r="AJ56" s="183" t="s">
        <v>1393</v>
      </c>
      <c r="AK56" s="183"/>
      <c r="AL56" s="183"/>
      <c r="AM56" s="183"/>
      <c r="AN56" s="183"/>
      <c r="AO56" s="70">
        <f>MAX(AO$26:AO55)+1</f>
        <v>26</v>
      </c>
      <c r="AP56" s="70" t="s">
        <v>142</v>
      </c>
      <c r="AQ56" s="70" t="str">
        <f t="shared" si="11"/>
        <v>26.</v>
      </c>
      <c r="AS56" s="70"/>
      <c r="AV56" s="114"/>
    </row>
    <row r="57" spans="1:48" ht="22.5" customHeight="1" x14ac:dyDescent="0.25">
      <c r="A57" s="93" t="str">
        <f t="shared" si="8"/>
        <v>27.</v>
      </c>
      <c r="B57" s="93">
        <v>364</v>
      </c>
      <c r="C57" s="240" t="s">
        <v>254</v>
      </c>
      <c r="D57" s="4">
        <v>1993</v>
      </c>
      <c r="E57" s="4" t="s">
        <v>23</v>
      </c>
      <c r="F57" s="4" t="s">
        <v>24</v>
      </c>
      <c r="G57" s="4">
        <v>2</v>
      </c>
      <c r="H57" s="4">
        <v>2</v>
      </c>
      <c r="I57" s="13">
        <v>1005.7</v>
      </c>
      <c r="J57" s="13">
        <v>568.70000000000005</v>
      </c>
      <c r="K57" s="13">
        <v>568.70000000000005</v>
      </c>
      <c r="L57" s="36">
        <v>28</v>
      </c>
      <c r="M57" s="15">
        <f t="shared" si="12"/>
        <v>911610.88</v>
      </c>
      <c r="N57" s="15"/>
      <c r="O57" s="15"/>
      <c r="P57" s="15"/>
      <c r="Q57" s="11">
        <f t="shared" si="13"/>
        <v>911610.88</v>
      </c>
      <c r="R57" s="15"/>
      <c r="S57" s="98"/>
      <c r="T57" s="15"/>
      <c r="U57" s="15">
        <v>520.6</v>
      </c>
      <c r="V57" s="15">
        <v>911610.88</v>
      </c>
      <c r="W57" s="15"/>
      <c r="X57" s="15"/>
      <c r="Y57" s="15"/>
      <c r="Z57" s="15"/>
      <c r="AA57" s="15"/>
      <c r="AB57" s="15"/>
      <c r="AC57" s="15"/>
      <c r="AD57" s="15"/>
      <c r="AE57" s="15"/>
      <c r="AF57" s="203"/>
      <c r="AG57" s="29" t="s">
        <v>197</v>
      </c>
      <c r="AH57" s="118"/>
      <c r="AI57" s="159"/>
      <c r="AJ57" s="182"/>
      <c r="AK57" s="182"/>
      <c r="AL57" s="182"/>
      <c r="AM57" s="182"/>
      <c r="AN57" s="182"/>
      <c r="AO57" s="70">
        <f>MAX(AO$26:AO56)+1</f>
        <v>27</v>
      </c>
      <c r="AP57" s="70" t="s">
        <v>142</v>
      </c>
      <c r="AQ57" s="70" t="str">
        <f t="shared" si="11"/>
        <v>27.</v>
      </c>
      <c r="AS57" s="87"/>
      <c r="AV57" s="114"/>
    </row>
    <row r="58" spans="1:48" ht="22.5" customHeight="1" x14ac:dyDescent="0.25">
      <c r="A58" s="93" t="str">
        <f t="shared" si="8"/>
        <v>28.</v>
      </c>
      <c r="B58" s="93">
        <v>366</v>
      </c>
      <c r="C58" s="240" t="s">
        <v>255</v>
      </c>
      <c r="D58" s="4">
        <v>1992</v>
      </c>
      <c r="E58" s="4" t="s">
        <v>23</v>
      </c>
      <c r="F58" s="4" t="s">
        <v>24</v>
      </c>
      <c r="G58" s="4">
        <v>3</v>
      </c>
      <c r="H58" s="4">
        <v>3</v>
      </c>
      <c r="I58" s="13">
        <v>1517.7</v>
      </c>
      <c r="J58" s="13">
        <v>940.7</v>
      </c>
      <c r="K58" s="13">
        <v>940.7</v>
      </c>
      <c r="L58" s="36">
        <v>36</v>
      </c>
      <c r="M58" s="15">
        <f t="shared" si="12"/>
        <v>906355.14</v>
      </c>
      <c r="N58" s="15"/>
      <c r="O58" s="15"/>
      <c r="P58" s="15"/>
      <c r="Q58" s="11">
        <f t="shared" si="13"/>
        <v>906355.14</v>
      </c>
      <c r="R58" s="15"/>
      <c r="S58" s="98"/>
      <c r="T58" s="15"/>
      <c r="U58" s="15">
        <v>506.3</v>
      </c>
      <c r="V58" s="15">
        <v>906355.14</v>
      </c>
      <c r="W58" s="15"/>
      <c r="X58" s="15"/>
      <c r="Y58" s="15"/>
      <c r="Z58" s="15"/>
      <c r="AA58" s="15"/>
      <c r="AB58" s="15"/>
      <c r="AC58" s="15"/>
      <c r="AD58" s="15"/>
      <c r="AE58" s="15"/>
      <c r="AF58" s="203"/>
      <c r="AG58" s="29" t="s">
        <v>197</v>
      </c>
      <c r="AH58" s="118"/>
      <c r="AI58" s="159"/>
      <c r="AJ58" s="182"/>
      <c r="AK58" s="182"/>
      <c r="AL58" s="182"/>
      <c r="AM58" s="182"/>
      <c r="AN58" s="182"/>
      <c r="AO58" s="70">
        <f>MAX(AO$26:AO57)+1</f>
        <v>28</v>
      </c>
      <c r="AP58" s="70" t="s">
        <v>142</v>
      </c>
      <c r="AQ58" s="70" t="str">
        <f t="shared" si="11"/>
        <v>28.</v>
      </c>
      <c r="AS58" s="87"/>
      <c r="AV58" s="114"/>
    </row>
    <row r="59" spans="1:48" ht="22.5" customHeight="1" x14ac:dyDescent="0.25">
      <c r="A59" s="93" t="str">
        <f t="shared" si="8"/>
        <v>29.</v>
      </c>
      <c r="B59" s="93">
        <v>123</v>
      </c>
      <c r="C59" s="237" t="s">
        <v>248</v>
      </c>
      <c r="D59" s="8">
        <v>1994</v>
      </c>
      <c r="E59" s="4" t="s">
        <v>23</v>
      </c>
      <c r="F59" s="4" t="s">
        <v>24</v>
      </c>
      <c r="G59" s="8">
        <v>5</v>
      </c>
      <c r="H59" s="8">
        <v>8</v>
      </c>
      <c r="I59" s="13">
        <v>11008.8</v>
      </c>
      <c r="J59" s="13">
        <v>7179.29</v>
      </c>
      <c r="K59" s="13">
        <v>7066.19</v>
      </c>
      <c r="L59" s="36">
        <v>242</v>
      </c>
      <c r="M59" s="15">
        <f t="shared" si="12"/>
        <v>4548720.7699999996</v>
      </c>
      <c r="N59" s="15"/>
      <c r="O59" s="15"/>
      <c r="P59" s="15"/>
      <c r="Q59" s="11">
        <f t="shared" si="13"/>
        <v>4548720.7699999996</v>
      </c>
      <c r="R59" s="15"/>
      <c r="S59" s="98"/>
      <c r="T59" s="15"/>
      <c r="U59" s="15">
        <v>2476</v>
      </c>
      <c r="V59" s="15">
        <v>4548720.7699999996</v>
      </c>
      <c r="W59" s="15"/>
      <c r="X59" s="15"/>
      <c r="Y59" s="15"/>
      <c r="Z59" s="15"/>
      <c r="AA59" s="15"/>
      <c r="AB59" s="15"/>
      <c r="AC59" s="15"/>
      <c r="AD59" s="15"/>
      <c r="AE59" s="15"/>
      <c r="AF59" s="203"/>
      <c r="AG59" s="29" t="s">
        <v>197</v>
      </c>
      <c r="AH59" s="118"/>
      <c r="AI59" s="159"/>
      <c r="AJ59" s="182"/>
      <c r="AK59" s="182"/>
      <c r="AL59" s="182"/>
      <c r="AM59" s="182"/>
      <c r="AN59" s="182"/>
      <c r="AO59" s="70">
        <f>MAX(AO$26:AO58)+1</f>
        <v>29</v>
      </c>
      <c r="AP59" s="70" t="s">
        <v>142</v>
      </c>
      <c r="AQ59" s="70" t="str">
        <f t="shared" si="11"/>
        <v>29.</v>
      </c>
      <c r="AS59" s="87"/>
      <c r="AV59" s="114"/>
    </row>
    <row r="60" spans="1:48" ht="22.5" customHeight="1" x14ac:dyDescent="0.25">
      <c r="A60" s="93" t="str">
        <f t="shared" si="8"/>
        <v>30.</v>
      </c>
      <c r="B60" s="93">
        <v>688</v>
      </c>
      <c r="C60" s="220" t="s">
        <v>225</v>
      </c>
      <c r="D60" s="8">
        <v>1998</v>
      </c>
      <c r="E60" s="9" t="s">
        <v>23</v>
      </c>
      <c r="F60" s="9" t="s">
        <v>24</v>
      </c>
      <c r="G60" s="14">
        <v>5</v>
      </c>
      <c r="H60" s="14">
        <v>5</v>
      </c>
      <c r="I60" s="16">
        <v>3400.3</v>
      </c>
      <c r="J60" s="16">
        <v>1990.9</v>
      </c>
      <c r="K60" s="16">
        <v>1990.9</v>
      </c>
      <c r="L60" s="37">
        <v>114</v>
      </c>
      <c r="M60" s="11">
        <f t="shared" si="12"/>
        <v>2135796.35</v>
      </c>
      <c r="N60" s="11"/>
      <c r="O60" s="11"/>
      <c r="P60" s="11"/>
      <c r="Q60" s="11">
        <f t="shared" si="13"/>
        <v>2135796.35</v>
      </c>
      <c r="R60" s="11"/>
      <c r="S60" s="35"/>
      <c r="T60" s="11"/>
      <c r="U60" s="11">
        <v>1167</v>
      </c>
      <c r="V60" s="11">
        <v>2135796.35</v>
      </c>
      <c r="W60" s="11"/>
      <c r="X60" s="11"/>
      <c r="Y60" s="11"/>
      <c r="Z60" s="11"/>
      <c r="AA60" s="11"/>
      <c r="AB60" s="11"/>
      <c r="AC60" s="11"/>
      <c r="AD60" s="11"/>
      <c r="AE60" s="11"/>
      <c r="AF60" s="74"/>
      <c r="AG60" s="29" t="s">
        <v>197</v>
      </c>
      <c r="AH60" s="118"/>
      <c r="AI60" s="95"/>
      <c r="AJ60" s="183"/>
      <c r="AK60" s="183"/>
      <c r="AL60" s="183"/>
      <c r="AM60" s="183"/>
      <c r="AN60" s="183"/>
      <c r="AO60" s="70">
        <f>MAX(AO$26:AO59)+1</f>
        <v>30</v>
      </c>
      <c r="AP60" s="70" t="s">
        <v>142</v>
      </c>
      <c r="AQ60" s="70" t="str">
        <f t="shared" si="11"/>
        <v>30.</v>
      </c>
      <c r="AS60" s="70"/>
      <c r="AV60" s="114"/>
    </row>
    <row r="61" spans="1:48" ht="22.5" customHeight="1" x14ac:dyDescent="0.25">
      <c r="A61" s="93" t="str">
        <f t="shared" si="8"/>
        <v>31.</v>
      </c>
      <c r="B61" s="93">
        <v>493</v>
      </c>
      <c r="C61" s="220" t="s">
        <v>208</v>
      </c>
      <c r="D61" s="8">
        <v>1917</v>
      </c>
      <c r="E61" s="9" t="s">
        <v>23</v>
      </c>
      <c r="F61" s="9" t="s">
        <v>24</v>
      </c>
      <c r="G61" s="10">
        <v>2</v>
      </c>
      <c r="H61" s="10">
        <v>2</v>
      </c>
      <c r="I61" s="11">
        <v>1296</v>
      </c>
      <c r="J61" s="11">
        <v>600.9</v>
      </c>
      <c r="K61" s="11">
        <v>600.9</v>
      </c>
      <c r="L61" s="35">
        <v>11</v>
      </c>
      <c r="M61" s="11">
        <f t="shared" si="12"/>
        <v>1358439.07</v>
      </c>
      <c r="N61" s="11"/>
      <c r="O61" s="11"/>
      <c r="P61" s="11"/>
      <c r="Q61" s="11">
        <f t="shared" si="13"/>
        <v>1358439.07</v>
      </c>
      <c r="R61" s="11"/>
      <c r="S61" s="35"/>
      <c r="T61" s="11"/>
      <c r="U61" s="11"/>
      <c r="V61" s="11"/>
      <c r="W61" s="11"/>
      <c r="X61" s="11"/>
      <c r="Y61" s="11">
        <v>748.7</v>
      </c>
      <c r="Z61" s="11">
        <v>1230264.71</v>
      </c>
      <c r="AA61" s="11"/>
      <c r="AB61" s="11"/>
      <c r="AC61" s="11"/>
      <c r="AD61" s="11"/>
      <c r="AE61" s="11"/>
      <c r="AF61" s="74">
        <v>128174.36</v>
      </c>
      <c r="AG61" s="29" t="s">
        <v>197</v>
      </c>
      <c r="AH61" s="118"/>
      <c r="AI61" s="95"/>
      <c r="AJ61" s="183"/>
      <c r="AK61" s="183"/>
      <c r="AL61" s="183"/>
      <c r="AM61" s="183"/>
      <c r="AN61" s="183"/>
      <c r="AO61" s="70">
        <f>MAX(AO$26:AO60)+1</f>
        <v>31</v>
      </c>
      <c r="AP61" s="70" t="s">
        <v>142</v>
      </c>
      <c r="AQ61" s="70" t="str">
        <f t="shared" si="11"/>
        <v>31.</v>
      </c>
      <c r="AS61" s="70"/>
      <c r="AV61" s="114"/>
    </row>
    <row r="62" spans="1:48" ht="22.5" customHeight="1" x14ac:dyDescent="0.25">
      <c r="A62" s="93" t="str">
        <f t="shared" si="8"/>
        <v>32.</v>
      </c>
      <c r="B62" s="93">
        <v>5462</v>
      </c>
      <c r="C62" s="240" t="s">
        <v>274</v>
      </c>
      <c r="D62" s="4">
        <v>1917</v>
      </c>
      <c r="E62" s="4" t="s">
        <v>23</v>
      </c>
      <c r="F62" s="4" t="s">
        <v>24</v>
      </c>
      <c r="G62" s="4">
        <v>2</v>
      </c>
      <c r="H62" s="4">
        <v>1</v>
      </c>
      <c r="I62" s="13">
        <v>449.09</v>
      </c>
      <c r="J62" s="13">
        <v>412.84</v>
      </c>
      <c r="K62" s="13">
        <v>313.44</v>
      </c>
      <c r="L62" s="36">
        <v>11</v>
      </c>
      <c r="M62" s="15">
        <f t="shared" si="12"/>
        <v>719412.29</v>
      </c>
      <c r="N62" s="15"/>
      <c r="O62" s="15"/>
      <c r="P62" s="15"/>
      <c r="Q62" s="11">
        <f t="shared" si="13"/>
        <v>719412.29</v>
      </c>
      <c r="R62" s="15"/>
      <c r="S62" s="98"/>
      <c r="T62" s="15"/>
      <c r="U62" s="15"/>
      <c r="V62" s="15"/>
      <c r="W62" s="15"/>
      <c r="X62" s="15"/>
      <c r="Y62" s="15"/>
      <c r="Z62" s="15"/>
      <c r="AA62" s="15">
        <v>85</v>
      </c>
      <c r="AB62" s="15">
        <v>610718.01</v>
      </c>
      <c r="AC62" s="15"/>
      <c r="AD62" s="15"/>
      <c r="AE62" s="15"/>
      <c r="AF62" s="203">
        <v>108694.28</v>
      </c>
      <c r="AG62" s="29" t="s">
        <v>197</v>
      </c>
      <c r="AH62" s="118"/>
      <c r="AI62" s="159"/>
      <c r="AJ62" s="182"/>
      <c r="AK62" s="182"/>
      <c r="AL62" s="182"/>
      <c r="AM62" s="182"/>
      <c r="AN62" s="182"/>
      <c r="AO62" s="70">
        <f>MAX(AO$26:AO61)+1</f>
        <v>32</v>
      </c>
      <c r="AP62" s="70" t="s">
        <v>142</v>
      </c>
      <c r="AQ62" s="70" t="str">
        <f t="shared" si="11"/>
        <v>32.</v>
      </c>
      <c r="AV62" s="114"/>
    </row>
    <row r="63" spans="1:48" ht="22.5" customHeight="1" x14ac:dyDescent="0.25">
      <c r="A63" s="93" t="str">
        <f t="shared" si="8"/>
        <v>33.</v>
      </c>
      <c r="B63" s="93">
        <v>622</v>
      </c>
      <c r="C63" s="220" t="s">
        <v>221</v>
      </c>
      <c r="D63" s="4">
        <v>1982</v>
      </c>
      <c r="E63" s="9" t="s">
        <v>23</v>
      </c>
      <c r="F63" s="9" t="s">
        <v>24</v>
      </c>
      <c r="G63" s="10">
        <v>5</v>
      </c>
      <c r="H63" s="10">
        <v>18</v>
      </c>
      <c r="I63" s="11">
        <v>12385.3</v>
      </c>
      <c r="J63" s="11">
        <v>8297.7999999999993</v>
      </c>
      <c r="K63" s="11">
        <v>7315.7</v>
      </c>
      <c r="L63" s="35">
        <v>450</v>
      </c>
      <c r="M63" s="11">
        <f t="shared" si="12"/>
        <v>6046903.4000000004</v>
      </c>
      <c r="N63" s="11"/>
      <c r="O63" s="11"/>
      <c r="P63" s="11"/>
      <c r="Q63" s="11">
        <f t="shared" si="13"/>
        <v>6046903.4000000004</v>
      </c>
      <c r="R63" s="11"/>
      <c r="S63" s="35"/>
      <c r="T63" s="11"/>
      <c r="U63" s="11">
        <v>3373</v>
      </c>
      <c r="V63" s="11">
        <v>6046903.4000000004</v>
      </c>
      <c r="W63" s="11"/>
      <c r="X63" s="11"/>
      <c r="Y63" s="11"/>
      <c r="Z63" s="11"/>
      <c r="AA63" s="11"/>
      <c r="AB63" s="11"/>
      <c r="AC63" s="11"/>
      <c r="AD63" s="11"/>
      <c r="AE63" s="11"/>
      <c r="AF63" s="74"/>
      <c r="AG63" s="29" t="s">
        <v>197</v>
      </c>
      <c r="AH63" s="118"/>
      <c r="AI63" s="159"/>
      <c r="AJ63" s="183"/>
      <c r="AK63" s="183"/>
      <c r="AL63" s="183"/>
      <c r="AM63" s="183"/>
      <c r="AN63" s="183"/>
      <c r="AO63" s="70">
        <f>MAX(AO$26:AO62)+1</f>
        <v>33</v>
      </c>
      <c r="AP63" s="70" t="s">
        <v>142</v>
      </c>
      <c r="AQ63" s="70" t="str">
        <f t="shared" si="11"/>
        <v>33.</v>
      </c>
      <c r="AS63" s="70"/>
      <c r="AV63" s="114"/>
    </row>
    <row r="64" spans="1:48" ht="22.5" customHeight="1" x14ac:dyDescent="0.25">
      <c r="A64" s="93" t="str">
        <f t="shared" si="8"/>
        <v>34.</v>
      </c>
      <c r="B64" s="93">
        <v>614</v>
      </c>
      <c r="C64" s="227" t="s">
        <v>262</v>
      </c>
      <c r="D64" s="4">
        <v>1973</v>
      </c>
      <c r="E64" s="4" t="s">
        <v>23</v>
      </c>
      <c r="F64" s="4" t="s">
        <v>24</v>
      </c>
      <c r="G64" s="4">
        <v>6</v>
      </c>
      <c r="H64" s="4">
        <v>6</v>
      </c>
      <c r="I64" s="13">
        <v>5573.1</v>
      </c>
      <c r="J64" s="13">
        <v>4573.1000000000004</v>
      </c>
      <c r="K64" s="13">
        <v>4573.1000000000004</v>
      </c>
      <c r="L64" s="36">
        <v>156</v>
      </c>
      <c r="M64" s="15">
        <f t="shared" si="12"/>
        <v>2244727.14</v>
      </c>
      <c r="N64" s="15"/>
      <c r="O64" s="15"/>
      <c r="P64" s="15"/>
      <c r="Q64" s="11">
        <f t="shared" si="13"/>
        <v>2244727.14</v>
      </c>
      <c r="R64" s="15"/>
      <c r="S64" s="98"/>
      <c r="T64" s="15"/>
      <c r="U64" s="15">
        <v>979</v>
      </c>
      <c r="V64" s="15">
        <v>2244727.14</v>
      </c>
      <c r="W64" s="15"/>
      <c r="X64" s="15"/>
      <c r="Y64" s="15"/>
      <c r="Z64" s="15"/>
      <c r="AA64" s="15"/>
      <c r="AB64" s="15"/>
      <c r="AC64" s="15"/>
      <c r="AD64" s="15"/>
      <c r="AE64" s="15"/>
      <c r="AF64" s="203"/>
      <c r="AG64" s="29" t="s">
        <v>197</v>
      </c>
      <c r="AH64" s="118"/>
      <c r="AI64" s="159"/>
      <c r="AJ64" s="182"/>
      <c r="AK64" s="182"/>
      <c r="AL64" s="182"/>
      <c r="AM64" s="182"/>
      <c r="AN64" s="182"/>
      <c r="AO64" s="70">
        <f>MAX(AO$26:AO63)+1</f>
        <v>34</v>
      </c>
      <c r="AP64" s="70" t="s">
        <v>142</v>
      </c>
      <c r="AQ64" s="70" t="str">
        <f t="shared" si="11"/>
        <v>34.</v>
      </c>
      <c r="AS64" s="87"/>
      <c r="AV64" s="114"/>
    </row>
    <row r="65" spans="1:48" ht="22.5" customHeight="1" x14ac:dyDescent="0.25">
      <c r="A65" s="93" t="str">
        <f t="shared" si="8"/>
        <v>35.</v>
      </c>
      <c r="B65" s="93">
        <v>568</v>
      </c>
      <c r="C65" s="227" t="s">
        <v>296</v>
      </c>
      <c r="D65" s="4">
        <v>1957</v>
      </c>
      <c r="E65" s="4" t="s">
        <v>23</v>
      </c>
      <c r="F65" s="4" t="s">
        <v>25</v>
      </c>
      <c r="G65" s="4">
        <v>2</v>
      </c>
      <c r="H65" s="4">
        <v>3</v>
      </c>
      <c r="I65" s="13">
        <v>206.8</v>
      </c>
      <c r="J65" s="13">
        <v>127</v>
      </c>
      <c r="K65" s="13">
        <v>46</v>
      </c>
      <c r="L65" s="36">
        <v>10</v>
      </c>
      <c r="M65" s="15">
        <f t="shared" si="12"/>
        <v>760027.13</v>
      </c>
      <c r="N65" s="15"/>
      <c r="O65" s="15"/>
      <c r="P65" s="15"/>
      <c r="Q65" s="11">
        <f t="shared" si="13"/>
        <v>760027.13</v>
      </c>
      <c r="R65" s="15"/>
      <c r="S65" s="98"/>
      <c r="T65" s="15"/>
      <c r="U65" s="15">
        <v>257</v>
      </c>
      <c r="V65" s="15">
        <v>760027.13</v>
      </c>
      <c r="W65" s="15"/>
      <c r="X65" s="15"/>
      <c r="Y65" s="15"/>
      <c r="Z65" s="15"/>
      <c r="AA65" s="15"/>
      <c r="AB65" s="15"/>
      <c r="AC65" s="15"/>
      <c r="AD65" s="15"/>
      <c r="AE65" s="15"/>
      <c r="AF65" s="203"/>
      <c r="AG65" s="29" t="s">
        <v>197</v>
      </c>
      <c r="AH65" s="118"/>
      <c r="AI65" s="159"/>
      <c r="AJ65" s="182"/>
      <c r="AK65" s="182"/>
      <c r="AL65" s="182"/>
      <c r="AM65" s="182"/>
      <c r="AN65" s="182"/>
      <c r="AO65" s="70">
        <f>MAX(AO$26:AO64)+1</f>
        <v>35</v>
      </c>
      <c r="AP65" s="70" t="s">
        <v>142</v>
      </c>
      <c r="AQ65" s="70" t="str">
        <f t="shared" si="11"/>
        <v>35.</v>
      </c>
      <c r="AS65" s="87"/>
      <c r="AV65" s="114"/>
    </row>
    <row r="66" spans="1:48" ht="22.5" customHeight="1" x14ac:dyDescent="0.25">
      <c r="A66" s="93" t="str">
        <f t="shared" si="8"/>
        <v>36.</v>
      </c>
      <c r="B66" s="93">
        <v>135</v>
      </c>
      <c r="C66" s="227" t="s">
        <v>1267</v>
      </c>
      <c r="D66" s="4">
        <v>1955</v>
      </c>
      <c r="E66" s="4" t="s">
        <v>23</v>
      </c>
      <c r="F66" s="4" t="s">
        <v>24</v>
      </c>
      <c r="G66" s="4">
        <v>2</v>
      </c>
      <c r="H66" s="4">
        <v>1</v>
      </c>
      <c r="I66" s="13">
        <v>675.9</v>
      </c>
      <c r="J66" s="13">
        <v>375.3</v>
      </c>
      <c r="K66" s="13">
        <v>375.3</v>
      </c>
      <c r="L66" s="36">
        <v>10</v>
      </c>
      <c r="M66" s="15">
        <f t="shared" si="12"/>
        <v>1518335.17</v>
      </c>
      <c r="N66" s="15"/>
      <c r="O66" s="15"/>
      <c r="P66" s="15"/>
      <c r="Q66" s="11">
        <f t="shared" si="13"/>
        <v>1518335.17</v>
      </c>
      <c r="R66" s="15"/>
      <c r="S66" s="98"/>
      <c r="T66" s="15"/>
      <c r="U66" s="15">
        <v>358</v>
      </c>
      <c r="V66" s="15">
        <v>1518335.17</v>
      </c>
      <c r="W66" s="15"/>
      <c r="X66" s="15"/>
      <c r="Y66" s="15"/>
      <c r="Z66" s="15"/>
      <c r="AA66" s="15"/>
      <c r="AB66" s="15"/>
      <c r="AC66" s="15"/>
      <c r="AD66" s="15"/>
      <c r="AE66" s="15"/>
      <c r="AF66" s="203"/>
      <c r="AG66" s="29" t="s">
        <v>197</v>
      </c>
      <c r="AH66" s="118"/>
      <c r="AI66" s="159"/>
      <c r="AJ66" s="182"/>
      <c r="AK66" s="182"/>
      <c r="AL66" s="182"/>
      <c r="AM66" s="182"/>
      <c r="AN66" s="182"/>
      <c r="AO66" s="70">
        <f>MAX(AO$26:AO65)+1</f>
        <v>36</v>
      </c>
      <c r="AP66" s="70" t="s">
        <v>142</v>
      </c>
      <c r="AQ66" s="70" t="str">
        <f t="shared" si="11"/>
        <v>36.</v>
      </c>
      <c r="AS66" s="87"/>
      <c r="AV66" s="114"/>
    </row>
    <row r="67" spans="1:48" ht="22.5" customHeight="1" x14ac:dyDescent="0.25">
      <c r="A67" s="93"/>
      <c r="B67" s="93"/>
      <c r="C67" s="236" t="s">
        <v>189</v>
      </c>
      <c r="D67" s="4"/>
      <c r="E67" s="9"/>
      <c r="F67" s="4"/>
      <c r="G67" s="10"/>
      <c r="H67" s="10"/>
      <c r="I67" s="6">
        <f>SUM(I68:I118)</f>
        <v>102243.09000000001</v>
      </c>
      <c r="J67" s="6">
        <f>SUM(J68:J118)</f>
        <v>67107.22</v>
      </c>
      <c r="K67" s="6">
        <f>SUM(K68:K118)</f>
        <v>62368.619999999995</v>
      </c>
      <c r="L67" s="120">
        <f>SUM(L68:L118)</f>
        <v>2989</v>
      </c>
      <c r="M67" s="6">
        <f>SUM(M68:M118)</f>
        <v>82643757.260000005</v>
      </c>
      <c r="N67" s="6"/>
      <c r="O67" s="6"/>
      <c r="P67" s="6"/>
      <c r="Q67" s="6">
        <f>SUM(Q68:Q118)</f>
        <v>82643757.260000005</v>
      </c>
      <c r="R67" s="6">
        <f>SUM(R68:R118)</f>
        <v>16286657.120000001</v>
      </c>
      <c r="S67" s="6"/>
      <c r="T67" s="6"/>
      <c r="U67" s="6">
        <f>SUM(U68:U118)</f>
        <v>21799.58</v>
      </c>
      <c r="V67" s="6">
        <f>SUM(V68:V118)</f>
        <v>60885261.54999999</v>
      </c>
      <c r="W67" s="6"/>
      <c r="X67" s="6"/>
      <c r="Y67" s="6">
        <f>SUM(Y68:Y118)</f>
        <v>3671.02</v>
      </c>
      <c r="Z67" s="6">
        <f>SUM(Z68:Z118)</f>
        <v>4649145.3000000007</v>
      </c>
      <c r="AA67" s="6"/>
      <c r="AB67" s="6"/>
      <c r="AC67" s="6"/>
      <c r="AD67" s="6"/>
      <c r="AE67" s="6"/>
      <c r="AF67" s="201">
        <f>SUM(AF68:AF118)</f>
        <v>822693.29000000015</v>
      </c>
      <c r="AG67" s="29"/>
      <c r="AH67" s="118"/>
      <c r="AI67" s="159"/>
      <c r="AJ67" s="182"/>
      <c r="AK67" s="182"/>
      <c r="AL67" s="182"/>
      <c r="AM67" s="182"/>
      <c r="AN67" s="182"/>
      <c r="AQ67" s="70" t="str">
        <f t="shared" si="11"/>
        <v/>
      </c>
      <c r="AR67" s="70"/>
      <c r="AS67" s="87"/>
      <c r="AV67" s="114"/>
    </row>
    <row r="68" spans="1:48" ht="22.5" customHeight="1" x14ac:dyDescent="0.25">
      <c r="A68" s="93" t="str">
        <f t="shared" ref="A68:A131" si="14">AQ68</f>
        <v>37.</v>
      </c>
      <c r="B68" s="93">
        <v>752</v>
      </c>
      <c r="C68" s="240" t="s">
        <v>304</v>
      </c>
      <c r="D68" s="8">
        <v>1970</v>
      </c>
      <c r="E68" s="4" t="s">
        <v>23</v>
      </c>
      <c r="F68" s="4" t="s">
        <v>24</v>
      </c>
      <c r="G68" s="8">
        <v>5</v>
      </c>
      <c r="H68" s="8">
        <v>8</v>
      </c>
      <c r="I68" s="13">
        <v>7828.24</v>
      </c>
      <c r="J68" s="11">
        <v>5884.24</v>
      </c>
      <c r="K68" s="13">
        <v>5770.24</v>
      </c>
      <c r="L68" s="36">
        <v>211</v>
      </c>
      <c r="M68" s="15">
        <f t="shared" ref="M68:M99" si="15">R68+T68+V68+X68+Z68+AB68+AE68+AF68</f>
        <v>4714094.68</v>
      </c>
      <c r="N68" s="15"/>
      <c r="O68" s="15"/>
      <c r="P68" s="15"/>
      <c r="Q68" s="11">
        <f t="shared" ref="Q68:Q99" si="16">M68</f>
        <v>4714094.68</v>
      </c>
      <c r="R68" s="14">
        <v>4714094.68</v>
      </c>
      <c r="S68" s="98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203"/>
      <c r="AG68" s="30" t="s">
        <v>197</v>
      </c>
      <c r="AH68" s="101"/>
      <c r="AI68" s="159"/>
      <c r="AJ68" s="182" t="s">
        <v>1395</v>
      </c>
      <c r="AK68" s="182"/>
      <c r="AL68" s="182"/>
      <c r="AM68" s="182"/>
      <c r="AN68" s="182"/>
      <c r="AO68" s="70">
        <f>MAX(AO$26:AO67)+1</f>
        <v>37</v>
      </c>
      <c r="AP68" s="70" t="s">
        <v>142</v>
      </c>
      <c r="AQ68" s="70" t="str">
        <f t="shared" si="11"/>
        <v>37.</v>
      </c>
      <c r="AS68" s="70"/>
      <c r="AV68" s="114"/>
    </row>
    <row r="69" spans="1:48" ht="22.5" customHeight="1" x14ac:dyDescent="0.25">
      <c r="A69" s="93" t="str">
        <f t="shared" si="14"/>
        <v>38.</v>
      </c>
      <c r="B69" s="93">
        <v>646</v>
      </c>
      <c r="C69" s="240" t="s">
        <v>54</v>
      </c>
      <c r="D69" s="8">
        <v>1969</v>
      </c>
      <c r="E69" s="4" t="s">
        <v>23</v>
      </c>
      <c r="F69" s="4" t="s">
        <v>24</v>
      </c>
      <c r="G69" s="8">
        <v>5</v>
      </c>
      <c r="H69" s="8">
        <v>4</v>
      </c>
      <c r="I69" s="13">
        <v>4485.2</v>
      </c>
      <c r="J69" s="11">
        <v>2223.6999999999998</v>
      </c>
      <c r="K69" s="13">
        <v>2223.6999999999998</v>
      </c>
      <c r="L69" s="36">
        <v>140</v>
      </c>
      <c r="M69" s="15">
        <f t="shared" si="15"/>
        <v>2548694.4900000002</v>
      </c>
      <c r="N69" s="15"/>
      <c r="O69" s="15"/>
      <c r="P69" s="15"/>
      <c r="Q69" s="11">
        <f t="shared" si="16"/>
        <v>2548694.4900000002</v>
      </c>
      <c r="R69" s="14">
        <v>2548694.4900000002</v>
      </c>
      <c r="S69" s="98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203"/>
      <c r="AG69" s="30" t="s">
        <v>197</v>
      </c>
      <c r="AH69" s="101"/>
      <c r="AI69" s="159"/>
      <c r="AJ69" s="182" t="s">
        <v>1395</v>
      </c>
      <c r="AK69" s="182"/>
      <c r="AL69" s="182"/>
      <c r="AM69" s="182"/>
      <c r="AN69" s="182"/>
      <c r="AO69" s="70">
        <f>MAX(AO$26:AO68)+1</f>
        <v>38</v>
      </c>
      <c r="AP69" s="70" t="s">
        <v>142</v>
      </c>
      <c r="AQ69" s="70" t="str">
        <f t="shared" si="11"/>
        <v>38.</v>
      </c>
      <c r="AS69" s="70"/>
      <c r="AV69" s="114"/>
    </row>
    <row r="70" spans="1:48" ht="22.5" customHeight="1" x14ac:dyDescent="0.25">
      <c r="A70" s="93" t="str">
        <f t="shared" si="14"/>
        <v>39.</v>
      </c>
      <c r="B70" s="93">
        <v>196</v>
      </c>
      <c r="C70" s="240" t="s">
        <v>38</v>
      </c>
      <c r="D70" s="8">
        <v>1962</v>
      </c>
      <c r="E70" s="4" t="s">
        <v>23</v>
      </c>
      <c r="F70" s="4" t="s">
        <v>24</v>
      </c>
      <c r="G70" s="8">
        <v>4</v>
      </c>
      <c r="H70" s="8">
        <v>2</v>
      </c>
      <c r="I70" s="13">
        <v>1297.02</v>
      </c>
      <c r="J70" s="11">
        <v>849.74</v>
      </c>
      <c r="K70" s="13">
        <v>849.74</v>
      </c>
      <c r="L70" s="36">
        <v>52</v>
      </c>
      <c r="M70" s="15">
        <f t="shared" si="15"/>
        <v>1708655.8</v>
      </c>
      <c r="N70" s="15"/>
      <c r="O70" s="15"/>
      <c r="P70" s="15"/>
      <c r="Q70" s="11">
        <f t="shared" si="16"/>
        <v>1708655.8</v>
      </c>
      <c r="R70" s="13">
        <v>1708655.8</v>
      </c>
      <c r="S70" s="98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203"/>
      <c r="AG70" s="30" t="s">
        <v>197</v>
      </c>
      <c r="AH70" s="101"/>
      <c r="AI70" s="159"/>
      <c r="AJ70" s="182" t="s">
        <v>1395</v>
      </c>
      <c r="AK70" s="182"/>
      <c r="AL70" s="182"/>
      <c r="AM70" s="182"/>
      <c r="AN70" s="182"/>
      <c r="AO70" s="70">
        <f>MAX(AO$26:AO69)+1</f>
        <v>39</v>
      </c>
      <c r="AP70" s="70" t="s">
        <v>142</v>
      </c>
      <c r="AQ70" s="70" t="str">
        <f t="shared" si="11"/>
        <v>39.</v>
      </c>
      <c r="AS70" s="70"/>
      <c r="AV70" s="114"/>
    </row>
    <row r="71" spans="1:48" ht="22.5" customHeight="1" x14ac:dyDescent="0.25">
      <c r="A71" s="93" t="str">
        <f t="shared" si="14"/>
        <v>40.</v>
      </c>
      <c r="B71" s="93">
        <v>299</v>
      </c>
      <c r="C71" s="240" t="s">
        <v>198</v>
      </c>
      <c r="D71" s="8">
        <v>1970</v>
      </c>
      <c r="E71" s="4" t="s">
        <v>23</v>
      </c>
      <c r="F71" s="4" t="s">
        <v>24</v>
      </c>
      <c r="G71" s="8">
        <v>5</v>
      </c>
      <c r="H71" s="8">
        <v>4</v>
      </c>
      <c r="I71" s="13">
        <v>3967.39</v>
      </c>
      <c r="J71" s="11">
        <v>3312.78</v>
      </c>
      <c r="K71" s="13">
        <v>2094.6</v>
      </c>
      <c r="L71" s="36">
        <v>123</v>
      </c>
      <c r="M71" s="15">
        <f t="shared" si="15"/>
        <v>2090041.34</v>
      </c>
      <c r="N71" s="15"/>
      <c r="O71" s="15"/>
      <c r="P71" s="15"/>
      <c r="Q71" s="11">
        <f t="shared" si="16"/>
        <v>2090041.34</v>
      </c>
      <c r="R71" s="14">
        <v>1984074.59</v>
      </c>
      <c r="S71" s="98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203">
        <v>105966.75</v>
      </c>
      <c r="AG71" s="30" t="s">
        <v>197</v>
      </c>
      <c r="AH71" s="101"/>
      <c r="AI71" s="159"/>
      <c r="AJ71" s="182" t="s">
        <v>1395</v>
      </c>
      <c r="AK71" s="182"/>
      <c r="AL71" s="182"/>
      <c r="AM71" s="182"/>
      <c r="AN71" s="182"/>
      <c r="AO71" s="70">
        <f>MAX(AO$26:AO70)+1</f>
        <v>40</v>
      </c>
      <c r="AP71" s="70" t="s">
        <v>142</v>
      </c>
      <c r="AQ71" s="70" t="str">
        <f t="shared" si="11"/>
        <v>40.</v>
      </c>
      <c r="AS71" s="70"/>
      <c r="AV71" s="114"/>
    </row>
    <row r="72" spans="1:48" ht="22.5" customHeight="1" x14ac:dyDescent="0.25">
      <c r="A72" s="93" t="str">
        <f t="shared" si="14"/>
        <v>41.</v>
      </c>
      <c r="B72" s="93">
        <v>564</v>
      </c>
      <c r="C72" s="220" t="s">
        <v>218</v>
      </c>
      <c r="D72" s="8">
        <v>1917</v>
      </c>
      <c r="E72" s="9" t="s">
        <v>23</v>
      </c>
      <c r="F72" s="9" t="s">
        <v>25</v>
      </c>
      <c r="G72" s="10">
        <v>2</v>
      </c>
      <c r="H72" s="10">
        <v>1</v>
      </c>
      <c r="I72" s="11">
        <v>350.31</v>
      </c>
      <c r="J72" s="11">
        <v>218.2</v>
      </c>
      <c r="K72" s="11">
        <v>218.2</v>
      </c>
      <c r="L72" s="35">
        <v>17</v>
      </c>
      <c r="M72" s="15">
        <f t="shared" si="15"/>
        <v>239482.76</v>
      </c>
      <c r="N72" s="11"/>
      <c r="O72" s="11"/>
      <c r="P72" s="11"/>
      <c r="Q72" s="11">
        <f t="shared" si="16"/>
        <v>239482.76</v>
      </c>
      <c r="R72" s="11"/>
      <c r="S72" s="35"/>
      <c r="T72" s="11"/>
      <c r="U72" s="11"/>
      <c r="V72" s="11"/>
      <c r="W72" s="11"/>
      <c r="X72" s="11"/>
      <c r="Y72" s="11">
        <v>461.59</v>
      </c>
      <c r="Z72" s="11">
        <v>239482.76</v>
      </c>
      <c r="AA72" s="11"/>
      <c r="AB72" s="11"/>
      <c r="AC72" s="11"/>
      <c r="AD72" s="11"/>
      <c r="AE72" s="11"/>
      <c r="AF72" s="74"/>
      <c r="AG72" s="29" t="s">
        <v>197</v>
      </c>
      <c r="AH72" s="101"/>
      <c r="AI72" s="159"/>
      <c r="AJ72" s="183"/>
      <c r="AK72" s="183"/>
      <c r="AL72" s="183"/>
      <c r="AM72" s="183"/>
      <c r="AN72" s="183"/>
      <c r="AO72" s="70">
        <f>MAX(AO$26:AO71)+1</f>
        <v>41</v>
      </c>
      <c r="AP72" s="70" t="s">
        <v>142</v>
      </c>
      <c r="AQ72" s="70" t="str">
        <f t="shared" si="11"/>
        <v>41.</v>
      </c>
      <c r="AS72" s="70"/>
      <c r="AV72" s="114"/>
    </row>
    <row r="73" spans="1:48" ht="22.5" customHeight="1" x14ac:dyDescent="0.25">
      <c r="A73" s="93" t="str">
        <f t="shared" si="14"/>
        <v>42.</v>
      </c>
      <c r="B73" s="93">
        <v>197</v>
      </c>
      <c r="C73" s="220" t="s">
        <v>1203</v>
      </c>
      <c r="D73" s="4">
        <v>1962</v>
      </c>
      <c r="E73" s="9" t="s">
        <v>23</v>
      </c>
      <c r="F73" s="9" t="s">
        <v>24</v>
      </c>
      <c r="G73" s="10">
        <v>3</v>
      </c>
      <c r="H73" s="10">
        <v>2</v>
      </c>
      <c r="I73" s="11">
        <v>1479.3</v>
      </c>
      <c r="J73" s="11">
        <v>965</v>
      </c>
      <c r="K73" s="11">
        <v>965</v>
      </c>
      <c r="L73" s="35">
        <v>57</v>
      </c>
      <c r="M73" s="11">
        <f t="shared" si="15"/>
        <v>4105486.4999999995</v>
      </c>
      <c r="N73" s="11"/>
      <c r="O73" s="11"/>
      <c r="P73" s="11"/>
      <c r="Q73" s="11">
        <f t="shared" si="16"/>
        <v>4105486.4999999995</v>
      </c>
      <c r="R73" s="15">
        <v>1645894.69</v>
      </c>
      <c r="S73" s="35"/>
      <c r="T73" s="11"/>
      <c r="U73" s="11">
        <v>539.5</v>
      </c>
      <c r="V73" s="11">
        <v>2372512.7799999998</v>
      </c>
      <c r="W73" s="11"/>
      <c r="X73" s="11"/>
      <c r="Y73" s="11"/>
      <c r="Z73" s="11"/>
      <c r="AA73" s="11"/>
      <c r="AB73" s="11"/>
      <c r="AC73" s="11"/>
      <c r="AD73" s="11"/>
      <c r="AE73" s="11"/>
      <c r="AF73" s="74">
        <v>87079.03</v>
      </c>
      <c r="AG73" s="29" t="s">
        <v>197</v>
      </c>
      <c r="AH73" s="101"/>
      <c r="AI73" s="159"/>
      <c r="AJ73" s="183" t="s">
        <v>1395</v>
      </c>
      <c r="AK73" s="183"/>
      <c r="AL73" s="183"/>
      <c r="AM73" s="183"/>
      <c r="AN73" s="183"/>
      <c r="AO73" s="70">
        <f>MAX(AO$26:AO72)+1</f>
        <v>42</v>
      </c>
      <c r="AP73" s="70" t="s">
        <v>142</v>
      </c>
      <c r="AQ73" s="70" t="str">
        <f t="shared" si="11"/>
        <v>42.</v>
      </c>
      <c r="AS73" s="70"/>
      <c r="AV73" s="114"/>
    </row>
    <row r="74" spans="1:48" ht="22.5" customHeight="1" x14ac:dyDescent="0.25">
      <c r="A74" s="93" t="str">
        <f t="shared" si="14"/>
        <v>43.</v>
      </c>
      <c r="B74" s="93">
        <v>372</v>
      </c>
      <c r="C74" s="220" t="s">
        <v>868</v>
      </c>
      <c r="D74" s="8">
        <v>1977</v>
      </c>
      <c r="E74" s="9" t="s">
        <v>23</v>
      </c>
      <c r="F74" s="9" t="s">
        <v>24</v>
      </c>
      <c r="G74" s="10">
        <v>2</v>
      </c>
      <c r="H74" s="10">
        <v>3</v>
      </c>
      <c r="I74" s="11">
        <v>867.1</v>
      </c>
      <c r="J74" s="11">
        <v>782.84</v>
      </c>
      <c r="K74" s="11">
        <v>782.84</v>
      </c>
      <c r="L74" s="35">
        <v>31</v>
      </c>
      <c r="M74" s="11">
        <f t="shared" si="15"/>
        <v>1841218.61</v>
      </c>
      <c r="N74" s="11"/>
      <c r="O74" s="11"/>
      <c r="P74" s="11"/>
      <c r="Q74" s="11">
        <f t="shared" si="16"/>
        <v>1841218.61</v>
      </c>
      <c r="R74" s="11"/>
      <c r="S74" s="35"/>
      <c r="T74" s="11"/>
      <c r="U74" s="11">
        <v>1332.7</v>
      </c>
      <c r="V74" s="11">
        <v>1841218.61</v>
      </c>
      <c r="W74" s="11"/>
      <c r="X74" s="11"/>
      <c r="Y74" s="11"/>
      <c r="Z74" s="11"/>
      <c r="AA74" s="11"/>
      <c r="AB74" s="11"/>
      <c r="AC74" s="11"/>
      <c r="AD74" s="11"/>
      <c r="AE74" s="11"/>
      <c r="AF74" s="74"/>
      <c r="AG74" s="29" t="s">
        <v>197</v>
      </c>
      <c r="AH74" s="101"/>
      <c r="AI74" s="159"/>
      <c r="AJ74" s="183"/>
      <c r="AK74" s="183"/>
      <c r="AL74" s="183"/>
      <c r="AM74" s="183"/>
      <c r="AN74" s="183"/>
      <c r="AO74" s="70">
        <f>MAX(AO$26:AO73)+1</f>
        <v>43</v>
      </c>
      <c r="AP74" s="70" t="s">
        <v>142</v>
      </c>
      <c r="AQ74" s="70" t="str">
        <f t="shared" si="11"/>
        <v>43.</v>
      </c>
      <c r="AS74" s="70"/>
      <c r="AV74" s="114"/>
    </row>
    <row r="75" spans="1:48" ht="22.5" customHeight="1" x14ac:dyDescent="0.25">
      <c r="A75" s="93" t="str">
        <f t="shared" si="14"/>
        <v>44.</v>
      </c>
      <c r="B75" s="93">
        <v>198</v>
      </c>
      <c r="C75" s="222" t="s">
        <v>1204</v>
      </c>
      <c r="D75" s="4">
        <v>1990</v>
      </c>
      <c r="E75" s="4" t="s">
        <v>23</v>
      </c>
      <c r="F75" s="4" t="s">
        <v>26</v>
      </c>
      <c r="G75" s="4">
        <v>5</v>
      </c>
      <c r="H75" s="4">
        <v>4</v>
      </c>
      <c r="I75" s="15">
        <v>7199.82</v>
      </c>
      <c r="J75" s="15">
        <v>4322.82</v>
      </c>
      <c r="K75" s="15">
        <v>4322.82</v>
      </c>
      <c r="L75" s="36">
        <v>189</v>
      </c>
      <c r="M75" s="15">
        <f t="shared" si="15"/>
        <v>2773450.15</v>
      </c>
      <c r="N75" s="15"/>
      <c r="O75" s="15"/>
      <c r="P75" s="15"/>
      <c r="Q75" s="11">
        <f t="shared" si="16"/>
        <v>2773450.15</v>
      </c>
      <c r="R75" s="15"/>
      <c r="S75" s="98"/>
      <c r="T75" s="15"/>
      <c r="U75" s="15">
        <v>1262.4000000000001</v>
      </c>
      <c r="V75" s="15">
        <v>2773450.15</v>
      </c>
      <c r="W75" s="15"/>
      <c r="X75" s="15"/>
      <c r="Y75" s="15"/>
      <c r="Z75" s="15"/>
      <c r="AA75" s="15"/>
      <c r="AB75" s="15"/>
      <c r="AC75" s="15"/>
      <c r="AD75" s="15"/>
      <c r="AE75" s="15"/>
      <c r="AF75" s="203"/>
      <c r="AG75" s="29" t="s">
        <v>197</v>
      </c>
      <c r="AH75" s="101"/>
      <c r="AI75" s="159"/>
      <c r="AJ75" s="182"/>
      <c r="AK75" s="182"/>
      <c r="AL75" s="182"/>
      <c r="AM75" s="182"/>
      <c r="AN75" s="182"/>
      <c r="AO75" s="70">
        <f>MAX(AO$26:AO74)+1</f>
        <v>44</v>
      </c>
      <c r="AP75" s="70" t="s">
        <v>142</v>
      </c>
      <c r="AQ75" s="70" t="str">
        <f t="shared" si="11"/>
        <v>44.</v>
      </c>
      <c r="AS75" s="70"/>
      <c r="AV75" s="114"/>
    </row>
    <row r="76" spans="1:48" ht="22.5" customHeight="1" x14ac:dyDescent="0.25">
      <c r="A76" s="93" t="str">
        <f t="shared" si="14"/>
        <v>45.</v>
      </c>
      <c r="B76" s="93">
        <v>239</v>
      </c>
      <c r="C76" s="220" t="s">
        <v>239</v>
      </c>
      <c r="D76" s="8">
        <v>1972</v>
      </c>
      <c r="E76" s="9" t="s">
        <v>23</v>
      </c>
      <c r="F76" s="9" t="s">
        <v>24</v>
      </c>
      <c r="G76" s="14">
        <v>2</v>
      </c>
      <c r="H76" s="14">
        <v>1</v>
      </c>
      <c r="I76" s="16">
        <v>389.2</v>
      </c>
      <c r="J76" s="16">
        <v>359.8</v>
      </c>
      <c r="K76" s="16">
        <v>359.8</v>
      </c>
      <c r="L76" s="37">
        <v>21</v>
      </c>
      <c r="M76" s="11">
        <f t="shared" si="15"/>
        <v>1098649.54</v>
      </c>
      <c r="N76" s="11"/>
      <c r="O76" s="11"/>
      <c r="P76" s="11"/>
      <c r="Q76" s="11">
        <f t="shared" si="16"/>
        <v>1098649.54</v>
      </c>
      <c r="R76" s="11"/>
      <c r="S76" s="35"/>
      <c r="T76" s="11"/>
      <c r="U76" s="11">
        <v>320</v>
      </c>
      <c r="V76" s="11">
        <v>1098649.54</v>
      </c>
      <c r="W76" s="11"/>
      <c r="X76" s="11"/>
      <c r="Y76" s="11"/>
      <c r="Z76" s="11"/>
      <c r="AA76" s="11"/>
      <c r="AB76" s="11"/>
      <c r="AC76" s="11"/>
      <c r="AD76" s="11"/>
      <c r="AE76" s="11"/>
      <c r="AF76" s="74"/>
      <c r="AG76" s="29" t="s">
        <v>197</v>
      </c>
      <c r="AH76" s="101"/>
      <c r="AI76" s="159"/>
      <c r="AJ76" s="183"/>
      <c r="AK76" s="183"/>
      <c r="AL76" s="183"/>
      <c r="AM76" s="183"/>
      <c r="AN76" s="183"/>
      <c r="AO76" s="70">
        <f>MAX(AO$26:AO75)+1</f>
        <v>45</v>
      </c>
      <c r="AP76" s="70" t="s">
        <v>142</v>
      </c>
      <c r="AQ76" s="70" t="str">
        <f t="shared" si="11"/>
        <v>45.</v>
      </c>
      <c r="AS76" s="70"/>
      <c r="AV76" s="114"/>
    </row>
    <row r="77" spans="1:48" ht="22.5" customHeight="1" x14ac:dyDescent="0.25">
      <c r="A77" s="93" t="str">
        <f t="shared" si="14"/>
        <v>46.</v>
      </c>
      <c r="B77" s="93">
        <v>195</v>
      </c>
      <c r="C77" s="240" t="s">
        <v>37</v>
      </c>
      <c r="D77" s="4">
        <v>1960</v>
      </c>
      <c r="E77" s="4" t="s">
        <v>23</v>
      </c>
      <c r="F77" s="4" t="s">
        <v>24</v>
      </c>
      <c r="G77" s="4">
        <v>4</v>
      </c>
      <c r="H77" s="4">
        <v>3</v>
      </c>
      <c r="I77" s="13">
        <v>1894.4</v>
      </c>
      <c r="J77" s="13">
        <v>1183.4000000000001</v>
      </c>
      <c r="K77" s="13">
        <v>1183.4000000000001</v>
      </c>
      <c r="L77" s="36">
        <v>65</v>
      </c>
      <c r="M77" s="15">
        <f t="shared" si="15"/>
        <v>2126537.6800000002</v>
      </c>
      <c r="N77" s="15"/>
      <c r="O77" s="15"/>
      <c r="P77" s="15"/>
      <c r="Q77" s="11">
        <f t="shared" si="16"/>
        <v>2126537.6800000002</v>
      </c>
      <c r="R77" s="15"/>
      <c r="S77" s="98"/>
      <c r="T77" s="15"/>
      <c r="U77" s="15"/>
      <c r="V77" s="15"/>
      <c r="W77" s="15"/>
      <c r="X77" s="15"/>
      <c r="Y77" s="15">
        <v>1913</v>
      </c>
      <c r="Z77" s="15">
        <v>2126537.6800000002</v>
      </c>
      <c r="AA77" s="15"/>
      <c r="AB77" s="15"/>
      <c r="AC77" s="15"/>
      <c r="AD77" s="15"/>
      <c r="AE77" s="15"/>
      <c r="AF77" s="203"/>
      <c r="AG77" s="29" t="s">
        <v>197</v>
      </c>
      <c r="AH77" s="101"/>
      <c r="AI77" s="159"/>
      <c r="AJ77" s="182"/>
      <c r="AK77" s="182"/>
      <c r="AL77" s="182"/>
      <c r="AM77" s="182"/>
      <c r="AN77" s="182"/>
      <c r="AO77" s="70">
        <f>MAX(AO$26:AO76)+1</f>
        <v>46</v>
      </c>
      <c r="AP77" s="70" t="s">
        <v>142</v>
      </c>
      <c r="AQ77" s="70" t="str">
        <f t="shared" si="11"/>
        <v>46.</v>
      </c>
      <c r="AS77" s="87"/>
      <c r="AV77" s="114"/>
    </row>
    <row r="78" spans="1:48" ht="22.5" customHeight="1" x14ac:dyDescent="0.25">
      <c r="A78" s="93" t="str">
        <f t="shared" si="14"/>
        <v>47.</v>
      </c>
      <c r="B78" s="93">
        <v>702</v>
      </c>
      <c r="C78" s="220" t="s">
        <v>59</v>
      </c>
      <c r="D78" s="8">
        <v>1970</v>
      </c>
      <c r="E78" s="9" t="s">
        <v>23</v>
      </c>
      <c r="F78" s="9" t="s">
        <v>24</v>
      </c>
      <c r="G78" s="14">
        <v>2</v>
      </c>
      <c r="H78" s="14">
        <v>1</v>
      </c>
      <c r="I78" s="16">
        <v>249.7</v>
      </c>
      <c r="J78" s="16">
        <v>163.86</v>
      </c>
      <c r="K78" s="16">
        <v>163.86</v>
      </c>
      <c r="L78" s="37">
        <v>18</v>
      </c>
      <c r="M78" s="11">
        <f t="shared" si="15"/>
        <v>73564.479999999996</v>
      </c>
      <c r="N78" s="11"/>
      <c r="O78" s="11"/>
      <c r="P78" s="11"/>
      <c r="Q78" s="11">
        <f t="shared" si="16"/>
        <v>73564.479999999996</v>
      </c>
      <c r="R78" s="11">
        <v>73564.479999999996</v>
      </c>
      <c r="S78" s="35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74"/>
      <c r="AG78" s="29" t="s">
        <v>197</v>
      </c>
      <c r="AH78" s="101"/>
      <c r="AI78" s="159"/>
      <c r="AJ78" s="183" t="s">
        <v>1396</v>
      </c>
      <c r="AK78" s="183"/>
      <c r="AL78" s="183"/>
      <c r="AM78" s="183"/>
      <c r="AN78" s="183"/>
      <c r="AO78" s="70">
        <f>MAX(AO$26:AO77)+1</f>
        <v>47</v>
      </c>
      <c r="AP78" s="70" t="s">
        <v>142</v>
      </c>
      <c r="AQ78" s="70" t="str">
        <f t="shared" si="11"/>
        <v>47.</v>
      </c>
      <c r="AS78" s="70"/>
      <c r="AV78" s="114"/>
    </row>
    <row r="79" spans="1:48" ht="22.5" customHeight="1" x14ac:dyDescent="0.25">
      <c r="A79" s="93" t="str">
        <f t="shared" si="14"/>
        <v>48.</v>
      </c>
      <c r="B79" s="93">
        <v>383</v>
      </c>
      <c r="C79" s="240" t="s">
        <v>257</v>
      </c>
      <c r="D79" s="4">
        <v>1962</v>
      </c>
      <c r="E79" s="4" t="s">
        <v>23</v>
      </c>
      <c r="F79" s="4" t="s">
        <v>28</v>
      </c>
      <c r="G79" s="4">
        <v>5</v>
      </c>
      <c r="H79" s="4">
        <v>4</v>
      </c>
      <c r="I79" s="13">
        <v>3977.99</v>
      </c>
      <c r="J79" s="13">
        <v>2535.4899999999998</v>
      </c>
      <c r="K79" s="13">
        <v>2388.59</v>
      </c>
      <c r="L79" s="36">
        <v>100</v>
      </c>
      <c r="M79" s="15">
        <f t="shared" si="15"/>
        <v>2942542.44</v>
      </c>
      <c r="N79" s="15"/>
      <c r="O79" s="15"/>
      <c r="P79" s="15"/>
      <c r="Q79" s="11">
        <f t="shared" si="16"/>
        <v>2942542.44</v>
      </c>
      <c r="R79" s="15"/>
      <c r="S79" s="98"/>
      <c r="T79" s="15"/>
      <c r="U79" s="15">
        <v>888.8</v>
      </c>
      <c r="V79" s="15">
        <v>2942542.44</v>
      </c>
      <c r="W79" s="15"/>
      <c r="X79" s="15"/>
      <c r="Y79" s="15"/>
      <c r="Z79" s="15"/>
      <c r="AA79" s="15"/>
      <c r="AB79" s="15"/>
      <c r="AC79" s="15"/>
      <c r="AD79" s="15"/>
      <c r="AE79" s="15"/>
      <c r="AF79" s="203"/>
      <c r="AG79" s="29" t="s">
        <v>197</v>
      </c>
      <c r="AH79" s="101"/>
      <c r="AI79" s="159"/>
      <c r="AJ79" s="182"/>
      <c r="AK79" s="182"/>
      <c r="AL79" s="182"/>
      <c r="AM79" s="182"/>
      <c r="AN79" s="182"/>
      <c r="AO79" s="70">
        <f>MAX(AO$26:AO78)+1</f>
        <v>48</v>
      </c>
      <c r="AP79" s="70" t="s">
        <v>142</v>
      </c>
      <c r="AQ79" s="70" t="str">
        <f t="shared" si="11"/>
        <v>48.</v>
      </c>
      <c r="AS79" s="87"/>
      <c r="AV79" s="114"/>
    </row>
    <row r="80" spans="1:48" ht="22.5" customHeight="1" x14ac:dyDescent="0.25">
      <c r="A80" s="93" t="str">
        <f t="shared" si="14"/>
        <v>49.</v>
      </c>
      <c r="B80" s="93">
        <v>5470</v>
      </c>
      <c r="C80" s="240" t="s">
        <v>311</v>
      </c>
      <c r="D80" s="4">
        <v>1967</v>
      </c>
      <c r="E80" s="4" t="s">
        <v>23</v>
      </c>
      <c r="F80" s="4" t="s">
        <v>24</v>
      </c>
      <c r="G80" s="4">
        <v>2</v>
      </c>
      <c r="H80" s="4">
        <v>2</v>
      </c>
      <c r="I80" s="13">
        <v>786.2</v>
      </c>
      <c r="J80" s="13">
        <v>548.6</v>
      </c>
      <c r="K80" s="13">
        <v>548.6</v>
      </c>
      <c r="L80" s="36">
        <v>32</v>
      </c>
      <c r="M80" s="15">
        <f t="shared" si="15"/>
        <v>210983.66</v>
      </c>
      <c r="N80" s="15"/>
      <c r="O80" s="15"/>
      <c r="P80" s="15"/>
      <c r="Q80" s="11">
        <f t="shared" si="16"/>
        <v>210983.66</v>
      </c>
      <c r="R80" s="15">
        <v>210983.66</v>
      </c>
      <c r="S80" s="98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1"/>
      <c r="AF80" s="203"/>
      <c r="AG80" s="29" t="s">
        <v>197</v>
      </c>
      <c r="AH80" s="101"/>
      <c r="AI80" s="159"/>
      <c r="AJ80" s="182" t="s">
        <v>1393</v>
      </c>
      <c r="AK80" s="182"/>
      <c r="AL80" s="182"/>
      <c r="AM80" s="182"/>
      <c r="AN80" s="182"/>
      <c r="AO80" s="70">
        <f>MAX(AO$26:AO79)+1</f>
        <v>49</v>
      </c>
      <c r="AP80" s="70" t="s">
        <v>142</v>
      </c>
      <c r="AQ80" s="70" t="str">
        <f t="shared" si="11"/>
        <v>49.</v>
      </c>
      <c r="AS80" s="87"/>
      <c r="AV80" s="114"/>
    </row>
    <row r="81" spans="1:48" ht="22.5" customHeight="1" x14ac:dyDescent="0.25">
      <c r="A81" s="93" t="str">
        <f t="shared" si="14"/>
        <v>50.</v>
      </c>
      <c r="B81" s="93">
        <v>506</v>
      </c>
      <c r="C81" s="220" t="s">
        <v>209</v>
      </c>
      <c r="D81" s="8">
        <v>1917</v>
      </c>
      <c r="E81" s="9" t="s">
        <v>23</v>
      </c>
      <c r="F81" s="9" t="s">
        <v>24</v>
      </c>
      <c r="G81" s="10">
        <v>2</v>
      </c>
      <c r="H81" s="10">
        <v>2</v>
      </c>
      <c r="I81" s="11">
        <v>416.3</v>
      </c>
      <c r="J81" s="11">
        <v>383.8</v>
      </c>
      <c r="K81" s="11">
        <v>274.5</v>
      </c>
      <c r="L81" s="35">
        <v>6</v>
      </c>
      <c r="M81" s="11">
        <f t="shared" si="15"/>
        <v>222191.07</v>
      </c>
      <c r="N81" s="11"/>
      <c r="O81" s="11"/>
      <c r="P81" s="11"/>
      <c r="Q81" s="11">
        <f t="shared" si="16"/>
        <v>222191.07</v>
      </c>
      <c r="R81" s="11">
        <v>222191.07</v>
      </c>
      <c r="S81" s="35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74"/>
      <c r="AG81" s="29" t="s">
        <v>197</v>
      </c>
      <c r="AH81" s="101"/>
      <c r="AI81" s="159"/>
      <c r="AJ81" s="183" t="s">
        <v>1393</v>
      </c>
      <c r="AK81" s="183"/>
      <c r="AL81" s="183"/>
      <c r="AM81" s="183"/>
      <c r="AN81" s="183"/>
      <c r="AO81" s="70">
        <f>MAX(AO$26:AO80)+1</f>
        <v>50</v>
      </c>
      <c r="AP81" s="70" t="s">
        <v>142</v>
      </c>
      <c r="AQ81" s="70" t="str">
        <f t="shared" si="11"/>
        <v>50.</v>
      </c>
      <c r="AS81" s="70"/>
      <c r="AV81" s="114"/>
    </row>
    <row r="82" spans="1:48" ht="22.5" customHeight="1" x14ac:dyDescent="0.25">
      <c r="A82" s="93" t="str">
        <f t="shared" si="14"/>
        <v>51.</v>
      </c>
      <c r="B82" s="93">
        <v>524</v>
      </c>
      <c r="C82" s="240" t="s">
        <v>293</v>
      </c>
      <c r="D82" s="4">
        <v>1961</v>
      </c>
      <c r="E82" s="4" t="s">
        <v>23</v>
      </c>
      <c r="F82" s="4" t="s">
        <v>24</v>
      </c>
      <c r="G82" s="4">
        <v>2</v>
      </c>
      <c r="H82" s="4">
        <v>1</v>
      </c>
      <c r="I82" s="15">
        <v>573.9</v>
      </c>
      <c r="J82" s="15">
        <v>313.60000000000002</v>
      </c>
      <c r="K82" s="15">
        <v>313.60000000000002</v>
      </c>
      <c r="L82" s="36">
        <v>15</v>
      </c>
      <c r="M82" s="15">
        <f t="shared" si="15"/>
        <v>1086477.6499999999</v>
      </c>
      <c r="N82" s="15"/>
      <c r="O82" s="15"/>
      <c r="P82" s="15"/>
      <c r="Q82" s="11">
        <f t="shared" si="16"/>
        <v>1086477.6499999999</v>
      </c>
      <c r="R82" s="15"/>
      <c r="S82" s="98"/>
      <c r="T82" s="15"/>
      <c r="U82" s="15">
        <v>326</v>
      </c>
      <c r="V82" s="15">
        <v>1086477.6499999999</v>
      </c>
      <c r="W82" s="15"/>
      <c r="X82" s="15"/>
      <c r="Y82" s="15"/>
      <c r="Z82" s="15"/>
      <c r="AA82" s="15"/>
      <c r="AB82" s="15"/>
      <c r="AC82" s="15"/>
      <c r="AD82" s="15"/>
      <c r="AE82" s="15"/>
      <c r="AF82" s="203"/>
      <c r="AG82" s="29" t="s">
        <v>197</v>
      </c>
      <c r="AH82" s="101"/>
      <c r="AI82" s="159"/>
      <c r="AJ82" s="182"/>
      <c r="AK82" s="182"/>
      <c r="AL82" s="182"/>
      <c r="AM82" s="182"/>
      <c r="AN82" s="182"/>
      <c r="AO82" s="70">
        <f>MAX(AO$26:AO81)+1</f>
        <v>51</v>
      </c>
      <c r="AP82" s="70" t="s">
        <v>142</v>
      </c>
      <c r="AQ82" s="70" t="str">
        <f t="shared" si="11"/>
        <v>51.</v>
      </c>
      <c r="AS82" s="70"/>
      <c r="AV82" s="114"/>
    </row>
    <row r="83" spans="1:48" ht="22.5" customHeight="1" x14ac:dyDescent="0.25">
      <c r="A83" s="93" t="str">
        <f t="shared" si="14"/>
        <v>52.</v>
      </c>
      <c r="B83" s="93">
        <v>469</v>
      </c>
      <c r="C83" s="220" t="s">
        <v>207</v>
      </c>
      <c r="D83" s="8">
        <v>1940</v>
      </c>
      <c r="E83" s="9" t="s">
        <v>23</v>
      </c>
      <c r="F83" s="9" t="s">
        <v>24</v>
      </c>
      <c r="G83" s="10">
        <v>4</v>
      </c>
      <c r="H83" s="10">
        <v>2</v>
      </c>
      <c r="I83" s="11">
        <v>2304.6</v>
      </c>
      <c r="J83" s="11">
        <v>1217.5999999999999</v>
      </c>
      <c r="K83" s="11">
        <v>1217.5999999999999</v>
      </c>
      <c r="L83" s="35">
        <v>62</v>
      </c>
      <c r="M83" s="11">
        <f t="shared" si="15"/>
        <v>3211339.58</v>
      </c>
      <c r="N83" s="11"/>
      <c r="O83" s="11"/>
      <c r="P83" s="11"/>
      <c r="Q83" s="11">
        <f t="shared" si="16"/>
        <v>3211339.58</v>
      </c>
      <c r="R83" s="11"/>
      <c r="S83" s="35"/>
      <c r="T83" s="11"/>
      <c r="U83" s="11">
        <v>863</v>
      </c>
      <c r="V83" s="11">
        <v>3211339.58</v>
      </c>
      <c r="W83" s="11"/>
      <c r="X83" s="11"/>
      <c r="Y83" s="11"/>
      <c r="Z83" s="11"/>
      <c r="AA83" s="11"/>
      <c r="AB83" s="11"/>
      <c r="AC83" s="11"/>
      <c r="AD83" s="11"/>
      <c r="AE83" s="11"/>
      <c r="AF83" s="74"/>
      <c r="AG83" s="29" t="s">
        <v>197</v>
      </c>
      <c r="AH83" s="101"/>
      <c r="AI83" s="159"/>
      <c r="AJ83" s="183"/>
      <c r="AK83" s="183"/>
      <c r="AL83" s="183"/>
      <c r="AM83" s="183"/>
      <c r="AN83" s="183"/>
      <c r="AO83" s="70">
        <f>MAX(AO$26:AO82)+1</f>
        <v>52</v>
      </c>
      <c r="AP83" s="70" t="s">
        <v>142</v>
      </c>
      <c r="AQ83" s="70" t="str">
        <f t="shared" si="11"/>
        <v>52.</v>
      </c>
      <c r="AS83" s="70"/>
      <c r="AV83" s="114"/>
    </row>
    <row r="84" spans="1:48" ht="22.5" customHeight="1" x14ac:dyDescent="0.25">
      <c r="A84" s="93" t="str">
        <f t="shared" si="14"/>
        <v>53.</v>
      </c>
      <c r="B84" s="93">
        <v>692</v>
      </c>
      <c r="C84" s="240" t="s">
        <v>303</v>
      </c>
      <c r="D84" s="8">
        <v>1991</v>
      </c>
      <c r="E84" s="4" t="s">
        <v>23</v>
      </c>
      <c r="F84" s="8" t="s">
        <v>26</v>
      </c>
      <c r="G84" s="8">
        <v>5</v>
      </c>
      <c r="H84" s="8">
        <v>3</v>
      </c>
      <c r="I84" s="13">
        <v>4631.8</v>
      </c>
      <c r="J84" s="13">
        <v>1933.5</v>
      </c>
      <c r="K84" s="13">
        <v>1933.5</v>
      </c>
      <c r="L84" s="36">
        <v>160</v>
      </c>
      <c r="M84" s="15">
        <f t="shared" si="15"/>
        <v>1843394.72</v>
      </c>
      <c r="N84" s="15"/>
      <c r="O84" s="15"/>
      <c r="P84" s="15"/>
      <c r="Q84" s="11">
        <f t="shared" si="16"/>
        <v>1843394.72</v>
      </c>
      <c r="R84" s="15"/>
      <c r="S84" s="98"/>
      <c r="T84" s="15"/>
      <c r="U84" s="15">
        <v>894.5</v>
      </c>
      <c r="V84" s="15">
        <v>1843394.72</v>
      </c>
      <c r="W84" s="15"/>
      <c r="X84" s="15"/>
      <c r="Y84" s="15"/>
      <c r="Z84" s="15"/>
      <c r="AA84" s="15"/>
      <c r="AB84" s="15"/>
      <c r="AC84" s="15"/>
      <c r="AD84" s="15"/>
      <c r="AE84" s="15"/>
      <c r="AF84" s="203"/>
      <c r="AG84" s="29" t="s">
        <v>197</v>
      </c>
      <c r="AH84" s="101"/>
      <c r="AI84" s="159"/>
      <c r="AJ84" s="182"/>
      <c r="AK84" s="182"/>
      <c r="AL84" s="182"/>
      <c r="AM84" s="182"/>
      <c r="AN84" s="182"/>
      <c r="AO84" s="70">
        <f>MAX(AO$26:AO83)+1</f>
        <v>53</v>
      </c>
      <c r="AP84" s="70" t="s">
        <v>142</v>
      </c>
      <c r="AQ84" s="70" t="str">
        <f t="shared" si="11"/>
        <v>53.</v>
      </c>
      <c r="AS84" s="70"/>
      <c r="AV84" s="114"/>
    </row>
    <row r="85" spans="1:48" ht="22.5" customHeight="1" x14ac:dyDescent="0.25">
      <c r="A85" s="93" t="str">
        <f t="shared" si="14"/>
        <v>54.</v>
      </c>
      <c r="B85" s="93">
        <v>694</v>
      </c>
      <c r="C85" s="220" t="s">
        <v>57</v>
      </c>
      <c r="D85" s="4">
        <v>1960</v>
      </c>
      <c r="E85" s="9" t="s">
        <v>23</v>
      </c>
      <c r="F85" s="9" t="s">
        <v>24</v>
      </c>
      <c r="G85" s="10">
        <v>2</v>
      </c>
      <c r="H85" s="10">
        <v>1</v>
      </c>
      <c r="I85" s="11">
        <v>563.67999999999995</v>
      </c>
      <c r="J85" s="11">
        <v>301.39999999999998</v>
      </c>
      <c r="K85" s="11">
        <v>301.39999999999998</v>
      </c>
      <c r="L85" s="35">
        <v>27</v>
      </c>
      <c r="M85" s="11">
        <f t="shared" si="15"/>
        <v>566450.41</v>
      </c>
      <c r="N85" s="11"/>
      <c r="O85" s="11"/>
      <c r="P85" s="11"/>
      <c r="Q85" s="11">
        <f t="shared" si="16"/>
        <v>566450.41</v>
      </c>
      <c r="R85" s="11"/>
      <c r="S85" s="35"/>
      <c r="T85" s="11"/>
      <c r="U85" s="11"/>
      <c r="V85" s="11"/>
      <c r="W85" s="11"/>
      <c r="X85" s="11"/>
      <c r="Y85" s="11">
        <v>411</v>
      </c>
      <c r="Z85" s="11">
        <v>566450.41</v>
      </c>
      <c r="AA85" s="11"/>
      <c r="AB85" s="11"/>
      <c r="AC85" s="11"/>
      <c r="AD85" s="11"/>
      <c r="AE85" s="11"/>
      <c r="AF85" s="74"/>
      <c r="AG85" s="29" t="s">
        <v>197</v>
      </c>
      <c r="AH85" s="101"/>
      <c r="AI85" s="159"/>
      <c r="AJ85" s="183"/>
      <c r="AK85" s="183"/>
      <c r="AL85" s="183"/>
      <c r="AM85" s="183"/>
      <c r="AN85" s="183"/>
      <c r="AO85" s="70">
        <f>MAX(AO$26:AO84)+1</f>
        <v>54</v>
      </c>
      <c r="AP85" s="70" t="s">
        <v>142</v>
      </c>
      <c r="AQ85" s="70" t="str">
        <f t="shared" si="11"/>
        <v>54.</v>
      </c>
      <c r="AS85" s="70"/>
      <c r="AV85" s="114"/>
    </row>
    <row r="86" spans="1:48" ht="22.5" customHeight="1" x14ac:dyDescent="0.25">
      <c r="A86" s="93" t="str">
        <f t="shared" si="14"/>
        <v>55.</v>
      </c>
      <c r="B86" s="93">
        <v>695</v>
      </c>
      <c r="C86" s="220" t="s">
        <v>58</v>
      </c>
      <c r="D86" s="8">
        <v>1960</v>
      </c>
      <c r="E86" s="9" t="s">
        <v>23</v>
      </c>
      <c r="F86" s="9" t="s">
        <v>24</v>
      </c>
      <c r="G86" s="14">
        <v>2</v>
      </c>
      <c r="H86" s="14">
        <v>1</v>
      </c>
      <c r="I86" s="16">
        <v>576.16999999999996</v>
      </c>
      <c r="J86" s="16">
        <v>319.23</v>
      </c>
      <c r="K86" s="16">
        <v>319.23</v>
      </c>
      <c r="L86" s="37">
        <v>17</v>
      </c>
      <c r="M86" s="11">
        <f t="shared" si="15"/>
        <v>1078350.1399999999</v>
      </c>
      <c r="N86" s="11"/>
      <c r="O86" s="11"/>
      <c r="P86" s="11"/>
      <c r="Q86" s="11">
        <f t="shared" si="16"/>
        <v>1078350.1399999999</v>
      </c>
      <c r="R86" s="11"/>
      <c r="S86" s="35"/>
      <c r="T86" s="11"/>
      <c r="U86" s="11">
        <v>304.10000000000002</v>
      </c>
      <c r="V86" s="11">
        <v>1078350.1399999999</v>
      </c>
      <c r="W86" s="11"/>
      <c r="X86" s="11"/>
      <c r="Y86" s="11"/>
      <c r="Z86" s="11"/>
      <c r="AA86" s="11"/>
      <c r="AB86" s="11"/>
      <c r="AC86" s="11"/>
      <c r="AD86" s="11"/>
      <c r="AE86" s="11"/>
      <c r="AF86" s="74"/>
      <c r="AG86" s="29" t="s">
        <v>197</v>
      </c>
      <c r="AH86" s="101"/>
      <c r="AI86" s="159"/>
      <c r="AJ86" s="183"/>
      <c r="AK86" s="183"/>
      <c r="AL86" s="183"/>
      <c r="AM86" s="183"/>
      <c r="AN86" s="183"/>
      <c r="AO86" s="70">
        <f>MAX(AO$26:AO85)+1</f>
        <v>55</v>
      </c>
      <c r="AP86" s="70" t="s">
        <v>142</v>
      </c>
      <c r="AQ86" s="70" t="str">
        <f t="shared" si="11"/>
        <v>55.</v>
      </c>
      <c r="AS86" s="70"/>
      <c r="AV86" s="114"/>
    </row>
    <row r="87" spans="1:48" ht="22.5" customHeight="1" x14ac:dyDescent="0.25">
      <c r="A87" s="93" t="str">
        <f t="shared" si="14"/>
        <v>56.</v>
      </c>
      <c r="B87" s="93">
        <v>799</v>
      </c>
      <c r="C87" s="227" t="s">
        <v>326</v>
      </c>
      <c r="D87" s="8">
        <v>1991</v>
      </c>
      <c r="E87" s="4" t="s">
        <v>23</v>
      </c>
      <c r="F87" s="4" t="s">
        <v>24</v>
      </c>
      <c r="G87" s="8">
        <v>3</v>
      </c>
      <c r="H87" s="8">
        <v>3</v>
      </c>
      <c r="I87" s="13">
        <v>2899.4</v>
      </c>
      <c r="J87" s="13">
        <v>1460.2</v>
      </c>
      <c r="K87" s="13">
        <v>1460.2</v>
      </c>
      <c r="L87" s="36">
        <v>90</v>
      </c>
      <c r="M87" s="15">
        <f t="shared" si="15"/>
        <v>8092346.0899999999</v>
      </c>
      <c r="N87" s="15"/>
      <c r="O87" s="15"/>
      <c r="P87" s="15"/>
      <c r="Q87" s="11">
        <f t="shared" si="16"/>
        <v>8092346.0899999999</v>
      </c>
      <c r="R87" s="15"/>
      <c r="S87" s="98"/>
      <c r="T87" s="15"/>
      <c r="U87" s="15">
        <v>1207</v>
      </c>
      <c r="V87" s="15">
        <v>7912306.9299999997</v>
      </c>
      <c r="W87" s="15"/>
      <c r="X87" s="15"/>
      <c r="Y87" s="15"/>
      <c r="Z87" s="15"/>
      <c r="AA87" s="15"/>
      <c r="AB87" s="15"/>
      <c r="AC87" s="15"/>
      <c r="AD87" s="15"/>
      <c r="AE87" s="15"/>
      <c r="AF87" s="203">
        <v>180039.16</v>
      </c>
      <c r="AG87" s="29" t="s">
        <v>197</v>
      </c>
      <c r="AH87" s="101"/>
      <c r="AI87" s="159"/>
      <c r="AJ87" s="182"/>
      <c r="AK87" s="182"/>
      <c r="AL87" s="182"/>
      <c r="AM87" s="182"/>
      <c r="AN87" s="182"/>
      <c r="AO87" s="70">
        <f>MAX(AO$26:AO86)+1</f>
        <v>56</v>
      </c>
      <c r="AP87" s="70" t="s">
        <v>142</v>
      </c>
      <c r="AQ87" s="70" t="str">
        <f t="shared" si="11"/>
        <v>56.</v>
      </c>
      <c r="AS87" s="70"/>
      <c r="AV87" s="114"/>
    </row>
    <row r="88" spans="1:48" ht="22.5" customHeight="1" x14ac:dyDescent="0.25">
      <c r="A88" s="93" t="str">
        <f t="shared" si="14"/>
        <v>57.</v>
      </c>
      <c r="B88" s="93">
        <v>5489</v>
      </c>
      <c r="C88" s="240" t="s">
        <v>277</v>
      </c>
      <c r="D88" s="8">
        <v>1969</v>
      </c>
      <c r="E88" s="4" t="s">
        <v>23</v>
      </c>
      <c r="F88" s="4" t="s">
        <v>24</v>
      </c>
      <c r="G88" s="8">
        <v>2</v>
      </c>
      <c r="H88" s="8">
        <v>2</v>
      </c>
      <c r="I88" s="13">
        <v>552.9</v>
      </c>
      <c r="J88" s="13">
        <v>293.39999999999998</v>
      </c>
      <c r="K88" s="13">
        <v>293.39999999999998</v>
      </c>
      <c r="L88" s="36">
        <v>25</v>
      </c>
      <c r="M88" s="15">
        <f t="shared" si="15"/>
        <v>1774246.58</v>
      </c>
      <c r="N88" s="15"/>
      <c r="O88" s="15"/>
      <c r="P88" s="15"/>
      <c r="Q88" s="11">
        <f t="shared" si="16"/>
        <v>1774246.58</v>
      </c>
      <c r="R88" s="15"/>
      <c r="S88" s="98"/>
      <c r="T88" s="15"/>
      <c r="U88" s="15">
        <v>510</v>
      </c>
      <c r="V88" s="13">
        <v>1774246.58</v>
      </c>
      <c r="W88" s="15"/>
      <c r="X88" s="15"/>
      <c r="Y88" s="15"/>
      <c r="Z88" s="15"/>
      <c r="AA88" s="15"/>
      <c r="AB88" s="15"/>
      <c r="AC88" s="15"/>
      <c r="AD88" s="15"/>
      <c r="AE88" s="15"/>
      <c r="AF88" s="203"/>
      <c r="AG88" s="29" t="s">
        <v>197</v>
      </c>
      <c r="AH88" s="101"/>
      <c r="AI88" s="159"/>
      <c r="AJ88" s="182"/>
      <c r="AK88" s="182"/>
      <c r="AL88" s="182"/>
      <c r="AM88" s="182"/>
      <c r="AN88" s="182"/>
      <c r="AO88" s="70">
        <f>MAX(AO$26:AO87)+1</f>
        <v>57</v>
      </c>
      <c r="AP88" s="70" t="s">
        <v>142</v>
      </c>
      <c r="AQ88" s="70" t="str">
        <f t="shared" si="11"/>
        <v>57.</v>
      </c>
      <c r="AS88" s="87"/>
      <c r="AV88" s="114"/>
    </row>
    <row r="89" spans="1:48" ht="22.5" customHeight="1" x14ac:dyDescent="0.25">
      <c r="A89" s="93" t="str">
        <f t="shared" si="14"/>
        <v>58.</v>
      </c>
      <c r="B89" s="93">
        <v>5490</v>
      </c>
      <c r="C89" s="220" t="s">
        <v>236</v>
      </c>
      <c r="D89" s="8">
        <v>1967</v>
      </c>
      <c r="E89" s="9" t="s">
        <v>23</v>
      </c>
      <c r="F89" s="9" t="s">
        <v>25</v>
      </c>
      <c r="G89" s="14">
        <v>2</v>
      </c>
      <c r="H89" s="14">
        <v>2</v>
      </c>
      <c r="I89" s="16">
        <v>553.6</v>
      </c>
      <c r="J89" s="16">
        <v>289.5</v>
      </c>
      <c r="K89" s="16">
        <v>289.5</v>
      </c>
      <c r="L89" s="37">
        <v>11</v>
      </c>
      <c r="M89" s="11">
        <f t="shared" si="15"/>
        <v>1872494.64</v>
      </c>
      <c r="N89" s="11"/>
      <c r="O89" s="11"/>
      <c r="P89" s="11"/>
      <c r="Q89" s="11">
        <f t="shared" si="16"/>
        <v>1872494.64</v>
      </c>
      <c r="R89" s="11"/>
      <c r="S89" s="35"/>
      <c r="T89" s="11"/>
      <c r="U89" s="11">
        <v>510</v>
      </c>
      <c r="V89" s="13">
        <v>1872494.64</v>
      </c>
      <c r="W89" s="11"/>
      <c r="X89" s="11"/>
      <c r="Y89" s="11"/>
      <c r="Z89" s="11"/>
      <c r="AA89" s="11"/>
      <c r="AB89" s="11"/>
      <c r="AC89" s="11"/>
      <c r="AD89" s="11"/>
      <c r="AE89" s="11"/>
      <c r="AF89" s="74"/>
      <c r="AG89" s="29" t="s">
        <v>197</v>
      </c>
      <c r="AH89" s="101"/>
      <c r="AI89" s="159"/>
      <c r="AJ89" s="183"/>
      <c r="AK89" s="183"/>
      <c r="AL89" s="183"/>
      <c r="AM89" s="183"/>
      <c r="AN89" s="183"/>
      <c r="AO89" s="70">
        <f>MAX(AO$26:AO88)+1</f>
        <v>58</v>
      </c>
      <c r="AP89" s="70" t="s">
        <v>142</v>
      </c>
      <c r="AQ89" s="70" t="str">
        <f t="shared" si="11"/>
        <v>58.</v>
      </c>
      <c r="AS89" s="70"/>
      <c r="AV89" s="114"/>
    </row>
    <row r="90" spans="1:48" ht="22.5" customHeight="1" x14ac:dyDescent="0.25">
      <c r="A90" s="93" t="str">
        <f t="shared" si="14"/>
        <v>59.</v>
      </c>
      <c r="B90" s="93">
        <v>620</v>
      </c>
      <c r="C90" s="240" t="s">
        <v>263</v>
      </c>
      <c r="D90" s="4">
        <v>1993</v>
      </c>
      <c r="E90" s="4" t="s">
        <v>23</v>
      </c>
      <c r="F90" s="4" t="s">
        <v>24</v>
      </c>
      <c r="G90" s="4">
        <v>5</v>
      </c>
      <c r="H90" s="4">
        <v>4</v>
      </c>
      <c r="I90" s="13">
        <v>3100.5</v>
      </c>
      <c r="J90" s="13">
        <v>1807.2</v>
      </c>
      <c r="K90" s="13">
        <v>1807.2</v>
      </c>
      <c r="L90" s="36">
        <v>109</v>
      </c>
      <c r="M90" s="15">
        <f t="shared" si="15"/>
        <v>2155115.09</v>
      </c>
      <c r="N90" s="15"/>
      <c r="O90" s="15"/>
      <c r="P90" s="15"/>
      <c r="Q90" s="11">
        <f t="shared" si="16"/>
        <v>2155115.09</v>
      </c>
      <c r="R90" s="15"/>
      <c r="S90" s="98"/>
      <c r="T90" s="15"/>
      <c r="U90" s="15">
        <v>818.3</v>
      </c>
      <c r="V90" s="15">
        <v>2155115.09</v>
      </c>
      <c r="W90" s="15"/>
      <c r="X90" s="15"/>
      <c r="Y90" s="15"/>
      <c r="Z90" s="15"/>
      <c r="AA90" s="15"/>
      <c r="AB90" s="15"/>
      <c r="AC90" s="15"/>
      <c r="AD90" s="15"/>
      <c r="AE90" s="15"/>
      <c r="AF90" s="203"/>
      <c r="AG90" s="29" t="s">
        <v>197</v>
      </c>
      <c r="AH90" s="101"/>
      <c r="AI90" s="159"/>
      <c r="AJ90" s="182"/>
      <c r="AK90" s="182"/>
      <c r="AL90" s="182"/>
      <c r="AM90" s="182"/>
      <c r="AN90" s="182"/>
      <c r="AO90" s="70">
        <f>MAX(AO$26:AO89)+1</f>
        <v>59</v>
      </c>
      <c r="AP90" s="70" t="s">
        <v>142</v>
      </c>
      <c r="AQ90" s="70" t="str">
        <f t="shared" si="11"/>
        <v>59.</v>
      </c>
      <c r="AS90" s="87"/>
      <c r="AV90" s="114"/>
    </row>
    <row r="91" spans="1:48" ht="22.5" customHeight="1" x14ac:dyDescent="0.25">
      <c r="A91" s="93" t="str">
        <f t="shared" si="14"/>
        <v>60.</v>
      </c>
      <c r="B91" s="93">
        <v>120</v>
      </c>
      <c r="C91" s="240" t="s">
        <v>316</v>
      </c>
      <c r="D91" s="8">
        <v>1976</v>
      </c>
      <c r="E91" s="4" t="s">
        <v>23</v>
      </c>
      <c r="F91" s="4" t="s">
        <v>24</v>
      </c>
      <c r="G91" s="8">
        <v>5</v>
      </c>
      <c r="H91" s="8">
        <v>2</v>
      </c>
      <c r="I91" s="13">
        <v>1741.9</v>
      </c>
      <c r="J91" s="13">
        <v>1116.0999999999999</v>
      </c>
      <c r="K91" s="13">
        <v>1116.0999999999999</v>
      </c>
      <c r="L91" s="36">
        <v>62</v>
      </c>
      <c r="M91" s="15">
        <f t="shared" si="15"/>
        <v>1555434.47</v>
      </c>
      <c r="N91" s="15"/>
      <c r="O91" s="15"/>
      <c r="P91" s="15"/>
      <c r="Q91" s="11">
        <f t="shared" si="16"/>
        <v>1555434.47</v>
      </c>
      <c r="R91" s="15"/>
      <c r="S91" s="98"/>
      <c r="T91" s="15"/>
      <c r="U91" s="15">
        <v>481.2</v>
      </c>
      <c r="V91" s="15">
        <v>1555434.47</v>
      </c>
      <c r="W91" s="15"/>
      <c r="X91" s="15"/>
      <c r="Y91" s="15"/>
      <c r="Z91" s="15"/>
      <c r="AA91" s="15"/>
      <c r="AB91" s="15"/>
      <c r="AC91" s="15"/>
      <c r="AD91" s="15"/>
      <c r="AE91" s="15"/>
      <c r="AF91" s="203"/>
      <c r="AG91" s="29" t="s">
        <v>197</v>
      </c>
      <c r="AH91" s="101"/>
      <c r="AI91" s="159"/>
      <c r="AJ91" s="182"/>
      <c r="AK91" s="182"/>
      <c r="AL91" s="182"/>
      <c r="AM91" s="182"/>
      <c r="AN91" s="182"/>
      <c r="AO91" s="70">
        <f>MAX(AO$26:AO90)+1</f>
        <v>60</v>
      </c>
      <c r="AP91" s="70" t="s">
        <v>142</v>
      </c>
      <c r="AQ91" s="70" t="str">
        <f t="shared" si="11"/>
        <v>60.</v>
      </c>
      <c r="AS91" s="70"/>
      <c r="AV91" s="114"/>
    </row>
    <row r="92" spans="1:48" ht="22.5" customHeight="1" x14ac:dyDescent="0.25">
      <c r="A92" s="93" t="str">
        <f t="shared" si="14"/>
        <v>61.</v>
      </c>
      <c r="B92" s="93">
        <v>862</v>
      </c>
      <c r="C92" s="220" t="s">
        <v>228</v>
      </c>
      <c r="D92" s="8">
        <v>1997</v>
      </c>
      <c r="E92" s="9" t="s">
        <v>23</v>
      </c>
      <c r="F92" s="9" t="s">
        <v>24</v>
      </c>
      <c r="G92" s="14">
        <v>6</v>
      </c>
      <c r="H92" s="14">
        <v>6</v>
      </c>
      <c r="I92" s="16">
        <v>5466</v>
      </c>
      <c r="J92" s="16">
        <v>4939.7</v>
      </c>
      <c r="K92" s="16">
        <v>2994</v>
      </c>
      <c r="L92" s="37">
        <v>47</v>
      </c>
      <c r="M92" s="11">
        <f t="shared" si="15"/>
        <v>2515192.5</v>
      </c>
      <c r="N92" s="11"/>
      <c r="O92" s="11"/>
      <c r="P92" s="11"/>
      <c r="Q92" s="11">
        <f t="shared" si="16"/>
        <v>2515192.5</v>
      </c>
      <c r="R92" s="11"/>
      <c r="S92" s="35"/>
      <c r="T92" s="11"/>
      <c r="U92" s="11">
        <v>1013.7</v>
      </c>
      <c r="V92" s="11">
        <v>2515192.5</v>
      </c>
      <c r="W92" s="11"/>
      <c r="X92" s="11"/>
      <c r="Y92" s="11"/>
      <c r="Z92" s="11"/>
      <c r="AA92" s="11"/>
      <c r="AB92" s="11"/>
      <c r="AC92" s="11"/>
      <c r="AD92" s="11"/>
      <c r="AE92" s="11"/>
      <c r="AF92" s="74"/>
      <c r="AG92" s="29" t="s">
        <v>197</v>
      </c>
      <c r="AH92" s="101"/>
      <c r="AI92" s="159"/>
      <c r="AJ92" s="182"/>
      <c r="AK92" s="182"/>
      <c r="AL92" s="182"/>
      <c r="AM92" s="182"/>
      <c r="AN92" s="182"/>
      <c r="AO92" s="70">
        <f>MAX(AO$26:AO91)+1</f>
        <v>61</v>
      </c>
      <c r="AP92" s="70" t="s">
        <v>142</v>
      </c>
      <c r="AQ92" s="70" t="str">
        <f t="shared" si="11"/>
        <v>61.</v>
      </c>
      <c r="AS92" s="70"/>
      <c r="AV92" s="114"/>
    </row>
    <row r="93" spans="1:48" ht="22.5" customHeight="1" x14ac:dyDescent="0.25">
      <c r="A93" s="93" t="str">
        <f t="shared" si="14"/>
        <v>62.</v>
      </c>
      <c r="B93" s="93">
        <v>866</v>
      </c>
      <c r="C93" s="222" t="s">
        <v>229</v>
      </c>
      <c r="D93" s="4">
        <v>1971</v>
      </c>
      <c r="E93" s="9" t="s">
        <v>23</v>
      </c>
      <c r="F93" s="4" t="s">
        <v>24</v>
      </c>
      <c r="G93" s="10">
        <v>2</v>
      </c>
      <c r="H93" s="10">
        <v>2</v>
      </c>
      <c r="I93" s="11">
        <v>720.1</v>
      </c>
      <c r="J93" s="11">
        <v>475.9</v>
      </c>
      <c r="K93" s="11">
        <v>475.9</v>
      </c>
      <c r="L93" s="35">
        <v>36</v>
      </c>
      <c r="M93" s="11">
        <f t="shared" si="15"/>
        <v>2029695.97</v>
      </c>
      <c r="N93" s="11"/>
      <c r="O93" s="11"/>
      <c r="P93" s="11"/>
      <c r="Q93" s="11">
        <f t="shared" si="16"/>
        <v>2029695.97</v>
      </c>
      <c r="R93" s="15"/>
      <c r="S93" s="35"/>
      <c r="T93" s="11"/>
      <c r="U93" s="11">
        <v>691.2</v>
      </c>
      <c r="V93" s="11">
        <v>2029695.97</v>
      </c>
      <c r="W93" s="11"/>
      <c r="X93" s="11"/>
      <c r="Y93" s="11"/>
      <c r="Z93" s="11"/>
      <c r="AA93" s="11"/>
      <c r="AB93" s="11"/>
      <c r="AC93" s="11"/>
      <c r="AD93" s="11"/>
      <c r="AE93" s="15"/>
      <c r="AF93" s="74"/>
      <c r="AG93" s="29" t="s">
        <v>197</v>
      </c>
      <c r="AH93" s="101"/>
      <c r="AI93" s="159"/>
      <c r="AJ93" s="182"/>
      <c r="AK93" s="182"/>
      <c r="AL93" s="182"/>
      <c r="AM93" s="182"/>
      <c r="AN93" s="182"/>
      <c r="AO93" s="70">
        <f>MAX(AO$26:AO92)+1</f>
        <v>62</v>
      </c>
      <c r="AP93" s="70" t="s">
        <v>142</v>
      </c>
      <c r="AQ93" s="70" t="str">
        <f t="shared" si="11"/>
        <v>62.</v>
      </c>
      <c r="AS93" s="70"/>
      <c r="AV93" s="114"/>
    </row>
    <row r="94" spans="1:48" ht="22.5" customHeight="1" x14ac:dyDescent="0.25">
      <c r="A94" s="93" t="str">
        <f t="shared" si="14"/>
        <v>63.</v>
      </c>
      <c r="B94" s="93">
        <v>867</v>
      </c>
      <c r="C94" s="222" t="s">
        <v>230</v>
      </c>
      <c r="D94" s="4">
        <v>1973</v>
      </c>
      <c r="E94" s="9" t="s">
        <v>23</v>
      </c>
      <c r="F94" s="4" t="s">
        <v>24</v>
      </c>
      <c r="G94" s="10">
        <v>2</v>
      </c>
      <c r="H94" s="10">
        <v>2</v>
      </c>
      <c r="I94" s="11">
        <v>779.4</v>
      </c>
      <c r="J94" s="11">
        <v>470</v>
      </c>
      <c r="K94" s="11">
        <v>47</v>
      </c>
      <c r="L94" s="35">
        <v>30</v>
      </c>
      <c r="M94" s="11">
        <f t="shared" si="15"/>
        <v>2022129.52</v>
      </c>
      <c r="N94" s="11"/>
      <c r="O94" s="11"/>
      <c r="P94" s="11"/>
      <c r="Q94" s="11">
        <f t="shared" si="16"/>
        <v>2022129.52</v>
      </c>
      <c r="R94" s="11"/>
      <c r="S94" s="35"/>
      <c r="T94" s="11"/>
      <c r="U94" s="11">
        <v>602.20000000000005</v>
      </c>
      <c r="V94" s="11">
        <v>2022129.52</v>
      </c>
      <c r="W94" s="11"/>
      <c r="X94" s="11"/>
      <c r="Y94" s="11"/>
      <c r="Z94" s="11"/>
      <c r="AA94" s="11"/>
      <c r="AB94" s="11"/>
      <c r="AC94" s="11"/>
      <c r="AD94" s="11"/>
      <c r="AE94" s="11"/>
      <c r="AF94" s="74"/>
      <c r="AG94" s="29" t="s">
        <v>197</v>
      </c>
      <c r="AH94" s="101"/>
      <c r="AI94" s="159"/>
      <c r="AJ94" s="182"/>
      <c r="AK94" s="182"/>
      <c r="AL94" s="182"/>
      <c r="AM94" s="182"/>
      <c r="AN94" s="182"/>
      <c r="AO94" s="70">
        <f>MAX(AO$26:AO93)+1</f>
        <v>63</v>
      </c>
      <c r="AP94" s="70" t="s">
        <v>142</v>
      </c>
      <c r="AQ94" s="70" t="str">
        <f t="shared" si="11"/>
        <v>63.</v>
      </c>
      <c r="AS94" s="70"/>
      <c r="AV94" s="114"/>
    </row>
    <row r="95" spans="1:48" ht="22.5" customHeight="1" x14ac:dyDescent="0.25">
      <c r="A95" s="93" t="str">
        <f t="shared" si="14"/>
        <v>64.</v>
      </c>
      <c r="B95" s="93">
        <v>619</v>
      </c>
      <c r="C95" s="222" t="s">
        <v>298</v>
      </c>
      <c r="D95" s="4">
        <v>1991</v>
      </c>
      <c r="E95" s="4" t="s">
        <v>23</v>
      </c>
      <c r="F95" s="4" t="s">
        <v>24</v>
      </c>
      <c r="G95" s="4">
        <v>5</v>
      </c>
      <c r="H95" s="4">
        <v>6</v>
      </c>
      <c r="I95" s="15">
        <v>3830.3</v>
      </c>
      <c r="J95" s="15">
        <v>3127.22</v>
      </c>
      <c r="K95" s="15">
        <v>2505.1999999999998</v>
      </c>
      <c r="L95" s="36">
        <v>135</v>
      </c>
      <c r="M95" s="15">
        <f t="shared" si="15"/>
        <v>2687630.42</v>
      </c>
      <c r="N95" s="15"/>
      <c r="O95" s="15"/>
      <c r="P95" s="15"/>
      <c r="Q95" s="11">
        <f t="shared" si="16"/>
        <v>2687630.42</v>
      </c>
      <c r="R95" s="15"/>
      <c r="S95" s="98"/>
      <c r="T95" s="15"/>
      <c r="U95" s="15">
        <v>1187.24</v>
      </c>
      <c r="V95" s="15">
        <v>2687630.42</v>
      </c>
      <c r="W95" s="15"/>
      <c r="X95" s="15"/>
      <c r="Y95" s="15"/>
      <c r="Z95" s="15"/>
      <c r="AA95" s="15"/>
      <c r="AB95" s="15"/>
      <c r="AC95" s="15"/>
      <c r="AD95" s="15"/>
      <c r="AE95" s="15"/>
      <c r="AF95" s="203"/>
      <c r="AG95" s="29" t="s">
        <v>197</v>
      </c>
      <c r="AH95" s="101"/>
      <c r="AI95" s="159"/>
      <c r="AJ95" s="182"/>
      <c r="AK95" s="182"/>
      <c r="AL95" s="182"/>
      <c r="AM95" s="182"/>
      <c r="AN95" s="182"/>
      <c r="AO95" s="70">
        <f>MAX(AO$26:AO94)+1</f>
        <v>64</v>
      </c>
      <c r="AP95" s="70" t="s">
        <v>142</v>
      </c>
      <c r="AQ95" s="70" t="str">
        <f t="shared" si="11"/>
        <v>64.</v>
      </c>
      <c r="AS95" s="70"/>
      <c r="AV95" s="114"/>
    </row>
    <row r="96" spans="1:48" ht="22.5" customHeight="1" x14ac:dyDescent="0.25">
      <c r="A96" s="93" t="str">
        <f t="shared" si="14"/>
        <v>65.</v>
      </c>
      <c r="B96" s="93">
        <v>767</v>
      </c>
      <c r="C96" s="240" t="s">
        <v>328</v>
      </c>
      <c r="D96" s="4">
        <v>1993</v>
      </c>
      <c r="E96" s="4" t="s">
        <v>23</v>
      </c>
      <c r="F96" s="4" t="s">
        <v>24</v>
      </c>
      <c r="G96" s="4">
        <v>5</v>
      </c>
      <c r="H96" s="4">
        <v>8</v>
      </c>
      <c r="I96" s="13">
        <v>9855</v>
      </c>
      <c r="J96" s="13">
        <v>5680</v>
      </c>
      <c r="K96" s="13">
        <v>5680</v>
      </c>
      <c r="L96" s="36">
        <v>225</v>
      </c>
      <c r="M96" s="15">
        <f t="shared" si="15"/>
        <v>2365924</v>
      </c>
      <c r="N96" s="15"/>
      <c r="O96" s="15"/>
      <c r="P96" s="15"/>
      <c r="Q96" s="11">
        <f t="shared" si="16"/>
        <v>2365924</v>
      </c>
      <c r="R96" s="15"/>
      <c r="S96" s="98"/>
      <c r="T96" s="15"/>
      <c r="U96" s="15">
        <v>1790</v>
      </c>
      <c r="V96" s="15">
        <v>2365924</v>
      </c>
      <c r="W96" s="15"/>
      <c r="X96" s="15"/>
      <c r="Y96" s="15"/>
      <c r="Z96" s="15"/>
      <c r="AA96" s="15"/>
      <c r="AB96" s="15"/>
      <c r="AC96" s="15"/>
      <c r="AD96" s="15"/>
      <c r="AE96" s="15"/>
      <c r="AF96" s="203"/>
      <c r="AG96" s="29" t="s">
        <v>197</v>
      </c>
      <c r="AH96" s="101"/>
      <c r="AI96" s="159"/>
      <c r="AJ96" s="182"/>
      <c r="AK96" s="182"/>
      <c r="AL96" s="182"/>
      <c r="AM96" s="182"/>
      <c r="AN96" s="182"/>
      <c r="AO96" s="70">
        <f>MAX(AO$26:AO95)+1</f>
        <v>65</v>
      </c>
      <c r="AP96" s="70" t="s">
        <v>142</v>
      </c>
      <c r="AQ96" s="70" t="str">
        <f t="shared" si="11"/>
        <v>65.</v>
      </c>
      <c r="AS96" s="87"/>
      <c r="AV96" s="114"/>
    </row>
    <row r="97" spans="1:48" ht="22.5" customHeight="1" x14ac:dyDescent="0.25">
      <c r="A97" s="93" t="str">
        <f t="shared" si="14"/>
        <v>66.</v>
      </c>
      <c r="B97" s="93">
        <v>769</v>
      </c>
      <c r="C97" s="240" t="s">
        <v>329</v>
      </c>
      <c r="D97" s="4">
        <v>1993</v>
      </c>
      <c r="E97" s="4" t="s">
        <v>23</v>
      </c>
      <c r="F97" s="4" t="s">
        <v>24</v>
      </c>
      <c r="G97" s="4">
        <v>5</v>
      </c>
      <c r="H97" s="4">
        <v>8</v>
      </c>
      <c r="I97" s="13">
        <v>8662.1</v>
      </c>
      <c r="J97" s="13">
        <v>5464.1</v>
      </c>
      <c r="K97" s="13">
        <v>5464.1</v>
      </c>
      <c r="L97" s="36">
        <v>205</v>
      </c>
      <c r="M97" s="15">
        <f t="shared" si="15"/>
        <v>2473946</v>
      </c>
      <c r="N97" s="15"/>
      <c r="O97" s="15"/>
      <c r="P97" s="15"/>
      <c r="Q97" s="11">
        <f t="shared" si="16"/>
        <v>2473946</v>
      </c>
      <c r="R97" s="15"/>
      <c r="S97" s="98"/>
      <c r="T97" s="15"/>
      <c r="U97" s="15">
        <v>1730</v>
      </c>
      <c r="V97" s="15">
        <v>2473946</v>
      </c>
      <c r="W97" s="15"/>
      <c r="X97" s="15"/>
      <c r="Y97" s="15"/>
      <c r="Z97" s="15"/>
      <c r="AA97" s="15"/>
      <c r="AB97" s="15"/>
      <c r="AC97" s="15"/>
      <c r="AD97" s="15"/>
      <c r="AE97" s="15"/>
      <c r="AF97" s="203"/>
      <c r="AG97" s="29" t="s">
        <v>197</v>
      </c>
      <c r="AH97" s="101"/>
      <c r="AI97" s="159"/>
      <c r="AJ97" s="182"/>
      <c r="AK97" s="182"/>
      <c r="AL97" s="182"/>
      <c r="AM97" s="182"/>
      <c r="AN97" s="182"/>
      <c r="AO97" s="70">
        <f>MAX(AO$26:AO96)+1</f>
        <v>66</v>
      </c>
      <c r="AP97" s="70" t="s">
        <v>142</v>
      </c>
      <c r="AQ97" s="70" t="str">
        <f t="shared" ref="AQ97:AQ158" si="17">CONCATENATE(AO97,AP97)</f>
        <v>66.</v>
      </c>
      <c r="AS97" s="87"/>
      <c r="AV97" s="114"/>
    </row>
    <row r="98" spans="1:48" ht="22.5" customHeight="1" x14ac:dyDescent="0.25">
      <c r="A98" s="93" t="str">
        <f t="shared" si="14"/>
        <v>67.</v>
      </c>
      <c r="B98" s="93">
        <v>5463</v>
      </c>
      <c r="C98" s="240" t="s">
        <v>330</v>
      </c>
      <c r="D98" s="4">
        <v>1966</v>
      </c>
      <c r="E98" s="4" t="s">
        <v>23</v>
      </c>
      <c r="F98" s="4" t="s">
        <v>24</v>
      </c>
      <c r="G98" s="4">
        <v>2</v>
      </c>
      <c r="H98" s="4">
        <v>2</v>
      </c>
      <c r="I98" s="13">
        <v>791.7</v>
      </c>
      <c r="J98" s="13">
        <v>553.20000000000005</v>
      </c>
      <c r="K98" s="13">
        <v>553.20000000000005</v>
      </c>
      <c r="L98" s="36">
        <v>57</v>
      </c>
      <c r="M98" s="15">
        <f t="shared" si="15"/>
        <v>585465.85</v>
      </c>
      <c r="N98" s="15"/>
      <c r="O98" s="15"/>
      <c r="P98" s="15"/>
      <c r="Q98" s="11">
        <f t="shared" si="16"/>
        <v>585465.85</v>
      </c>
      <c r="R98" s="15">
        <v>515837.75</v>
      </c>
      <c r="S98" s="98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1"/>
      <c r="AF98" s="203">
        <v>69628.100000000006</v>
      </c>
      <c r="AG98" s="29" t="s">
        <v>197</v>
      </c>
      <c r="AH98" s="101"/>
      <c r="AI98" s="159"/>
      <c r="AJ98" s="182" t="s">
        <v>1395</v>
      </c>
      <c r="AK98" s="182"/>
      <c r="AL98" s="182"/>
      <c r="AM98" s="182"/>
      <c r="AN98" s="182"/>
      <c r="AO98" s="70">
        <f>MAX(AO$26:AO97)+1</f>
        <v>67</v>
      </c>
      <c r="AP98" s="70" t="s">
        <v>142</v>
      </c>
      <c r="AQ98" s="70" t="str">
        <f t="shared" si="17"/>
        <v>67.</v>
      </c>
      <c r="AS98" s="87"/>
      <c r="AV98" s="114"/>
    </row>
    <row r="99" spans="1:48" ht="22.5" customHeight="1" x14ac:dyDescent="0.25">
      <c r="A99" s="93" t="str">
        <f t="shared" si="14"/>
        <v>68.</v>
      </c>
      <c r="B99" s="93">
        <v>5494</v>
      </c>
      <c r="C99" s="240" t="s">
        <v>238</v>
      </c>
      <c r="D99" s="4">
        <v>1979</v>
      </c>
      <c r="E99" s="4" t="s">
        <v>23</v>
      </c>
      <c r="F99" s="4" t="s">
        <v>24</v>
      </c>
      <c r="G99" s="4">
        <v>2</v>
      </c>
      <c r="H99" s="4">
        <v>1</v>
      </c>
      <c r="I99" s="13">
        <v>358.6</v>
      </c>
      <c r="J99" s="13">
        <v>290.2</v>
      </c>
      <c r="K99" s="13">
        <v>290.2</v>
      </c>
      <c r="L99" s="36">
        <v>28</v>
      </c>
      <c r="M99" s="15">
        <f t="shared" si="15"/>
        <v>420816.82</v>
      </c>
      <c r="N99" s="15"/>
      <c r="O99" s="15"/>
      <c r="P99" s="15"/>
      <c r="Q99" s="11">
        <f t="shared" si="16"/>
        <v>420816.82</v>
      </c>
      <c r="R99" s="15">
        <v>396616.95</v>
      </c>
      <c r="S99" s="98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1"/>
      <c r="AF99" s="203">
        <v>24199.87</v>
      </c>
      <c r="AG99" s="29" t="s">
        <v>197</v>
      </c>
      <c r="AH99" s="101"/>
      <c r="AI99" s="159"/>
      <c r="AJ99" s="182" t="s">
        <v>1393</v>
      </c>
      <c r="AK99" s="182"/>
      <c r="AL99" s="182"/>
      <c r="AM99" s="182"/>
      <c r="AN99" s="182"/>
      <c r="AO99" s="70">
        <f>MAX(AO$26:AO98)+1</f>
        <v>68</v>
      </c>
      <c r="AP99" s="70" t="s">
        <v>142</v>
      </c>
      <c r="AQ99" s="70" t="str">
        <f t="shared" si="17"/>
        <v>68.</v>
      </c>
      <c r="AS99" s="70"/>
      <c r="AV99" s="114"/>
    </row>
    <row r="100" spans="1:48" ht="22.5" customHeight="1" x14ac:dyDescent="0.25">
      <c r="A100" s="93" t="str">
        <f t="shared" si="14"/>
        <v>69.</v>
      </c>
      <c r="B100" s="93">
        <v>609</v>
      </c>
      <c r="C100" s="220" t="s">
        <v>220</v>
      </c>
      <c r="D100" s="8">
        <v>1917</v>
      </c>
      <c r="E100" s="9" t="s">
        <v>23</v>
      </c>
      <c r="F100" s="9" t="s">
        <v>24</v>
      </c>
      <c r="G100" s="10">
        <v>2</v>
      </c>
      <c r="H100" s="10">
        <v>2</v>
      </c>
      <c r="I100" s="11">
        <v>275.60000000000002</v>
      </c>
      <c r="J100" s="11">
        <v>175.3</v>
      </c>
      <c r="K100" s="11">
        <v>175.3</v>
      </c>
      <c r="L100" s="35">
        <v>10</v>
      </c>
      <c r="M100" s="11">
        <f t="shared" ref="M100:M118" si="18">R100+T100+V100+X100+Z100+AB100+AE100+AF100</f>
        <v>1045469.13</v>
      </c>
      <c r="N100" s="11"/>
      <c r="O100" s="11"/>
      <c r="P100" s="11"/>
      <c r="Q100" s="11">
        <f t="shared" ref="Q100:Q118" si="19">M100</f>
        <v>1045469.13</v>
      </c>
      <c r="R100" s="11"/>
      <c r="S100" s="35"/>
      <c r="T100" s="11"/>
      <c r="U100" s="11"/>
      <c r="V100" s="11"/>
      <c r="W100" s="11"/>
      <c r="X100" s="11"/>
      <c r="Y100" s="11">
        <v>377.43</v>
      </c>
      <c r="Z100" s="11">
        <v>979299.83</v>
      </c>
      <c r="AA100" s="11"/>
      <c r="AB100" s="11"/>
      <c r="AC100" s="11"/>
      <c r="AD100" s="11"/>
      <c r="AE100" s="11"/>
      <c r="AF100" s="74">
        <v>66169.3</v>
      </c>
      <c r="AG100" s="29" t="s">
        <v>197</v>
      </c>
      <c r="AH100" s="101"/>
      <c r="AI100" s="159"/>
      <c r="AJ100" s="183"/>
      <c r="AK100" s="183"/>
      <c r="AL100" s="183"/>
      <c r="AM100" s="183"/>
      <c r="AN100" s="183"/>
      <c r="AO100" s="70">
        <f>MAX(AO$26:AO99)+1</f>
        <v>69</v>
      </c>
      <c r="AP100" s="70" t="s">
        <v>142</v>
      </c>
      <c r="AQ100" s="70" t="str">
        <f t="shared" si="17"/>
        <v>69.</v>
      </c>
      <c r="AS100" s="70"/>
      <c r="AV100" s="114"/>
    </row>
    <row r="101" spans="1:48" ht="22.5" customHeight="1" x14ac:dyDescent="0.25">
      <c r="A101" s="93" t="str">
        <f t="shared" si="14"/>
        <v>70.</v>
      </c>
      <c r="B101" s="93">
        <v>173</v>
      </c>
      <c r="C101" s="240" t="s">
        <v>317</v>
      </c>
      <c r="D101" s="8">
        <v>1972</v>
      </c>
      <c r="E101" s="4" t="s">
        <v>23</v>
      </c>
      <c r="F101" s="4" t="s">
        <v>24</v>
      </c>
      <c r="G101" s="8">
        <v>2</v>
      </c>
      <c r="H101" s="8">
        <v>1</v>
      </c>
      <c r="I101" s="13">
        <v>375.5</v>
      </c>
      <c r="J101" s="13">
        <v>337.9</v>
      </c>
      <c r="K101" s="13">
        <v>337.9</v>
      </c>
      <c r="L101" s="36">
        <v>25</v>
      </c>
      <c r="M101" s="15">
        <f t="shared" si="18"/>
        <v>1078716.52</v>
      </c>
      <c r="N101" s="15"/>
      <c r="O101" s="15"/>
      <c r="P101" s="15"/>
      <c r="Q101" s="11">
        <f t="shared" si="19"/>
        <v>1078716.52</v>
      </c>
      <c r="R101" s="15"/>
      <c r="S101" s="98"/>
      <c r="T101" s="15"/>
      <c r="U101" s="15">
        <v>330</v>
      </c>
      <c r="V101" s="15">
        <v>1078716.52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203"/>
      <c r="AG101" s="29" t="s">
        <v>197</v>
      </c>
      <c r="AH101" s="101"/>
      <c r="AI101" s="159"/>
      <c r="AJ101" s="182"/>
      <c r="AK101" s="182"/>
      <c r="AL101" s="182"/>
      <c r="AM101" s="182"/>
      <c r="AN101" s="182"/>
      <c r="AO101" s="70">
        <f>MAX(AO$26:AO100)+1</f>
        <v>70</v>
      </c>
      <c r="AP101" s="70" t="s">
        <v>142</v>
      </c>
      <c r="AQ101" s="70" t="str">
        <f t="shared" si="17"/>
        <v>70.</v>
      </c>
      <c r="AS101" s="70"/>
      <c r="AV101" s="114"/>
    </row>
    <row r="102" spans="1:48" ht="22.5" customHeight="1" x14ac:dyDescent="0.25">
      <c r="A102" s="93" t="str">
        <f t="shared" si="14"/>
        <v>71.</v>
      </c>
      <c r="B102" s="93">
        <v>167</v>
      </c>
      <c r="C102" s="227" t="s">
        <v>1205</v>
      </c>
      <c r="D102" s="4" t="s">
        <v>1214</v>
      </c>
      <c r="E102" s="4"/>
      <c r="F102" s="4" t="s">
        <v>28</v>
      </c>
      <c r="G102" s="4">
        <v>2</v>
      </c>
      <c r="H102" s="4">
        <v>3</v>
      </c>
      <c r="I102" s="18">
        <v>366.1</v>
      </c>
      <c r="J102" s="18">
        <v>226</v>
      </c>
      <c r="K102" s="18">
        <v>226</v>
      </c>
      <c r="L102" s="38">
        <v>21</v>
      </c>
      <c r="M102" s="15">
        <f t="shared" si="18"/>
        <v>2518980.4099999997</v>
      </c>
      <c r="N102" s="15"/>
      <c r="O102" s="15"/>
      <c r="P102" s="15"/>
      <c r="Q102" s="11">
        <f t="shared" si="19"/>
        <v>2518980.4099999997</v>
      </c>
      <c r="R102" s="15"/>
      <c r="S102" s="98"/>
      <c r="T102" s="15"/>
      <c r="U102" s="15">
        <v>298</v>
      </c>
      <c r="V102" s="15">
        <v>1649793.14</v>
      </c>
      <c r="W102" s="15"/>
      <c r="X102" s="15"/>
      <c r="Y102" s="15">
        <v>508</v>
      </c>
      <c r="Z102" s="15">
        <v>737374.62</v>
      </c>
      <c r="AA102" s="15"/>
      <c r="AB102" s="15"/>
      <c r="AC102" s="15"/>
      <c r="AD102" s="15"/>
      <c r="AE102" s="15"/>
      <c r="AF102" s="203">
        <f>70496.8+61315.85</f>
        <v>131812.65</v>
      </c>
      <c r="AG102" s="29" t="s">
        <v>197</v>
      </c>
      <c r="AH102" s="101"/>
      <c r="AI102" s="159"/>
      <c r="AJ102" s="182"/>
      <c r="AK102" s="182"/>
      <c r="AL102" s="182"/>
      <c r="AM102" s="182"/>
      <c r="AN102" s="182"/>
      <c r="AO102" s="70">
        <f>MAX(AO$26:AO101)+1</f>
        <v>71</v>
      </c>
      <c r="AP102" s="70" t="s">
        <v>142</v>
      </c>
      <c r="AQ102" s="70" t="str">
        <f t="shared" si="17"/>
        <v>71.</v>
      </c>
      <c r="AS102" s="70"/>
      <c r="AV102" s="114"/>
    </row>
    <row r="103" spans="1:48" ht="22.5" customHeight="1" x14ac:dyDescent="0.25">
      <c r="A103" s="93" t="str">
        <f t="shared" si="14"/>
        <v>72.</v>
      </c>
      <c r="B103" s="93">
        <v>166</v>
      </c>
      <c r="C103" s="240" t="s">
        <v>250</v>
      </c>
      <c r="D103" s="4">
        <v>1917</v>
      </c>
      <c r="E103" s="4" t="s">
        <v>23</v>
      </c>
      <c r="F103" s="4" t="s">
        <v>24</v>
      </c>
      <c r="G103" s="4">
        <v>2</v>
      </c>
      <c r="H103" s="4">
        <v>2</v>
      </c>
      <c r="I103" s="13">
        <v>335.5</v>
      </c>
      <c r="J103" s="13">
        <v>288</v>
      </c>
      <c r="K103" s="13">
        <v>288</v>
      </c>
      <c r="L103" s="36">
        <v>17</v>
      </c>
      <c r="M103" s="15">
        <f t="shared" si="18"/>
        <v>525078.24</v>
      </c>
      <c r="N103" s="15"/>
      <c r="O103" s="15"/>
      <c r="P103" s="15"/>
      <c r="Q103" s="11">
        <f t="shared" si="19"/>
        <v>525078.24</v>
      </c>
      <c r="R103" s="15">
        <v>408106.23</v>
      </c>
      <c r="S103" s="98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1"/>
      <c r="AF103" s="203">
        <v>116972.01</v>
      </c>
      <c r="AG103" s="29" t="s">
        <v>197</v>
      </c>
      <c r="AH103" s="101"/>
      <c r="AI103" s="159"/>
      <c r="AJ103" s="182" t="s">
        <v>1393</v>
      </c>
      <c r="AK103" s="182"/>
      <c r="AL103" s="182"/>
      <c r="AM103" s="182"/>
      <c r="AN103" s="182"/>
      <c r="AO103" s="70">
        <f>MAX(AO$26:AO102)+1</f>
        <v>72</v>
      </c>
      <c r="AP103" s="70" t="s">
        <v>142</v>
      </c>
      <c r="AQ103" s="70" t="str">
        <f t="shared" si="17"/>
        <v>72.</v>
      </c>
      <c r="AS103" s="87"/>
      <c r="AV103" s="114"/>
    </row>
    <row r="104" spans="1:48" ht="22.5" customHeight="1" x14ac:dyDescent="0.25">
      <c r="A104" s="93" t="str">
        <f t="shared" si="14"/>
        <v>73.</v>
      </c>
      <c r="B104" s="93">
        <v>5474</v>
      </c>
      <c r="C104" s="227" t="s">
        <v>275</v>
      </c>
      <c r="D104" s="4">
        <v>1954</v>
      </c>
      <c r="E104" s="4" t="s">
        <v>23</v>
      </c>
      <c r="F104" s="4" t="s">
        <v>24</v>
      </c>
      <c r="G104" s="4">
        <v>2</v>
      </c>
      <c r="H104" s="4">
        <v>1</v>
      </c>
      <c r="I104" s="18">
        <v>458.7</v>
      </c>
      <c r="J104" s="18">
        <v>304.10000000000002</v>
      </c>
      <c r="K104" s="18">
        <v>304.10000000000002</v>
      </c>
      <c r="L104" s="38">
        <v>23</v>
      </c>
      <c r="M104" s="15">
        <f t="shared" si="18"/>
        <v>178708.27</v>
      </c>
      <c r="N104" s="15"/>
      <c r="O104" s="15"/>
      <c r="P104" s="15"/>
      <c r="Q104" s="11">
        <f t="shared" si="19"/>
        <v>178708.27</v>
      </c>
      <c r="R104" s="15">
        <v>178708.27</v>
      </c>
      <c r="S104" s="98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1"/>
      <c r="AF104" s="203"/>
      <c r="AG104" s="29" t="s">
        <v>197</v>
      </c>
      <c r="AH104" s="101"/>
      <c r="AI104" s="159"/>
      <c r="AJ104" s="182" t="s">
        <v>1393</v>
      </c>
      <c r="AK104" s="182"/>
      <c r="AL104" s="182"/>
      <c r="AM104" s="182"/>
      <c r="AN104" s="182"/>
      <c r="AO104" s="70">
        <f>MAX(AO$26:AO103)+1</f>
        <v>73</v>
      </c>
      <c r="AP104" s="70" t="s">
        <v>142</v>
      </c>
      <c r="AQ104" s="70" t="str">
        <f t="shared" si="17"/>
        <v>73.</v>
      </c>
      <c r="AS104" s="70"/>
      <c r="AV104" s="114"/>
    </row>
    <row r="105" spans="1:48" ht="22.5" customHeight="1" x14ac:dyDescent="0.25">
      <c r="A105" s="93" t="str">
        <f t="shared" si="14"/>
        <v>74.</v>
      </c>
      <c r="B105" s="93">
        <v>104</v>
      </c>
      <c r="C105" s="220" t="s">
        <v>69</v>
      </c>
      <c r="D105" s="8">
        <v>1959</v>
      </c>
      <c r="E105" s="9" t="s">
        <v>23</v>
      </c>
      <c r="F105" s="9" t="s">
        <v>24</v>
      </c>
      <c r="G105" s="14">
        <v>2</v>
      </c>
      <c r="H105" s="14">
        <v>2</v>
      </c>
      <c r="I105" s="16">
        <v>790</v>
      </c>
      <c r="J105" s="16">
        <v>508.1</v>
      </c>
      <c r="K105" s="16">
        <v>508.1</v>
      </c>
      <c r="L105" s="37">
        <v>21</v>
      </c>
      <c r="M105" s="11">
        <f t="shared" si="18"/>
        <v>262461.26</v>
      </c>
      <c r="N105" s="11"/>
      <c r="O105" s="11"/>
      <c r="P105" s="11"/>
      <c r="Q105" s="11">
        <f t="shared" si="19"/>
        <v>262461.26</v>
      </c>
      <c r="R105" s="11">
        <v>262461.26</v>
      </c>
      <c r="S105" s="35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74"/>
      <c r="AG105" s="29" t="s">
        <v>197</v>
      </c>
      <c r="AH105" s="101"/>
      <c r="AI105" s="159"/>
      <c r="AJ105" s="183" t="s">
        <v>1396</v>
      </c>
      <c r="AK105" s="183"/>
      <c r="AL105" s="183"/>
      <c r="AM105" s="183"/>
      <c r="AN105" s="183"/>
      <c r="AO105" s="70">
        <f>MAX(AO$26:AO104)+1</f>
        <v>74</v>
      </c>
      <c r="AP105" s="70" t="s">
        <v>142</v>
      </c>
      <c r="AQ105" s="70" t="str">
        <f t="shared" si="17"/>
        <v>74.</v>
      </c>
      <c r="AS105" s="70"/>
      <c r="AV105" s="114"/>
    </row>
    <row r="106" spans="1:48" ht="22.5" customHeight="1" x14ac:dyDescent="0.25">
      <c r="A106" s="93" t="str">
        <f t="shared" si="14"/>
        <v>75.</v>
      </c>
      <c r="B106" s="93">
        <v>522</v>
      </c>
      <c r="C106" s="220" t="s">
        <v>213</v>
      </c>
      <c r="D106" s="8">
        <v>1958</v>
      </c>
      <c r="E106" s="9" t="s">
        <v>23</v>
      </c>
      <c r="F106" s="9" t="s">
        <v>24</v>
      </c>
      <c r="G106" s="10">
        <v>3</v>
      </c>
      <c r="H106" s="10">
        <v>2</v>
      </c>
      <c r="I106" s="11">
        <v>922.8</v>
      </c>
      <c r="J106" s="11">
        <v>593.5</v>
      </c>
      <c r="K106" s="11">
        <v>593.5</v>
      </c>
      <c r="L106" s="35">
        <v>25</v>
      </c>
      <c r="M106" s="11">
        <f t="shared" si="18"/>
        <v>239788.43</v>
      </c>
      <c r="N106" s="11"/>
      <c r="O106" s="11"/>
      <c r="P106" s="11"/>
      <c r="Q106" s="11">
        <f t="shared" si="19"/>
        <v>239788.43</v>
      </c>
      <c r="R106" s="11">
        <v>239788.43</v>
      </c>
      <c r="S106" s="35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74"/>
      <c r="AG106" s="29" t="s">
        <v>197</v>
      </c>
      <c r="AH106" s="101"/>
      <c r="AI106" s="159"/>
      <c r="AJ106" s="183" t="s">
        <v>1396</v>
      </c>
      <c r="AK106" s="183"/>
      <c r="AL106" s="183"/>
      <c r="AM106" s="183"/>
      <c r="AN106" s="183"/>
      <c r="AO106" s="70">
        <f>MAX(AO$26:AO105)+1</f>
        <v>75</v>
      </c>
      <c r="AP106" s="70" t="s">
        <v>142</v>
      </c>
      <c r="AQ106" s="70" t="str">
        <f t="shared" si="17"/>
        <v>75.</v>
      </c>
      <c r="AS106" s="70"/>
      <c r="AV106" s="114"/>
    </row>
    <row r="107" spans="1:48" ht="22.5" customHeight="1" x14ac:dyDescent="0.25">
      <c r="A107" s="93" t="str">
        <f t="shared" si="14"/>
        <v>76.</v>
      </c>
      <c r="B107" s="93">
        <v>259</v>
      </c>
      <c r="C107" s="240" t="s">
        <v>319</v>
      </c>
      <c r="D107" s="8">
        <v>1967</v>
      </c>
      <c r="E107" s="4" t="s">
        <v>23</v>
      </c>
      <c r="F107" s="4" t="s">
        <v>25</v>
      </c>
      <c r="G107" s="8">
        <v>2</v>
      </c>
      <c r="H107" s="8">
        <v>1</v>
      </c>
      <c r="I107" s="13">
        <v>346.2</v>
      </c>
      <c r="J107" s="13">
        <v>220.9</v>
      </c>
      <c r="K107" s="13">
        <v>220.9</v>
      </c>
      <c r="L107" s="36">
        <v>13</v>
      </c>
      <c r="M107" s="15">
        <f t="shared" si="18"/>
        <v>144936.07</v>
      </c>
      <c r="N107" s="15"/>
      <c r="O107" s="15"/>
      <c r="P107" s="15"/>
      <c r="Q107" s="11">
        <f t="shared" si="19"/>
        <v>144936.07</v>
      </c>
      <c r="R107" s="15">
        <v>144936.07</v>
      </c>
      <c r="S107" s="98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1"/>
      <c r="AF107" s="203"/>
      <c r="AG107" s="29" t="s">
        <v>197</v>
      </c>
      <c r="AH107" s="101"/>
      <c r="AI107" s="159"/>
      <c r="AJ107" s="182" t="s">
        <v>1393</v>
      </c>
      <c r="AK107" s="182"/>
      <c r="AL107" s="182"/>
      <c r="AM107" s="182"/>
      <c r="AN107" s="182"/>
      <c r="AO107" s="70">
        <f>MAX(AO$26:AO106)+1</f>
        <v>76</v>
      </c>
      <c r="AP107" s="70" t="s">
        <v>142</v>
      </c>
      <c r="AQ107" s="70" t="str">
        <f t="shared" si="17"/>
        <v>76.</v>
      </c>
      <c r="AS107" s="70"/>
      <c r="AV107" s="114"/>
    </row>
    <row r="108" spans="1:48" ht="22.5" customHeight="1" x14ac:dyDescent="0.25">
      <c r="A108" s="93" t="str">
        <f t="shared" si="14"/>
        <v>77.</v>
      </c>
      <c r="B108" s="93">
        <v>873</v>
      </c>
      <c r="C108" s="222" t="s">
        <v>231</v>
      </c>
      <c r="D108" s="4">
        <v>1973</v>
      </c>
      <c r="E108" s="9" t="s">
        <v>23</v>
      </c>
      <c r="F108" s="4" t="s">
        <v>24</v>
      </c>
      <c r="G108" s="10">
        <v>2</v>
      </c>
      <c r="H108" s="10">
        <v>2</v>
      </c>
      <c r="I108" s="11">
        <v>792.9</v>
      </c>
      <c r="J108" s="11">
        <v>485.3</v>
      </c>
      <c r="K108" s="11">
        <v>485.3</v>
      </c>
      <c r="L108" s="35">
        <v>24</v>
      </c>
      <c r="M108" s="11">
        <f t="shared" si="18"/>
        <v>2172101.65</v>
      </c>
      <c r="N108" s="11"/>
      <c r="O108" s="11"/>
      <c r="P108" s="11"/>
      <c r="Q108" s="11">
        <f t="shared" si="19"/>
        <v>2172101.65</v>
      </c>
      <c r="R108" s="11"/>
      <c r="S108" s="35"/>
      <c r="T108" s="11"/>
      <c r="U108" s="11">
        <v>680</v>
      </c>
      <c r="V108" s="11">
        <v>2172101.65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74"/>
      <c r="AG108" s="29" t="s">
        <v>197</v>
      </c>
      <c r="AH108" s="101"/>
      <c r="AI108" s="159"/>
      <c r="AJ108" s="182"/>
      <c r="AK108" s="182"/>
      <c r="AL108" s="182"/>
      <c r="AM108" s="182"/>
      <c r="AN108" s="182"/>
      <c r="AO108" s="70">
        <f>MAX(AO$26:AO107)+1</f>
        <v>77</v>
      </c>
      <c r="AP108" s="70" t="s">
        <v>142</v>
      </c>
      <c r="AQ108" s="70" t="str">
        <f t="shared" si="17"/>
        <v>77.</v>
      </c>
      <c r="AS108" s="70"/>
      <c r="AV108" s="114"/>
    </row>
    <row r="109" spans="1:48" ht="22.5" customHeight="1" x14ac:dyDescent="0.25">
      <c r="A109" s="93" t="str">
        <f t="shared" si="14"/>
        <v>78.</v>
      </c>
      <c r="B109" s="93">
        <v>169</v>
      </c>
      <c r="C109" s="240" t="s">
        <v>35</v>
      </c>
      <c r="D109" s="4">
        <v>1961</v>
      </c>
      <c r="E109" s="4" t="s">
        <v>23</v>
      </c>
      <c r="F109" s="4" t="s">
        <v>24</v>
      </c>
      <c r="G109" s="4">
        <v>2</v>
      </c>
      <c r="H109" s="4">
        <v>1</v>
      </c>
      <c r="I109" s="13">
        <v>271.39999999999998</v>
      </c>
      <c r="J109" s="13">
        <v>197.9</v>
      </c>
      <c r="K109" s="13">
        <v>197.9</v>
      </c>
      <c r="L109" s="36">
        <v>17</v>
      </c>
      <c r="M109" s="15">
        <f t="shared" si="18"/>
        <v>172593.31</v>
      </c>
      <c r="N109" s="15"/>
      <c r="O109" s="15"/>
      <c r="P109" s="15"/>
      <c r="Q109" s="11">
        <f t="shared" si="19"/>
        <v>172593.31</v>
      </c>
      <c r="R109" s="15">
        <v>172593.31</v>
      </c>
      <c r="S109" s="98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203"/>
      <c r="AG109" s="29" t="s">
        <v>197</v>
      </c>
      <c r="AH109" s="101"/>
      <c r="AI109" s="159"/>
      <c r="AJ109" s="182" t="s">
        <v>1397</v>
      </c>
      <c r="AK109" s="182"/>
      <c r="AL109" s="182"/>
      <c r="AM109" s="182"/>
      <c r="AN109" s="182"/>
      <c r="AO109" s="70">
        <f>MAX(AO$26:AO108)+1</f>
        <v>78</v>
      </c>
      <c r="AP109" s="70" t="s">
        <v>142</v>
      </c>
      <c r="AQ109" s="70" t="str">
        <f t="shared" si="17"/>
        <v>78.</v>
      </c>
      <c r="AS109" s="70"/>
      <c r="AV109" s="114"/>
    </row>
    <row r="110" spans="1:48" ht="22.5" customHeight="1" x14ac:dyDescent="0.25">
      <c r="A110" s="93" t="str">
        <f t="shared" si="14"/>
        <v>79.</v>
      </c>
      <c r="B110" s="93">
        <v>876</v>
      </c>
      <c r="C110" s="222" t="s">
        <v>232</v>
      </c>
      <c r="D110" s="4">
        <v>1971</v>
      </c>
      <c r="E110" s="9" t="s">
        <v>23</v>
      </c>
      <c r="F110" s="4" t="s">
        <v>24</v>
      </c>
      <c r="G110" s="10">
        <v>2</v>
      </c>
      <c r="H110" s="10">
        <v>3</v>
      </c>
      <c r="I110" s="11">
        <v>896.2</v>
      </c>
      <c r="J110" s="11">
        <v>572.70000000000005</v>
      </c>
      <c r="K110" s="11">
        <v>572.70000000000005</v>
      </c>
      <c r="L110" s="35">
        <v>33</v>
      </c>
      <c r="M110" s="15">
        <f t="shared" si="18"/>
        <v>2347463.44</v>
      </c>
      <c r="N110" s="11"/>
      <c r="O110" s="11"/>
      <c r="P110" s="11"/>
      <c r="Q110" s="11">
        <f t="shared" si="19"/>
        <v>2347463.44</v>
      </c>
      <c r="R110" s="15"/>
      <c r="S110" s="35"/>
      <c r="T110" s="11"/>
      <c r="U110" s="11">
        <v>752</v>
      </c>
      <c r="V110" s="11">
        <v>2347463.44</v>
      </c>
      <c r="W110" s="11"/>
      <c r="X110" s="11"/>
      <c r="Y110" s="11"/>
      <c r="Z110" s="11"/>
      <c r="AA110" s="11"/>
      <c r="AB110" s="11"/>
      <c r="AC110" s="11"/>
      <c r="AD110" s="11"/>
      <c r="AE110" s="15"/>
      <c r="AF110" s="74"/>
      <c r="AG110" s="29" t="s">
        <v>197</v>
      </c>
      <c r="AH110" s="101"/>
      <c r="AI110" s="159"/>
      <c r="AJ110" s="182"/>
      <c r="AK110" s="182"/>
      <c r="AL110" s="182"/>
      <c r="AM110" s="182"/>
      <c r="AN110" s="182"/>
      <c r="AO110" s="70">
        <f>MAX(AO$26:AO109)+1</f>
        <v>79</v>
      </c>
      <c r="AP110" s="70" t="s">
        <v>142</v>
      </c>
      <c r="AQ110" s="70" t="str">
        <f t="shared" si="17"/>
        <v>79.</v>
      </c>
      <c r="AS110" s="70"/>
      <c r="AV110" s="114"/>
    </row>
    <row r="111" spans="1:48" ht="22.5" customHeight="1" x14ac:dyDescent="0.25">
      <c r="A111" s="93" t="str">
        <f t="shared" si="14"/>
        <v>80.</v>
      </c>
      <c r="B111" s="93">
        <v>311</v>
      </c>
      <c r="C111" s="221" t="s">
        <v>44</v>
      </c>
      <c r="D111" s="4">
        <v>1963</v>
      </c>
      <c r="E111" s="9" t="s">
        <v>23</v>
      </c>
      <c r="F111" s="9" t="s">
        <v>25</v>
      </c>
      <c r="G111" s="10">
        <v>2</v>
      </c>
      <c r="H111" s="10">
        <v>1</v>
      </c>
      <c r="I111" s="11">
        <v>345.5</v>
      </c>
      <c r="J111" s="11">
        <v>232.3</v>
      </c>
      <c r="K111" s="11">
        <v>232.3</v>
      </c>
      <c r="L111" s="35">
        <v>22</v>
      </c>
      <c r="M111" s="11">
        <f t="shared" si="18"/>
        <v>102995.89</v>
      </c>
      <c r="N111" s="11"/>
      <c r="O111" s="11"/>
      <c r="P111" s="11"/>
      <c r="Q111" s="11">
        <f t="shared" si="19"/>
        <v>102995.89</v>
      </c>
      <c r="R111" s="11">
        <v>102995.89</v>
      </c>
      <c r="S111" s="35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4"/>
      <c r="AG111" s="29" t="s">
        <v>197</v>
      </c>
      <c r="AH111" s="101"/>
      <c r="AI111" s="159"/>
      <c r="AJ111" s="184" t="s">
        <v>1393</v>
      </c>
      <c r="AK111" s="184"/>
      <c r="AL111" s="184"/>
      <c r="AM111" s="184"/>
      <c r="AN111" s="184"/>
      <c r="AO111" s="70">
        <f>MAX(AO$26:AO110)+1</f>
        <v>80</v>
      </c>
      <c r="AP111" s="70" t="s">
        <v>142</v>
      </c>
      <c r="AQ111" s="70" t="str">
        <f t="shared" si="17"/>
        <v>80.</v>
      </c>
      <c r="AS111" s="70"/>
      <c r="AV111" s="114"/>
    </row>
    <row r="112" spans="1:48" ht="22.5" customHeight="1" x14ac:dyDescent="0.25">
      <c r="A112" s="93" t="str">
        <f t="shared" si="14"/>
        <v>81.</v>
      </c>
      <c r="B112" s="93">
        <v>199</v>
      </c>
      <c r="C112" s="220" t="s">
        <v>1225</v>
      </c>
      <c r="D112" s="8">
        <v>1917</v>
      </c>
      <c r="E112" s="9" t="s">
        <v>23</v>
      </c>
      <c r="F112" s="9" t="s">
        <v>24</v>
      </c>
      <c r="G112" s="10">
        <v>2</v>
      </c>
      <c r="H112" s="10" t="s">
        <v>1194</v>
      </c>
      <c r="I112" s="11">
        <v>369.77</v>
      </c>
      <c r="J112" s="11">
        <v>250.5</v>
      </c>
      <c r="K112" s="11">
        <v>250.5</v>
      </c>
      <c r="L112" s="35">
        <v>11</v>
      </c>
      <c r="M112" s="11">
        <f t="shared" si="18"/>
        <v>73599.83</v>
      </c>
      <c r="N112" s="11"/>
      <c r="O112" s="11"/>
      <c r="P112" s="11"/>
      <c r="Q112" s="11">
        <f t="shared" si="19"/>
        <v>73599.83</v>
      </c>
      <c r="R112" s="11">
        <v>73599.83</v>
      </c>
      <c r="S112" s="35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74"/>
      <c r="AG112" s="29" t="s">
        <v>197</v>
      </c>
      <c r="AH112" s="101"/>
      <c r="AI112" s="159"/>
      <c r="AJ112" s="183" t="s">
        <v>1393</v>
      </c>
      <c r="AK112" s="183"/>
      <c r="AL112" s="183"/>
      <c r="AM112" s="183"/>
      <c r="AN112" s="183"/>
      <c r="AO112" s="70">
        <f>MAX(AO$26:AO111)+1</f>
        <v>81</v>
      </c>
      <c r="AP112" s="70" t="s">
        <v>142</v>
      </c>
      <c r="AQ112" s="70" t="str">
        <f t="shared" si="17"/>
        <v>81.</v>
      </c>
      <c r="AS112" s="70"/>
      <c r="AV112" s="114"/>
    </row>
    <row r="113" spans="1:48" ht="22.5" customHeight="1" x14ac:dyDescent="0.25">
      <c r="A113" s="93" t="str">
        <f t="shared" si="14"/>
        <v>82.</v>
      </c>
      <c r="B113" s="93">
        <v>437</v>
      </c>
      <c r="C113" s="240" t="s">
        <v>261</v>
      </c>
      <c r="D113" s="4">
        <v>1967</v>
      </c>
      <c r="E113" s="4" t="s">
        <v>23</v>
      </c>
      <c r="F113" s="4" t="s">
        <v>25</v>
      </c>
      <c r="G113" s="4">
        <v>2</v>
      </c>
      <c r="H113" s="4">
        <v>2</v>
      </c>
      <c r="I113" s="13">
        <v>790.6</v>
      </c>
      <c r="J113" s="13">
        <v>483</v>
      </c>
      <c r="K113" s="13">
        <v>483</v>
      </c>
      <c r="L113" s="36">
        <v>25</v>
      </c>
      <c r="M113" s="15">
        <f t="shared" si="18"/>
        <v>240104.68</v>
      </c>
      <c r="N113" s="15"/>
      <c r="O113" s="15"/>
      <c r="P113" s="15"/>
      <c r="Q113" s="11">
        <f t="shared" si="19"/>
        <v>240104.68</v>
      </c>
      <c r="R113" s="15">
        <v>240104.68</v>
      </c>
      <c r="S113" s="98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1"/>
      <c r="AF113" s="203"/>
      <c r="AG113" s="29" t="s">
        <v>197</v>
      </c>
      <c r="AH113" s="101"/>
      <c r="AI113" s="159"/>
      <c r="AJ113" s="182" t="s">
        <v>1393</v>
      </c>
      <c r="AK113" s="182"/>
      <c r="AL113" s="182"/>
      <c r="AM113" s="182"/>
      <c r="AN113" s="182"/>
      <c r="AO113" s="70">
        <f>MAX(AO$26:AO112)+1</f>
        <v>82</v>
      </c>
      <c r="AP113" s="70" t="s">
        <v>142</v>
      </c>
      <c r="AQ113" s="70" t="str">
        <f t="shared" si="17"/>
        <v>82.</v>
      </c>
      <c r="AS113" s="70"/>
      <c r="AV113" s="114"/>
    </row>
    <row r="114" spans="1:48" ht="22.5" customHeight="1" x14ac:dyDescent="0.25">
      <c r="A114" s="93" t="str">
        <f t="shared" si="14"/>
        <v>83.</v>
      </c>
      <c r="B114" s="93">
        <v>438</v>
      </c>
      <c r="C114" s="240" t="s">
        <v>1372</v>
      </c>
      <c r="D114" s="4">
        <v>1958</v>
      </c>
      <c r="E114" s="4" t="s">
        <v>23</v>
      </c>
      <c r="F114" s="4" t="s">
        <v>25</v>
      </c>
      <c r="G114" s="4">
        <v>2</v>
      </c>
      <c r="H114" s="4">
        <v>2</v>
      </c>
      <c r="I114" s="13">
        <v>783.5</v>
      </c>
      <c r="J114" s="13">
        <v>477</v>
      </c>
      <c r="K114" s="13">
        <v>477</v>
      </c>
      <c r="L114" s="36">
        <v>19</v>
      </c>
      <c r="M114" s="15">
        <f t="shared" si="18"/>
        <v>240802.99</v>
      </c>
      <c r="N114" s="15"/>
      <c r="O114" s="15"/>
      <c r="P114" s="15"/>
      <c r="Q114" s="11">
        <f t="shared" si="19"/>
        <v>240802.99</v>
      </c>
      <c r="R114" s="15">
        <v>240802.99</v>
      </c>
      <c r="S114" s="98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1"/>
      <c r="AF114" s="203"/>
      <c r="AG114" s="29" t="s">
        <v>197</v>
      </c>
      <c r="AH114" s="101"/>
      <c r="AI114" s="159"/>
      <c r="AJ114" s="185" t="s">
        <v>1393</v>
      </c>
      <c r="AK114" s="185"/>
      <c r="AL114" s="185"/>
      <c r="AM114" s="185"/>
      <c r="AN114" s="185"/>
      <c r="AO114" s="70">
        <f>MAX(AO$26:AO113)+1</f>
        <v>83</v>
      </c>
      <c r="AP114" s="70" t="s">
        <v>142</v>
      </c>
      <c r="AQ114" s="70" t="str">
        <f t="shared" si="17"/>
        <v>83.</v>
      </c>
      <c r="AS114" s="70"/>
      <c r="AV114" s="114"/>
    </row>
    <row r="115" spans="1:48" ht="22.5" customHeight="1" x14ac:dyDescent="0.25">
      <c r="A115" s="93" t="str">
        <f t="shared" si="14"/>
        <v>84.</v>
      </c>
      <c r="B115" s="93">
        <v>138</v>
      </c>
      <c r="C115" s="240" t="s">
        <v>32</v>
      </c>
      <c r="D115" s="8">
        <v>1963</v>
      </c>
      <c r="E115" s="4" t="s">
        <v>23</v>
      </c>
      <c r="F115" s="4" t="s">
        <v>24</v>
      </c>
      <c r="G115" s="8">
        <v>2</v>
      </c>
      <c r="H115" s="8">
        <v>2</v>
      </c>
      <c r="I115" s="13">
        <v>366.2</v>
      </c>
      <c r="J115" s="13">
        <v>313.60000000000002</v>
      </c>
      <c r="K115" s="13">
        <v>313.60000000000002</v>
      </c>
      <c r="L115" s="36">
        <v>15</v>
      </c>
      <c r="M115" s="15">
        <f t="shared" si="18"/>
        <v>40826.42</v>
      </c>
      <c r="N115" s="15"/>
      <c r="O115" s="15"/>
      <c r="P115" s="15"/>
      <c r="Q115" s="11">
        <f t="shared" si="19"/>
        <v>40826.42</v>
      </c>
      <c r="R115" s="15"/>
      <c r="S115" s="98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1"/>
      <c r="AF115" s="203">
        <v>40826.42</v>
      </c>
      <c r="AG115" s="29" t="s">
        <v>197</v>
      </c>
      <c r="AH115" s="101"/>
      <c r="AI115" s="159"/>
      <c r="AJ115" s="182"/>
      <c r="AK115" s="182"/>
      <c r="AL115" s="182"/>
      <c r="AM115" s="182"/>
      <c r="AN115" s="182"/>
      <c r="AO115" s="70">
        <f>MAX(AO$26:AO114)+1</f>
        <v>84</v>
      </c>
      <c r="AP115" s="70" t="s">
        <v>142</v>
      </c>
      <c r="AQ115" s="70" t="str">
        <f t="shared" si="17"/>
        <v>84.</v>
      </c>
      <c r="AS115" s="70"/>
      <c r="AV115" s="114"/>
    </row>
    <row r="116" spans="1:48" ht="22.5" customHeight="1" x14ac:dyDescent="0.25">
      <c r="A116" s="93" t="str">
        <f t="shared" si="14"/>
        <v>85.</v>
      </c>
      <c r="B116" s="93">
        <v>885</v>
      </c>
      <c r="C116" s="222" t="s">
        <v>233</v>
      </c>
      <c r="D116" s="4">
        <v>1971</v>
      </c>
      <c r="E116" s="9" t="s">
        <v>23</v>
      </c>
      <c r="F116" s="4" t="s">
        <v>24</v>
      </c>
      <c r="G116" s="10">
        <v>2</v>
      </c>
      <c r="H116" s="10">
        <v>2</v>
      </c>
      <c r="I116" s="11">
        <v>717.9</v>
      </c>
      <c r="J116" s="11">
        <v>475.6</v>
      </c>
      <c r="K116" s="11">
        <v>475.6</v>
      </c>
      <c r="L116" s="35">
        <v>32</v>
      </c>
      <c r="M116" s="15">
        <f t="shared" si="18"/>
        <v>2279623.59</v>
      </c>
      <c r="N116" s="11"/>
      <c r="O116" s="11"/>
      <c r="P116" s="11"/>
      <c r="Q116" s="11">
        <f t="shared" si="19"/>
        <v>2279623.59</v>
      </c>
      <c r="R116" s="15"/>
      <c r="S116" s="35"/>
      <c r="T116" s="11"/>
      <c r="U116" s="11">
        <v>691</v>
      </c>
      <c r="V116" s="11">
        <v>2279623.59</v>
      </c>
      <c r="W116" s="11"/>
      <c r="X116" s="11"/>
      <c r="Y116" s="11"/>
      <c r="Z116" s="11"/>
      <c r="AA116" s="11"/>
      <c r="AB116" s="11"/>
      <c r="AC116" s="11"/>
      <c r="AD116" s="11"/>
      <c r="AE116" s="15"/>
      <c r="AF116" s="74"/>
      <c r="AG116" s="29" t="s">
        <v>197</v>
      </c>
      <c r="AH116" s="101"/>
      <c r="AI116" s="159"/>
      <c r="AJ116" s="182"/>
      <c r="AK116" s="182"/>
      <c r="AL116" s="182"/>
      <c r="AM116" s="182"/>
      <c r="AN116" s="182"/>
      <c r="AO116" s="70">
        <f>MAX(AO$26:AO115)+1</f>
        <v>85</v>
      </c>
      <c r="AP116" s="70" t="s">
        <v>142</v>
      </c>
      <c r="AQ116" s="70" t="str">
        <f t="shared" si="17"/>
        <v>85.</v>
      </c>
      <c r="AS116" s="70"/>
      <c r="AV116" s="114"/>
    </row>
    <row r="117" spans="1:48" ht="22.5" customHeight="1" x14ac:dyDescent="0.25">
      <c r="A117" s="93" t="str">
        <f t="shared" si="14"/>
        <v>86.</v>
      </c>
      <c r="B117" s="93">
        <v>891</v>
      </c>
      <c r="C117" s="222" t="s">
        <v>234</v>
      </c>
      <c r="D117" s="4">
        <v>1973</v>
      </c>
      <c r="E117" s="9" t="s">
        <v>23</v>
      </c>
      <c r="F117" s="4" t="s">
        <v>24</v>
      </c>
      <c r="G117" s="10">
        <v>2</v>
      </c>
      <c r="H117" s="10">
        <v>3</v>
      </c>
      <c r="I117" s="11">
        <v>929</v>
      </c>
      <c r="J117" s="11">
        <v>584.79999999999995</v>
      </c>
      <c r="K117" s="11">
        <v>584.79999999999995</v>
      </c>
      <c r="L117" s="35">
        <v>41</v>
      </c>
      <c r="M117" s="11">
        <f t="shared" si="18"/>
        <v>2451620.48</v>
      </c>
      <c r="N117" s="11"/>
      <c r="O117" s="11"/>
      <c r="P117" s="11"/>
      <c r="Q117" s="11">
        <f t="shared" si="19"/>
        <v>2451620.48</v>
      </c>
      <c r="R117" s="11"/>
      <c r="S117" s="35"/>
      <c r="T117" s="11"/>
      <c r="U117" s="11">
        <v>756.14</v>
      </c>
      <c r="V117" s="11">
        <v>2451620.48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74"/>
      <c r="AG117" s="29" t="s">
        <v>197</v>
      </c>
      <c r="AH117" s="101"/>
      <c r="AI117" s="159"/>
      <c r="AJ117" s="182"/>
      <c r="AK117" s="182"/>
      <c r="AL117" s="182"/>
      <c r="AM117" s="182"/>
      <c r="AN117" s="182"/>
      <c r="AO117" s="70">
        <f>MAX(AO$26:AO116)+1</f>
        <v>86</v>
      </c>
      <c r="AP117" s="70" t="s">
        <v>142</v>
      </c>
      <c r="AQ117" s="70" t="str">
        <f t="shared" si="17"/>
        <v>86.</v>
      </c>
      <c r="AS117" s="70"/>
      <c r="AV117" s="114"/>
    </row>
    <row r="118" spans="1:48" ht="22.5" customHeight="1" x14ac:dyDescent="0.25">
      <c r="A118" s="93" t="str">
        <f t="shared" si="14"/>
        <v>87.</v>
      </c>
      <c r="B118" s="93">
        <v>317</v>
      </c>
      <c r="C118" s="222" t="s">
        <v>1465</v>
      </c>
      <c r="D118" s="4">
        <v>2000</v>
      </c>
      <c r="E118" s="9" t="s">
        <v>23</v>
      </c>
      <c r="F118" s="4" t="s">
        <v>24</v>
      </c>
      <c r="G118" s="10">
        <v>6</v>
      </c>
      <c r="H118" s="10">
        <v>6</v>
      </c>
      <c r="I118" s="148">
        <v>8959.9</v>
      </c>
      <c r="J118" s="11">
        <v>6594.4</v>
      </c>
      <c r="K118" s="11">
        <v>6434.9</v>
      </c>
      <c r="L118" s="35">
        <v>192</v>
      </c>
      <c r="M118" s="15">
        <f t="shared" si="18"/>
        <v>1495843</v>
      </c>
      <c r="N118" s="11"/>
      <c r="O118" s="11"/>
      <c r="P118" s="11"/>
      <c r="Q118" s="11">
        <f t="shared" si="19"/>
        <v>1495843</v>
      </c>
      <c r="R118" s="11">
        <f>100976+100976</f>
        <v>201952</v>
      </c>
      <c r="S118" s="35"/>
      <c r="T118" s="11"/>
      <c r="U118" s="11">
        <v>1020.6</v>
      </c>
      <c r="V118" s="11">
        <v>1293891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74"/>
      <c r="AG118" s="29" t="s">
        <v>197</v>
      </c>
      <c r="AH118" s="101"/>
      <c r="AI118" s="159"/>
      <c r="AJ118" s="182" t="s">
        <v>1402</v>
      </c>
      <c r="AK118" s="182"/>
      <c r="AL118" s="182"/>
      <c r="AM118" s="182"/>
      <c r="AN118" s="182"/>
      <c r="AO118" s="70">
        <f>MAX(AO$26:AO117)+1</f>
        <v>87</v>
      </c>
      <c r="AP118" s="70" t="s">
        <v>142</v>
      </c>
      <c r="AQ118" s="70" t="str">
        <f t="shared" si="17"/>
        <v>87.</v>
      </c>
      <c r="AS118" s="70"/>
      <c r="AV118" s="114"/>
    </row>
    <row r="119" spans="1:48" ht="22.5" customHeight="1" x14ac:dyDescent="0.25">
      <c r="A119" s="93" t="str">
        <f t="shared" si="14"/>
        <v/>
      </c>
      <c r="B119" s="93"/>
      <c r="C119" s="236" t="s">
        <v>190</v>
      </c>
      <c r="D119" s="4"/>
      <c r="E119" s="9"/>
      <c r="F119" s="4"/>
      <c r="G119" s="10"/>
      <c r="H119" s="10"/>
      <c r="I119" s="6">
        <f>SUM(I120:I334)</f>
        <v>350558.3299999999</v>
      </c>
      <c r="J119" s="6">
        <f>SUM(J120:J334)</f>
        <v>252511.62</v>
      </c>
      <c r="K119" s="6">
        <f>SUM(K120:K334)</f>
        <v>244044.76999999996</v>
      </c>
      <c r="L119" s="6">
        <f>SUM(L120:L334)</f>
        <v>10918</v>
      </c>
      <c r="M119" s="6">
        <f>SUM(M120:M334)</f>
        <v>356500961.10000002</v>
      </c>
      <c r="N119" s="6"/>
      <c r="O119" s="6"/>
      <c r="P119" s="6"/>
      <c r="Q119" s="6">
        <f>SUM(Q120:Q334)</f>
        <v>356500961.10000002</v>
      </c>
      <c r="R119" s="6">
        <f>SUM(R120:R334)</f>
        <v>100262681.56000003</v>
      </c>
      <c r="S119" s="6"/>
      <c r="T119" s="6"/>
      <c r="U119" s="6">
        <f>SUM(U120:U334)</f>
        <v>55192.299999999996</v>
      </c>
      <c r="V119" s="6">
        <f>SUM(V120:V334)</f>
        <v>215632633.24000001</v>
      </c>
      <c r="W119" s="6"/>
      <c r="X119" s="6"/>
      <c r="Y119" s="6">
        <f>SUM(Y120:Y334)</f>
        <v>11786.599999999999</v>
      </c>
      <c r="Z119" s="6">
        <f>SUM(Z120:Z334)</f>
        <v>31930538.390000001</v>
      </c>
      <c r="AA119" s="6">
        <f>SUM(AA120:AA334)</f>
        <v>685.21</v>
      </c>
      <c r="AB119" s="6">
        <f>SUM(AB120:AB334)</f>
        <v>3527565.4099999997</v>
      </c>
      <c r="AC119" s="6"/>
      <c r="AD119" s="6"/>
      <c r="AE119" s="6">
        <f>SUM(AE120:AE334)</f>
        <v>236656.99</v>
      </c>
      <c r="AF119" s="6">
        <f>SUM(AF120:AF334)</f>
        <v>4910885.5100000007</v>
      </c>
      <c r="AG119" s="29"/>
      <c r="AH119" s="118"/>
      <c r="AI119" s="166"/>
      <c r="AJ119" s="182"/>
      <c r="AK119" s="182"/>
      <c r="AL119" s="182"/>
      <c r="AM119" s="182"/>
      <c r="AN119" s="182"/>
      <c r="AQ119" s="70" t="str">
        <f t="shared" si="17"/>
        <v/>
      </c>
      <c r="AR119" s="79"/>
      <c r="AS119" s="70"/>
      <c r="AV119" s="114"/>
    </row>
    <row r="120" spans="1:48" ht="22.5" customHeight="1" x14ac:dyDescent="0.25">
      <c r="A120" s="93" t="str">
        <f t="shared" si="14"/>
        <v>88.</v>
      </c>
      <c r="B120" s="93">
        <v>319</v>
      </c>
      <c r="C120" s="227" t="s">
        <v>1463</v>
      </c>
      <c r="D120" s="4">
        <v>1998</v>
      </c>
      <c r="E120" s="4" t="s">
        <v>23</v>
      </c>
      <c r="F120" s="4" t="s">
        <v>24</v>
      </c>
      <c r="G120" s="4">
        <v>6</v>
      </c>
      <c r="H120" s="4">
        <v>3</v>
      </c>
      <c r="I120" s="18">
        <v>5365.4</v>
      </c>
      <c r="J120" s="18">
        <v>4165.6000000000004</v>
      </c>
      <c r="K120" s="18">
        <v>4165.6000000000004</v>
      </c>
      <c r="L120" s="38">
        <v>98</v>
      </c>
      <c r="M120" s="15">
        <f>R120+T120+V120+X120+Z120+AB120+AF120</f>
        <v>1200019.8799999999</v>
      </c>
      <c r="N120" s="15"/>
      <c r="O120" s="15"/>
      <c r="P120" s="15"/>
      <c r="Q120" s="11">
        <f t="shared" ref="Q120:Q181" si="20">M120</f>
        <v>1200019.8799999999</v>
      </c>
      <c r="R120" s="15"/>
      <c r="S120" s="98"/>
      <c r="T120" s="15"/>
      <c r="U120" s="15">
        <v>1200</v>
      </c>
      <c r="V120" s="15">
        <v>1200019.8799999999</v>
      </c>
      <c r="W120" s="15"/>
      <c r="X120" s="15"/>
      <c r="Y120" s="15"/>
      <c r="Z120" s="15"/>
      <c r="AA120" s="15"/>
      <c r="AB120" s="15"/>
      <c r="AC120" s="15"/>
      <c r="AD120" s="15"/>
      <c r="AE120" s="15"/>
      <c r="AF120" s="203"/>
      <c r="AG120" s="29" t="s">
        <v>197</v>
      </c>
      <c r="AH120" s="118"/>
      <c r="AI120" s="159"/>
      <c r="AJ120" s="182"/>
      <c r="AK120" s="182"/>
      <c r="AL120" s="182"/>
      <c r="AM120" s="182"/>
      <c r="AN120" s="182"/>
      <c r="AO120" s="70">
        <f>MAX(AO$26:AO119)+1</f>
        <v>88</v>
      </c>
      <c r="AP120" s="70" t="s">
        <v>142</v>
      </c>
      <c r="AQ120" s="70" t="str">
        <f t="shared" si="17"/>
        <v>88.</v>
      </c>
      <c r="AS120" s="70"/>
      <c r="AV120" s="114"/>
    </row>
    <row r="121" spans="1:48" ht="22.5" customHeight="1" x14ac:dyDescent="0.25">
      <c r="A121" s="93" t="str">
        <f t="shared" si="14"/>
        <v>89.</v>
      </c>
      <c r="B121" s="93">
        <v>685</v>
      </c>
      <c r="C121" s="227" t="s">
        <v>302</v>
      </c>
      <c r="D121" s="4">
        <v>1934</v>
      </c>
      <c r="E121" s="4" t="s">
        <v>23</v>
      </c>
      <c r="F121" s="4" t="s">
        <v>24</v>
      </c>
      <c r="G121" s="4">
        <v>4</v>
      </c>
      <c r="H121" s="4">
        <v>4</v>
      </c>
      <c r="I121" s="18">
        <v>2480.6999999999998</v>
      </c>
      <c r="J121" s="18">
        <v>2271.6999999999998</v>
      </c>
      <c r="K121" s="18">
        <v>1972.9</v>
      </c>
      <c r="L121" s="38">
        <v>65</v>
      </c>
      <c r="M121" s="15">
        <f>R121+T121+V121+X121+Z121+AB121+AF121</f>
        <v>5402858.9800000004</v>
      </c>
      <c r="N121" s="15"/>
      <c r="O121" s="15"/>
      <c r="P121" s="15"/>
      <c r="Q121" s="11">
        <f t="shared" si="20"/>
        <v>5402858.9800000004</v>
      </c>
      <c r="R121" s="15"/>
      <c r="S121" s="98"/>
      <c r="T121" s="15"/>
      <c r="U121" s="15"/>
      <c r="V121" s="15"/>
      <c r="W121" s="15"/>
      <c r="X121" s="15"/>
      <c r="Y121" s="15">
        <v>1892</v>
      </c>
      <c r="Z121" s="15">
        <v>5402858.9800000004</v>
      </c>
      <c r="AA121" s="15"/>
      <c r="AB121" s="15"/>
      <c r="AC121" s="15"/>
      <c r="AD121" s="15"/>
      <c r="AE121" s="15"/>
      <c r="AF121" s="203"/>
      <c r="AG121" s="29" t="s">
        <v>197</v>
      </c>
      <c r="AH121" s="118"/>
      <c r="AI121" s="159"/>
      <c r="AJ121" s="182"/>
      <c r="AK121" s="182"/>
      <c r="AL121" s="182"/>
      <c r="AM121" s="182"/>
      <c r="AN121" s="182"/>
      <c r="AO121" s="70">
        <f>MAX(AO$26:AO120)+1</f>
        <v>89</v>
      </c>
      <c r="AP121" s="70" t="s">
        <v>142</v>
      </c>
      <c r="AQ121" s="70" t="str">
        <f t="shared" si="17"/>
        <v>89.</v>
      </c>
      <c r="AS121" s="70"/>
      <c r="AV121" s="114"/>
    </row>
    <row r="122" spans="1:48" ht="22.5" customHeight="1" x14ac:dyDescent="0.25">
      <c r="A122" s="93" t="str">
        <f t="shared" si="14"/>
        <v>90.</v>
      </c>
      <c r="B122" s="93">
        <v>718</v>
      </c>
      <c r="C122" s="227" t="s">
        <v>61</v>
      </c>
      <c r="D122" s="4">
        <v>1976</v>
      </c>
      <c r="E122" s="4" t="s">
        <v>23</v>
      </c>
      <c r="F122" s="4" t="s">
        <v>24</v>
      </c>
      <c r="G122" s="4">
        <v>3</v>
      </c>
      <c r="H122" s="4">
        <v>2</v>
      </c>
      <c r="I122" s="18">
        <v>1273.5</v>
      </c>
      <c r="J122" s="18">
        <v>1092.4000000000001</v>
      </c>
      <c r="K122" s="18">
        <v>1092.4000000000001</v>
      </c>
      <c r="L122" s="38">
        <v>55</v>
      </c>
      <c r="M122" s="15">
        <f>R122+T122+V122+X122+Z122+AB122+AF122</f>
        <v>1604048.8499999999</v>
      </c>
      <c r="N122" s="15"/>
      <c r="O122" s="15"/>
      <c r="P122" s="15"/>
      <c r="Q122" s="11">
        <f t="shared" si="20"/>
        <v>1604048.8499999999</v>
      </c>
      <c r="R122" s="15">
        <v>1540478.72</v>
      </c>
      <c r="S122" s="98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203">
        <v>63570.13</v>
      </c>
      <c r="AG122" s="29" t="s">
        <v>197</v>
      </c>
      <c r="AH122" s="118"/>
      <c r="AI122" s="159"/>
      <c r="AJ122" s="182" t="s">
        <v>1395</v>
      </c>
      <c r="AK122" s="182"/>
      <c r="AL122" s="182"/>
      <c r="AM122" s="182"/>
      <c r="AN122" s="182"/>
      <c r="AO122" s="70">
        <f>MAX(AO$26:AO121)+1</f>
        <v>90</v>
      </c>
      <c r="AP122" s="70" t="s">
        <v>142</v>
      </c>
      <c r="AQ122" s="70" t="str">
        <f t="shared" si="17"/>
        <v>90.</v>
      </c>
      <c r="AS122" s="70"/>
      <c r="AV122" s="114"/>
    </row>
    <row r="123" spans="1:48" ht="22.5" customHeight="1" x14ac:dyDescent="0.25">
      <c r="A123" s="93" t="str">
        <f t="shared" si="14"/>
        <v>91.</v>
      </c>
      <c r="B123" s="93">
        <v>556</v>
      </c>
      <c r="C123" s="220" t="s">
        <v>51</v>
      </c>
      <c r="D123" s="8">
        <v>1965</v>
      </c>
      <c r="E123" s="9" t="s">
        <v>23</v>
      </c>
      <c r="F123" s="9" t="s">
        <v>24</v>
      </c>
      <c r="G123" s="10">
        <v>5</v>
      </c>
      <c r="H123" s="10">
        <v>3</v>
      </c>
      <c r="I123" s="11">
        <v>3154.43</v>
      </c>
      <c r="J123" s="11">
        <v>2113.9499999999998</v>
      </c>
      <c r="K123" s="11">
        <v>1722.23</v>
      </c>
      <c r="L123" s="35">
        <v>69</v>
      </c>
      <c r="M123" s="15">
        <f>R123+T123+V123+X123+Z123+AB123+AF123</f>
        <v>4209861.16</v>
      </c>
      <c r="N123" s="11"/>
      <c r="O123" s="11"/>
      <c r="P123" s="11"/>
      <c r="Q123" s="11">
        <f t="shared" si="20"/>
        <v>4209861.16</v>
      </c>
      <c r="R123" s="11">
        <v>3974589.31</v>
      </c>
      <c r="S123" s="35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74">
        <f>107639.41+127632.44</f>
        <v>235271.85</v>
      </c>
      <c r="AG123" s="29" t="s">
        <v>197</v>
      </c>
      <c r="AH123" s="101"/>
      <c r="AI123" s="159"/>
      <c r="AJ123" s="183" t="s">
        <v>1395</v>
      </c>
      <c r="AK123" s="182"/>
      <c r="AL123" s="182"/>
      <c r="AM123" s="182"/>
      <c r="AN123" s="183"/>
      <c r="AO123" s="70">
        <f>MAX(AO$26:AO122)+1</f>
        <v>91</v>
      </c>
      <c r="AP123" s="70" t="s">
        <v>142</v>
      </c>
      <c r="AQ123" s="70" t="str">
        <f t="shared" si="17"/>
        <v>91.</v>
      </c>
      <c r="AS123" s="70"/>
      <c r="AV123" s="114"/>
    </row>
    <row r="124" spans="1:48" ht="22.5" customHeight="1" x14ac:dyDescent="0.25">
      <c r="A124" s="93" t="str">
        <f t="shared" si="14"/>
        <v>92.</v>
      </c>
      <c r="B124" s="93">
        <v>541</v>
      </c>
      <c r="C124" s="220" t="s">
        <v>214</v>
      </c>
      <c r="D124" s="8">
        <v>1955</v>
      </c>
      <c r="E124" s="9" t="s">
        <v>23</v>
      </c>
      <c r="F124" s="9" t="s">
        <v>24</v>
      </c>
      <c r="G124" s="10">
        <v>2</v>
      </c>
      <c r="H124" s="10">
        <v>2</v>
      </c>
      <c r="I124" s="11">
        <v>2692.32</v>
      </c>
      <c r="J124" s="11">
        <v>1622.32</v>
      </c>
      <c r="K124" s="11">
        <v>1622.32</v>
      </c>
      <c r="L124" s="35">
        <v>57</v>
      </c>
      <c r="M124" s="15">
        <f>R124+T124+V124+X124+Z124+AB124+AF124</f>
        <v>4814655.08</v>
      </c>
      <c r="N124" s="11"/>
      <c r="O124" s="11"/>
      <c r="P124" s="11"/>
      <c r="Q124" s="11">
        <f t="shared" si="20"/>
        <v>4814655.08</v>
      </c>
      <c r="R124" s="15"/>
      <c r="S124" s="35"/>
      <c r="T124" s="11"/>
      <c r="U124" s="11"/>
      <c r="V124" s="11"/>
      <c r="W124" s="11"/>
      <c r="X124" s="11"/>
      <c r="Y124" s="11">
        <v>1204.2</v>
      </c>
      <c r="Z124" s="11">
        <v>4814655.08</v>
      </c>
      <c r="AA124" s="11"/>
      <c r="AB124" s="11"/>
      <c r="AC124" s="11"/>
      <c r="AD124" s="11"/>
      <c r="AE124" s="11"/>
      <c r="AF124" s="74"/>
      <c r="AG124" s="29" t="s">
        <v>197</v>
      </c>
      <c r="AH124" s="118"/>
      <c r="AI124" s="159"/>
      <c r="AJ124" s="183"/>
      <c r="AK124" s="183"/>
      <c r="AL124" s="183"/>
      <c r="AM124" s="183"/>
      <c r="AN124" s="183"/>
      <c r="AO124" s="70">
        <f>MAX(AO$26:AO123)+1</f>
        <v>92</v>
      </c>
      <c r="AP124" s="70" t="s">
        <v>142</v>
      </c>
      <c r="AQ124" s="70" t="str">
        <f t="shared" si="17"/>
        <v>92.</v>
      </c>
      <c r="AS124" s="70"/>
      <c r="AV124" s="114"/>
    </row>
    <row r="125" spans="1:48" ht="22.5" customHeight="1" x14ac:dyDescent="0.25">
      <c r="A125" s="93" t="str">
        <f t="shared" si="14"/>
        <v>93.</v>
      </c>
      <c r="B125" s="93">
        <v>270</v>
      </c>
      <c r="C125" s="240" t="s">
        <v>318</v>
      </c>
      <c r="D125" s="8">
        <v>1972</v>
      </c>
      <c r="E125" s="4" t="s">
        <v>23</v>
      </c>
      <c r="F125" s="4" t="s">
        <v>24</v>
      </c>
      <c r="G125" s="8">
        <v>2</v>
      </c>
      <c r="H125" s="8">
        <v>3</v>
      </c>
      <c r="I125" s="13">
        <v>559.4</v>
      </c>
      <c r="J125" s="13">
        <v>498.8</v>
      </c>
      <c r="K125" s="13">
        <v>498.8</v>
      </c>
      <c r="L125" s="36">
        <v>22</v>
      </c>
      <c r="M125" s="15">
        <f t="shared" ref="M125:M156" si="21">R125+T125+V125+X125+Z125+AB125+AE125+AF125</f>
        <v>272998.98</v>
      </c>
      <c r="N125" s="15"/>
      <c r="O125" s="15"/>
      <c r="P125" s="15"/>
      <c r="Q125" s="11">
        <f t="shared" si="20"/>
        <v>272998.98</v>
      </c>
      <c r="R125" s="15">
        <v>272998.98</v>
      </c>
      <c r="S125" s="98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1"/>
      <c r="AF125" s="203"/>
      <c r="AG125" s="29" t="s">
        <v>197</v>
      </c>
      <c r="AH125" s="118"/>
      <c r="AI125" s="159"/>
      <c r="AJ125" s="182" t="s">
        <v>1393</v>
      </c>
      <c r="AK125" s="182"/>
      <c r="AL125" s="182"/>
      <c r="AM125" s="182"/>
      <c r="AN125" s="182"/>
      <c r="AO125" s="70">
        <f>MAX(AO$26:AO124)+1</f>
        <v>93</v>
      </c>
      <c r="AP125" s="70" t="s">
        <v>142</v>
      </c>
      <c r="AQ125" s="70" t="str">
        <f t="shared" si="17"/>
        <v>93.</v>
      </c>
      <c r="AS125" s="70"/>
      <c r="AV125" s="114"/>
    </row>
    <row r="126" spans="1:48" ht="22.5" customHeight="1" x14ac:dyDescent="0.25">
      <c r="A126" s="93" t="str">
        <f t="shared" si="14"/>
        <v>94.</v>
      </c>
      <c r="B126" s="93">
        <v>271</v>
      </c>
      <c r="C126" s="240" t="s">
        <v>320</v>
      </c>
      <c r="D126" s="8">
        <v>1970</v>
      </c>
      <c r="E126" s="4" t="s">
        <v>23</v>
      </c>
      <c r="F126" s="4" t="s">
        <v>24</v>
      </c>
      <c r="G126" s="8">
        <v>2</v>
      </c>
      <c r="H126" s="8">
        <v>2</v>
      </c>
      <c r="I126" s="13">
        <v>552.20000000000005</v>
      </c>
      <c r="J126" s="13">
        <v>503.5</v>
      </c>
      <c r="K126" s="13">
        <v>503.5</v>
      </c>
      <c r="L126" s="36">
        <v>29</v>
      </c>
      <c r="M126" s="15">
        <f t="shared" si="21"/>
        <v>248608.12</v>
      </c>
      <c r="N126" s="15"/>
      <c r="O126" s="15"/>
      <c r="P126" s="15"/>
      <c r="Q126" s="11">
        <f t="shared" si="20"/>
        <v>248608.12</v>
      </c>
      <c r="R126" s="15">
        <v>248608.12</v>
      </c>
      <c r="S126" s="98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1"/>
      <c r="AF126" s="203"/>
      <c r="AG126" s="29" t="s">
        <v>197</v>
      </c>
      <c r="AH126" s="118"/>
      <c r="AI126" s="159"/>
      <c r="AJ126" s="182" t="s">
        <v>1393</v>
      </c>
      <c r="AK126" s="182"/>
      <c r="AL126" s="182"/>
      <c r="AM126" s="182"/>
      <c r="AN126" s="182"/>
      <c r="AO126" s="70">
        <f>MAX(AO$26:AO125)+1</f>
        <v>94</v>
      </c>
      <c r="AP126" s="70" t="s">
        <v>142</v>
      </c>
      <c r="AQ126" s="70" t="str">
        <f t="shared" si="17"/>
        <v>94.</v>
      </c>
      <c r="AS126" s="70"/>
      <c r="AV126" s="114"/>
    </row>
    <row r="127" spans="1:48" ht="22.5" customHeight="1" x14ac:dyDescent="0.25">
      <c r="A127" s="93" t="str">
        <f t="shared" si="14"/>
        <v>95.</v>
      </c>
      <c r="B127" s="93">
        <v>273</v>
      </c>
      <c r="C127" s="240" t="s">
        <v>321</v>
      </c>
      <c r="D127" s="8">
        <v>1970</v>
      </c>
      <c r="E127" s="4" t="s">
        <v>23</v>
      </c>
      <c r="F127" s="4" t="s">
        <v>24</v>
      </c>
      <c r="G127" s="8">
        <v>2</v>
      </c>
      <c r="H127" s="8">
        <v>2</v>
      </c>
      <c r="I127" s="13">
        <v>548</v>
      </c>
      <c r="J127" s="13">
        <v>500.5</v>
      </c>
      <c r="K127" s="13">
        <v>500.5</v>
      </c>
      <c r="L127" s="36">
        <v>24</v>
      </c>
      <c r="M127" s="15">
        <f t="shared" si="21"/>
        <v>248032.13</v>
      </c>
      <c r="N127" s="15"/>
      <c r="O127" s="15"/>
      <c r="P127" s="15"/>
      <c r="Q127" s="11">
        <f t="shared" si="20"/>
        <v>248032.13</v>
      </c>
      <c r="R127" s="15">
        <v>248032.13</v>
      </c>
      <c r="S127" s="98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1"/>
      <c r="AF127" s="203"/>
      <c r="AG127" s="29" t="s">
        <v>197</v>
      </c>
      <c r="AH127" s="118"/>
      <c r="AI127" s="159"/>
      <c r="AJ127" s="182" t="s">
        <v>1393</v>
      </c>
      <c r="AK127" s="182"/>
      <c r="AL127" s="182"/>
      <c r="AM127" s="182"/>
      <c r="AN127" s="182"/>
      <c r="AO127" s="70">
        <f>MAX(AO$26:AO126)+1</f>
        <v>95</v>
      </c>
      <c r="AP127" s="70" t="s">
        <v>142</v>
      </c>
      <c r="AQ127" s="70" t="str">
        <f t="shared" si="17"/>
        <v>95.</v>
      </c>
      <c r="AS127" s="70"/>
      <c r="AV127" s="114"/>
    </row>
    <row r="128" spans="1:48" ht="22.5" customHeight="1" x14ac:dyDescent="0.25">
      <c r="A128" s="93" t="str">
        <f t="shared" si="14"/>
        <v>96.</v>
      </c>
      <c r="B128" s="93">
        <v>274</v>
      </c>
      <c r="C128" s="240" t="s">
        <v>322</v>
      </c>
      <c r="D128" s="8">
        <v>1970</v>
      </c>
      <c r="E128" s="4" t="s">
        <v>23</v>
      </c>
      <c r="F128" s="4" t="s">
        <v>24</v>
      </c>
      <c r="G128" s="8">
        <v>2</v>
      </c>
      <c r="H128" s="8">
        <v>2</v>
      </c>
      <c r="I128" s="13">
        <v>543.29999999999995</v>
      </c>
      <c r="J128" s="13">
        <v>493.1</v>
      </c>
      <c r="K128" s="13">
        <v>493.1</v>
      </c>
      <c r="L128" s="36">
        <v>32</v>
      </c>
      <c r="M128" s="15">
        <f t="shared" si="21"/>
        <v>248143.67</v>
      </c>
      <c r="N128" s="15"/>
      <c r="O128" s="15"/>
      <c r="P128" s="15"/>
      <c r="Q128" s="11">
        <f t="shared" si="20"/>
        <v>248143.67</v>
      </c>
      <c r="R128" s="15">
        <v>248143.67</v>
      </c>
      <c r="S128" s="98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1"/>
      <c r="AF128" s="203"/>
      <c r="AG128" s="29" t="s">
        <v>197</v>
      </c>
      <c r="AH128" s="118"/>
      <c r="AI128" s="159"/>
      <c r="AJ128" s="182" t="s">
        <v>1393</v>
      </c>
      <c r="AK128" s="182"/>
      <c r="AL128" s="182"/>
      <c r="AM128" s="182"/>
      <c r="AN128" s="182"/>
      <c r="AO128" s="70">
        <f>MAX(AO$26:AO127)+1</f>
        <v>96</v>
      </c>
      <c r="AP128" s="70" t="s">
        <v>142</v>
      </c>
      <c r="AQ128" s="70" t="str">
        <f t="shared" si="17"/>
        <v>96.</v>
      </c>
      <c r="AS128" s="70"/>
      <c r="AV128" s="114"/>
    </row>
    <row r="129" spans="1:48" ht="22.5" customHeight="1" x14ac:dyDescent="0.25">
      <c r="A129" s="93" t="str">
        <f t="shared" si="14"/>
        <v>97.</v>
      </c>
      <c r="B129" s="93">
        <v>275</v>
      </c>
      <c r="C129" s="240" t="s">
        <v>323</v>
      </c>
      <c r="D129" s="8">
        <v>1970</v>
      </c>
      <c r="E129" s="4" t="s">
        <v>23</v>
      </c>
      <c r="F129" s="4" t="s">
        <v>24</v>
      </c>
      <c r="G129" s="8">
        <v>2</v>
      </c>
      <c r="H129" s="8">
        <v>2</v>
      </c>
      <c r="I129" s="13">
        <v>549.70000000000005</v>
      </c>
      <c r="J129" s="13">
        <v>501.5</v>
      </c>
      <c r="K129" s="13">
        <v>501.5</v>
      </c>
      <c r="L129" s="36">
        <v>14</v>
      </c>
      <c r="M129" s="15">
        <f t="shared" si="21"/>
        <v>248562.36</v>
      </c>
      <c r="N129" s="15"/>
      <c r="O129" s="15"/>
      <c r="P129" s="15"/>
      <c r="Q129" s="11">
        <f t="shared" si="20"/>
        <v>248562.36</v>
      </c>
      <c r="R129" s="15">
        <v>248562.36</v>
      </c>
      <c r="S129" s="98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1"/>
      <c r="AF129" s="203"/>
      <c r="AG129" s="29" t="s">
        <v>197</v>
      </c>
      <c r="AH129" s="118"/>
      <c r="AI129" s="159"/>
      <c r="AJ129" s="182" t="s">
        <v>1393</v>
      </c>
      <c r="AK129" s="182"/>
      <c r="AL129" s="182"/>
      <c r="AM129" s="182"/>
      <c r="AN129" s="182"/>
      <c r="AO129" s="70">
        <f>MAX(AO$26:AO128)+1</f>
        <v>97</v>
      </c>
      <c r="AP129" s="70" t="s">
        <v>142</v>
      </c>
      <c r="AQ129" s="70" t="str">
        <f t="shared" si="17"/>
        <v>97.</v>
      </c>
      <c r="AS129" s="70"/>
      <c r="AV129" s="114"/>
    </row>
    <row r="130" spans="1:48" ht="22.5" customHeight="1" x14ac:dyDescent="0.25">
      <c r="A130" s="93" t="str">
        <f t="shared" si="14"/>
        <v>98.</v>
      </c>
      <c r="B130" s="93">
        <v>377</v>
      </c>
      <c r="C130" s="240" t="s">
        <v>256</v>
      </c>
      <c r="D130" s="4">
        <v>1963</v>
      </c>
      <c r="E130" s="4" t="s">
        <v>23</v>
      </c>
      <c r="F130" s="4" t="s">
        <v>24</v>
      </c>
      <c r="G130" s="4">
        <v>2</v>
      </c>
      <c r="H130" s="4">
        <v>2</v>
      </c>
      <c r="I130" s="13">
        <v>503.7</v>
      </c>
      <c r="J130" s="13">
        <v>383.9</v>
      </c>
      <c r="K130" s="13">
        <v>332.1</v>
      </c>
      <c r="L130" s="36">
        <v>19</v>
      </c>
      <c r="M130" s="15">
        <f t="shared" si="21"/>
        <v>2635210.67</v>
      </c>
      <c r="N130" s="15"/>
      <c r="O130" s="15"/>
      <c r="P130" s="15"/>
      <c r="Q130" s="11">
        <f t="shared" si="20"/>
        <v>2635210.67</v>
      </c>
      <c r="R130" s="15"/>
      <c r="S130" s="98"/>
      <c r="T130" s="15"/>
      <c r="U130" s="15">
        <v>434.8</v>
      </c>
      <c r="V130" s="15">
        <v>2635210.67</v>
      </c>
      <c r="W130" s="15"/>
      <c r="X130" s="15"/>
      <c r="Y130" s="15"/>
      <c r="Z130" s="15"/>
      <c r="AA130" s="15"/>
      <c r="AB130" s="15"/>
      <c r="AC130" s="15"/>
      <c r="AD130" s="15"/>
      <c r="AE130" s="15"/>
      <c r="AF130" s="203"/>
      <c r="AG130" s="29" t="s">
        <v>197</v>
      </c>
      <c r="AH130" s="118"/>
      <c r="AI130" s="159"/>
      <c r="AJ130" s="182"/>
      <c r="AK130" s="182"/>
      <c r="AL130" s="182"/>
      <c r="AM130" s="182"/>
      <c r="AN130" s="182"/>
      <c r="AO130" s="70">
        <f>MAX(AO$26:AO129)+1</f>
        <v>98</v>
      </c>
      <c r="AP130" s="70" t="s">
        <v>142</v>
      </c>
      <c r="AQ130" s="70" t="str">
        <f t="shared" si="17"/>
        <v>98.</v>
      </c>
      <c r="AS130" s="87"/>
      <c r="AV130" s="114"/>
    </row>
    <row r="131" spans="1:48" ht="22.5" customHeight="1" x14ac:dyDescent="0.25">
      <c r="A131" s="93" t="str">
        <f t="shared" si="14"/>
        <v>99.</v>
      </c>
      <c r="B131" s="93">
        <v>720</v>
      </c>
      <c r="C131" s="240" t="s">
        <v>62</v>
      </c>
      <c r="D131" s="8">
        <v>1969</v>
      </c>
      <c r="E131" s="4" t="s">
        <v>23</v>
      </c>
      <c r="F131" s="4" t="s">
        <v>24</v>
      </c>
      <c r="G131" s="8">
        <v>5</v>
      </c>
      <c r="H131" s="8">
        <v>4</v>
      </c>
      <c r="I131" s="13">
        <v>3335</v>
      </c>
      <c r="J131" s="13">
        <v>2241</v>
      </c>
      <c r="K131" s="13">
        <v>2241</v>
      </c>
      <c r="L131" s="36">
        <v>148</v>
      </c>
      <c r="M131" s="15">
        <f t="shared" si="21"/>
        <v>9967841.0500000007</v>
      </c>
      <c r="N131" s="15"/>
      <c r="O131" s="15"/>
      <c r="P131" s="15"/>
      <c r="Q131" s="11">
        <f t="shared" si="20"/>
        <v>9967841.0500000007</v>
      </c>
      <c r="R131" s="15">
        <f>8181451.21+724782.86+879508.96</f>
        <v>9785743.0300000012</v>
      </c>
      <c r="S131" s="98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1"/>
      <c r="AF131" s="203">
        <v>182098.02</v>
      </c>
      <c r="AG131" s="29" t="s">
        <v>197</v>
      </c>
      <c r="AH131" s="118"/>
      <c r="AI131" s="159"/>
      <c r="AJ131" s="182" t="s">
        <v>2353</v>
      </c>
      <c r="AK131" s="182"/>
      <c r="AL131" s="182"/>
      <c r="AM131" s="182"/>
      <c r="AN131" s="182"/>
      <c r="AO131" s="70">
        <f>MAX(AO$26:AO130)+1</f>
        <v>99</v>
      </c>
      <c r="AP131" s="70" t="s">
        <v>142</v>
      </c>
      <c r="AQ131" s="70" t="str">
        <f t="shared" si="17"/>
        <v>99.</v>
      </c>
      <c r="AS131" s="87"/>
      <c r="AV131" s="114"/>
    </row>
    <row r="132" spans="1:48" ht="22.5" customHeight="1" x14ac:dyDescent="0.25">
      <c r="A132" s="93" t="str">
        <f t="shared" ref="A132:A193" si="22">AQ132</f>
        <v>100.</v>
      </c>
      <c r="B132" s="93">
        <v>79</v>
      </c>
      <c r="C132" s="240" t="s">
        <v>315</v>
      </c>
      <c r="D132" s="8">
        <v>1983</v>
      </c>
      <c r="E132" s="4" t="s">
        <v>23</v>
      </c>
      <c r="F132" s="4" t="s">
        <v>24</v>
      </c>
      <c r="G132" s="8">
        <v>2</v>
      </c>
      <c r="H132" s="8">
        <v>3</v>
      </c>
      <c r="I132" s="13">
        <v>727</v>
      </c>
      <c r="J132" s="13">
        <v>692</v>
      </c>
      <c r="K132" s="13">
        <v>692</v>
      </c>
      <c r="L132" s="36">
        <v>27</v>
      </c>
      <c r="M132" s="15">
        <f t="shared" si="21"/>
        <v>1496439.35</v>
      </c>
      <c r="N132" s="15"/>
      <c r="O132" s="15"/>
      <c r="P132" s="15"/>
      <c r="Q132" s="11">
        <f t="shared" si="20"/>
        <v>1496439.35</v>
      </c>
      <c r="R132" s="15"/>
      <c r="S132" s="98"/>
      <c r="T132" s="15"/>
      <c r="U132" s="15">
        <v>381.9</v>
      </c>
      <c r="V132" s="15">
        <v>1496439.35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203"/>
      <c r="AG132" s="29" t="s">
        <v>197</v>
      </c>
      <c r="AH132" s="118"/>
      <c r="AI132" s="159"/>
      <c r="AJ132" s="182"/>
      <c r="AK132" s="182"/>
      <c r="AL132" s="182"/>
      <c r="AM132" s="182"/>
      <c r="AN132" s="182"/>
      <c r="AO132" s="70">
        <f>MAX(AO$26:AO131)+1</f>
        <v>100</v>
      </c>
      <c r="AP132" s="70" t="s">
        <v>142</v>
      </c>
      <c r="AQ132" s="70" t="str">
        <f t="shared" si="17"/>
        <v>100.</v>
      </c>
      <c r="AS132" s="70"/>
      <c r="AV132" s="114"/>
    </row>
    <row r="133" spans="1:48" ht="22.5" customHeight="1" x14ac:dyDescent="0.25">
      <c r="A133" s="93" t="str">
        <f t="shared" si="22"/>
        <v>101.</v>
      </c>
      <c r="B133" s="93">
        <v>622</v>
      </c>
      <c r="C133" s="240" t="s">
        <v>221</v>
      </c>
      <c r="D133" s="4">
        <v>1982</v>
      </c>
      <c r="E133" s="4" t="s">
        <v>23</v>
      </c>
      <c r="F133" s="4" t="s">
        <v>24</v>
      </c>
      <c r="G133" s="4">
        <v>5</v>
      </c>
      <c r="H133" s="4">
        <v>18</v>
      </c>
      <c r="I133" s="13">
        <v>12385.3</v>
      </c>
      <c r="J133" s="13">
        <v>8297.7999999999993</v>
      </c>
      <c r="K133" s="13">
        <v>7315.7</v>
      </c>
      <c r="L133" s="36">
        <v>450</v>
      </c>
      <c r="M133" s="15">
        <f t="shared" si="21"/>
        <v>3503857.01</v>
      </c>
      <c r="N133" s="15"/>
      <c r="O133" s="15"/>
      <c r="P133" s="15"/>
      <c r="Q133" s="11">
        <f t="shared" si="20"/>
        <v>3503857.01</v>
      </c>
      <c r="R133" s="15">
        <v>3272564.21</v>
      </c>
      <c r="S133" s="98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203">
        <v>231292.79999999999</v>
      </c>
      <c r="AG133" s="29" t="s">
        <v>197</v>
      </c>
      <c r="AH133" s="118"/>
      <c r="AI133" s="159"/>
      <c r="AJ133" s="186" t="s">
        <v>1396</v>
      </c>
      <c r="AK133" s="186"/>
      <c r="AL133" s="186"/>
      <c r="AM133" s="186"/>
      <c r="AN133" s="186"/>
      <c r="AO133" s="70">
        <f>MAX(AO$26:AO132)+1</f>
        <v>101</v>
      </c>
      <c r="AP133" s="70" t="s">
        <v>142</v>
      </c>
      <c r="AQ133" s="70" t="str">
        <f t="shared" si="17"/>
        <v>101.</v>
      </c>
      <c r="AS133" s="87"/>
      <c r="AV133" s="114"/>
    </row>
    <row r="134" spans="1:48" ht="22.5" customHeight="1" x14ac:dyDescent="0.25">
      <c r="A134" s="93" t="str">
        <f t="shared" si="22"/>
        <v>102.</v>
      </c>
      <c r="B134" s="93">
        <v>351</v>
      </c>
      <c r="C134" s="221" t="s">
        <v>201</v>
      </c>
      <c r="D134" s="4">
        <v>1979</v>
      </c>
      <c r="E134" s="9" t="s">
        <v>23</v>
      </c>
      <c r="F134" s="9" t="s">
        <v>24</v>
      </c>
      <c r="G134" s="10">
        <v>2</v>
      </c>
      <c r="H134" s="10">
        <v>1</v>
      </c>
      <c r="I134" s="11">
        <v>404.2</v>
      </c>
      <c r="J134" s="11">
        <v>370.7</v>
      </c>
      <c r="K134" s="11">
        <v>322.7</v>
      </c>
      <c r="L134" s="35">
        <v>48</v>
      </c>
      <c r="M134" s="11">
        <f t="shared" si="21"/>
        <v>183728.72</v>
      </c>
      <c r="N134" s="11"/>
      <c r="O134" s="11"/>
      <c r="P134" s="11"/>
      <c r="Q134" s="11">
        <f t="shared" si="20"/>
        <v>183728.72</v>
      </c>
      <c r="R134" s="11"/>
      <c r="S134" s="35"/>
      <c r="T134" s="11"/>
      <c r="U134" s="11"/>
      <c r="V134" s="11"/>
      <c r="W134" s="11"/>
      <c r="X134" s="11"/>
      <c r="Y134" s="11"/>
      <c r="Z134" s="11"/>
      <c r="AA134" s="11">
        <v>75</v>
      </c>
      <c r="AB134" s="11">
        <v>183728.72</v>
      </c>
      <c r="AC134" s="11"/>
      <c r="AD134" s="11"/>
      <c r="AE134" s="11"/>
      <c r="AF134" s="74"/>
      <c r="AG134" s="29" t="s">
        <v>197</v>
      </c>
      <c r="AH134" s="118"/>
      <c r="AI134" s="159"/>
      <c r="AJ134" s="184"/>
      <c r="AK134" s="184"/>
      <c r="AL134" s="184"/>
      <c r="AM134" s="184"/>
      <c r="AN134" s="184"/>
      <c r="AO134" s="70">
        <f>MAX(AO$26:AO133)+1</f>
        <v>102</v>
      </c>
      <c r="AP134" s="70" t="s">
        <v>142</v>
      </c>
      <c r="AQ134" s="70" t="str">
        <f t="shared" si="17"/>
        <v>102.</v>
      </c>
      <c r="AS134" s="70"/>
      <c r="AV134" s="114"/>
    </row>
    <row r="135" spans="1:48" ht="22.5" customHeight="1" x14ac:dyDescent="0.25">
      <c r="A135" s="93" t="str">
        <f t="shared" si="22"/>
        <v>103.</v>
      </c>
      <c r="B135" s="93">
        <v>352</v>
      </c>
      <c r="C135" s="221" t="s">
        <v>202</v>
      </c>
      <c r="D135" s="4">
        <v>1981</v>
      </c>
      <c r="E135" s="9" t="s">
        <v>23</v>
      </c>
      <c r="F135" s="9" t="s">
        <v>24</v>
      </c>
      <c r="G135" s="10">
        <v>2</v>
      </c>
      <c r="H135" s="10">
        <v>2</v>
      </c>
      <c r="I135" s="11">
        <v>613.6</v>
      </c>
      <c r="J135" s="11">
        <v>566.16</v>
      </c>
      <c r="K135" s="11">
        <v>566.16</v>
      </c>
      <c r="L135" s="35">
        <v>15</v>
      </c>
      <c r="M135" s="11">
        <f t="shared" si="21"/>
        <v>175556.95</v>
      </c>
      <c r="N135" s="11"/>
      <c r="O135" s="11"/>
      <c r="P135" s="11"/>
      <c r="Q135" s="11">
        <f t="shared" si="20"/>
        <v>175556.95</v>
      </c>
      <c r="R135" s="11">
        <v>175556.95</v>
      </c>
      <c r="S135" s="35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74"/>
      <c r="AG135" s="29" t="s">
        <v>197</v>
      </c>
      <c r="AH135" s="118"/>
      <c r="AI135" s="159"/>
      <c r="AJ135" s="184" t="s">
        <v>1396</v>
      </c>
      <c r="AK135" s="184"/>
      <c r="AL135" s="184"/>
      <c r="AM135" s="184"/>
      <c r="AN135" s="184"/>
      <c r="AO135" s="70">
        <f>MAX(AO$26:AO134)+1</f>
        <v>103</v>
      </c>
      <c r="AP135" s="70" t="s">
        <v>142</v>
      </c>
      <c r="AQ135" s="70" t="str">
        <f t="shared" si="17"/>
        <v>103.</v>
      </c>
      <c r="AS135" s="70"/>
      <c r="AV135" s="114"/>
    </row>
    <row r="136" spans="1:48" ht="22.5" customHeight="1" x14ac:dyDescent="0.25">
      <c r="A136" s="93" t="str">
        <f t="shared" si="22"/>
        <v>104.</v>
      </c>
      <c r="B136" s="93">
        <v>386</v>
      </c>
      <c r="C136" s="220" t="s">
        <v>203</v>
      </c>
      <c r="D136" s="8">
        <v>1967</v>
      </c>
      <c r="E136" s="9" t="s">
        <v>23</v>
      </c>
      <c r="F136" s="9" t="s">
        <v>24</v>
      </c>
      <c r="G136" s="10">
        <v>5</v>
      </c>
      <c r="H136" s="10">
        <v>4</v>
      </c>
      <c r="I136" s="11">
        <v>4470.25</v>
      </c>
      <c r="J136" s="11">
        <v>3284.25</v>
      </c>
      <c r="K136" s="11">
        <v>3284.25</v>
      </c>
      <c r="L136" s="35">
        <v>120</v>
      </c>
      <c r="M136" s="11">
        <f t="shared" si="21"/>
        <v>735304.1</v>
      </c>
      <c r="N136" s="11"/>
      <c r="O136" s="11"/>
      <c r="P136" s="11"/>
      <c r="Q136" s="11">
        <f t="shared" si="20"/>
        <v>735304.1</v>
      </c>
      <c r="R136" s="11">
        <v>735304.1</v>
      </c>
      <c r="S136" s="35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74"/>
      <c r="AG136" s="29" t="s">
        <v>197</v>
      </c>
      <c r="AH136" s="118"/>
      <c r="AI136" s="159"/>
      <c r="AJ136" s="183" t="s">
        <v>1396</v>
      </c>
      <c r="AK136" s="183"/>
      <c r="AL136" s="183"/>
      <c r="AM136" s="183"/>
      <c r="AN136" s="183"/>
      <c r="AO136" s="70">
        <f>MAX(AO$26:AO135)+1</f>
        <v>104</v>
      </c>
      <c r="AP136" s="70" t="s">
        <v>142</v>
      </c>
      <c r="AQ136" s="70" t="str">
        <f t="shared" si="17"/>
        <v>104.</v>
      </c>
      <c r="AS136" s="70"/>
      <c r="AV136" s="114"/>
    </row>
    <row r="137" spans="1:48" ht="22.5" customHeight="1" x14ac:dyDescent="0.25">
      <c r="A137" s="93" t="str">
        <f t="shared" si="22"/>
        <v>105.</v>
      </c>
      <c r="B137" s="93">
        <v>427</v>
      </c>
      <c r="C137" s="220" t="s">
        <v>205</v>
      </c>
      <c r="D137" s="8">
        <v>1930</v>
      </c>
      <c r="E137" s="9" t="s">
        <v>23</v>
      </c>
      <c r="F137" s="9" t="s">
        <v>25</v>
      </c>
      <c r="G137" s="10">
        <v>2</v>
      </c>
      <c r="H137" s="10">
        <v>2</v>
      </c>
      <c r="I137" s="11">
        <v>186.7</v>
      </c>
      <c r="J137" s="11">
        <v>131.69999999999999</v>
      </c>
      <c r="K137" s="11">
        <v>131.69999999999999</v>
      </c>
      <c r="L137" s="35">
        <v>6</v>
      </c>
      <c r="M137" s="11">
        <f t="shared" si="21"/>
        <v>62382.559999999998</v>
      </c>
      <c r="N137" s="11"/>
      <c r="O137" s="11"/>
      <c r="P137" s="11"/>
      <c r="Q137" s="11">
        <f t="shared" si="20"/>
        <v>62382.559999999998</v>
      </c>
      <c r="R137" s="11">
        <v>62382.559999999998</v>
      </c>
      <c r="S137" s="35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74"/>
      <c r="AG137" s="29" t="s">
        <v>197</v>
      </c>
      <c r="AH137" s="118"/>
      <c r="AI137" s="159"/>
      <c r="AJ137" s="183" t="s">
        <v>1393</v>
      </c>
      <c r="AK137" s="183"/>
      <c r="AL137" s="183"/>
      <c r="AM137" s="183"/>
      <c r="AN137" s="183"/>
      <c r="AO137" s="70">
        <f>MAX(AO$26:AO136)+1</f>
        <v>105</v>
      </c>
      <c r="AP137" s="70" t="s">
        <v>142</v>
      </c>
      <c r="AQ137" s="70" t="str">
        <f t="shared" si="17"/>
        <v>105.</v>
      </c>
      <c r="AS137" s="70"/>
      <c r="AV137" s="114"/>
    </row>
    <row r="138" spans="1:48" ht="22.5" customHeight="1" x14ac:dyDescent="0.25">
      <c r="A138" s="93" t="str">
        <f t="shared" si="22"/>
        <v>106.</v>
      </c>
      <c r="B138" s="93">
        <v>467</v>
      </c>
      <c r="C138" s="227" t="s">
        <v>291</v>
      </c>
      <c r="D138" s="4">
        <v>1963</v>
      </c>
      <c r="E138" s="4" t="s">
        <v>23</v>
      </c>
      <c r="F138" s="4" t="s">
        <v>24</v>
      </c>
      <c r="G138" s="4">
        <v>2</v>
      </c>
      <c r="H138" s="4">
        <v>1</v>
      </c>
      <c r="I138" s="18">
        <v>459.2</v>
      </c>
      <c r="J138" s="18">
        <v>262.3</v>
      </c>
      <c r="K138" s="18">
        <v>262.3</v>
      </c>
      <c r="L138" s="38">
        <v>15</v>
      </c>
      <c r="M138" s="15">
        <f t="shared" si="21"/>
        <v>1280533.8</v>
      </c>
      <c r="N138" s="15"/>
      <c r="O138" s="15"/>
      <c r="P138" s="15"/>
      <c r="Q138" s="11">
        <f t="shared" si="20"/>
        <v>1280533.8</v>
      </c>
      <c r="R138" s="15"/>
      <c r="S138" s="98"/>
      <c r="T138" s="15"/>
      <c r="U138" s="15">
        <v>277</v>
      </c>
      <c r="V138" s="15">
        <v>1280533.8</v>
      </c>
      <c r="W138" s="15"/>
      <c r="X138" s="15"/>
      <c r="Y138" s="15"/>
      <c r="Z138" s="15"/>
      <c r="AA138" s="15"/>
      <c r="AB138" s="15"/>
      <c r="AC138" s="15"/>
      <c r="AD138" s="15"/>
      <c r="AE138" s="15"/>
      <c r="AF138" s="203"/>
      <c r="AG138" s="29" t="s">
        <v>197</v>
      </c>
      <c r="AH138" s="118"/>
      <c r="AI138" s="159"/>
      <c r="AJ138" s="182"/>
      <c r="AK138" s="182"/>
      <c r="AL138" s="182"/>
      <c r="AM138" s="182"/>
      <c r="AN138" s="182"/>
      <c r="AO138" s="70">
        <f>MAX(AO$26:AO137)+1</f>
        <v>106</v>
      </c>
      <c r="AP138" s="70" t="s">
        <v>142</v>
      </c>
      <c r="AQ138" s="70" t="str">
        <f t="shared" si="17"/>
        <v>106.</v>
      </c>
      <c r="AS138" s="70"/>
      <c r="AV138" s="114"/>
    </row>
    <row r="139" spans="1:48" ht="22.5" customHeight="1" x14ac:dyDescent="0.25">
      <c r="A139" s="93" t="str">
        <f t="shared" si="22"/>
        <v>107.</v>
      </c>
      <c r="B139" s="93">
        <v>462</v>
      </c>
      <c r="C139" s="220" t="s">
        <v>47</v>
      </c>
      <c r="D139" s="8">
        <v>1963</v>
      </c>
      <c r="E139" s="9" t="s">
        <v>23</v>
      </c>
      <c r="F139" s="9" t="s">
        <v>24</v>
      </c>
      <c r="G139" s="10">
        <v>2</v>
      </c>
      <c r="H139" s="10">
        <v>1</v>
      </c>
      <c r="I139" s="11">
        <v>455.4</v>
      </c>
      <c r="J139" s="11">
        <v>263.60000000000002</v>
      </c>
      <c r="K139" s="11">
        <v>263.60000000000002</v>
      </c>
      <c r="L139" s="35">
        <v>11</v>
      </c>
      <c r="M139" s="11">
        <f t="shared" si="21"/>
        <v>183455.73</v>
      </c>
      <c r="N139" s="11"/>
      <c r="O139" s="11"/>
      <c r="P139" s="11"/>
      <c r="Q139" s="11">
        <f t="shared" si="20"/>
        <v>183455.73</v>
      </c>
      <c r="R139" s="11"/>
      <c r="S139" s="35"/>
      <c r="T139" s="11"/>
      <c r="U139" s="11"/>
      <c r="V139" s="11"/>
      <c r="W139" s="11"/>
      <c r="X139" s="11"/>
      <c r="Y139" s="11"/>
      <c r="Z139" s="11"/>
      <c r="AA139" s="11">
        <v>58</v>
      </c>
      <c r="AB139" s="11">
        <v>183455.73</v>
      </c>
      <c r="AC139" s="11"/>
      <c r="AD139" s="11"/>
      <c r="AE139" s="11"/>
      <c r="AF139" s="74"/>
      <c r="AG139" s="29" t="s">
        <v>197</v>
      </c>
      <c r="AH139" s="118"/>
      <c r="AI139" s="159"/>
      <c r="AJ139" s="183"/>
      <c r="AK139" s="183"/>
      <c r="AL139" s="183"/>
      <c r="AM139" s="183"/>
      <c r="AN139" s="183"/>
      <c r="AO139" s="70">
        <f>MAX(AO$26:AO138)+1</f>
        <v>107</v>
      </c>
      <c r="AP139" s="70" t="s">
        <v>142</v>
      </c>
      <c r="AQ139" s="70" t="str">
        <f t="shared" si="17"/>
        <v>107.</v>
      </c>
      <c r="AS139" s="70"/>
      <c r="AV139" s="114"/>
    </row>
    <row r="140" spans="1:48" ht="22.5" customHeight="1" x14ac:dyDescent="0.25">
      <c r="A140" s="93" t="str">
        <f t="shared" si="22"/>
        <v>108.</v>
      </c>
      <c r="B140" s="93">
        <v>228</v>
      </c>
      <c r="C140" s="240" t="s">
        <v>324</v>
      </c>
      <c r="D140" s="4">
        <v>1972</v>
      </c>
      <c r="E140" s="4" t="s">
        <v>23</v>
      </c>
      <c r="F140" s="4" t="s">
        <v>24</v>
      </c>
      <c r="G140" s="4">
        <v>2</v>
      </c>
      <c r="H140" s="4">
        <v>2</v>
      </c>
      <c r="I140" s="15">
        <v>514.6</v>
      </c>
      <c r="J140" s="15">
        <v>295</v>
      </c>
      <c r="K140" s="15">
        <v>295</v>
      </c>
      <c r="L140" s="36">
        <v>13</v>
      </c>
      <c r="M140" s="15">
        <f t="shared" si="21"/>
        <v>211171.86</v>
      </c>
      <c r="N140" s="15"/>
      <c r="O140" s="15"/>
      <c r="P140" s="15"/>
      <c r="Q140" s="11">
        <f t="shared" si="20"/>
        <v>211171.86</v>
      </c>
      <c r="R140" s="15">
        <v>211171.86</v>
      </c>
      <c r="S140" s="98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203"/>
      <c r="AG140" s="29" t="s">
        <v>197</v>
      </c>
      <c r="AH140" s="118"/>
      <c r="AI140" s="159"/>
      <c r="AJ140" s="182" t="s">
        <v>1396</v>
      </c>
      <c r="AK140" s="182"/>
      <c r="AL140" s="182"/>
      <c r="AM140" s="182"/>
      <c r="AN140" s="182"/>
      <c r="AO140" s="70">
        <f>MAX(AO$26:AO139)+1</f>
        <v>108</v>
      </c>
      <c r="AP140" s="70" t="s">
        <v>142</v>
      </c>
      <c r="AQ140" s="70" t="str">
        <f t="shared" si="17"/>
        <v>108.</v>
      </c>
      <c r="AS140" s="70"/>
      <c r="AV140" s="114"/>
    </row>
    <row r="141" spans="1:48" ht="22.5" customHeight="1" x14ac:dyDescent="0.25">
      <c r="A141" s="93" t="str">
        <f t="shared" si="22"/>
        <v>109.</v>
      </c>
      <c r="B141" s="93">
        <v>510</v>
      </c>
      <c r="C141" s="220" t="s">
        <v>210</v>
      </c>
      <c r="D141" s="8">
        <v>1930</v>
      </c>
      <c r="E141" s="9" t="s">
        <v>23</v>
      </c>
      <c r="F141" s="9" t="s">
        <v>25</v>
      </c>
      <c r="G141" s="10">
        <v>2</v>
      </c>
      <c r="H141" s="10">
        <v>1</v>
      </c>
      <c r="I141" s="11">
        <v>241</v>
      </c>
      <c r="J141" s="11">
        <v>172.9</v>
      </c>
      <c r="K141" s="11">
        <v>172.9</v>
      </c>
      <c r="L141" s="35">
        <v>13</v>
      </c>
      <c r="M141" s="11">
        <f t="shared" si="21"/>
        <v>1026427.94</v>
      </c>
      <c r="N141" s="11"/>
      <c r="O141" s="11"/>
      <c r="P141" s="11"/>
      <c r="Q141" s="11">
        <f t="shared" si="20"/>
        <v>1026427.94</v>
      </c>
      <c r="R141" s="11"/>
      <c r="S141" s="35"/>
      <c r="T141" s="11"/>
      <c r="U141" s="11"/>
      <c r="V141" s="11"/>
      <c r="W141" s="11"/>
      <c r="X141" s="11"/>
      <c r="Y141" s="11">
        <v>200</v>
      </c>
      <c r="Z141" s="11">
        <v>1026427.94</v>
      </c>
      <c r="AA141" s="11"/>
      <c r="AB141" s="11"/>
      <c r="AC141" s="11"/>
      <c r="AD141" s="11"/>
      <c r="AE141" s="11"/>
      <c r="AF141" s="74"/>
      <c r="AG141" s="29" t="s">
        <v>197</v>
      </c>
      <c r="AH141" s="118"/>
      <c r="AI141" s="159"/>
      <c r="AJ141" s="183"/>
      <c r="AK141" s="183"/>
      <c r="AL141" s="183"/>
      <c r="AM141" s="183"/>
      <c r="AN141" s="183"/>
      <c r="AO141" s="70">
        <f>MAX(AO$26:AO140)+1</f>
        <v>109</v>
      </c>
      <c r="AP141" s="70" t="s">
        <v>142</v>
      </c>
      <c r="AQ141" s="70" t="str">
        <f t="shared" si="17"/>
        <v>109.</v>
      </c>
      <c r="AS141" s="70"/>
      <c r="AV141" s="114"/>
    </row>
    <row r="142" spans="1:48" ht="22.5" customHeight="1" x14ac:dyDescent="0.25">
      <c r="A142" s="93" t="str">
        <f t="shared" si="22"/>
        <v>110.</v>
      </c>
      <c r="B142" s="93">
        <v>513</v>
      </c>
      <c r="C142" s="220" t="s">
        <v>211</v>
      </c>
      <c r="D142" s="8">
        <v>1917</v>
      </c>
      <c r="E142" s="9" t="s">
        <v>23</v>
      </c>
      <c r="F142" s="9" t="s">
        <v>25</v>
      </c>
      <c r="G142" s="10">
        <v>2</v>
      </c>
      <c r="H142" s="10">
        <v>2</v>
      </c>
      <c r="I142" s="11">
        <v>310.2</v>
      </c>
      <c r="J142" s="11">
        <v>208.3</v>
      </c>
      <c r="K142" s="11">
        <v>208.3</v>
      </c>
      <c r="L142" s="35">
        <v>10</v>
      </c>
      <c r="M142" s="11">
        <f t="shared" si="21"/>
        <v>818304.19</v>
      </c>
      <c r="N142" s="11"/>
      <c r="O142" s="11"/>
      <c r="P142" s="11"/>
      <c r="Q142" s="11">
        <f t="shared" si="20"/>
        <v>818304.19</v>
      </c>
      <c r="R142" s="11"/>
      <c r="S142" s="35"/>
      <c r="T142" s="11"/>
      <c r="U142" s="11"/>
      <c r="V142" s="11"/>
      <c r="W142" s="11"/>
      <c r="X142" s="11"/>
      <c r="Y142" s="11">
        <v>303</v>
      </c>
      <c r="Z142" s="11">
        <v>719454.11</v>
      </c>
      <c r="AA142" s="11"/>
      <c r="AB142" s="11"/>
      <c r="AC142" s="11"/>
      <c r="AD142" s="11"/>
      <c r="AE142" s="11"/>
      <c r="AF142" s="74">
        <v>98850.08</v>
      </c>
      <c r="AG142" s="29" t="s">
        <v>197</v>
      </c>
      <c r="AH142" s="118"/>
      <c r="AI142" s="159"/>
      <c r="AJ142" s="183"/>
      <c r="AK142" s="183"/>
      <c r="AL142" s="183"/>
      <c r="AM142" s="183"/>
      <c r="AN142" s="183"/>
      <c r="AO142" s="70">
        <f>MAX(AO$26:AO141)+1</f>
        <v>110</v>
      </c>
      <c r="AP142" s="70" t="s">
        <v>142</v>
      </c>
      <c r="AQ142" s="70" t="str">
        <f t="shared" si="17"/>
        <v>110.</v>
      </c>
      <c r="AS142" s="70"/>
      <c r="AV142" s="114"/>
    </row>
    <row r="143" spans="1:48" ht="22.5" customHeight="1" x14ac:dyDescent="0.25">
      <c r="A143" s="93" t="str">
        <f t="shared" si="22"/>
        <v>111.</v>
      </c>
      <c r="B143" s="93">
        <v>5618</v>
      </c>
      <c r="C143" s="240" t="s">
        <v>1186</v>
      </c>
      <c r="D143" s="4">
        <v>1960</v>
      </c>
      <c r="E143" s="4" t="s">
        <v>23</v>
      </c>
      <c r="F143" s="4" t="s">
        <v>24</v>
      </c>
      <c r="G143" s="4">
        <v>2</v>
      </c>
      <c r="H143" s="4">
        <v>1</v>
      </c>
      <c r="I143" s="15">
        <v>409.4</v>
      </c>
      <c r="J143" s="15">
        <v>363.1</v>
      </c>
      <c r="K143" s="15">
        <v>363.1</v>
      </c>
      <c r="L143" s="36">
        <v>15</v>
      </c>
      <c r="M143" s="15">
        <f t="shared" si="21"/>
        <v>1387350.31</v>
      </c>
      <c r="N143" s="15"/>
      <c r="O143" s="15"/>
      <c r="P143" s="15"/>
      <c r="Q143" s="11">
        <f t="shared" si="20"/>
        <v>1387350.31</v>
      </c>
      <c r="R143" s="15">
        <v>137634.76999999999</v>
      </c>
      <c r="S143" s="98"/>
      <c r="T143" s="15"/>
      <c r="U143" s="15"/>
      <c r="V143" s="15"/>
      <c r="W143" s="15"/>
      <c r="X143" s="15"/>
      <c r="Y143" s="15">
        <v>533</v>
      </c>
      <c r="Z143" s="15">
        <v>1249715.54</v>
      </c>
      <c r="AA143" s="15"/>
      <c r="AB143" s="15"/>
      <c r="AC143" s="15"/>
      <c r="AD143" s="15"/>
      <c r="AE143" s="15"/>
      <c r="AF143" s="203"/>
      <c r="AG143" s="29" t="s">
        <v>197</v>
      </c>
      <c r="AH143" s="118"/>
      <c r="AI143" s="159"/>
      <c r="AJ143" s="182" t="s">
        <v>1405</v>
      </c>
      <c r="AK143" s="182"/>
      <c r="AL143" s="182"/>
      <c r="AM143" s="182"/>
      <c r="AN143" s="182"/>
      <c r="AO143" s="70">
        <f>MAX(AO$26:AO142)+1</f>
        <v>111</v>
      </c>
      <c r="AP143" s="70" t="s">
        <v>142</v>
      </c>
      <c r="AQ143" s="70" t="str">
        <f t="shared" si="17"/>
        <v>111.</v>
      </c>
      <c r="AS143" s="70"/>
      <c r="AV143" s="114"/>
    </row>
    <row r="144" spans="1:48" ht="22.5" customHeight="1" x14ac:dyDescent="0.25">
      <c r="A144" s="93" t="str">
        <f t="shared" si="22"/>
        <v>112.</v>
      </c>
      <c r="B144" s="93">
        <v>545</v>
      </c>
      <c r="C144" s="220" t="s">
        <v>215</v>
      </c>
      <c r="D144" s="8">
        <v>1953</v>
      </c>
      <c r="E144" s="9" t="s">
        <v>23</v>
      </c>
      <c r="F144" s="9" t="s">
        <v>24</v>
      </c>
      <c r="G144" s="10">
        <v>2</v>
      </c>
      <c r="H144" s="10">
        <v>4</v>
      </c>
      <c r="I144" s="11">
        <v>1183.3</v>
      </c>
      <c r="J144" s="11">
        <v>652.29999999999995</v>
      </c>
      <c r="K144" s="11">
        <v>652.29999999999995</v>
      </c>
      <c r="L144" s="35">
        <v>41</v>
      </c>
      <c r="M144" s="11">
        <f t="shared" si="21"/>
        <v>50558.98</v>
      </c>
      <c r="N144" s="11"/>
      <c r="O144" s="11"/>
      <c r="P144" s="11"/>
      <c r="Q144" s="11">
        <f t="shared" si="20"/>
        <v>50558.98</v>
      </c>
      <c r="R144" s="11">
        <v>50558.98</v>
      </c>
      <c r="S144" s="35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74"/>
      <c r="AG144" s="29" t="s">
        <v>197</v>
      </c>
      <c r="AH144" s="118"/>
      <c r="AI144" s="159"/>
      <c r="AJ144" s="183" t="s">
        <v>1396</v>
      </c>
      <c r="AK144" s="183"/>
      <c r="AL144" s="183"/>
      <c r="AM144" s="183"/>
      <c r="AN144" s="183"/>
      <c r="AO144" s="70">
        <f>MAX(AO$26:AO143)+1</f>
        <v>112</v>
      </c>
      <c r="AP144" s="70" t="s">
        <v>142</v>
      </c>
      <c r="AQ144" s="70" t="str">
        <f t="shared" si="17"/>
        <v>112.</v>
      </c>
      <c r="AS144" s="70"/>
      <c r="AV144" s="114"/>
    </row>
    <row r="145" spans="1:48" ht="22.5" customHeight="1" x14ac:dyDescent="0.25">
      <c r="A145" s="93" t="str">
        <f t="shared" si="22"/>
        <v>113.</v>
      </c>
      <c r="B145" s="93">
        <v>548</v>
      </c>
      <c r="C145" s="220" t="s">
        <v>50</v>
      </c>
      <c r="D145" s="8">
        <v>1958</v>
      </c>
      <c r="E145" s="9" t="s">
        <v>23</v>
      </c>
      <c r="F145" s="9" t="s">
        <v>24</v>
      </c>
      <c r="G145" s="10">
        <v>4</v>
      </c>
      <c r="H145" s="10">
        <v>1</v>
      </c>
      <c r="I145" s="11">
        <v>3810.4</v>
      </c>
      <c r="J145" s="11">
        <v>2708.1</v>
      </c>
      <c r="K145" s="11">
        <v>2041.1</v>
      </c>
      <c r="L145" s="35">
        <v>249</v>
      </c>
      <c r="M145" s="11">
        <f t="shared" si="21"/>
        <v>1765302.43</v>
      </c>
      <c r="N145" s="11"/>
      <c r="O145" s="11"/>
      <c r="P145" s="11"/>
      <c r="Q145" s="11">
        <f t="shared" si="20"/>
        <v>1765302.43</v>
      </c>
      <c r="R145" s="11">
        <v>1510210.44</v>
      </c>
      <c r="S145" s="35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74">
        <v>255091.99</v>
      </c>
      <c r="AG145" s="29" t="s">
        <v>197</v>
      </c>
      <c r="AH145" s="118"/>
      <c r="AI145" s="159"/>
      <c r="AJ145" s="183" t="s">
        <v>1399</v>
      </c>
      <c r="AK145" s="183"/>
      <c r="AL145" s="183"/>
      <c r="AM145" s="183"/>
      <c r="AN145" s="183"/>
      <c r="AO145" s="70">
        <f>MAX(AO$26:AO144)+1</f>
        <v>113</v>
      </c>
      <c r="AP145" s="70" t="s">
        <v>142</v>
      </c>
      <c r="AQ145" s="70" t="str">
        <f t="shared" si="17"/>
        <v>113.</v>
      </c>
      <c r="AS145" s="70"/>
      <c r="AV145" s="114"/>
    </row>
    <row r="146" spans="1:48" ht="22.5" customHeight="1" x14ac:dyDescent="0.25">
      <c r="A146" s="93" t="str">
        <f t="shared" si="22"/>
        <v>114.</v>
      </c>
      <c r="B146" s="93">
        <v>552</v>
      </c>
      <c r="C146" s="220" t="s">
        <v>216</v>
      </c>
      <c r="D146" s="8">
        <v>1938</v>
      </c>
      <c r="E146" s="9" t="s">
        <v>23</v>
      </c>
      <c r="F146" s="9" t="s">
        <v>24</v>
      </c>
      <c r="G146" s="10">
        <v>4</v>
      </c>
      <c r="H146" s="10">
        <v>5</v>
      </c>
      <c r="I146" s="11">
        <v>3517.54</v>
      </c>
      <c r="J146" s="11">
        <v>2873.84</v>
      </c>
      <c r="K146" s="11">
        <v>2549.84</v>
      </c>
      <c r="L146" s="35">
        <v>57</v>
      </c>
      <c r="M146" s="11">
        <f t="shared" si="21"/>
        <v>734820.24</v>
      </c>
      <c r="N146" s="11"/>
      <c r="O146" s="11"/>
      <c r="P146" s="11"/>
      <c r="Q146" s="11">
        <f t="shared" si="20"/>
        <v>734820.24</v>
      </c>
      <c r="R146" s="11">
        <v>734820.24</v>
      </c>
      <c r="S146" s="3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74"/>
      <c r="AG146" s="29" t="s">
        <v>197</v>
      </c>
      <c r="AH146" s="118"/>
      <c r="AI146" s="159"/>
      <c r="AJ146" s="183" t="s">
        <v>1396</v>
      </c>
      <c r="AK146" s="183"/>
      <c r="AL146" s="183"/>
      <c r="AM146" s="183"/>
      <c r="AN146" s="183"/>
      <c r="AO146" s="70">
        <f>MAX(AO$26:AO145)+1</f>
        <v>114</v>
      </c>
      <c r="AP146" s="70" t="s">
        <v>142</v>
      </c>
      <c r="AQ146" s="70" t="str">
        <f t="shared" si="17"/>
        <v>114.</v>
      </c>
      <c r="AS146" s="70"/>
      <c r="AV146" s="114"/>
    </row>
    <row r="147" spans="1:48" ht="22.5" customHeight="1" x14ac:dyDescent="0.25">
      <c r="A147" s="93" t="str">
        <f t="shared" si="22"/>
        <v>115.</v>
      </c>
      <c r="B147" s="93">
        <v>563</v>
      </c>
      <c r="C147" s="220" t="s">
        <v>217</v>
      </c>
      <c r="D147" s="8">
        <v>1949</v>
      </c>
      <c r="E147" s="9" t="s">
        <v>23</v>
      </c>
      <c r="F147" s="9" t="s">
        <v>24</v>
      </c>
      <c r="G147" s="10">
        <v>2</v>
      </c>
      <c r="H147" s="10">
        <v>1</v>
      </c>
      <c r="I147" s="11">
        <v>746.6</v>
      </c>
      <c r="J147" s="11">
        <v>496.8</v>
      </c>
      <c r="K147" s="11">
        <v>496.8</v>
      </c>
      <c r="L147" s="35">
        <v>26</v>
      </c>
      <c r="M147" s="11">
        <f t="shared" si="21"/>
        <v>2880905.8</v>
      </c>
      <c r="N147" s="11"/>
      <c r="O147" s="11"/>
      <c r="P147" s="11"/>
      <c r="Q147" s="11">
        <f t="shared" si="20"/>
        <v>2880905.8</v>
      </c>
      <c r="R147" s="11"/>
      <c r="S147" s="35"/>
      <c r="T147" s="11"/>
      <c r="U147" s="11">
        <v>808</v>
      </c>
      <c r="V147" s="11">
        <v>2880905.8</v>
      </c>
      <c r="W147" s="11"/>
      <c r="X147" s="11"/>
      <c r="Y147" s="11"/>
      <c r="Z147" s="11"/>
      <c r="AA147" s="11"/>
      <c r="AB147" s="11"/>
      <c r="AC147" s="11"/>
      <c r="AD147" s="11"/>
      <c r="AE147" s="11"/>
      <c r="AF147" s="74"/>
      <c r="AG147" s="29" t="s">
        <v>197</v>
      </c>
      <c r="AH147" s="118"/>
      <c r="AI147" s="159"/>
      <c r="AJ147" s="183"/>
      <c r="AK147" s="183"/>
      <c r="AL147" s="183"/>
      <c r="AM147" s="183"/>
      <c r="AN147" s="183"/>
      <c r="AO147" s="70">
        <f>MAX(AO$26:AO146)+1</f>
        <v>115</v>
      </c>
      <c r="AP147" s="70" t="s">
        <v>142</v>
      </c>
      <c r="AQ147" s="70" t="str">
        <f t="shared" si="17"/>
        <v>115.</v>
      </c>
      <c r="AS147" s="70"/>
      <c r="AV147" s="114"/>
    </row>
    <row r="148" spans="1:48" ht="22.5" customHeight="1" x14ac:dyDescent="0.25">
      <c r="A148" s="93" t="str">
        <f t="shared" si="22"/>
        <v>116.</v>
      </c>
      <c r="B148" s="93">
        <v>571</v>
      </c>
      <c r="C148" s="220" t="s">
        <v>219</v>
      </c>
      <c r="D148" s="8">
        <v>1961</v>
      </c>
      <c r="E148" s="9" t="s">
        <v>23</v>
      </c>
      <c r="F148" s="9" t="s">
        <v>24</v>
      </c>
      <c r="G148" s="10">
        <v>2</v>
      </c>
      <c r="H148" s="10">
        <v>1</v>
      </c>
      <c r="I148" s="11">
        <v>487.8</v>
      </c>
      <c r="J148" s="11">
        <v>267.8</v>
      </c>
      <c r="K148" s="11">
        <v>267.8</v>
      </c>
      <c r="L148" s="35">
        <v>14</v>
      </c>
      <c r="M148" s="11">
        <f t="shared" si="21"/>
        <v>1297423.99</v>
      </c>
      <c r="N148" s="11"/>
      <c r="O148" s="11"/>
      <c r="P148" s="11"/>
      <c r="Q148" s="11">
        <f t="shared" si="20"/>
        <v>1297423.99</v>
      </c>
      <c r="R148" s="11"/>
      <c r="S148" s="35"/>
      <c r="T148" s="11"/>
      <c r="U148" s="11">
        <v>292</v>
      </c>
      <c r="V148" s="11">
        <v>1297423.99</v>
      </c>
      <c r="W148" s="11"/>
      <c r="X148" s="11"/>
      <c r="Y148" s="11"/>
      <c r="Z148" s="11"/>
      <c r="AA148" s="11"/>
      <c r="AB148" s="11"/>
      <c r="AC148" s="11"/>
      <c r="AD148" s="11"/>
      <c r="AE148" s="11"/>
      <c r="AF148" s="74"/>
      <c r="AG148" s="29" t="s">
        <v>197</v>
      </c>
      <c r="AH148" s="118"/>
      <c r="AI148" s="159"/>
      <c r="AJ148" s="183"/>
      <c r="AK148" s="183"/>
      <c r="AL148" s="183"/>
      <c r="AM148" s="183"/>
      <c r="AN148" s="183"/>
      <c r="AO148" s="70">
        <f>MAX(AO$26:AO147)+1</f>
        <v>116</v>
      </c>
      <c r="AP148" s="70" t="s">
        <v>142</v>
      </c>
      <c r="AQ148" s="70" t="str">
        <f t="shared" si="17"/>
        <v>116.</v>
      </c>
      <c r="AS148" s="70"/>
      <c r="AV148" s="114"/>
    </row>
    <row r="149" spans="1:48" ht="22.5" customHeight="1" x14ac:dyDescent="0.25">
      <c r="A149" s="93" t="str">
        <f t="shared" si="22"/>
        <v>117.</v>
      </c>
      <c r="B149" s="93">
        <v>843</v>
      </c>
      <c r="C149" s="240" t="s">
        <v>305</v>
      </c>
      <c r="D149" s="8">
        <v>1972</v>
      </c>
      <c r="E149" s="4" t="s">
        <v>23</v>
      </c>
      <c r="F149" s="4" t="s">
        <v>24</v>
      </c>
      <c r="G149" s="8">
        <v>2</v>
      </c>
      <c r="H149" s="8">
        <v>2</v>
      </c>
      <c r="I149" s="13">
        <v>719.2</v>
      </c>
      <c r="J149" s="13">
        <v>472.2</v>
      </c>
      <c r="K149" s="13">
        <v>472.2</v>
      </c>
      <c r="L149" s="36">
        <v>31</v>
      </c>
      <c r="M149" s="15">
        <f t="shared" si="21"/>
        <v>333549.65999999997</v>
      </c>
      <c r="N149" s="15"/>
      <c r="O149" s="15"/>
      <c r="P149" s="15"/>
      <c r="Q149" s="11">
        <f t="shared" si="20"/>
        <v>333549.65999999997</v>
      </c>
      <c r="R149" s="15">
        <v>333549.65999999997</v>
      </c>
      <c r="S149" s="98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203"/>
      <c r="AG149" s="29" t="s">
        <v>197</v>
      </c>
      <c r="AH149" s="118"/>
      <c r="AI149" s="159"/>
      <c r="AJ149" s="182" t="s">
        <v>1396</v>
      </c>
      <c r="AK149" s="182"/>
      <c r="AL149" s="182"/>
      <c r="AM149" s="182"/>
      <c r="AN149" s="182"/>
      <c r="AO149" s="70">
        <f>MAX(AO$26:AO148)+1</f>
        <v>117</v>
      </c>
      <c r="AP149" s="70" t="s">
        <v>142</v>
      </c>
      <c r="AQ149" s="70" t="str">
        <f t="shared" si="17"/>
        <v>117.</v>
      </c>
      <c r="AS149" s="70"/>
      <c r="AV149" s="114"/>
    </row>
    <row r="150" spans="1:48" ht="22.5" customHeight="1" x14ac:dyDescent="0.25">
      <c r="A150" s="93" t="str">
        <f t="shared" si="22"/>
        <v>118.</v>
      </c>
      <c r="B150" s="93">
        <v>857</v>
      </c>
      <c r="C150" s="240" t="s">
        <v>306</v>
      </c>
      <c r="D150" s="8">
        <v>1972</v>
      </c>
      <c r="E150" s="4" t="s">
        <v>23</v>
      </c>
      <c r="F150" s="4" t="s">
        <v>24</v>
      </c>
      <c r="G150" s="8">
        <v>2</v>
      </c>
      <c r="H150" s="8">
        <v>3</v>
      </c>
      <c r="I150" s="13">
        <v>892.5</v>
      </c>
      <c r="J150" s="13">
        <v>586.1</v>
      </c>
      <c r="K150" s="13">
        <v>586.1</v>
      </c>
      <c r="L150" s="36">
        <v>45</v>
      </c>
      <c r="M150" s="15">
        <f t="shared" si="21"/>
        <v>446492.92</v>
      </c>
      <c r="N150" s="15"/>
      <c r="O150" s="15"/>
      <c r="P150" s="15"/>
      <c r="Q150" s="11">
        <f t="shared" si="20"/>
        <v>446492.92</v>
      </c>
      <c r="R150" s="15">
        <v>446492.92</v>
      </c>
      <c r="S150" s="98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03"/>
      <c r="AG150" s="29" t="s">
        <v>197</v>
      </c>
      <c r="AH150" s="118"/>
      <c r="AI150" s="159"/>
      <c r="AJ150" s="182" t="s">
        <v>1396</v>
      </c>
      <c r="AK150" s="182"/>
      <c r="AL150" s="182"/>
      <c r="AM150" s="182"/>
      <c r="AN150" s="182"/>
      <c r="AO150" s="70">
        <f>MAX(AO$26:AO149)+1</f>
        <v>118</v>
      </c>
      <c r="AP150" s="70" t="s">
        <v>142</v>
      </c>
      <c r="AQ150" s="70" t="str">
        <f t="shared" si="17"/>
        <v>118.</v>
      </c>
      <c r="AS150" s="70"/>
      <c r="AV150" s="114"/>
    </row>
    <row r="151" spans="1:48" ht="22.5" customHeight="1" x14ac:dyDescent="0.25">
      <c r="A151" s="93" t="str">
        <f t="shared" si="22"/>
        <v>119.</v>
      </c>
      <c r="B151" s="93">
        <v>624</v>
      </c>
      <c r="C151" s="220" t="s">
        <v>53</v>
      </c>
      <c r="D151" s="8">
        <v>1966</v>
      </c>
      <c r="E151" s="9" t="s">
        <v>23</v>
      </c>
      <c r="F151" s="9" t="s">
        <v>24</v>
      </c>
      <c r="G151" s="10">
        <v>4</v>
      </c>
      <c r="H151" s="10">
        <v>3</v>
      </c>
      <c r="I151" s="11">
        <v>2708.58</v>
      </c>
      <c r="J151" s="11">
        <v>2022.15</v>
      </c>
      <c r="K151" s="11">
        <v>2022.15</v>
      </c>
      <c r="L151" s="35">
        <v>86</v>
      </c>
      <c r="M151" s="11">
        <f t="shared" si="21"/>
        <v>5604843.0599999996</v>
      </c>
      <c r="N151" s="11"/>
      <c r="O151" s="11"/>
      <c r="P151" s="11"/>
      <c r="Q151" s="11">
        <f t="shared" si="20"/>
        <v>5604843.0599999996</v>
      </c>
      <c r="R151" s="11">
        <v>5490093.7999999998</v>
      </c>
      <c r="S151" s="35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74">
        <v>114749.26</v>
      </c>
      <c r="AG151" s="29" t="s">
        <v>197</v>
      </c>
      <c r="AH151" s="118"/>
      <c r="AI151" s="159"/>
      <c r="AJ151" s="183" t="s">
        <v>1395</v>
      </c>
      <c r="AK151" s="183"/>
      <c r="AL151" s="183"/>
      <c r="AM151" s="183"/>
      <c r="AN151" s="183"/>
      <c r="AO151" s="70">
        <f>MAX(AO$26:AO150)+1</f>
        <v>119</v>
      </c>
      <c r="AP151" s="70" t="s">
        <v>142</v>
      </c>
      <c r="AQ151" s="70" t="str">
        <f t="shared" si="17"/>
        <v>119.</v>
      </c>
      <c r="AS151" s="70"/>
      <c r="AV151" s="114"/>
    </row>
    <row r="152" spans="1:48" ht="22.5" customHeight="1" x14ac:dyDescent="0.25">
      <c r="A152" s="93" t="str">
        <f t="shared" si="22"/>
        <v>120.</v>
      </c>
      <c r="B152" s="93">
        <v>638</v>
      </c>
      <c r="C152" s="220" t="s">
        <v>222</v>
      </c>
      <c r="D152" s="8">
        <v>1968</v>
      </c>
      <c r="E152" s="9" t="s">
        <v>23</v>
      </c>
      <c r="F152" s="9" t="s">
        <v>24</v>
      </c>
      <c r="G152" s="14">
        <v>2</v>
      </c>
      <c r="H152" s="14">
        <v>2</v>
      </c>
      <c r="I152" s="16">
        <v>1266.5999999999999</v>
      </c>
      <c r="J152" s="16">
        <v>710.1</v>
      </c>
      <c r="K152" s="16">
        <v>710.1</v>
      </c>
      <c r="L152" s="37">
        <v>20</v>
      </c>
      <c r="M152" s="11">
        <f t="shared" si="21"/>
        <v>2185975.19</v>
      </c>
      <c r="N152" s="11"/>
      <c r="O152" s="11"/>
      <c r="P152" s="11"/>
      <c r="Q152" s="11">
        <f t="shared" si="20"/>
        <v>2185975.19</v>
      </c>
      <c r="R152" s="11"/>
      <c r="S152" s="35"/>
      <c r="T152" s="11"/>
      <c r="U152" s="11">
        <v>606</v>
      </c>
      <c r="V152" s="11">
        <v>2185975.19</v>
      </c>
      <c r="W152" s="11"/>
      <c r="X152" s="11"/>
      <c r="Y152" s="11"/>
      <c r="Z152" s="11"/>
      <c r="AA152" s="11"/>
      <c r="AB152" s="11"/>
      <c r="AC152" s="11"/>
      <c r="AD152" s="11"/>
      <c r="AE152" s="11"/>
      <c r="AF152" s="74"/>
      <c r="AG152" s="29" t="s">
        <v>197</v>
      </c>
      <c r="AH152" s="118"/>
      <c r="AI152" s="159"/>
      <c r="AJ152" s="183"/>
      <c r="AK152" s="183"/>
      <c r="AL152" s="183"/>
      <c r="AM152" s="183"/>
      <c r="AN152" s="183"/>
      <c r="AO152" s="70">
        <f>MAX(AO$26:AO151)+1</f>
        <v>120</v>
      </c>
      <c r="AP152" s="70" t="s">
        <v>142</v>
      </c>
      <c r="AQ152" s="70" t="str">
        <f t="shared" si="17"/>
        <v>120.</v>
      </c>
      <c r="AS152" s="70"/>
      <c r="AV152" s="114"/>
    </row>
    <row r="153" spans="1:48" ht="22.5" customHeight="1" x14ac:dyDescent="0.25">
      <c r="A153" s="93" t="str">
        <f t="shared" si="22"/>
        <v>121.</v>
      </c>
      <c r="B153" s="93">
        <v>5458</v>
      </c>
      <c r="C153" s="240" t="s">
        <v>273</v>
      </c>
      <c r="D153" s="4">
        <v>1917</v>
      </c>
      <c r="E153" s="4" t="s">
        <v>23</v>
      </c>
      <c r="F153" s="4" t="s">
        <v>24</v>
      </c>
      <c r="G153" s="4">
        <v>2</v>
      </c>
      <c r="H153" s="4">
        <v>2</v>
      </c>
      <c r="I153" s="13">
        <v>1088.5</v>
      </c>
      <c r="J153" s="13">
        <v>1050.8</v>
      </c>
      <c r="K153" s="13">
        <v>250.8</v>
      </c>
      <c r="L153" s="36">
        <v>22</v>
      </c>
      <c r="M153" s="11">
        <f t="shared" si="21"/>
        <v>5696399.21</v>
      </c>
      <c r="N153" s="15"/>
      <c r="O153" s="15"/>
      <c r="P153" s="15"/>
      <c r="Q153" s="11">
        <f t="shared" si="20"/>
        <v>5696399.21</v>
      </c>
      <c r="R153" s="15"/>
      <c r="S153" s="98"/>
      <c r="T153" s="15"/>
      <c r="U153" s="15"/>
      <c r="V153" s="15"/>
      <c r="W153" s="15"/>
      <c r="X153" s="15"/>
      <c r="Y153" s="15">
        <v>180</v>
      </c>
      <c r="Z153" s="11">
        <v>3400292.57</v>
      </c>
      <c r="AA153" s="15">
        <v>69.41</v>
      </c>
      <c r="AB153" s="11">
        <v>1769494.55</v>
      </c>
      <c r="AC153" s="15"/>
      <c r="AD153" s="15"/>
      <c r="AE153" s="15"/>
      <c r="AF153" s="203">
        <f>319273.16+207338.93</f>
        <v>526612.09</v>
      </c>
      <c r="AG153" s="29" t="s">
        <v>197</v>
      </c>
      <c r="AH153" s="118"/>
      <c r="AI153" s="159"/>
      <c r="AJ153" s="182"/>
      <c r="AK153" s="182"/>
      <c r="AL153" s="182"/>
      <c r="AM153" s="182"/>
      <c r="AN153" s="182"/>
      <c r="AO153" s="70">
        <f>MAX(AO$26:AO152)+1</f>
        <v>121</v>
      </c>
      <c r="AP153" s="70" t="s">
        <v>142</v>
      </c>
      <c r="AQ153" s="70" t="str">
        <f t="shared" si="17"/>
        <v>121.</v>
      </c>
      <c r="AS153" s="70"/>
      <c r="AV153" s="114"/>
    </row>
    <row r="154" spans="1:48" ht="22.5" customHeight="1" x14ac:dyDescent="0.25">
      <c r="A154" s="93" t="str">
        <f t="shared" si="22"/>
        <v>122.</v>
      </c>
      <c r="B154" s="93">
        <v>656</v>
      </c>
      <c r="C154" s="220" t="s">
        <v>223</v>
      </c>
      <c r="D154" s="8">
        <v>1966</v>
      </c>
      <c r="E154" s="9" t="s">
        <v>23</v>
      </c>
      <c r="F154" s="9" t="s">
        <v>24</v>
      </c>
      <c r="G154" s="14">
        <v>5</v>
      </c>
      <c r="H154" s="14">
        <v>4</v>
      </c>
      <c r="I154" s="16">
        <v>3377.3</v>
      </c>
      <c r="J154" s="16">
        <v>2640.6</v>
      </c>
      <c r="K154" s="16">
        <v>2640.6</v>
      </c>
      <c r="L154" s="37">
        <v>106</v>
      </c>
      <c r="M154" s="11">
        <f t="shared" si="21"/>
        <v>2240952.83</v>
      </c>
      <c r="N154" s="11"/>
      <c r="O154" s="11"/>
      <c r="P154" s="11"/>
      <c r="Q154" s="11">
        <f t="shared" si="20"/>
        <v>2240952.83</v>
      </c>
      <c r="R154" s="11"/>
      <c r="S154" s="35"/>
      <c r="T154" s="11"/>
      <c r="U154" s="11">
        <v>831</v>
      </c>
      <c r="V154" s="11">
        <v>2240952.83</v>
      </c>
      <c r="W154" s="11"/>
      <c r="X154" s="11"/>
      <c r="Y154" s="11"/>
      <c r="Z154" s="11"/>
      <c r="AA154" s="11"/>
      <c r="AB154" s="11"/>
      <c r="AC154" s="11"/>
      <c r="AD154" s="11"/>
      <c r="AE154" s="11"/>
      <c r="AF154" s="74"/>
      <c r="AG154" s="29" t="s">
        <v>197</v>
      </c>
      <c r="AH154" s="118"/>
      <c r="AI154" s="159"/>
      <c r="AJ154" s="183"/>
      <c r="AK154" s="183"/>
      <c r="AL154" s="183"/>
      <c r="AM154" s="183"/>
      <c r="AN154" s="183"/>
      <c r="AO154" s="70">
        <f>MAX(AO$26:AO153)+1</f>
        <v>122</v>
      </c>
      <c r="AP154" s="70" t="s">
        <v>142</v>
      </c>
      <c r="AQ154" s="70" t="str">
        <f t="shared" si="17"/>
        <v>122.</v>
      </c>
      <c r="AS154" s="70"/>
      <c r="AV154" s="114"/>
    </row>
    <row r="155" spans="1:48" ht="22.5" customHeight="1" x14ac:dyDescent="0.25">
      <c r="A155" s="93" t="str">
        <f t="shared" si="22"/>
        <v>123.</v>
      </c>
      <c r="B155" s="93">
        <v>686</v>
      </c>
      <c r="C155" s="220" t="s">
        <v>55</v>
      </c>
      <c r="D155" s="8">
        <v>1968</v>
      </c>
      <c r="E155" s="9" t="s">
        <v>23</v>
      </c>
      <c r="F155" s="9" t="s">
        <v>24</v>
      </c>
      <c r="G155" s="14">
        <v>5</v>
      </c>
      <c r="H155" s="14">
        <v>4</v>
      </c>
      <c r="I155" s="16">
        <v>3481.95</v>
      </c>
      <c r="J155" s="16">
        <v>2792.65</v>
      </c>
      <c r="K155" s="16">
        <v>1485.95</v>
      </c>
      <c r="L155" s="37">
        <v>95</v>
      </c>
      <c r="M155" s="11">
        <f t="shared" si="21"/>
        <v>1208639.56</v>
      </c>
      <c r="N155" s="11"/>
      <c r="O155" s="11"/>
      <c r="P155" s="11"/>
      <c r="Q155" s="11">
        <f t="shared" si="20"/>
        <v>1208639.56</v>
      </c>
      <c r="R155" s="11">
        <v>1208639.56</v>
      </c>
      <c r="S155" s="35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74"/>
      <c r="AG155" s="29" t="s">
        <v>197</v>
      </c>
      <c r="AH155" s="118"/>
      <c r="AI155" s="159"/>
      <c r="AJ155" s="183" t="s">
        <v>1396</v>
      </c>
      <c r="AK155" s="183"/>
      <c r="AL155" s="183"/>
      <c r="AM155" s="183"/>
      <c r="AN155" s="183"/>
      <c r="AO155" s="70">
        <f>MAX(AO$26:AO154)+1</f>
        <v>123</v>
      </c>
      <c r="AP155" s="70" t="s">
        <v>142</v>
      </c>
      <c r="AQ155" s="70" t="str">
        <f t="shared" si="17"/>
        <v>123.</v>
      </c>
      <c r="AS155" s="70"/>
      <c r="AV155" s="114"/>
    </row>
    <row r="156" spans="1:48" ht="22.5" customHeight="1" x14ac:dyDescent="0.25">
      <c r="A156" s="93" t="str">
        <f t="shared" si="22"/>
        <v>124.</v>
      </c>
      <c r="B156" s="93">
        <v>687</v>
      </c>
      <c r="C156" s="220" t="s">
        <v>56</v>
      </c>
      <c r="D156" s="8">
        <v>1963</v>
      </c>
      <c r="E156" s="9" t="s">
        <v>23</v>
      </c>
      <c r="F156" s="9" t="s">
        <v>24</v>
      </c>
      <c r="G156" s="14">
        <v>4</v>
      </c>
      <c r="H156" s="14">
        <v>3</v>
      </c>
      <c r="I156" s="16">
        <v>1582.11</v>
      </c>
      <c r="J156" s="16">
        <v>1303.4100000000001</v>
      </c>
      <c r="K156" s="16">
        <v>1026.9100000000001</v>
      </c>
      <c r="L156" s="37">
        <v>35</v>
      </c>
      <c r="M156" s="11">
        <f t="shared" si="21"/>
        <v>367741.99</v>
      </c>
      <c r="N156" s="11"/>
      <c r="O156" s="11"/>
      <c r="P156" s="11"/>
      <c r="Q156" s="11">
        <f t="shared" si="20"/>
        <v>367741.99</v>
      </c>
      <c r="R156" s="11">
        <v>367741.99</v>
      </c>
      <c r="S156" s="35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74"/>
      <c r="AG156" s="29" t="s">
        <v>197</v>
      </c>
      <c r="AH156" s="118"/>
      <c r="AI156" s="159"/>
      <c r="AJ156" s="183" t="s">
        <v>1396</v>
      </c>
      <c r="AK156" s="183"/>
      <c r="AL156" s="183"/>
      <c r="AM156" s="183"/>
      <c r="AN156" s="183"/>
      <c r="AO156" s="70">
        <f>MAX(AO$26:AO155)+1</f>
        <v>124</v>
      </c>
      <c r="AP156" s="70" t="s">
        <v>142</v>
      </c>
      <c r="AQ156" s="70" t="str">
        <f t="shared" si="17"/>
        <v>124.</v>
      </c>
      <c r="AS156" s="70"/>
      <c r="AV156" s="114"/>
    </row>
    <row r="157" spans="1:48" ht="22.5" customHeight="1" x14ac:dyDescent="0.25">
      <c r="A157" s="93" t="str">
        <f t="shared" si="22"/>
        <v>125.</v>
      </c>
      <c r="B157" s="93">
        <v>5456</v>
      </c>
      <c r="C157" s="240" t="s">
        <v>325</v>
      </c>
      <c r="D157" s="4">
        <v>1963</v>
      </c>
      <c r="E157" s="4" t="s">
        <v>23</v>
      </c>
      <c r="F157" s="4" t="s">
        <v>24</v>
      </c>
      <c r="G157" s="4">
        <v>2</v>
      </c>
      <c r="H157" s="4">
        <v>1</v>
      </c>
      <c r="I157" s="15">
        <v>426.7</v>
      </c>
      <c r="J157" s="15">
        <v>353.1</v>
      </c>
      <c r="K157" s="15">
        <v>353.1</v>
      </c>
      <c r="L157" s="36">
        <v>21</v>
      </c>
      <c r="M157" s="15">
        <f t="shared" ref="M157:M188" si="23">R157+T157+V157+X157+Z157+AB157+AE157+AF157</f>
        <v>203521.51</v>
      </c>
      <c r="N157" s="15"/>
      <c r="O157" s="15"/>
      <c r="P157" s="15"/>
      <c r="Q157" s="11">
        <f t="shared" si="20"/>
        <v>203521.51</v>
      </c>
      <c r="R157" s="15">
        <f>81446.95+122074.56</f>
        <v>203521.51</v>
      </c>
      <c r="S157" s="98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203"/>
      <c r="AG157" s="29" t="s">
        <v>197</v>
      </c>
      <c r="AH157" s="118"/>
      <c r="AI157" s="159"/>
      <c r="AJ157" s="182" t="s">
        <v>1394</v>
      </c>
      <c r="AK157" s="182"/>
      <c r="AL157" s="182"/>
      <c r="AM157" s="182"/>
      <c r="AN157" s="182"/>
      <c r="AO157" s="70">
        <f>MAX(AO$26:AO156)+1</f>
        <v>125</v>
      </c>
      <c r="AP157" s="70" t="s">
        <v>142</v>
      </c>
      <c r="AQ157" s="70" t="str">
        <f t="shared" si="17"/>
        <v>125.</v>
      </c>
      <c r="AS157" s="70"/>
      <c r="AV157" s="114"/>
    </row>
    <row r="158" spans="1:48" ht="22.5" customHeight="1" x14ac:dyDescent="0.25">
      <c r="A158" s="93" t="str">
        <f t="shared" si="22"/>
        <v>126.</v>
      </c>
      <c r="B158" s="93">
        <v>776</v>
      </c>
      <c r="C158" s="220" t="s">
        <v>226</v>
      </c>
      <c r="D158" s="8">
        <v>1971</v>
      </c>
      <c r="E158" s="9" t="s">
        <v>23</v>
      </c>
      <c r="F158" s="9" t="s">
        <v>24</v>
      </c>
      <c r="G158" s="14">
        <v>5</v>
      </c>
      <c r="H158" s="14">
        <v>8</v>
      </c>
      <c r="I158" s="16">
        <v>7882.83</v>
      </c>
      <c r="J158" s="16">
        <v>5955.83</v>
      </c>
      <c r="K158" s="16">
        <v>5955.83</v>
      </c>
      <c r="L158" s="37">
        <v>233</v>
      </c>
      <c r="M158" s="11">
        <f t="shared" si="23"/>
        <v>9553062.8499999978</v>
      </c>
      <c r="N158" s="11"/>
      <c r="O158" s="11"/>
      <c r="P158" s="11"/>
      <c r="Q158" s="11">
        <f t="shared" si="20"/>
        <v>9553062.8499999978</v>
      </c>
      <c r="R158" s="15">
        <v>4701057.5999999996</v>
      </c>
      <c r="S158" s="35"/>
      <c r="T158" s="11"/>
      <c r="U158" s="11">
        <v>1741.8</v>
      </c>
      <c r="V158" s="11">
        <v>4554670.1399999997</v>
      </c>
      <c r="W158" s="11"/>
      <c r="X158" s="11"/>
      <c r="Y158" s="11"/>
      <c r="Z158" s="11"/>
      <c r="AA158" s="11"/>
      <c r="AB158" s="11"/>
      <c r="AC158" s="11"/>
      <c r="AD158" s="11"/>
      <c r="AE158" s="11"/>
      <c r="AF158" s="74">
        <v>297335.11</v>
      </c>
      <c r="AG158" s="29" t="s">
        <v>197</v>
      </c>
      <c r="AH158" s="118"/>
      <c r="AI158" s="159"/>
      <c r="AJ158" s="183" t="s">
        <v>1395</v>
      </c>
      <c r="AK158" s="183"/>
      <c r="AL158" s="183"/>
      <c r="AM158" s="183"/>
      <c r="AN158" s="183"/>
      <c r="AO158" s="70">
        <f>MAX(AO$26:AO157)+1</f>
        <v>126</v>
      </c>
      <c r="AP158" s="70" t="s">
        <v>142</v>
      </c>
      <c r="AQ158" s="70" t="str">
        <f t="shared" si="17"/>
        <v>126.</v>
      </c>
      <c r="AS158" s="70"/>
      <c r="AV158" s="114"/>
    </row>
    <row r="159" spans="1:48" ht="22.5" customHeight="1" x14ac:dyDescent="0.25">
      <c r="A159" s="93" t="str">
        <f t="shared" si="22"/>
        <v>127.</v>
      </c>
      <c r="B159" s="93">
        <v>815</v>
      </c>
      <c r="C159" s="220" t="s">
        <v>63</v>
      </c>
      <c r="D159" s="8">
        <v>1970</v>
      </c>
      <c r="E159" s="9" t="s">
        <v>23</v>
      </c>
      <c r="F159" s="9" t="s">
        <v>25</v>
      </c>
      <c r="G159" s="14">
        <v>2</v>
      </c>
      <c r="H159" s="14">
        <v>2</v>
      </c>
      <c r="I159" s="16">
        <v>417</v>
      </c>
      <c r="J159" s="16">
        <v>369.4</v>
      </c>
      <c r="K159" s="16">
        <v>369.4</v>
      </c>
      <c r="L159" s="37">
        <v>18</v>
      </c>
      <c r="M159" s="11">
        <f t="shared" si="23"/>
        <v>165222.29</v>
      </c>
      <c r="N159" s="11"/>
      <c r="O159" s="11"/>
      <c r="P159" s="11"/>
      <c r="Q159" s="11">
        <f t="shared" si="20"/>
        <v>165222.29</v>
      </c>
      <c r="R159" s="11">
        <v>165222.29</v>
      </c>
      <c r="S159" s="35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74"/>
      <c r="AG159" s="29" t="s">
        <v>197</v>
      </c>
      <c r="AH159" s="118"/>
      <c r="AI159" s="159"/>
      <c r="AJ159" s="183" t="s">
        <v>1393</v>
      </c>
      <c r="AK159" s="183"/>
      <c r="AL159" s="183"/>
      <c r="AM159" s="183"/>
      <c r="AN159" s="183"/>
      <c r="AO159" s="70">
        <f>MAX(AO$26:AO158)+1</f>
        <v>127</v>
      </c>
      <c r="AP159" s="70" t="s">
        <v>142</v>
      </c>
      <c r="AQ159" s="70" t="str">
        <f t="shared" ref="AQ159:AQ221" si="24">CONCATENATE(AO159,AP159)</f>
        <v>127.</v>
      </c>
      <c r="AS159" s="70"/>
      <c r="AV159" s="114"/>
    </row>
    <row r="160" spans="1:48" ht="22.5" customHeight="1" x14ac:dyDescent="0.25">
      <c r="A160" s="93" t="str">
        <f t="shared" si="22"/>
        <v>128.</v>
      </c>
      <c r="B160" s="93">
        <v>825</v>
      </c>
      <c r="C160" s="220" t="s">
        <v>1249</v>
      </c>
      <c r="D160" s="8">
        <v>1961</v>
      </c>
      <c r="E160" s="9" t="s">
        <v>23</v>
      </c>
      <c r="F160" s="9" t="s">
        <v>24</v>
      </c>
      <c r="G160" s="14">
        <v>4</v>
      </c>
      <c r="H160" s="14">
        <v>2</v>
      </c>
      <c r="I160" s="16">
        <v>1355.78</v>
      </c>
      <c r="J160" s="16">
        <v>1261.8800000000001</v>
      </c>
      <c r="K160" s="16">
        <v>1261.8800000000001</v>
      </c>
      <c r="L160" s="37">
        <v>40</v>
      </c>
      <c r="M160" s="11">
        <f t="shared" si="23"/>
        <v>1424750.65</v>
      </c>
      <c r="N160" s="11"/>
      <c r="O160" s="11"/>
      <c r="P160" s="11"/>
      <c r="Q160" s="11">
        <f t="shared" si="20"/>
        <v>1424750.65</v>
      </c>
      <c r="R160" s="15"/>
      <c r="S160" s="35"/>
      <c r="T160" s="11"/>
      <c r="U160" s="11">
        <v>502</v>
      </c>
      <c r="V160" s="11">
        <v>1424750.65</v>
      </c>
      <c r="W160" s="11"/>
      <c r="X160" s="11"/>
      <c r="Y160" s="11"/>
      <c r="Z160" s="11"/>
      <c r="AA160" s="11"/>
      <c r="AB160" s="11"/>
      <c r="AC160" s="11"/>
      <c r="AD160" s="11"/>
      <c r="AE160" s="11"/>
      <c r="AF160" s="74"/>
      <c r="AG160" s="29" t="s">
        <v>197</v>
      </c>
      <c r="AH160" s="118"/>
      <c r="AI160" s="159"/>
      <c r="AJ160" s="183"/>
      <c r="AK160" s="183"/>
      <c r="AL160" s="183"/>
      <c r="AM160" s="183"/>
      <c r="AN160" s="183"/>
      <c r="AO160" s="70">
        <f>MAX(AO$26:AO159)+1</f>
        <v>128</v>
      </c>
      <c r="AP160" s="70" t="s">
        <v>142</v>
      </c>
      <c r="AQ160" s="70" t="str">
        <f t="shared" si="24"/>
        <v>128.</v>
      </c>
      <c r="AS160" s="70"/>
      <c r="AV160" s="114"/>
    </row>
    <row r="161" spans="1:48" ht="22.5" customHeight="1" x14ac:dyDescent="0.25">
      <c r="A161" s="93" t="str">
        <f t="shared" si="22"/>
        <v>129.</v>
      </c>
      <c r="B161" s="93">
        <v>827</v>
      </c>
      <c r="C161" s="240" t="s">
        <v>1250</v>
      </c>
      <c r="D161" s="4">
        <v>1961</v>
      </c>
      <c r="E161" s="4" t="s">
        <v>23</v>
      </c>
      <c r="F161" s="4" t="s">
        <v>24</v>
      </c>
      <c r="G161" s="4">
        <v>4</v>
      </c>
      <c r="H161" s="4">
        <v>2</v>
      </c>
      <c r="I161" s="13">
        <v>1369.8</v>
      </c>
      <c r="J161" s="13">
        <v>1272.2</v>
      </c>
      <c r="K161" s="13">
        <v>1272.2</v>
      </c>
      <c r="L161" s="36">
        <v>53</v>
      </c>
      <c r="M161" s="15">
        <f t="shared" si="23"/>
        <v>1420412.83</v>
      </c>
      <c r="N161" s="15"/>
      <c r="O161" s="15"/>
      <c r="P161" s="15"/>
      <c r="Q161" s="11">
        <f t="shared" si="20"/>
        <v>1420412.83</v>
      </c>
      <c r="R161" s="15"/>
      <c r="S161" s="98"/>
      <c r="T161" s="15"/>
      <c r="U161" s="11">
        <v>503</v>
      </c>
      <c r="V161" s="11">
        <v>1420412.83</v>
      </c>
      <c r="W161" s="15"/>
      <c r="X161" s="15"/>
      <c r="Y161" s="15"/>
      <c r="Z161" s="15"/>
      <c r="AA161" s="15"/>
      <c r="AB161" s="15"/>
      <c r="AC161" s="15"/>
      <c r="AD161" s="15"/>
      <c r="AE161" s="15"/>
      <c r="AF161" s="203"/>
      <c r="AG161" s="29" t="s">
        <v>197</v>
      </c>
      <c r="AH161" s="118"/>
      <c r="AI161" s="159"/>
      <c r="AJ161" s="182"/>
      <c r="AK161" s="182"/>
      <c r="AL161" s="182"/>
      <c r="AM161" s="182"/>
      <c r="AN161" s="182"/>
      <c r="AO161" s="70">
        <f>MAX(AO$26:AO160)+1</f>
        <v>129</v>
      </c>
      <c r="AP161" s="70" t="s">
        <v>142</v>
      </c>
      <c r="AQ161" s="70" t="str">
        <f t="shared" si="24"/>
        <v>129.</v>
      </c>
      <c r="AS161" s="70"/>
      <c r="AV161" s="114"/>
    </row>
    <row r="162" spans="1:48" ht="22.5" customHeight="1" x14ac:dyDescent="0.25">
      <c r="A162" s="93" t="str">
        <f t="shared" si="22"/>
        <v>130.</v>
      </c>
      <c r="B162" s="93">
        <v>829</v>
      </c>
      <c r="C162" s="220" t="s">
        <v>1251</v>
      </c>
      <c r="D162" s="8">
        <v>1970</v>
      </c>
      <c r="E162" s="9" t="s">
        <v>23</v>
      </c>
      <c r="F162" s="9" t="s">
        <v>24</v>
      </c>
      <c r="G162" s="14">
        <v>5</v>
      </c>
      <c r="H162" s="14">
        <v>2</v>
      </c>
      <c r="I162" s="16">
        <v>2872.13</v>
      </c>
      <c r="J162" s="16">
        <v>1741.13</v>
      </c>
      <c r="K162" s="16">
        <v>1741.13</v>
      </c>
      <c r="L162" s="37">
        <v>63</v>
      </c>
      <c r="M162" s="11">
        <f t="shared" si="23"/>
        <v>304869.3</v>
      </c>
      <c r="N162" s="11"/>
      <c r="O162" s="11"/>
      <c r="P162" s="11"/>
      <c r="Q162" s="11">
        <f t="shared" si="20"/>
        <v>304869.3</v>
      </c>
      <c r="R162" s="11">
        <v>304869.3</v>
      </c>
      <c r="S162" s="35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74"/>
      <c r="AG162" s="29" t="s">
        <v>197</v>
      </c>
      <c r="AH162" s="118"/>
      <c r="AI162" s="159"/>
      <c r="AJ162" s="183" t="s">
        <v>1396</v>
      </c>
      <c r="AK162" s="183"/>
      <c r="AL162" s="183"/>
      <c r="AM162" s="183"/>
      <c r="AN162" s="183"/>
      <c r="AO162" s="70">
        <f>MAX(AO$26:AO161)+1</f>
        <v>130</v>
      </c>
      <c r="AP162" s="70" t="s">
        <v>142</v>
      </c>
      <c r="AQ162" s="70" t="str">
        <f t="shared" si="24"/>
        <v>130.</v>
      </c>
      <c r="AS162" s="70"/>
      <c r="AV162" s="114"/>
    </row>
    <row r="163" spans="1:48" ht="22.5" customHeight="1" x14ac:dyDescent="0.25">
      <c r="A163" s="93" t="str">
        <f t="shared" si="22"/>
        <v>131.</v>
      </c>
      <c r="B163" s="93">
        <v>834</v>
      </c>
      <c r="C163" s="220" t="s">
        <v>1252</v>
      </c>
      <c r="D163" s="8">
        <v>1959</v>
      </c>
      <c r="E163" s="9" t="s">
        <v>23</v>
      </c>
      <c r="F163" s="9" t="s">
        <v>24</v>
      </c>
      <c r="G163" s="14">
        <v>2</v>
      </c>
      <c r="H163" s="14">
        <v>1</v>
      </c>
      <c r="I163" s="16">
        <v>496.54</v>
      </c>
      <c r="J163" s="16">
        <v>276.54000000000002</v>
      </c>
      <c r="K163" s="16">
        <v>276.54000000000002</v>
      </c>
      <c r="L163" s="37">
        <v>14</v>
      </c>
      <c r="M163" s="11">
        <f t="shared" si="23"/>
        <v>683922.58</v>
      </c>
      <c r="N163" s="11"/>
      <c r="O163" s="11"/>
      <c r="P163" s="11"/>
      <c r="Q163" s="11">
        <f t="shared" si="20"/>
        <v>683922.58</v>
      </c>
      <c r="R163" s="11"/>
      <c r="S163" s="35"/>
      <c r="T163" s="11"/>
      <c r="U163" s="11"/>
      <c r="V163" s="11"/>
      <c r="W163" s="11"/>
      <c r="X163" s="11"/>
      <c r="Y163" s="11">
        <v>309</v>
      </c>
      <c r="Z163" s="11">
        <v>683922.58</v>
      </c>
      <c r="AA163" s="11"/>
      <c r="AB163" s="11"/>
      <c r="AC163" s="11"/>
      <c r="AD163" s="11"/>
      <c r="AE163" s="11"/>
      <c r="AF163" s="74"/>
      <c r="AG163" s="29" t="s">
        <v>197</v>
      </c>
      <c r="AH163" s="118"/>
      <c r="AI163" s="159"/>
      <c r="AJ163" s="183"/>
      <c r="AK163" s="183"/>
      <c r="AL163" s="183"/>
      <c r="AM163" s="183"/>
      <c r="AN163" s="183"/>
      <c r="AO163" s="70">
        <f>MAX(AO$26:AO162)+1</f>
        <v>131</v>
      </c>
      <c r="AP163" s="70" t="s">
        <v>142</v>
      </c>
      <c r="AQ163" s="70" t="str">
        <f t="shared" si="24"/>
        <v>131.</v>
      </c>
      <c r="AS163" s="70"/>
      <c r="AV163" s="114"/>
    </row>
    <row r="164" spans="1:48" ht="22.5" customHeight="1" x14ac:dyDescent="0.25">
      <c r="A164" s="93" t="str">
        <f t="shared" si="22"/>
        <v>132.</v>
      </c>
      <c r="B164" s="93">
        <v>835</v>
      </c>
      <c r="C164" s="220" t="s">
        <v>1253</v>
      </c>
      <c r="D164" s="8">
        <v>1958</v>
      </c>
      <c r="E164" s="9" t="s">
        <v>23</v>
      </c>
      <c r="F164" s="9" t="s">
        <v>24</v>
      </c>
      <c r="G164" s="14">
        <v>2</v>
      </c>
      <c r="H164" s="14">
        <v>1</v>
      </c>
      <c r="I164" s="16">
        <v>493.3</v>
      </c>
      <c r="J164" s="16">
        <v>270.3</v>
      </c>
      <c r="K164" s="16">
        <v>270.3</v>
      </c>
      <c r="L164" s="37">
        <v>11</v>
      </c>
      <c r="M164" s="11">
        <f t="shared" si="23"/>
        <v>94620.85</v>
      </c>
      <c r="N164" s="11"/>
      <c r="O164" s="11"/>
      <c r="P164" s="11"/>
      <c r="Q164" s="11">
        <f t="shared" si="20"/>
        <v>94620.85</v>
      </c>
      <c r="R164" s="11">
        <v>94620.85</v>
      </c>
      <c r="S164" s="35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74"/>
      <c r="AG164" s="29" t="s">
        <v>197</v>
      </c>
      <c r="AH164" s="118"/>
      <c r="AI164" s="159"/>
      <c r="AJ164" s="183" t="s">
        <v>1396</v>
      </c>
      <c r="AK164" s="183"/>
      <c r="AL164" s="183"/>
      <c r="AM164" s="183"/>
      <c r="AN164" s="183"/>
      <c r="AO164" s="70">
        <f>MAX(AO$26:AO163)+1</f>
        <v>132</v>
      </c>
      <c r="AP164" s="70" t="s">
        <v>142</v>
      </c>
      <c r="AQ164" s="70" t="str">
        <f t="shared" si="24"/>
        <v>132.</v>
      </c>
      <c r="AS164" s="70"/>
      <c r="AV164" s="114"/>
    </row>
    <row r="165" spans="1:48" ht="22.5" customHeight="1" x14ac:dyDescent="0.25">
      <c r="A165" s="93" t="str">
        <f t="shared" si="22"/>
        <v>133.</v>
      </c>
      <c r="B165" s="93">
        <v>836</v>
      </c>
      <c r="C165" s="220" t="s">
        <v>1254</v>
      </c>
      <c r="D165" s="8">
        <v>1958</v>
      </c>
      <c r="E165" s="9" t="s">
        <v>23</v>
      </c>
      <c r="F165" s="9" t="s">
        <v>24</v>
      </c>
      <c r="G165" s="14">
        <v>2</v>
      </c>
      <c r="H165" s="14">
        <v>1</v>
      </c>
      <c r="I165" s="16">
        <v>490.7</v>
      </c>
      <c r="J165" s="16">
        <v>272.7</v>
      </c>
      <c r="K165" s="16">
        <v>272.7</v>
      </c>
      <c r="L165" s="37">
        <v>10</v>
      </c>
      <c r="M165" s="11">
        <f t="shared" si="23"/>
        <v>100587.92</v>
      </c>
      <c r="N165" s="11"/>
      <c r="O165" s="11"/>
      <c r="P165" s="11"/>
      <c r="Q165" s="11">
        <f t="shared" si="20"/>
        <v>100587.92</v>
      </c>
      <c r="R165" s="11">
        <v>100587.92</v>
      </c>
      <c r="S165" s="35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74"/>
      <c r="AG165" s="29" t="s">
        <v>197</v>
      </c>
      <c r="AH165" s="118"/>
      <c r="AI165" s="159"/>
      <c r="AJ165" s="183" t="s">
        <v>1396</v>
      </c>
      <c r="AK165" s="183"/>
      <c r="AL165" s="183"/>
      <c r="AM165" s="183"/>
      <c r="AN165" s="183"/>
      <c r="AO165" s="70">
        <f>MAX(AO$26:AO164)+1</f>
        <v>133</v>
      </c>
      <c r="AP165" s="70" t="s">
        <v>142</v>
      </c>
      <c r="AQ165" s="70" t="str">
        <f t="shared" si="24"/>
        <v>133.</v>
      </c>
      <c r="AS165" s="70"/>
      <c r="AV165" s="114"/>
    </row>
    <row r="166" spans="1:48" ht="22.5" customHeight="1" x14ac:dyDescent="0.25">
      <c r="A166" s="93" t="str">
        <f t="shared" si="22"/>
        <v>134.</v>
      </c>
      <c r="B166" s="93">
        <v>5494</v>
      </c>
      <c r="C166" s="220" t="s">
        <v>238</v>
      </c>
      <c r="D166" s="8">
        <v>1979</v>
      </c>
      <c r="E166" s="9" t="s">
        <v>23</v>
      </c>
      <c r="F166" s="9" t="s">
        <v>24</v>
      </c>
      <c r="G166" s="14">
        <v>2</v>
      </c>
      <c r="H166" s="14">
        <v>1</v>
      </c>
      <c r="I166" s="16">
        <v>358.6</v>
      </c>
      <c r="J166" s="16">
        <v>290.2</v>
      </c>
      <c r="K166" s="16">
        <v>290.2</v>
      </c>
      <c r="L166" s="37">
        <v>28</v>
      </c>
      <c r="M166" s="11">
        <f t="shared" si="23"/>
        <v>2332378.98</v>
      </c>
      <c r="N166" s="11"/>
      <c r="O166" s="11"/>
      <c r="P166" s="11"/>
      <c r="Q166" s="11">
        <f t="shared" si="20"/>
        <v>2332378.98</v>
      </c>
      <c r="R166" s="11"/>
      <c r="S166" s="35"/>
      <c r="T166" s="11"/>
      <c r="U166" s="11">
        <v>450</v>
      </c>
      <c r="V166" s="11">
        <v>2332378.98</v>
      </c>
      <c r="W166" s="11"/>
      <c r="X166" s="11"/>
      <c r="Y166" s="11"/>
      <c r="Z166" s="11"/>
      <c r="AA166" s="11"/>
      <c r="AB166" s="11"/>
      <c r="AC166" s="11"/>
      <c r="AD166" s="11"/>
      <c r="AE166" s="11"/>
      <c r="AF166" s="74"/>
      <c r="AG166" s="29" t="s">
        <v>197</v>
      </c>
      <c r="AH166" s="118"/>
      <c r="AI166" s="159"/>
      <c r="AJ166" s="183"/>
      <c r="AK166" s="183"/>
      <c r="AL166" s="183"/>
      <c r="AM166" s="183"/>
      <c r="AN166" s="183"/>
      <c r="AO166" s="70">
        <f>MAX(AO$26:AO165)+1</f>
        <v>134</v>
      </c>
      <c r="AP166" s="70" t="s">
        <v>142</v>
      </c>
      <c r="AQ166" s="70" t="str">
        <f t="shared" si="24"/>
        <v>134.</v>
      </c>
      <c r="AS166" s="70"/>
      <c r="AV166" s="114"/>
    </row>
    <row r="167" spans="1:48" ht="22.5" customHeight="1" x14ac:dyDescent="0.25">
      <c r="A167" s="93" t="str">
        <f t="shared" si="22"/>
        <v>135.</v>
      </c>
      <c r="B167" s="93">
        <v>856</v>
      </c>
      <c r="C167" s="220" t="s">
        <v>227</v>
      </c>
      <c r="D167" s="8">
        <v>1972</v>
      </c>
      <c r="E167" s="9" t="s">
        <v>23</v>
      </c>
      <c r="F167" s="9" t="s">
        <v>24</v>
      </c>
      <c r="G167" s="14">
        <v>2</v>
      </c>
      <c r="H167" s="14">
        <v>3</v>
      </c>
      <c r="I167" s="16">
        <v>900.8</v>
      </c>
      <c r="J167" s="16">
        <v>582.79999999999995</v>
      </c>
      <c r="K167" s="16">
        <v>582.79999999999995</v>
      </c>
      <c r="L167" s="37">
        <v>40</v>
      </c>
      <c r="M167" s="11">
        <f t="shared" si="23"/>
        <v>3266640.01</v>
      </c>
      <c r="N167" s="11"/>
      <c r="O167" s="11"/>
      <c r="P167" s="11"/>
      <c r="Q167" s="11">
        <f t="shared" si="20"/>
        <v>3266640.01</v>
      </c>
      <c r="R167" s="15">
        <v>434747.11</v>
      </c>
      <c r="S167" s="35"/>
      <c r="T167" s="11"/>
      <c r="U167" s="11">
        <v>752.4</v>
      </c>
      <c r="V167" s="11">
        <v>2831892.9</v>
      </c>
      <c r="W167" s="11"/>
      <c r="X167" s="11"/>
      <c r="Y167" s="11"/>
      <c r="Z167" s="11"/>
      <c r="AA167" s="11"/>
      <c r="AB167" s="11"/>
      <c r="AC167" s="11"/>
      <c r="AD167" s="11"/>
      <c r="AE167" s="11"/>
      <c r="AF167" s="74"/>
      <c r="AG167" s="29" t="s">
        <v>197</v>
      </c>
      <c r="AH167" s="118"/>
      <c r="AI167" s="159"/>
      <c r="AJ167" s="183" t="s">
        <v>1396</v>
      </c>
      <c r="AK167" s="183"/>
      <c r="AL167" s="183"/>
      <c r="AM167" s="183"/>
      <c r="AN167" s="183"/>
      <c r="AO167" s="70">
        <f>MAX(AO$26:AO166)+1</f>
        <v>135</v>
      </c>
      <c r="AP167" s="70" t="s">
        <v>142</v>
      </c>
      <c r="AQ167" s="70" t="str">
        <f t="shared" si="24"/>
        <v>135.</v>
      </c>
      <c r="AS167" s="70"/>
      <c r="AV167" s="114"/>
    </row>
    <row r="168" spans="1:48" ht="22.5" customHeight="1" x14ac:dyDescent="0.25">
      <c r="A168" s="93" t="str">
        <f t="shared" si="22"/>
        <v>136.</v>
      </c>
      <c r="B168" s="93">
        <v>860</v>
      </c>
      <c r="C168" s="220" t="s">
        <v>65</v>
      </c>
      <c r="D168" s="8">
        <v>1965</v>
      </c>
      <c r="E168" s="9" t="s">
        <v>23</v>
      </c>
      <c r="F168" s="9" t="s">
        <v>24</v>
      </c>
      <c r="G168" s="14">
        <v>2</v>
      </c>
      <c r="H168" s="14">
        <v>2</v>
      </c>
      <c r="I168" s="16">
        <v>852.3</v>
      </c>
      <c r="J168" s="16">
        <v>457.8</v>
      </c>
      <c r="K168" s="16">
        <v>457.8</v>
      </c>
      <c r="L168" s="37">
        <v>13</v>
      </c>
      <c r="M168" s="11">
        <f t="shared" si="23"/>
        <v>121532.5</v>
      </c>
      <c r="N168" s="11"/>
      <c r="O168" s="11"/>
      <c r="P168" s="11"/>
      <c r="Q168" s="11">
        <f t="shared" si="20"/>
        <v>121532.5</v>
      </c>
      <c r="R168" s="11">
        <v>121532.5</v>
      </c>
      <c r="S168" s="35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74"/>
      <c r="AG168" s="29" t="s">
        <v>197</v>
      </c>
      <c r="AH168" s="118"/>
      <c r="AI168" s="159"/>
      <c r="AJ168" s="183" t="s">
        <v>1396</v>
      </c>
      <c r="AK168" s="183"/>
      <c r="AL168" s="183"/>
      <c r="AM168" s="183"/>
      <c r="AN168" s="183"/>
      <c r="AO168" s="70">
        <f>MAX(AO$26:AO167)+1</f>
        <v>136</v>
      </c>
      <c r="AP168" s="70" t="s">
        <v>142</v>
      </c>
      <c r="AQ168" s="70" t="str">
        <f t="shared" si="24"/>
        <v>136.</v>
      </c>
      <c r="AS168" s="70"/>
      <c r="AV168" s="114"/>
    </row>
    <row r="169" spans="1:48" ht="22.5" customHeight="1" x14ac:dyDescent="0.25">
      <c r="A169" s="93" t="str">
        <f t="shared" si="22"/>
        <v>137.</v>
      </c>
      <c r="B169" s="93">
        <v>78</v>
      </c>
      <c r="C169" s="220" t="s">
        <v>241</v>
      </c>
      <c r="D169" s="8">
        <v>1983</v>
      </c>
      <c r="E169" s="9" t="s">
        <v>23</v>
      </c>
      <c r="F169" s="9" t="s">
        <v>24</v>
      </c>
      <c r="G169" s="14">
        <v>2</v>
      </c>
      <c r="H169" s="14">
        <v>3</v>
      </c>
      <c r="I169" s="16">
        <v>727</v>
      </c>
      <c r="J169" s="16">
        <v>692</v>
      </c>
      <c r="K169" s="16">
        <v>692</v>
      </c>
      <c r="L169" s="37">
        <v>27</v>
      </c>
      <c r="M169" s="11">
        <f t="shared" si="23"/>
        <v>5450304.3300000001</v>
      </c>
      <c r="N169" s="11"/>
      <c r="O169" s="11"/>
      <c r="P169" s="11"/>
      <c r="Q169" s="11">
        <f t="shared" si="20"/>
        <v>5450304.3300000001</v>
      </c>
      <c r="R169" s="11"/>
      <c r="S169" s="35"/>
      <c r="T169" s="11"/>
      <c r="U169" s="11">
        <v>738.6</v>
      </c>
      <c r="V169" s="11">
        <v>5339872.33</v>
      </c>
      <c r="W169" s="11"/>
      <c r="X169" s="11"/>
      <c r="Y169" s="11"/>
      <c r="Z169" s="11"/>
      <c r="AA169" s="11"/>
      <c r="AB169" s="11"/>
      <c r="AC169" s="11"/>
      <c r="AD169" s="11"/>
      <c r="AE169" s="11"/>
      <c r="AF169" s="74">
        <v>110432</v>
      </c>
      <c r="AG169" s="29" t="s">
        <v>197</v>
      </c>
      <c r="AH169" s="118"/>
      <c r="AI169" s="159"/>
      <c r="AJ169" s="183"/>
      <c r="AK169" s="183"/>
      <c r="AL169" s="183"/>
      <c r="AM169" s="183"/>
      <c r="AN169" s="183"/>
      <c r="AO169" s="70">
        <f>MAX(AO$26:AO168)+1</f>
        <v>137</v>
      </c>
      <c r="AP169" s="70" t="s">
        <v>142</v>
      </c>
      <c r="AQ169" s="70" t="str">
        <f t="shared" si="24"/>
        <v>137.</v>
      </c>
      <c r="AS169" s="70"/>
      <c r="AV169" s="114"/>
    </row>
    <row r="170" spans="1:48" ht="22.5" customHeight="1" x14ac:dyDescent="0.25">
      <c r="A170" s="93" t="str">
        <f t="shared" si="22"/>
        <v>138.</v>
      </c>
      <c r="B170" s="93">
        <v>82</v>
      </c>
      <c r="C170" s="220" t="s">
        <v>29</v>
      </c>
      <c r="D170" s="8">
        <v>1985</v>
      </c>
      <c r="E170" s="9" t="s">
        <v>23</v>
      </c>
      <c r="F170" s="9" t="s">
        <v>24</v>
      </c>
      <c r="G170" s="14">
        <v>2</v>
      </c>
      <c r="H170" s="14">
        <v>3</v>
      </c>
      <c r="I170" s="16">
        <v>861.5</v>
      </c>
      <c r="J170" s="16">
        <v>825</v>
      </c>
      <c r="K170" s="16">
        <v>825</v>
      </c>
      <c r="L170" s="37">
        <v>46</v>
      </c>
      <c r="M170" s="11">
        <f t="shared" si="23"/>
        <v>243773.34</v>
      </c>
      <c r="N170" s="11"/>
      <c r="O170" s="11"/>
      <c r="P170" s="11"/>
      <c r="Q170" s="11">
        <f t="shared" si="20"/>
        <v>243773.34</v>
      </c>
      <c r="R170" s="11">
        <v>186708.6</v>
      </c>
      <c r="S170" s="35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74">
        <v>57064.74</v>
      </c>
      <c r="AG170" s="29" t="s">
        <v>197</v>
      </c>
      <c r="AH170" s="118"/>
      <c r="AI170" s="159"/>
      <c r="AJ170" s="183" t="s">
        <v>1396</v>
      </c>
      <c r="AK170" s="183"/>
      <c r="AL170" s="183"/>
      <c r="AM170" s="183"/>
      <c r="AN170" s="183"/>
      <c r="AO170" s="70">
        <f>MAX(AO$26:AO169)+1</f>
        <v>138</v>
      </c>
      <c r="AP170" s="70" t="s">
        <v>142</v>
      </c>
      <c r="AQ170" s="70" t="str">
        <f t="shared" si="24"/>
        <v>138.</v>
      </c>
      <c r="AS170" s="70"/>
      <c r="AV170" s="114"/>
    </row>
    <row r="171" spans="1:48" ht="22.5" customHeight="1" x14ac:dyDescent="0.25">
      <c r="A171" s="93" t="str">
        <f t="shared" si="22"/>
        <v>139.</v>
      </c>
      <c r="B171" s="93">
        <v>98</v>
      </c>
      <c r="C171" s="220" t="s">
        <v>30</v>
      </c>
      <c r="D171" s="8">
        <v>1990</v>
      </c>
      <c r="E171" s="9" t="s">
        <v>23</v>
      </c>
      <c r="F171" s="9" t="s">
        <v>26</v>
      </c>
      <c r="G171" s="14">
        <v>2</v>
      </c>
      <c r="H171" s="14">
        <v>3</v>
      </c>
      <c r="I171" s="16">
        <v>1228.5999999999999</v>
      </c>
      <c r="J171" s="16">
        <v>1120.5</v>
      </c>
      <c r="K171" s="16">
        <v>1120.5</v>
      </c>
      <c r="L171" s="37">
        <v>41</v>
      </c>
      <c r="M171" s="11">
        <f t="shared" si="23"/>
        <v>3890388.24</v>
      </c>
      <c r="N171" s="11"/>
      <c r="O171" s="11"/>
      <c r="P171" s="11"/>
      <c r="Q171" s="11">
        <f t="shared" si="20"/>
        <v>3890388.24</v>
      </c>
      <c r="R171" s="11"/>
      <c r="S171" s="35"/>
      <c r="T171" s="11"/>
      <c r="U171" s="11">
        <v>988</v>
      </c>
      <c r="V171" s="11">
        <v>3890388.24</v>
      </c>
      <c r="W171" s="11"/>
      <c r="X171" s="11"/>
      <c r="Y171" s="11"/>
      <c r="Z171" s="11"/>
      <c r="AA171" s="11"/>
      <c r="AB171" s="11"/>
      <c r="AC171" s="11"/>
      <c r="AD171" s="11"/>
      <c r="AE171" s="11"/>
      <c r="AF171" s="74"/>
      <c r="AG171" s="29" t="s">
        <v>197</v>
      </c>
      <c r="AH171" s="118"/>
      <c r="AI171" s="159"/>
      <c r="AJ171" s="183"/>
      <c r="AK171" s="183"/>
      <c r="AL171" s="183"/>
      <c r="AM171" s="183"/>
      <c r="AN171" s="183"/>
      <c r="AO171" s="70">
        <f>MAX(AO$26:AO170)+1</f>
        <v>139</v>
      </c>
      <c r="AP171" s="70" t="s">
        <v>142</v>
      </c>
      <c r="AQ171" s="70" t="str">
        <f t="shared" si="24"/>
        <v>139.</v>
      </c>
      <c r="AS171" s="70"/>
      <c r="AV171" s="114"/>
    </row>
    <row r="172" spans="1:48" ht="22.5" customHeight="1" x14ac:dyDescent="0.25">
      <c r="A172" s="93" t="str">
        <f t="shared" si="22"/>
        <v>140.</v>
      </c>
      <c r="B172" s="93">
        <v>99</v>
      </c>
      <c r="C172" s="220" t="s">
        <v>31</v>
      </c>
      <c r="D172" s="8">
        <v>1990</v>
      </c>
      <c r="E172" s="9" t="s">
        <v>23</v>
      </c>
      <c r="F172" s="9" t="s">
        <v>26</v>
      </c>
      <c r="G172" s="14">
        <v>2</v>
      </c>
      <c r="H172" s="14">
        <v>3</v>
      </c>
      <c r="I172" s="16">
        <v>2142.96</v>
      </c>
      <c r="J172" s="16">
        <v>1128.3</v>
      </c>
      <c r="K172" s="16">
        <v>1128.3</v>
      </c>
      <c r="L172" s="37">
        <v>35</v>
      </c>
      <c r="M172" s="11">
        <f t="shared" si="23"/>
        <v>687657.18</v>
      </c>
      <c r="N172" s="11"/>
      <c r="O172" s="11"/>
      <c r="P172" s="11"/>
      <c r="Q172" s="11">
        <f t="shared" si="20"/>
        <v>687657.18</v>
      </c>
      <c r="R172" s="11"/>
      <c r="S172" s="35"/>
      <c r="T172" s="11"/>
      <c r="U172" s="11"/>
      <c r="V172" s="11"/>
      <c r="W172" s="11"/>
      <c r="X172" s="11"/>
      <c r="Y172" s="11">
        <v>520</v>
      </c>
      <c r="Z172" s="11">
        <v>687657.18</v>
      </c>
      <c r="AA172" s="11"/>
      <c r="AB172" s="11"/>
      <c r="AC172" s="11"/>
      <c r="AD172" s="11"/>
      <c r="AE172" s="11"/>
      <c r="AF172" s="74"/>
      <c r="AG172" s="29" t="s">
        <v>197</v>
      </c>
      <c r="AH172" s="118"/>
      <c r="AI172" s="159"/>
      <c r="AJ172" s="183"/>
      <c r="AK172" s="183"/>
      <c r="AL172" s="183"/>
      <c r="AM172" s="183"/>
      <c r="AN172" s="183"/>
      <c r="AO172" s="70">
        <f>MAX(AO$26:AO171)+1</f>
        <v>140</v>
      </c>
      <c r="AP172" s="70" t="s">
        <v>142</v>
      </c>
      <c r="AQ172" s="70" t="str">
        <f t="shared" si="24"/>
        <v>140.</v>
      </c>
      <c r="AS172" s="70"/>
      <c r="AV172" s="114"/>
    </row>
    <row r="173" spans="1:48" ht="22.5" customHeight="1" x14ac:dyDescent="0.25">
      <c r="A173" s="93" t="str">
        <f t="shared" si="22"/>
        <v>141.</v>
      </c>
      <c r="B173" s="93">
        <v>240</v>
      </c>
      <c r="C173" s="220" t="s">
        <v>41</v>
      </c>
      <c r="D173" s="8">
        <v>1970</v>
      </c>
      <c r="E173" s="9" t="s">
        <v>23</v>
      </c>
      <c r="F173" s="9" t="s">
        <v>24</v>
      </c>
      <c r="G173" s="14">
        <v>2</v>
      </c>
      <c r="H173" s="14">
        <v>1</v>
      </c>
      <c r="I173" s="16">
        <v>380.4</v>
      </c>
      <c r="J173" s="16">
        <v>374.1</v>
      </c>
      <c r="K173" s="16">
        <v>374.1</v>
      </c>
      <c r="L173" s="37">
        <v>15</v>
      </c>
      <c r="M173" s="11">
        <f t="shared" si="23"/>
        <v>141434.82999999999</v>
      </c>
      <c r="N173" s="11"/>
      <c r="O173" s="11"/>
      <c r="P173" s="11"/>
      <c r="Q173" s="11">
        <f t="shared" si="20"/>
        <v>141434.82999999999</v>
      </c>
      <c r="R173" s="11">
        <v>141434.82999999999</v>
      </c>
      <c r="S173" s="35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74"/>
      <c r="AG173" s="29" t="s">
        <v>197</v>
      </c>
      <c r="AH173" s="118"/>
      <c r="AI173" s="159"/>
      <c r="AJ173" s="183" t="s">
        <v>1396</v>
      </c>
      <c r="AK173" s="183"/>
      <c r="AL173" s="183"/>
      <c r="AM173" s="183"/>
      <c r="AN173" s="183"/>
      <c r="AO173" s="70">
        <f>MAX(AO$26:AO172)+1</f>
        <v>141</v>
      </c>
      <c r="AP173" s="70" t="s">
        <v>142</v>
      </c>
      <c r="AQ173" s="70" t="str">
        <f t="shared" si="24"/>
        <v>141.</v>
      </c>
      <c r="AS173" s="70"/>
      <c r="AV173" s="114"/>
    </row>
    <row r="174" spans="1:48" ht="22.5" customHeight="1" x14ac:dyDescent="0.25">
      <c r="A174" s="93" t="str">
        <f t="shared" si="22"/>
        <v>142.</v>
      </c>
      <c r="B174" s="93">
        <v>187</v>
      </c>
      <c r="C174" s="220" t="s">
        <v>36</v>
      </c>
      <c r="D174" s="8">
        <v>1961</v>
      </c>
      <c r="E174" s="9" t="s">
        <v>23</v>
      </c>
      <c r="F174" s="9" t="s">
        <v>24</v>
      </c>
      <c r="G174" s="14">
        <v>2</v>
      </c>
      <c r="H174" s="14">
        <v>1</v>
      </c>
      <c r="I174" s="16">
        <v>324.5</v>
      </c>
      <c r="J174" s="16">
        <v>294</v>
      </c>
      <c r="K174" s="16">
        <v>294</v>
      </c>
      <c r="L174" s="37">
        <v>18</v>
      </c>
      <c r="M174" s="11">
        <f t="shared" si="23"/>
        <v>759158.17</v>
      </c>
      <c r="N174" s="11"/>
      <c r="O174" s="11"/>
      <c r="P174" s="11"/>
      <c r="Q174" s="11">
        <f t="shared" si="20"/>
        <v>759158.17</v>
      </c>
      <c r="R174" s="11"/>
      <c r="S174" s="35"/>
      <c r="T174" s="11"/>
      <c r="U174" s="11"/>
      <c r="V174" s="11"/>
      <c r="W174" s="11"/>
      <c r="X174" s="11"/>
      <c r="Y174" s="11">
        <v>313</v>
      </c>
      <c r="Z174" s="11">
        <v>759158.17</v>
      </c>
      <c r="AA174" s="11"/>
      <c r="AB174" s="11"/>
      <c r="AC174" s="11"/>
      <c r="AD174" s="11"/>
      <c r="AE174" s="11"/>
      <c r="AF174" s="74"/>
      <c r="AG174" s="29" t="s">
        <v>197</v>
      </c>
      <c r="AH174" s="118"/>
      <c r="AI174" s="159"/>
      <c r="AJ174" s="183"/>
      <c r="AK174" s="183"/>
      <c r="AL174" s="183"/>
      <c r="AM174" s="183"/>
      <c r="AN174" s="183"/>
      <c r="AO174" s="70">
        <f>MAX(AO$26:AO173)+1</f>
        <v>142</v>
      </c>
      <c r="AP174" s="70" t="s">
        <v>142</v>
      </c>
      <c r="AQ174" s="70" t="str">
        <f t="shared" si="24"/>
        <v>142.</v>
      </c>
      <c r="AS174" s="70"/>
      <c r="AV174" s="114"/>
    </row>
    <row r="175" spans="1:48" ht="22.5" customHeight="1" x14ac:dyDescent="0.25">
      <c r="A175" s="93" t="str">
        <f t="shared" si="22"/>
        <v>143.</v>
      </c>
      <c r="B175" s="93">
        <v>122</v>
      </c>
      <c r="C175" s="220" t="s">
        <v>242</v>
      </c>
      <c r="D175" s="8">
        <v>1971</v>
      </c>
      <c r="E175" s="9" t="s">
        <v>23</v>
      </c>
      <c r="F175" s="9" t="s">
        <v>24</v>
      </c>
      <c r="G175" s="14">
        <v>2</v>
      </c>
      <c r="H175" s="14">
        <v>1</v>
      </c>
      <c r="I175" s="16">
        <v>338.5</v>
      </c>
      <c r="J175" s="16">
        <v>222.6</v>
      </c>
      <c r="K175" s="16">
        <v>222.6</v>
      </c>
      <c r="L175" s="37">
        <v>12</v>
      </c>
      <c r="M175" s="11">
        <f t="shared" si="23"/>
        <v>1423725.05</v>
      </c>
      <c r="N175" s="11"/>
      <c r="O175" s="11"/>
      <c r="P175" s="11"/>
      <c r="Q175" s="11">
        <f t="shared" si="20"/>
        <v>1423725.05</v>
      </c>
      <c r="R175" s="11"/>
      <c r="S175" s="35"/>
      <c r="T175" s="11"/>
      <c r="U175" s="11">
        <v>317.7</v>
      </c>
      <c r="V175" s="11">
        <v>1423725.05</v>
      </c>
      <c r="W175" s="11"/>
      <c r="X175" s="11"/>
      <c r="Y175" s="11"/>
      <c r="Z175" s="11"/>
      <c r="AA175" s="11"/>
      <c r="AB175" s="11"/>
      <c r="AC175" s="11"/>
      <c r="AD175" s="11"/>
      <c r="AE175" s="11"/>
      <c r="AF175" s="74"/>
      <c r="AG175" s="29" t="s">
        <v>197</v>
      </c>
      <c r="AH175" s="118"/>
      <c r="AI175" s="159"/>
      <c r="AJ175" s="183"/>
      <c r="AK175" s="183"/>
      <c r="AL175" s="183"/>
      <c r="AM175" s="183"/>
      <c r="AN175" s="183"/>
      <c r="AO175" s="70">
        <f>MAX(AO$26:AO174)+1</f>
        <v>143</v>
      </c>
      <c r="AP175" s="70" t="s">
        <v>142</v>
      </c>
      <c r="AQ175" s="70" t="str">
        <f t="shared" si="24"/>
        <v>143.</v>
      </c>
      <c r="AS175" s="70"/>
      <c r="AV175" s="114"/>
    </row>
    <row r="176" spans="1:48" ht="22.5" customHeight="1" x14ac:dyDescent="0.25">
      <c r="A176" s="93" t="str">
        <f t="shared" si="22"/>
        <v>144.</v>
      </c>
      <c r="B176" s="93">
        <v>242</v>
      </c>
      <c r="C176" s="220" t="s">
        <v>42</v>
      </c>
      <c r="D176" s="8">
        <v>1970</v>
      </c>
      <c r="E176" s="9" t="s">
        <v>23</v>
      </c>
      <c r="F176" s="9" t="s">
        <v>24</v>
      </c>
      <c r="G176" s="14">
        <v>2</v>
      </c>
      <c r="H176" s="14">
        <v>1</v>
      </c>
      <c r="I176" s="16">
        <v>325.10000000000002</v>
      </c>
      <c r="J176" s="16">
        <v>322.17</v>
      </c>
      <c r="K176" s="16">
        <v>322.17</v>
      </c>
      <c r="L176" s="37">
        <v>16</v>
      </c>
      <c r="M176" s="11">
        <f t="shared" si="23"/>
        <v>136739.57999999999</v>
      </c>
      <c r="N176" s="11"/>
      <c r="O176" s="11"/>
      <c r="P176" s="11"/>
      <c r="Q176" s="11">
        <f t="shared" si="20"/>
        <v>136739.57999999999</v>
      </c>
      <c r="R176" s="11">
        <v>136739.57999999999</v>
      </c>
      <c r="S176" s="35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74"/>
      <c r="AG176" s="29" t="s">
        <v>197</v>
      </c>
      <c r="AH176" s="118"/>
      <c r="AI176" s="159"/>
      <c r="AJ176" s="183" t="s">
        <v>1393</v>
      </c>
      <c r="AK176" s="183"/>
      <c r="AL176" s="183"/>
      <c r="AM176" s="183"/>
      <c r="AN176" s="183"/>
      <c r="AO176" s="70">
        <f>MAX(AO$26:AO175)+1</f>
        <v>144</v>
      </c>
      <c r="AP176" s="70" t="s">
        <v>142</v>
      </c>
      <c r="AQ176" s="70" t="str">
        <f t="shared" si="24"/>
        <v>144.</v>
      </c>
      <c r="AS176" s="70"/>
      <c r="AV176" s="114"/>
    </row>
    <row r="177" spans="1:48" ht="22.5" customHeight="1" x14ac:dyDescent="0.25">
      <c r="A177" s="93" t="str">
        <f t="shared" si="22"/>
        <v>145.</v>
      </c>
      <c r="B177" s="93">
        <v>84</v>
      </c>
      <c r="C177" s="220" t="s">
        <v>243</v>
      </c>
      <c r="D177" s="8">
        <v>1968</v>
      </c>
      <c r="E177" s="9" t="s">
        <v>23</v>
      </c>
      <c r="F177" s="9" t="s">
        <v>24</v>
      </c>
      <c r="G177" s="14">
        <v>2</v>
      </c>
      <c r="H177" s="14">
        <v>1</v>
      </c>
      <c r="I177" s="16">
        <v>351</v>
      </c>
      <c r="J177" s="16">
        <v>293.5</v>
      </c>
      <c r="K177" s="16">
        <v>293.5</v>
      </c>
      <c r="L177" s="37">
        <v>19</v>
      </c>
      <c r="M177" s="11">
        <f t="shared" si="23"/>
        <v>1508500.96</v>
      </c>
      <c r="N177" s="11"/>
      <c r="O177" s="11"/>
      <c r="P177" s="11"/>
      <c r="Q177" s="11">
        <f t="shared" si="20"/>
        <v>1508500.96</v>
      </c>
      <c r="R177" s="11"/>
      <c r="S177" s="35"/>
      <c r="T177" s="11"/>
      <c r="U177" s="11">
        <v>377</v>
      </c>
      <c r="V177" s="11">
        <v>1508500.96</v>
      </c>
      <c r="W177" s="11"/>
      <c r="X177" s="11"/>
      <c r="Y177" s="11"/>
      <c r="Z177" s="11"/>
      <c r="AA177" s="11"/>
      <c r="AB177" s="11"/>
      <c r="AC177" s="11"/>
      <c r="AD177" s="11"/>
      <c r="AE177" s="11"/>
      <c r="AF177" s="74"/>
      <c r="AG177" s="29" t="s">
        <v>197</v>
      </c>
      <c r="AH177" s="118"/>
      <c r="AI177" s="159"/>
      <c r="AJ177" s="183"/>
      <c r="AK177" s="183"/>
      <c r="AL177" s="183"/>
      <c r="AM177" s="183"/>
      <c r="AN177" s="183"/>
      <c r="AO177" s="70">
        <f>MAX(AO$26:AO176)+1</f>
        <v>145</v>
      </c>
      <c r="AP177" s="70" t="s">
        <v>142</v>
      </c>
      <c r="AQ177" s="70" t="str">
        <f t="shared" si="24"/>
        <v>145.</v>
      </c>
      <c r="AS177" s="70"/>
      <c r="AV177" s="114"/>
    </row>
    <row r="178" spans="1:48" ht="22.5" customHeight="1" x14ac:dyDescent="0.25">
      <c r="A178" s="93" t="str">
        <f t="shared" si="22"/>
        <v>146.</v>
      </c>
      <c r="B178" s="93">
        <v>85</v>
      </c>
      <c r="C178" s="220" t="s">
        <v>244</v>
      </c>
      <c r="D178" s="8">
        <v>1968</v>
      </c>
      <c r="E178" s="9" t="s">
        <v>23</v>
      </c>
      <c r="F178" s="9" t="s">
        <v>24</v>
      </c>
      <c r="G178" s="14">
        <v>2</v>
      </c>
      <c r="H178" s="14">
        <v>2</v>
      </c>
      <c r="I178" s="16">
        <v>545</v>
      </c>
      <c r="J178" s="16">
        <v>513</v>
      </c>
      <c r="K178" s="16">
        <v>513</v>
      </c>
      <c r="L178" s="37">
        <v>29</v>
      </c>
      <c r="M178" s="11">
        <f t="shared" si="23"/>
        <v>2494362.16</v>
      </c>
      <c r="N178" s="11"/>
      <c r="O178" s="11"/>
      <c r="P178" s="11"/>
      <c r="Q178" s="11">
        <f t="shared" si="20"/>
        <v>2494362.16</v>
      </c>
      <c r="R178" s="11"/>
      <c r="S178" s="35"/>
      <c r="T178" s="11"/>
      <c r="U178" s="11">
        <v>501</v>
      </c>
      <c r="V178" s="11">
        <v>2494362.16</v>
      </c>
      <c r="W178" s="11"/>
      <c r="X178" s="11"/>
      <c r="Y178" s="11"/>
      <c r="Z178" s="11"/>
      <c r="AA178" s="11"/>
      <c r="AB178" s="11"/>
      <c r="AC178" s="11"/>
      <c r="AD178" s="11"/>
      <c r="AE178" s="11"/>
      <c r="AF178" s="74"/>
      <c r="AG178" s="29" t="s">
        <v>197</v>
      </c>
      <c r="AH178" s="118"/>
      <c r="AI178" s="159"/>
      <c r="AJ178" s="183"/>
      <c r="AK178" s="183"/>
      <c r="AL178" s="183"/>
      <c r="AM178" s="183"/>
      <c r="AN178" s="183"/>
      <c r="AO178" s="70">
        <f>MAX(AO$26:AO177)+1</f>
        <v>146</v>
      </c>
      <c r="AP178" s="70" t="s">
        <v>142</v>
      </c>
      <c r="AQ178" s="70" t="str">
        <f t="shared" si="24"/>
        <v>146.</v>
      </c>
      <c r="AS178" s="70"/>
      <c r="AV178" s="114"/>
    </row>
    <row r="179" spans="1:48" ht="22.5" customHeight="1" x14ac:dyDescent="0.25">
      <c r="A179" s="93" t="str">
        <f t="shared" si="22"/>
        <v>147.</v>
      </c>
      <c r="B179" s="93">
        <v>139</v>
      </c>
      <c r="C179" s="220" t="s">
        <v>33</v>
      </c>
      <c r="D179" s="8">
        <v>1968</v>
      </c>
      <c r="E179" s="9" t="s">
        <v>23</v>
      </c>
      <c r="F179" s="9" t="s">
        <v>24</v>
      </c>
      <c r="G179" s="14">
        <v>4</v>
      </c>
      <c r="H179" s="14">
        <v>4</v>
      </c>
      <c r="I179" s="16">
        <v>3857</v>
      </c>
      <c r="J179" s="16">
        <v>2510.1999999999998</v>
      </c>
      <c r="K179" s="16">
        <v>2510.1999999999998</v>
      </c>
      <c r="L179" s="37">
        <v>108</v>
      </c>
      <c r="M179" s="11">
        <f t="shared" si="23"/>
        <v>4710137.59</v>
      </c>
      <c r="N179" s="11"/>
      <c r="O179" s="11"/>
      <c r="P179" s="11"/>
      <c r="Q179" s="11">
        <f t="shared" si="20"/>
        <v>4710137.59</v>
      </c>
      <c r="R179" s="11">
        <v>4569416.05</v>
      </c>
      <c r="S179" s="35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74">
        <v>140721.54</v>
      </c>
      <c r="AG179" s="29" t="s">
        <v>197</v>
      </c>
      <c r="AH179" s="118"/>
      <c r="AI179" s="159"/>
      <c r="AJ179" s="183" t="s">
        <v>1395</v>
      </c>
      <c r="AK179" s="183"/>
      <c r="AL179" s="183"/>
      <c r="AM179" s="183"/>
      <c r="AN179" s="183"/>
      <c r="AO179" s="70">
        <f>MAX(AO$26:AO178)+1</f>
        <v>147</v>
      </c>
      <c r="AP179" s="70" t="s">
        <v>142</v>
      </c>
      <c r="AQ179" s="70" t="str">
        <f t="shared" si="24"/>
        <v>147.</v>
      </c>
      <c r="AS179" s="70"/>
      <c r="AV179" s="114"/>
    </row>
    <row r="180" spans="1:48" ht="22.5" customHeight="1" x14ac:dyDescent="0.25">
      <c r="A180" s="93" t="str">
        <f t="shared" si="22"/>
        <v>148.</v>
      </c>
      <c r="B180" s="93">
        <v>147</v>
      </c>
      <c r="C180" s="220" t="s">
        <v>34</v>
      </c>
      <c r="D180" s="8">
        <v>1964</v>
      </c>
      <c r="E180" s="9" t="s">
        <v>23</v>
      </c>
      <c r="F180" s="9" t="s">
        <v>24</v>
      </c>
      <c r="G180" s="14">
        <v>2</v>
      </c>
      <c r="H180" s="14">
        <v>2</v>
      </c>
      <c r="I180" s="16">
        <v>464.5</v>
      </c>
      <c r="J180" s="16">
        <v>364.95</v>
      </c>
      <c r="K180" s="16">
        <v>364.95</v>
      </c>
      <c r="L180" s="37">
        <v>19</v>
      </c>
      <c r="M180" s="11">
        <f t="shared" si="23"/>
        <v>169655.94</v>
      </c>
      <c r="N180" s="11"/>
      <c r="O180" s="11"/>
      <c r="P180" s="11"/>
      <c r="Q180" s="11">
        <f t="shared" si="20"/>
        <v>169655.94</v>
      </c>
      <c r="R180" s="15"/>
      <c r="S180" s="35"/>
      <c r="T180" s="11"/>
      <c r="U180" s="11"/>
      <c r="V180" s="11"/>
      <c r="W180" s="11"/>
      <c r="X180" s="11"/>
      <c r="Y180" s="11"/>
      <c r="Z180" s="11"/>
      <c r="AA180" s="11">
        <v>72.400000000000006</v>
      </c>
      <c r="AB180" s="11">
        <v>169655.94</v>
      </c>
      <c r="AC180" s="11"/>
      <c r="AD180" s="11"/>
      <c r="AE180" s="11"/>
      <c r="AF180" s="74"/>
      <c r="AG180" s="29" t="s">
        <v>197</v>
      </c>
      <c r="AH180" s="118"/>
      <c r="AI180" s="159"/>
      <c r="AJ180" s="183"/>
      <c r="AK180" s="183"/>
      <c r="AL180" s="183"/>
      <c r="AM180" s="183"/>
      <c r="AN180" s="183"/>
      <c r="AO180" s="70">
        <f>MAX(AO$26:AO179)+1</f>
        <v>148</v>
      </c>
      <c r="AP180" s="70" t="s">
        <v>142</v>
      </c>
      <c r="AQ180" s="70" t="str">
        <f t="shared" si="24"/>
        <v>148.</v>
      </c>
      <c r="AS180" s="70"/>
      <c r="AV180" s="114"/>
    </row>
    <row r="181" spans="1:48" ht="22.5" customHeight="1" x14ac:dyDescent="0.25">
      <c r="A181" s="93" t="str">
        <f t="shared" si="22"/>
        <v>149.</v>
      </c>
      <c r="B181" s="93">
        <v>279</v>
      </c>
      <c r="C181" s="220" t="s">
        <v>43</v>
      </c>
      <c r="D181" s="8">
        <v>1970</v>
      </c>
      <c r="E181" s="9" t="s">
        <v>23</v>
      </c>
      <c r="F181" s="9" t="s">
        <v>24</v>
      </c>
      <c r="G181" s="14">
        <v>2</v>
      </c>
      <c r="H181" s="14">
        <v>2</v>
      </c>
      <c r="I181" s="16">
        <v>556.9</v>
      </c>
      <c r="J181" s="16">
        <v>508.4</v>
      </c>
      <c r="K181" s="16">
        <v>508.4</v>
      </c>
      <c r="L181" s="37">
        <v>13</v>
      </c>
      <c r="M181" s="11">
        <f t="shared" si="23"/>
        <v>274758.98</v>
      </c>
      <c r="N181" s="11"/>
      <c r="O181" s="11"/>
      <c r="P181" s="11"/>
      <c r="Q181" s="11">
        <f t="shared" si="20"/>
        <v>274758.98</v>
      </c>
      <c r="R181" s="11">
        <v>274758.98</v>
      </c>
      <c r="S181" s="35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74"/>
      <c r="AG181" s="29" t="s">
        <v>197</v>
      </c>
      <c r="AH181" s="118"/>
      <c r="AI181" s="159"/>
      <c r="AJ181" s="183" t="s">
        <v>1393</v>
      </c>
      <c r="AK181" s="183"/>
      <c r="AL181" s="183"/>
      <c r="AM181" s="183"/>
      <c r="AN181" s="183"/>
      <c r="AO181" s="70">
        <f>MAX(AO$26:AO180)+1</f>
        <v>149</v>
      </c>
      <c r="AP181" s="70" t="s">
        <v>142</v>
      </c>
      <c r="AQ181" s="70" t="str">
        <f t="shared" si="24"/>
        <v>149.</v>
      </c>
      <c r="AS181" s="70"/>
      <c r="AV181" s="114"/>
    </row>
    <row r="182" spans="1:48" ht="22.5" customHeight="1" x14ac:dyDescent="0.25">
      <c r="A182" s="93" t="str">
        <f t="shared" si="22"/>
        <v>150.</v>
      </c>
      <c r="B182" s="93">
        <v>193</v>
      </c>
      <c r="C182" s="220" t="s">
        <v>245</v>
      </c>
      <c r="D182" s="8">
        <v>1969</v>
      </c>
      <c r="E182" s="9" t="s">
        <v>23</v>
      </c>
      <c r="F182" s="9" t="s">
        <v>24</v>
      </c>
      <c r="G182" s="14">
        <v>2</v>
      </c>
      <c r="H182" s="14">
        <v>2</v>
      </c>
      <c r="I182" s="16">
        <v>515.9</v>
      </c>
      <c r="J182" s="16">
        <v>450.3</v>
      </c>
      <c r="K182" s="16">
        <v>450.3</v>
      </c>
      <c r="L182" s="37">
        <v>22</v>
      </c>
      <c r="M182" s="11">
        <f t="shared" si="23"/>
        <v>1862716.61</v>
      </c>
      <c r="N182" s="11"/>
      <c r="O182" s="11"/>
      <c r="P182" s="11"/>
      <c r="Q182" s="11">
        <f t="shared" ref="Q182:Q241" si="25">M182</f>
        <v>1862716.61</v>
      </c>
      <c r="R182" s="11"/>
      <c r="S182" s="35"/>
      <c r="T182" s="11"/>
      <c r="U182" s="11">
        <v>491.8</v>
      </c>
      <c r="V182" s="11">
        <v>1862716.61</v>
      </c>
      <c r="W182" s="11"/>
      <c r="X182" s="11"/>
      <c r="Y182" s="11"/>
      <c r="Z182" s="11"/>
      <c r="AA182" s="11"/>
      <c r="AB182" s="11"/>
      <c r="AC182" s="11"/>
      <c r="AD182" s="11"/>
      <c r="AE182" s="11"/>
      <c r="AF182" s="74"/>
      <c r="AG182" s="29" t="s">
        <v>197</v>
      </c>
      <c r="AH182" s="118"/>
      <c r="AI182" s="159"/>
      <c r="AJ182" s="183"/>
      <c r="AK182" s="183"/>
      <c r="AL182" s="183"/>
      <c r="AM182" s="183"/>
      <c r="AN182" s="183"/>
      <c r="AO182" s="70">
        <f>MAX(AO$26:AO181)+1</f>
        <v>150</v>
      </c>
      <c r="AP182" s="70" t="s">
        <v>142</v>
      </c>
      <c r="AQ182" s="70" t="str">
        <f t="shared" si="24"/>
        <v>150.</v>
      </c>
      <c r="AS182" s="70"/>
      <c r="AV182" s="114"/>
    </row>
    <row r="183" spans="1:48" ht="22.5" customHeight="1" x14ac:dyDescent="0.25">
      <c r="A183" s="93" t="str">
        <f t="shared" si="22"/>
        <v>151.</v>
      </c>
      <c r="B183" s="93">
        <v>297</v>
      </c>
      <c r="C183" s="226" t="s">
        <v>285</v>
      </c>
      <c r="D183" s="4">
        <v>1955</v>
      </c>
      <c r="E183" s="4" t="s">
        <v>23</v>
      </c>
      <c r="F183" s="4" t="s">
        <v>24</v>
      </c>
      <c r="G183" s="4">
        <v>5</v>
      </c>
      <c r="H183" s="4">
        <v>4</v>
      </c>
      <c r="I183" s="15">
        <v>3524.8</v>
      </c>
      <c r="J183" s="15">
        <v>2257.5</v>
      </c>
      <c r="K183" s="15">
        <v>2089.5</v>
      </c>
      <c r="L183" s="36">
        <v>145</v>
      </c>
      <c r="M183" s="15">
        <f t="shared" si="23"/>
        <v>3149756.48</v>
      </c>
      <c r="N183" s="15"/>
      <c r="O183" s="15"/>
      <c r="P183" s="15"/>
      <c r="Q183" s="11">
        <f t="shared" si="25"/>
        <v>3149756.48</v>
      </c>
      <c r="R183" s="15"/>
      <c r="S183" s="98"/>
      <c r="T183" s="15"/>
      <c r="U183" s="15">
        <v>1021.8</v>
      </c>
      <c r="V183" s="15">
        <v>3149756.48</v>
      </c>
      <c r="W183" s="15"/>
      <c r="X183" s="15"/>
      <c r="Y183" s="15"/>
      <c r="Z183" s="15"/>
      <c r="AA183" s="15"/>
      <c r="AB183" s="15"/>
      <c r="AC183" s="15"/>
      <c r="AD183" s="15"/>
      <c r="AE183" s="15"/>
      <c r="AF183" s="203"/>
      <c r="AG183" s="29" t="s">
        <v>197</v>
      </c>
      <c r="AH183" s="118"/>
      <c r="AI183" s="159"/>
      <c r="AJ183" s="182"/>
      <c r="AK183" s="182"/>
      <c r="AL183" s="182"/>
      <c r="AM183" s="182"/>
      <c r="AN183" s="182"/>
      <c r="AO183" s="70">
        <f>MAX(AO$26:AO182)+1</f>
        <v>151</v>
      </c>
      <c r="AP183" s="70" t="s">
        <v>142</v>
      </c>
      <c r="AQ183" s="70" t="str">
        <f t="shared" si="24"/>
        <v>151.</v>
      </c>
      <c r="AS183" s="70"/>
      <c r="AV183" s="114"/>
    </row>
    <row r="184" spans="1:48" ht="22.5" customHeight="1" x14ac:dyDescent="0.25">
      <c r="A184" s="93" t="str">
        <f t="shared" si="22"/>
        <v>152.</v>
      </c>
      <c r="B184" s="93">
        <v>237</v>
      </c>
      <c r="C184" s="220" t="s">
        <v>246</v>
      </c>
      <c r="D184" s="8">
        <v>1970</v>
      </c>
      <c r="E184" s="9" t="s">
        <v>23</v>
      </c>
      <c r="F184" s="9" t="s">
        <v>25</v>
      </c>
      <c r="G184" s="14">
        <v>1</v>
      </c>
      <c r="H184" s="14">
        <v>2</v>
      </c>
      <c r="I184" s="16">
        <v>329.5</v>
      </c>
      <c r="J184" s="16">
        <v>196.8</v>
      </c>
      <c r="K184" s="16">
        <v>196.8</v>
      </c>
      <c r="L184" s="37">
        <v>14</v>
      </c>
      <c r="M184" s="11">
        <f t="shared" si="23"/>
        <v>2500287.23</v>
      </c>
      <c r="N184" s="11"/>
      <c r="O184" s="11"/>
      <c r="P184" s="11"/>
      <c r="Q184" s="11">
        <f t="shared" si="25"/>
        <v>2500287.23</v>
      </c>
      <c r="R184" s="11"/>
      <c r="S184" s="35"/>
      <c r="T184" s="11"/>
      <c r="U184" s="11">
        <v>519.29999999999995</v>
      </c>
      <c r="V184" s="11">
        <v>2500287.23</v>
      </c>
      <c r="W184" s="11"/>
      <c r="X184" s="11"/>
      <c r="Y184" s="11"/>
      <c r="Z184" s="11"/>
      <c r="AA184" s="11"/>
      <c r="AB184" s="11"/>
      <c r="AC184" s="11"/>
      <c r="AD184" s="11"/>
      <c r="AE184" s="11"/>
      <c r="AF184" s="74"/>
      <c r="AG184" s="29" t="s">
        <v>197</v>
      </c>
      <c r="AH184" s="118"/>
      <c r="AI184" s="159"/>
      <c r="AJ184" s="183"/>
      <c r="AK184" s="183"/>
      <c r="AL184" s="183"/>
      <c r="AM184" s="183"/>
      <c r="AN184" s="183"/>
      <c r="AO184" s="70">
        <f>MAX(AO$26:AO183)+1</f>
        <v>152</v>
      </c>
      <c r="AP184" s="70" t="s">
        <v>142</v>
      </c>
      <c r="AQ184" s="70" t="str">
        <f t="shared" si="24"/>
        <v>152.</v>
      </c>
      <c r="AS184" s="70"/>
      <c r="AV184" s="114"/>
    </row>
    <row r="185" spans="1:48" ht="22.5" customHeight="1" x14ac:dyDescent="0.25">
      <c r="A185" s="93" t="str">
        <f t="shared" si="22"/>
        <v>153.</v>
      </c>
      <c r="B185" s="93">
        <v>639</v>
      </c>
      <c r="C185" s="240" t="s">
        <v>299</v>
      </c>
      <c r="D185" s="4">
        <v>1990</v>
      </c>
      <c r="E185" s="4" t="s">
        <v>23</v>
      </c>
      <c r="F185" s="4" t="s">
        <v>24</v>
      </c>
      <c r="G185" s="4">
        <v>3</v>
      </c>
      <c r="H185" s="4">
        <v>4</v>
      </c>
      <c r="I185" s="15">
        <v>2322.6999999999998</v>
      </c>
      <c r="J185" s="15">
        <v>1309.4000000000001</v>
      </c>
      <c r="K185" s="15">
        <v>1309.4000000000001</v>
      </c>
      <c r="L185" s="36">
        <v>93</v>
      </c>
      <c r="M185" s="15">
        <f t="shared" si="23"/>
        <v>3237692.89</v>
      </c>
      <c r="N185" s="15"/>
      <c r="O185" s="15"/>
      <c r="P185" s="15"/>
      <c r="Q185" s="11">
        <f t="shared" si="25"/>
        <v>3237692.89</v>
      </c>
      <c r="R185" s="15"/>
      <c r="S185" s="98"/>
      <c r="T185" s="15"/>
      <c r="U185" s="15">
        <v>1010</v>
      </c>
      <c r="V185" s="15">
        <v>3237692.89</v>
      </c>
      <c r="W185" s="15"/>
      <c r="X185" s="15"/>
      <c r="Y185" s="15"/>
      <c r="Z185" s="15"/>
      <c r="AA185" s="15"/>
      <c r="AB185" s="15"/>
      <c r="AC185" s="15"/>
      <c r="AD185" s="15"/>
      <c r="AE185" s="15"/>
      <c r="AF185" s="203"/>
      <c r="AG185" s="29" t="s">
        <v>197</v>
      </c>
      <c r="AH185" s="118"/>
      <c r="AI185" s="159"/>
      <c r="AJ185" s="182"/>
      <c r="AK185" s="182"/>
      <c r="AL185" s="182"/>
      <c r="AM185" s="182"/>
      <c r="AN185" s="182"/>
      <c r="AO185" s="70">
        <f>MAX(AO$26:AO184)+1</f>
        <v>153</v>
      </c>
      <c r="AP185" s="70" t="s">
        <v>142</v>
      </c>
      <c r="AQ185" s="70" t="str">
        <f t="shared" si="24"/>
        <v>153.</v>
      </c>
      <c r="AS185" s="70"/>
      <c r="AV185" s="114"/>
    </row>
    <row r="186" spans="1:48" ht="22.5" customHeight="1" x14ac:dyDescent="0.25">
      <c r="A186" s="93" t="str">
        <f t="shared" si="22"/>
        <v>154.</v>
      </c>
      <c r="B186" s="93">
        <v>903</v>
      </c>
      <c r="C186" s="226" t="s">
        <v>1325</v>
      </c>
      <c r="D186" s="4">
        <v>1970</v>
      </c>
      <c r="E186" s="4" t="s">
        <v>23</v>
      </c>
      <c r="F186" s="4" t="s">
        <v>24</v>
      </c>
      <c r="G186" s="4">
        <v>2</v>
      </c>
      <c r="H186" s="4">
        <v>3</v>
      </c>
      <c r="I186" s="13">
        <v>985.8</v>
      </c>
      <c r="J186" s="13">
        <v>582.70000000000005</v>
      </c>
      <c r="K186" s="13">
        <v>582.70000000000005</v>
      </c>
      <c r="L186" s="36">
        <v>35</v>
      </c>
      <c r="M186" s="15">
        <f t="shared" si="23"/>
        <v>3317313.8</v>
      </c>
      <c r="N186" s="15"/>
      <c r="O186" s="15"/>
      <c r="P186" s="15"/>
      <c r="Q186" s="11">
        <f t="shared" si="25"/>
        <v>3317313.8</v>
      </c>
      <c r="R186" s="15"/>
      <c r="S186" s="98"/>
      <c r="T186" s="15"/>
      <c r="U186" s="15">
        <v>752.3</v>
      </c>
      <c r="V186" s="15">
        <v>3317313.8</v>
      </c>
      <c r="W186" s="15"/>
      <c r="X186" s="15"/>
      <c r="Y186" s="15"/>
      <c r="Z186" s="15"/>
      <c r="AA186" s="15"/>
      <c r="AB186" s="15"/>
      <c r="AC186" s="15"/>
      <c r="AD186" s="15"/>
      <c r="AE186" s="15"/>
      <c r="AF186" s="203"/>
      <c r="AG186" s="29" t="s">
        <v>197</v>
      </c>
      <c r="AH186" s="118"/>
      <c r="AI186" s="159"/>
      <c r="AJ186" s="182"/>
      <c r="AK186" s="182"/>
      <c r="AL186" s="182"/>
      <c r="AM186" s="182"/>
      <c r="AN186" s="182"/>
      <c r="AO186" s="70">
        <f>MAX(AO$26:AO185)+1</f>
        <v>154</v>
      </c>
      <c r="AP186" s="70" t="s">
        <v>142</v>
      </c>
      <c r="AQ186" s="70" t="str">
        <f t="shared" si="24"/>
        <v>154.</v>
      </c>
      <c r="AS186" s="87"/>
      <c r="AV186" s="114"/>
    </row>
    <row r="187" spans="1:48" ht="22.5" customHeight="1" x14ac:dyDescent="0.25">
      <c r="A187" s="93" t="str">
        <f t="shared" si="22"/>
        <v>155.</v>
      </c>
      <c r="B187" s="93">
        <v>54</v>
      </c>
      <c r="C187" s="226" t="s">
        <v>247</v>
      </c>
      <c r="D187" s="4">
        <v>1965</v>
      </c>
      <c r="E187" s="4" t="s">
        <v>23</v>
      </c>
      <c r="F187" s="4" t="s">
        <v>25</v>
      </c>
      <c r="G187" s="4">
        <v>2</v>
      </c>
      <c r="H187" s="4">
        <v>2</v>
      </c>
      <c r="I187" s="13">
        <v>266.7</v>
      </c>
      <c r="J187" s="13">
        <v>157.6</v>
      </c>
      <c r="K187" s="13">
        <v>157.6</v>
      </c>
      <c r="L187" s="36">
        <v>15</v>
      </c>
      <c r="M187" s="15">
        <f t="shared" si="23"/>
        <v>694530.8</v>
      </c>
      <c r="N187" s="15"/>
      <c r="O187" s="15"/>
      <c r="P187" s="15"/>
      <c r="Q187" s="11">
        <f t="shared" si="25"/>
        <v>694530.8</v>
      </c>
      <c r="R187" s="15"/>
      <c r="S187" s="98"/>
      <c r="T187" s="15"/>
      <c r="U187" s="15"/>
      <c r="V187" s="15"/>
      <c r="W187" s="15"/>
      <c r="X187" s="15"/>
      <c r="Y187" s="15">
        <v>336.9</v>
      </c>
      <c r="Z187" s="15">
        <v>694530.8</v>
      </c>
      <c r="AA187" s="15"/>
      <c r="AB187" s="15"/>
      <c r="AC187" s="15"/>
      <c r="AD187" s="15"/>
      <c r="AE187" s="15"/>
      <c r="AF187" s="203"/>
      <c r="AG187" s="29" t="s">
        <v>197</v>
      </c>
      <c r="AH187" s="118"/>
      <c r="AI187" s="159"/>
      <c r="AJ187" s="182"/>
      <c r="AK187" s="182"/>
      <c r="AL187" s="182"/>
      <c r="AM187" s="182"/>
      <c r="AN187" s="182"/>
      <c r="AO187" s="70">
        <f>MAX(AO$26:AO186)+1</f>
        <v>155</v>
      </c>
      <c r="AP187" s="70" t="s">
        <v>142</v>
      </c>
      <c r="AQ187" s="70" t="str">
        <f t="shared" si="24"/>
        <v>155.</v>
      </c>
      <c r="AS187" s="87"/>
      <c r="AV187" s="114"/>
    </row>
    <row r="188" spans="1:48" ht="22.5" customHeight="1" x14ac:dyDescent="0.25">
      <c r="A188" s="93" t="str">
        <f t="shared" si="22"/>
        <v>156.</v>
      </c>
      <c r="B188" s="93">
        <v>389</v>
      </c>
      <c r="C188" s="240" t="s">
        <v>288</v>
      </c>
      <c r="D188" s="8">
        <v>1990</v>
      </c>
      <c r="E188" s="4" t="s">
        <v>23</v>
      </c>
      <c r="F188" s="4" t="s">
        <v>26</v>
      </c>
      <c r="G188" s="8">
        <v>5</v>
      </c>
      <c r="H188" s="8">
        <v>3</v>
      </c>
      <c r="I188" s="13">
        <v>3959.2</v>
      </c>
      <c r="J188" s="13">
        <v>3186.6</v>
      </c>
      <c r="K188" s="13">
        <v>3186.6</v>
      </c>
      <c r="L188" s="36">
        <v>137</v>
      </c>
      <c r="M188" s="15">
        <f t="shared" si="23"/>
        <v>2260148.6</v>
      </c>
      <c r="N188" s="15"/>
      <c r="O188" s="15"/>
      <c r="P188" s="15"/>
      <c r="Q188" s="11">
        <f t="shared" si="25"/>
        <v>2260148.6</v>
      </c>
      <c r="R188" s="15"/>
      <c r="S188" s="98"/>
      <c r="T188" s="15"/>
      <c r="U188" s="15">
        <v>847.9</v>
      </c>
      <c r="V188" s="15">
        <v>2260148.6</v>
      </c>
      <c r="W188" s="15"/>
      <c r="X188" s="15"/>
      <c r="Y188" s="15"/>
      <c r="Z188" s="15"/>
      <c r="AA188" s="15"/>
      <c r="AB188" s="15"/>
      <c r="AC188" s="15"/>
      <c r="AD188" s="15"/>
      <c r="AE188" s="15"/>
      <c r="AF188" s="203"/>
      <c r="AG188" s="29" t="s">
        <v>197</v>
      </c>
      <c r="AH188" s="118"/>
      <c r="AI188" s="159"/>
      <c r="AJ188" s="182"/>
      <c r="AK188" s="182"/>
      <c r="AL188" s="182"/>
      <c r="AM188" s="182"/>
      <c r="AN188" s="182"/>
      <c r="AO188" s="70">
        <f>MAX(AO$26:AO187)+1</f>
        <v>156</v>
      </c>
      <c r="AP188" s="70" t="s">
        <v>142</v>
      </c>
      <c r="AQ188" s="70" t="str">
        <f t="shared" si="24"/>
        <v>156.</v>
      </c>
      <c r="AS188" s="70"/>
      <c r="AV188" s="114"/>
    </row>
    <row r="189" spans="1:48" ht="22.5" customHeight="1" x14ac:dyDescent="0.25">
      <c r="A189" s="93" t="str">
        <f t="shared" si="22"/>
        <v>157.</v>
      </c>
      <c r="B189" s="93">
        <v>455</v>
      </c>
      <c r="C189" s="240" t="s">
        <v>1185</v>
      </c>
      <c r="D189" s="4">
        <v>1991</v>
      </c>
      <c r="E189" s="4" t="s">
        <v>23</v>
      </c>
      <c r="F189" s="4" t="s">
        <v>24</v>
      </c>
      <c r="G189" s="4">
        <v>2</v>
      </c>
      <c r="H189" s="4">
        <v>2</v>
      </c>
      <c r="I189" s="15">
        <v>1385.2</v>
      </c>
      <c r="J189" s="15">
        <v>576</v>
      </c>
      <c r="K189" s="15">
        <v>576</v>
      </c>
      <c r="L189" s="36">
        <v>24</v>
      </c>
      <c r="M189" s="15">
        <f t="shared" ref="M189:M223" si="26">R189+T189+V189+X189+Z189+AB189+AE189+AF189</f>
        <v>2431728.0699999998</v>
      </c>
      <c r="N189" s="15"/>
      <c r="O189" s="15"/>
      <c r="P189" s="15"/>
      <c r="Q189" s="11">
        <f t="shared" si="25"/>
        <v>2431728.0699999998</v>
      </c>
      <c r="R189" s="15"/>
      <c r="S189" s="98"/>
      <c r="T189" s="15"/>
      <c r="U189" s="15">
        <v>532</v>
      </c>
      <c r="V189" s="15">
        <v>2431728.0699999998</v>
      </c>
      <c r="W189" s="15"/>
      <c r="X189" s="15"/>
      <c r="Y189" s="15"/>
      <c r="Z189" s="15"/>
      <c r="AA189" s="15"/>
      <c r="AB189" s="15"/>
      <c r="AC189" s="15"/>
      <c r="AD189" s="15"/>
      <c r="AE189" s="15"/>
      <c r="AF189" s="203"/>
      <c r="AG189" s="29" t="s">
        <v>197</v>
      </c>
      <c r="AH189" s="118"/>
      <c r="AI189" s="159"/>
      <c r="AJ189" s="182"/>
      <c r="AK189" s="182"/>
      <c r="AL189" s="182"/>
      <c r="AM189" s="182"/>
      <c r="AN189" s="182"/>
      <c r="AO189" s="70">
        <f>MAX(AO$26:AO188)+1</f>
        <v>157</v>
      </c>
      <c r="AP189" s="70" t="s">
        <v>142</v>
      </c>
      <c r="AQ189" s="70" t="str">
        <f t="shared" si="24"/>
        <v>157.</v>
      </c>
      <c r="AS189" s="70"/>
      <c r="AV189" s="114"/>
    </row>
    <row r="190" spans="1:48" ht="22.5" customHeight="1" x14ac:dyDescent="0.25">
      <c r="A190" s="93" t="str">
        <f t="shared" si="22"/>
        <v>158.</v>
      </c>
      <c r="B190" s="93">
        <v>653</v>
      </c>
      <c r="C190" s="240" t="s">
        <v>301</v>
      </c>
      <c r="D190" s="4">
        <v>1965</v>
      </c>
      <c r="E190" s="4" t="s">
        <v>23</v>
      </c>
      <c r="F190" s="4" t="s">
        <v>24</v>
      </c>
      <c r="G190" s="4">
        <v>5</v>
      </c>
      <c r="H190" s="4">
        <v>3</v>
      </c>
      <c r="I190" s="15">
        <v>3344.2</v>
      </c>
      <c r="J190" s="15">
        <v>2667.6</v>
      </c>
      <c r="K190" s="15">
        <v>2667.6</v>
      </c>
      <c r="L190" s="36">
        <v>59</v>
      </c>
      <c r="M190" s="15">
        <f t="shared" si="26"/>
        <v>2086502.63</v>
      </c>
      <c r="N190" s="15"/>
      <c r="O190" s="15"/>
      <c r="P190" s="15"/>
      <c r="Q190" s="11">
        <f t="shared" si="25"/>
        <v>2086502.63</v>
      </c>
      <c r="R190" s="15"/>
      <c r="S190" s="98"/>
      <c r="T190" s="15"/>
      <c r="U190" s="15">
        <v>755.6</v>
      </c>
      <c r="V190" s="15">
        <v>2086502.63</v>
      </c>
      <c r="W190" s="15"/>
      <c r="X190" s="15"/>
      <c r="Y190" s="15"/>
      <c r="Z190" s="15"/>
      <c r="AA190" s="15"/>
      <c r="AB190" s="15"/>
      <c r="AC190" s="15"/>
      <c r="AD190" s="15"/>
      <c r="AE190" s="15"/>
      <c r="AF190" s="203"/>
      <c r="AG190" s="29" t="s">
        <v>197</v>
      </c>
      <c r="AH190" s="118"/>
      <c r="AI190" s="159"/>
      <c r="AJ190" s="182"/>
      <c r="AK190" s="182"/>
      <c r="AL190" s="182"/>
      <c r="AM190" s="182"/>
      <c r="AN190" s="182"/>
      <c r="AO190" s="70">
        <f>MAX(AO$26:AO189)+1</f>
        <v>158</v>
      </c>
      <c r="AP190" s="70" t="s">
        <v>142</v>
      </c>
      <c r="AQ190" s="70" t="str">
        <f t="shared" si="24"/>
        <v>158.</v>
      </c>
      <c r="AS190" s="70"/>
      <c r="AV190" s="114"/>
    </row>
    <row r="191" spans="1:48" ht="22.5" customHeight="1" x14ac:dyDescent="0.25">
      <c r="A191" s="93" t="str">
        <f t="shared" si="22"/>
        <v>159.</v>
      </c>
      <c r="B191" s="93">
        <v>309</v>
      </c>
      <c r="C191" s="240" t="s">
        <v>253</v>
      </c>
      <c r="D191" s="4">
        <v>1927</v>
      </c>
      <c r="E191" s="4" t="s">
        <v>23</v>
      </c>
      <c r="F191" s="4" t="s">
        <v>25</v>
      </c>
      <c r="G191" s="4">
        <v>2</v>
      </c>
      <c r="H191" s="4">
        <v>2</v>
      </c>
      <c r="I191" s="13">
        <v>575.38</v>
      </c>
      <c r="J191" s="13">
        <v>313.39999999999998</v>
      </c>
      <c r="K191" s="13">
        <v>313.39999999999998</v>
      </c>
      <c r="L191" s="36">
        <v>29</v>
      </c>
      <c r="M191" s="15">
        <f t="shared" si="26"/>
        <v>170770.32</v>
      </c>
      <c r="N191" s="15"/>
      <c r="O191" s="15"/>
      <c r="P191" s="15"/>
      <c r="Q191" s="11">
        <f t="shared" si="25"/>
        <v>170770.32</v>
      </c>
      <c r="R191" s="15">
        <v>170770.32</v>
      </c>
      <c r="S191" s="98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1"/>
      <c r="AF191" s="203"/>
      <c r="AG191" s="29" t="s">
        <v>197</v>
      </c>
      <c r="AH191" s="118"/>
      <c r="AI191" s="159"/>
      <c r="AJ191" s="182" t="s">
        <v>1393</v>
      </c>
      <c r="AK191" s="182"/>
      <c r="AL191" s="182"/>
      <c r="AM191" s="182"/>
      <c r="AN191" s="182"/>
      <c r="AO191" s="70">
        <f>MAX(AO$26:AO190)+1</f>
        <v>159</v>
      </c>
      <c r="AP191" s="70" t="s">
        <v>142</v>
      </c>
      <c r="AQ191" s="70" t="str">
        <f t="shared" si="24"/>
        <v>159.</v>
      </c>
      <c r="AS191" s="87"/>
      <c r="AV191" s="114"/>
    </row>
    <row r="192" spans="1:48" ht="22.5" customHeight="1" x14ac:dyDescent="0.25">
      <c r="A192" s="93" t="str">
        <f t="shared" si="22"/>
        <v>160.</v>
      </c>
      <c r="B192" s="93">
        <v>392</v>
      </c>
      <c r="C192" s="240" t="s">
        <v>258</v>
      </c>
      <c r="D192" s="4">
        <v>1965</v>
      </c>
      <c r="E192" s="4" t="s">
        <v>23</v>
      </c>
      <c r="F192" s="4" t="s">
        <v>24</v>
      </c>
      <c r="G192" s="4">
        <v>4</v>
      </c>
      <c r="H192" s="4">
        <v>3</v>
      </c>
      <c r="I192" s="13">
        <v>1635.41</v>
      </c>
      <c r="J192" s="13">
        <v>1487.29</v>
      </c>
      <c r="K192" s="13">
        <v>1446.69</v>
      </c>
      <c r="L192" s="36">
        <v>76</v>
      </c>
      <c r="M192" s="15">
        <f t="shared" si="26"/>
        <v>381775.82999999996</v>
      </c>
      <c r="N192" s="15"/>
      <c r="O192" s="15"/>
      <c r="P192" s="15"/>
      <c r="Q192" s="11">
        <f t="shared" si="25"/>
        <v>381775.82999999996</v>
      </c>
      <c r="R192" s="15">
        <v>243230.09</v>
      </c>
      <c r="S192" s="9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203">
        <v>138545.74</v>
      </c>
      <c r="AG192" s="29" t="s">
        <v>197</v>
      </c>
      <c r="AH192" s="118"/>
      <c r="AI192" s="159"/>
      <c r="AJ192" s="182" t="s">
        <v>1396</v>
      </c>
      <c r="AK192" s="182"/>
      <c r="AL192" s="182"/>
      <c r="AM192" s="182"/>
      <c r="AN192" s="182"/>
      <c r="AO192" s="70">
        <f>MAX(AO$26:AO191)+1</f>
        <v>160</v>
      </c>
      <c r="AP192" s="70" t="s">
        <v>142</v>
      </c>
      <c r="AQ192" s="70" t="str">
        <f t="shared" si="24"/>
        <v>160.</v>
      </c>
      <c r="AS192" s="87"/>
      <c r="AV192" s="114"/>
    </row>
    <row r="193" spans="1:48" ht="22.5" customHeight="1" x14ac:dyDescent="0.25">
      <c r="A193" s="93" t="str">
        <f t="shared" si="22"/>
        <v>161.</v>
      </c>
      <c r="B193" s="93">
        <v>413</v>
      </c>
      <c r="C193" s="240" t="s">
        <v>259</v>
      </c>
      <c r="D193" s="4">
        <v>1917</v>
      </c>
      <c r="E193" s="4" t="s">
        <v>23</v>
      </c>
      <c r="F193" s="4" t="s">
        <v>28</v>
      </c>
      <c r="G193" s="4">
        <v>2</v>
      </c>
      <c r="H193" s="4">
        <v>2</v>
      </c>
      <c r="I193" s="13">
        <v>390.9</v>
      </c>
      <c r="J193" s="13">
        <v>296.89999999999998</v>
      </c>
      <c r="K193" s="13">
        <v>296.89999999999998</v>
      </c>
      <c r="L193" s="36">
        <v>17</v>
      </c>
      <c r="M193" s="15">
        <f t="shared" si="26"/>
        <v>332851.18</v>
      </c>
      <c r="N193" s="15"/>
      <c r="O193" s="15"/>
      <c r="P193" s="15"/>
      <c r="Q193" s="11">
        <f t="shared" si="25"/>
        <v>332851.18</v>
      </c>
      <c r="R193" s="15">
        <v>332851.18</v>
      </c>
      <c r="S193" s="9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1"/>
      <c r="AF193" s="203"/>
      <c r="AG193" s="29" t="s">
        <v>197</v>
      </c>
      <c r="AH193" s="118"/>
      <c r="AI193" s="159"/>
      <c r="AJ193" s="182" t="s">
        <v>1393</v>
      </c>
      <c r="AK193" s="182"/>
      <c r="AL193" s="182"/>
      <c r="AM193" s="182"/>
      <c r="AN193" s="182"/>
      <c r="AO193" s="70">
        <f>MAX(AO$26:AO192)+1</f>
        <v>161</v>
      </c>
      <c r="AP193" s="70" t="s">
        <v>142</v>
      </c>
      <c r="AQ193" s="70" t="str">
        <f t="shared" si="24"/>
        <v>161.</v>
      </c>
      <c r="AS193" s="87"/>
      <c r="AV193" s="114"/>
    </row>
    <row r="194" spans="1:48" ht="22.5" customHeight="1" x14ac:dyDescent="0.25">
      <c r="A194" s="93" t="str">
        <f t="shared" ref="A194:A252" si="27">AQ194</f>
        <v>162.</v>
      </c>
      <c r="B194" s="93">
        <v>431</v>
      </c>
      <c r="C194" s="240" t="s">
        <v>260</v>
      </c>
      <c r="D194" s="4">
        <v>1917</v>
      </c>
      <c r="E194" s="4" t="s">
        <v>23</v>
      </c>
      <c r="F194" s="4" t="s">
        <v>24</v>
      </c>
      <c r="G194" s="4">
        <v>2</v>
      </c>
      <c r="H194" s="4">
        <v>2</v>
      </c>
      <c r="I194" s="13">
        <v>269</v>
      </c>
      <c r="J194" s="13">
        <v>208.2</v>
      </c>
      <c r="K194" s="13">
        <v>208.2</v>
      </c>
      <c r="L194" s="36">
        <v>11</v>
      </c>
      <c r="M194" s="15">
        <f t="shared" si="26"/>
        <v>844230.21</v>
      </c>
      <c r="N194" s="15"/>
      <c r="O194" s="15"/>
      <c r="P194" s="15"/>
      <c r="Q194" s="11">
        <f t="shared" si="25"/>
        <v>844230.21</v>
      </c>
      <c r="R194" s="15"/>
      <c r="S194" s="98"/>
      <c r="T194" s="15"/>
      <c r="U194" s="15"/>
      <c r="V194" s="15"/>
      <c r="W194" s="15"/>
      <c r="X194" s="15"/>
      <c r="Y194" s="15">
        <v>371.6</v>
      </c>
      <c r="Z194" s="15">
        <v>690432.19</v>
      </c>
      <c r="AA194" s="15"/>
      <c r="AB194" s="15"/>
      <c r="AC194" s="15"/>
      <c r="AD194" s="15"/>
      <c r="AE194" s="15"/>
      <c r="AF194" s="203">
        <v>153798.01999999999</v>
      </c>
      <c r="AG194" s="29" t="s">
        <v>197</v>
      </c>
      <c r="AH194" s="118"/>
      <c r="AI194" s="159"/>
      <c r="AJ194" s="182"/>
      <c r="AK194" s="182"/>
      <c r="AL194" s="182"/>
      <c r="AM194" s="182"/>
      <c r="AN194" s="182"/>
      <c r="AO194" s="70">
        <f>MAX(AO$26:AO193)+1</f>
        <v>162</v>
      </c>
      <c r="AP194" s="70" t="s">
        <v>142</v>
      </c>
      <c r="AQ194" s="70" t="str">
        <f t="shared" si="24"/>
        <v>162.</v>
      </c>
      <c r="AS194" s="87"/>
      <c r="AV194" s="114"/>
    </row>
    <row r="195" spans="1:48" ht="22.5" customHeight="1" x14ac:dyDescent="0.25">
      <c r="A195" s="93" t="str">
        <f t="shared" si="27"/>
        <v>163.</v>
      </c>
      <c r="B195" s="93">
        <v>5474</v>
      </c>
      <c r="C195" s="240" t="s">
        <v>275</v>
      </c>
      <c r="D195" s="4">
        <v>1954</v>
      </c>
      <c r="E195" s="4" t="s">
        <v>23</v>
      </c>
      <c r="F195" s="4" t="s">
        <v>24</v>
      </c>
      <c r="G195" s="4">
        <v>2</v>
      </c>
      <c r="H195" s="4">
        <v>2</v>
      </c>
      <c r="I195" s="13">
        <v>458.7</v>
      </c>
      <c r="J195" s="13">
        <v>304.10000000000002</v>
      </c>
      <c r="K195" s="13">
        <v>304.10000000000002</v>
      </c>
      <c r="L195" s="36">
        <v>23</v>
      </c>
      <c r="M195" s="15">
        <f t="shared" si="26"/>
        <v>2098953.6</v>
      </c>
      <c r="N195" s="15"/>
      <c r="O195" s="15"/>
      <c r="P195" s="15"/>
      <c r="Q195" s="11">
        <f t="shared" si="25"/>
        <v>2098953.6</v>
      </c>
      <c r="R195" s="15"/>
      <c r="S195" s="98"/>
      <c r="T195" s="15"/>
      <c r="U195" s="15">
        <v>435.5</v>
      </c>
      <c r="V195" s="15">
        <v>2098953.6</v>
      </c>
      <c r="W195" s="15"/>
      <c r="X195" s="15"/>
      <c r="Y195" s="15"/>
      <c r="Z195" s="15"/>
      <c r="AA195" s="15"/>
      <c r="AB195" s="15"/>
      <c r="AC195" s="15"/>
      <c r="AD195" s="15"/>
      <c r="AE195" s="11"/>
      <c r="AF195" s="203"/>
      <c r="AG195" s="29" t="s">
        <v>197</v>
      </c>
      <c r="AH195" s="118"/>
      <c r="AI195" s="159"/>
      <c r="AJ195" s="182"/>
      <c r="AK195" s="182"/>
      <c r="AL195" s="182"/>
      <c r="AM195" s="182"/>
      <c r="AN195" s="182"/>
      <c r="AO195" s="70">
        <f>MAX(AO$26:AO194)+1</f>
        <v>163</v>
      </c>
      <c r="AP195" s="70" t="s">
        <v>142</v>
      </c>
      <c r="AQ195" s="70" t="str">
        <f t="shared" si="24"/>
        <v>163.</v>
      </c>
      <c r="AS195" s="87"/>
      <c r="AV195" s="114"/>
    </row>
    <row r="196" spans="1:48" ht="22.5" customHeight="1" x14ac:dyDescent="0.25">
      <c r="A196" s="93" t="str">
        <f t="shared" si="27"/>
        <v>164.</v>
      </c>
      <c r="B196" s="93">
        <v>691</v>
      </c>
      <c r="C196" s="240" t="s">
        <v>265</v>
      </c>
      <c r="D196" s="4">
        <v>1992</v>
      </c>
      <c r="E196" s="4" t="s">
        <v>23</v>
      </c>
      <c r="F196" s="4" t="s">
        <v>24</v>
      </c>
      <c r="G196" s="4">
        <v>5</v>
      </c>
      <c r="H196" s="4">
        <v>1</v>
      </c>
      <c r="I196" s="13">
        <v>1618.7</v>
      </c>
      <c r="J196" s="13">
        <v>1034.2</v>
      </c>
      <c r="K196" s="13">
        <v>1034.2</v>
      </c>
      <c r="L196" s="36">
        <v>22</v>
      </c>
      <c r="M196" s="15">
        <f t="shared" si="26"/>
        <v>910635.85</v>
      </c>
      <c r="N196" s="15"/>
      <c r="O196" s="15"/>
      <c r="P196" s="15"/>
      <c r="Q196" s="11">
        <f t="shared" si="25"/>
        <v>910635.85</v>
      </c>
      <c r="R196" s="15"/>
      <c r="S196" s="98"/>
      <c r="T196" s="15"/>
      <c r="U196" s="15">
        <v>274.39999999999998</v>
      </c>
      <c r="V196" s="15">
        <v>910635.85</v>
      </c>
      <c r="W196" s="15"/>
      <c r="X196" s="15"/>
      <c r="Y196" s="15"/>
      <c r="Z196" s="15"/>
      <c r="AA196" s="15"/>
      <c r="AB196" s="15"/>
      <c r="AC196" s="15"/>
      <c r="AD196" s="15"/>
      <c r="AE196" s="15"/>
      <c r="AF196" s="203"/>
      <c r="AG196" s="29" t="s">
        <v>197</v>
      </c>
      <c r="AH196" s="118"/>
      <c r="AI196" s="159"/>
      <c r="AJ196" s="182"/>
      <c r="AK196" s="182"/>
      <c r="AL196" s="182"/>
      <c r="AM196" s="182"/>
      <c r="AN196" s="182"/>
      <c r="AO196" s="70">
        <f>MAX(AO$26:AO195)+1</f>
        <v>164</v>
      </c>
      <c r="AP196" s="70" t="s">
        <v>142</v>
      </c>
      <c r="AQ196" s="70" t="str">
        <f t="shared" si="24"/>
        <v>164.</v>
      </c>
      <c r="AS196" s="87"/>
      <c r="AV196" s="114"/>
    </row>
    <row r="197" spans="1:48" ht="22.5" customHeight="1" x14ac:dyDescent="0.25">
      <c r="A197" s="93" t="str">
        <f t="shared" si="27"/>
        <v>165.</v>
      </c>
      <c r="B197" s="93">
        <v>708</v>
      </c>
      <c r="C197" s="240" t="s">
        <v>1343</v>
      </c>
      <c r="D197" s="8">
        <v>1915</v>
      </c>
      <c r="E197" s="4" t="s">
        <v>23</v>
      </c>
      <c r="F197" s="4" t="s">
        <v>25</v>
      </c>
      <c r="G197" s="8">
        <v>1</v>
      </c>
      <c r="H197" s="8">
        <v>2</v>
      </c>
      <c r="I197" s="13">
        <v>150.30000000000001</v>
      </c>
      <c r="J197" s="13">
        <v>116</v>
      </c>
      <c r="K197" s="13">
        <v>116</v>
      </c>
      <c r="L197" s="36">
        <v>12</v>
      </c>
      <c r="M197" s="15">
        <f t="shared" si="26"/>
        <v>633159.52</v>
      </c>
      <c r="N197" s="15"/>
      <c r="O197" s="15"/>
      <c r="P197" s="15"/>
      <c r="Q197" s="11">
        <f t="shared" si="25"/>
        <v>633159.52</v>
      </c>
      <c r="R197" s="15"/>
      <c r="S197" s="98"/>
      <c r="T197" s="15"/>
      <c r="U197" s="15"/>
      <c r="V197" s="15"/>
      <c r="W197" s="15"/>
      <c r="X197" s="15"/>
      <c r="Y197" s="15">
        <v>173.8</v>
      </c>
      <c r="Z197" s="15">
        <v>633159.52</v>
      </c>
      <c r="AA197" s="15"/>
      <c r="AB197" s="15"/>
      <c r="AC197" s="15"/>
      <c r="AD197" s="15"/>
      <c r="AE197" s="15"/>
      <c r="AF197" s="203"/>
      <c r="AG197" s="29" t="s">
        <v>197</v>
      </c>
      <c r="AH197" s="118"/>
      <c r="AI197" s="159"/>
      <c r="AJ197" s="182"/>
      <c r="AK197" s="182"/>
      <c r="AL197" s="182"/>
      <c r="AM197" s="182"/>
      <c r="AN197" s="182"/>
      <c r="AO197" s="70">
        <f>MAX(AO$26:AO196)+1</f>
        <v>165</v>
      </c>
      <c r="AP197" s="70" t="s">
        <v>142</v>
      </c>
      <c r="AQ197" s="70" t="str">
        <f t="shared" si="24"/>
        <v>165.</v>
      </c>
      <c r="AS197" s="87"/>
      <c r="AV197" s="114"/>
    </row>
    <row r="198" spans="1:48" ht="22.5" customHeight="1" x14ac:dyDescent="0.25">
      <c r="A198" s="93" t="str">
        <f t="shared" si="27"/>
        <v>166.</v>
      </c>
      <c r="B198" s="93">
        <v>730</v>
      </c>
      <c r="C198" s="240" t="s">
        <v>267</v>
      </c>
      <c r="D198" s="8">
        <v>1969</v>
      </c>
      <c r="E198" s="4" t="s">
        <v>23</v>
      </c>
      <c r="F198" s="4" t="s">
        <v>24</v>
      </c>
      <c r="G198" s="8">
        <v>2</v>
      </c>
      <c r="H198" s="8">
        <v>1</v>
      </c>
      <c r="I198" s="13">
        <v>311</v>
      </c>
      <c r="J198" s="13">
        <v>206.7</v>
      </c>
      <c r="K198" s="13">
        <v>206.7</v>
      </c>
      <c r="L198" s="36">
        <v>22</v>
      </c>
      <c r="M198" s="15">
        <f t="shared" si="26"/>
        <v>112623.47</v>
      </c>
      <c r="N198" s="15"/>
      <c r="O198" s="15"/>
      <c r="P198" s="15"/>
      <c r="Q198" s="11">
        <f t="shared" si="25"/>
        <v>112623.47</v>
      </c>
      <c r="R198" s="15">
        <v>112623.47</v>
      </c>
      <c r="S198" s="98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1"/>
      <c r="AF198" s="203"/>
      <c r="AG198" s="29" t="s">
        <v>197</v>
      </c>
      <c r="AH198" s="118"/>
      <c r="AI198" s="159"/>
      <c r="AJ198" s="182" t="s">
        <v>1393</v>
      </c>
      <c r="AK198" s="182"/>
      <c r="AL198" s="182"/>
      <c r="AM198" s="182"/>
      <c r="AN198" s="182"/>
      <c r="AO198" s="70">
        <f>MAX(AO$26:AO197)+1</f>
        <v>166</v>
      </c>
      <c r="AP198" s="70" t="s">
        <v>142</v>
      </c>
      <c r="AQ198" s="70" t="str">
        <f t="shared" si="24"/>
        <v>166.</v>
      </c>
      <c r="AS198" s="70"/>
      <c r="AV198" s="114"/>
    </row>
    <row r="199" spans="1:48" ht="22.5" customHeight="1" x14ac:dyDescent="0.25">
      <c r="A199" s="93" t="str">
        <f t="shared" si="27"/>
        <v>167.</v>
      </c>
      <c r="B199" s="93">
        <v>647</v>
      </c>
      <c r="C199" s="240" t="s">
        <v>300</v>
      </c>
      <c r="D199" s="4">
        <v>1970</v>
      </c>
      <c r="E199" s="4" t="s">
        <v>23</v>
      </c>
      <c r="F199" s="4" t="s">
        <v>24</v>
      </c>
      <c r="G199" s="4">
        <v>5</v>
      </c>
      <c r="H199" s="4">
        <v>3</v>
      </c>
      <c r="I199" s="15">
        <v>3416.64</v>
      </c>
      <c r="J199" s="15">
        <v>2684.8</v>
      </c>
      <c r="K199" s="15">
        <v>2684.8</v>
      </c>
      <c r="L199" s="36">
        <v>112</v>
      </c>
      <c r="M199" s="15">
        <f t="shared" si="26"/>
        <v>2290624.9900000002</v>
      </c>
      <c r="N199" s="15"/>
      <c r="O199" s="15"/>
      <c r="P199" s="15"/>
      <c r="Q199" s="11">
        <f t="shared" si="25"/>
        <v>2290624.9900000002</v>
      </c>
      <c r="R199" s="15"/>
      <c r="S199" s="98"/>
      <c r="T199" s="15"/>
      <c r="U199" s="15">
        <v>745.2</v>
      </c>
      <c r="V199" s="15">
        <v>2290624.9900000002</v>
      </c>
      <c r="W199" s="15"/>
      <c r="X199" s="15"/>
      <c r="Y199" s="15"/>
      <c r="Z199" s="15"/>
      <c r="AA199" s="15"/>
      <c r="AB199" s="15"/>
      <c r="AC199" s="15"/>
      <c r="AD199" s="15"/>
      <c r="AE199" s="15"/>
      <c r="AF199" s="203"/>
      <c r="AG199" s="29" t="s">
        <v>197</v>
      </c>
      <c r="AH199" s="118"/>
      <c r="AI199" s="159"/>
      <c r="AJ199" s="182"/>
      <c r="AK199" s="182"/>
      <c r="AL199" s="182"/>
      <c r="AM199" s="182"/>
      <c r="AN199" s="182"/>
      <c r="AO199" s="70">
        <f>MAX(AO$26:AO198)+1</f>
        <v>167</v>
      </c>
      <c r="AP199" s="70" t="s">
        <v>142</v>
      </c>
      <c r="AQ199" s="70" t="str">
        <f t="shared" si="24"/>
        <v>167.</v>
      </c>
      <c r="AS199" s="70"/>
      <c r="AV199" s="114"/>
    </row>
    <row r="200" spans="1:48" ht="22.5" customHeight="1" x14ac:dyDescent="0.25">
      <c r="A200" s="93" t="str">
        <f t="shared" si="27"/>
        <v>168.</v>
      </c>
      <c r="B200" s="93">
        <v>764</v>
      </c>
      <c r="C200" s="227" t="s">
        <v>327</v>
      </c>
      <c r="D200" s="4">
        <v>1992</v>
      </c>
      <c r="E200" s="4" t="s">
        <v>23</v>
      </c>
      <c r="F200" s="4" t="s">
        <v>67</v>
      </c>
      <c r="G200" s="4">
        <v>5</v>
      </c>
      <c r="H200" s="4">
        <v>3</v>
      </c>
      <c r="I200" s="13">
        <v>5367.2</v>
      </c>
      <c r="J200" s="13">
        <v>3282.2</v>
      </c>
      <c r="K200" s="13">
        <v>3282.2</v>
      </c>
      <c r="L200" s="36">
        <v>118</v>
      </c>
      <c r="M200" s="15">
        <f t="shared" si="26"/>
        <v>2763853.49</v>
      </c>
      <c r="N200" s="15"/>
      <c r="O200" s="15"/>
      <c r="P200" s="15"/>
      <c r="Q200" s="11">
        <f t="shared" si="25"/>
        <v>2763853.49</v>
      </c>
      <c r="R200" s="15"/>
      <c r="S200" s="98"/>
      <c r="T200" s="15"/>
      <c r="U200" s="15"/>
      <c r="V200" s="15"/>
      <c r="W200" s="15"/>
      <c r="X200" s="15"/>
      <c r="Y200" s="15">
        <v>1122</v>
      </c>
      <c r="Z200" s="15">
        <v>2763853.49</v>
      </c>
      <c r="AA200" s="15"/>
      <c r="AB200" s="15"/>
      <c r="AC200" s="15"/>
      <c r="AD200" s="15"/>
      <c r="AE200" s="15"/>
      <c r="AF200" s="203"/>
      <c r="AG200" s="29" t="s">
        <v>197</v>
      </c>
      <c r="AH200" s="118"/>
      <c r="AI200" s="159"/>
      <c r="AJ200" s="182"/>
      <c r="AK200" s="182"/>
      <c r="AL200" s="182"/>
      <c r="AM200" s="182"/>
      <c r="AN200" s="182"/>
      <c r="AO200" s="70">
        <f>MAX(AO$26:AO199)+1</f>
        <v>168</v>
      </c>
      <c r="AP200" s="70" t="s">
        <v>142</v>
      </c>
      <c r="AQ200" s="70" t="str">
        <f t="shared" si="24"/>
        <v>168.</v>
      </c>
      <c r="AS200" s="87"/>
      <c r="AV200" s="114"/>
    </row>
    <row r="201" spans="1:48" ht="22.5" customHeight="1" x14ac:dyDescent="0.25">
      <c r="A201" s="93" t="str">
        <f t="shared" si="27"/>
        <v>169.</v>
      </c>
      <c r="B201" s="93">
        <v>785</v>
      </c>
      <c r="C201" s="240" t="s">
        <v>268</v>
      </c>
      <c r="D201" s="4">
        <v>1958</v>
      </c>
      <c r="E201" s="4" t="s">
        <v>23</v>
      </c>
      <c r="F201" s="4" t="s">
        <v>24</v>
      </c>
      <c r="G201" s="4">
        <v>2</v>
      </c>
      <c r="H201" s="4">
        <v>1</v>
      </c>
      <c r="I201" s="13">
        <v>822.6</v>
      </c>
      <c r="J201" s="13">
        <v>448.6</v>
      </c>
      <c r="K201" s="13">
        <v>448.6</v>
      </c>
      <c r="L201" s="36">
        <v>21</v>
      </c>
      <c r="M201" s="15">
        <f t="shared" si="26"/>
        <v>114679.09</v>
      </c>
      <c r="N201" s="15"/>
      <c r="O201" s="15"/>
      <c r="P201" s="15"/>
      <c r="Q201" s="11">
        <f t="shared" si="25"/>
        <v>114679.09</v>
      </c>
      <c r="R201" s="15">
        <v>114679.09</v>
      </c>
      <c r="S201" s="98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203"/>
      <c r="AG201" s="29" t="s">
        <v>197</v>
      </c>
      <c r="AH201" s="118"/>
      <c r="AI201" s="159"/>
      <c r="AJ201" s="182" t="s">
        <v>1396</v>
      </c>
      <c r="AK201" s="182"/>
      <c r="AL201" s="182"/>
      <c r="AM201" s="182"/>
      <c r="AN201" s="182"/>
      <c r="AO201" s="70">
        <f>MAX(AO$26:AO200)+1</f>
        <v>169</v>
      </c>
      <c r="AP201" s="70" t="s">
        <v>142</v>
      </c>
      <c r="AQ201" s="70" t="str">
        <f t="shared" si="24"/>
        <v>169.</v>
      </c>
      <c r="AS201" s="70"/>
      <c r="AV201" s="114"/>
    </row>
    <row r="202" spans="1:48" ht="22.5" customHeight="1" x14ac:dyDescent="0.25">
      <c r="A202" s="93" t="str">
        <f t="shared" si="27"/>
        <v>170.</v>
      </c>
      <c r="B202" s="93">
        <v>67</v>
      </c>
      <c r="C202" s="222" t="s">
        <v>308</v>
      </c>
      <c r="D202" s="4">
        <v>1990</v>
      </c>
      <c r="E202" s="4" t="s">
        <v>23</v>
      </c>
      <c r="F202" s="4" t="s">
        <v>24</v>
      </c>
      <c r="G202" s="4">
        <v>3</v>
      </c>
      <c r="H202" s="4">
        <v>2</v>
      </c>
      <c r="I202" s="15">
        <v>1253.8</v>
      </c>
      <c r="J202" s="15">
        <v>684</v>
      </c>
      <c r="K202" s="15">
        <v>684</v>
      </c>
      <c r="L202" s="36">
        <v>56</v>
      </c>
      <c r="M202" s="15">
        <f t="shared" si="26"/>
        <v>1707995.2</v>
      </c>
      <c r="N202" s="15"/>
      <c r="O202" s="15"/>
      <c r="P202" s="15"/>
      <c r="Q202" s="11">
        <f t="shared" si="25"/>
        <v>1707995.2</v>
      </c>
      <c r="R202" s="15"/>
      <c r="S202" s="98"/>
      <c r="T202" s="15"/>
      <c r="U202" s="15">
        <v>696.5</v>
      </c>
      <c r="V202" s="15">
        <v>1707995.2</v>
      </c>
      <c r="W202" s="15"/>
      <c r="X202" s="15"/>
      <c r="Y202" s="15"/>
      <c r="Z202" s="15"/>
      <c r="AA202" s="15"/>
      <c r="AB202" s="15"/>
      <c r="AC202" s="15"/>
      <c r="AD202" s="15"/>
      <c r="AE202" s="15"/>
      <c r="AF202" s="203"/>
      <c r="AG202" s="29" t="s">
        <v>197</v>
      </c>
      <c r="AH202" s="118"/>
      <c r="AI202" s="159"/>
      <c r="AJ202" s="182"/>
      <c r="AK202" s="182"/>
      <c r="AL202" s="182"/>
      <c r="AM202" s="182"/>
      <c r="AN202" s="182"/>
      <c r="AO202" s="70">
        <f>MAX(AO$26:AO201)+1</f>
        <v>170</v>
      </c>
      <c r="AP202" s="70" t="s">
        <v>142</v>
      </c>
      <c r="AQ202" s="70" t="str">
        <f t="shared" si="24"/>
        <v>170.</v>
      </c>
      <c r="AS202" s="70"/>
      <c r="AV202" s="114"/>
    </row>
    <row r="203" spans="1:48" ht="22.5" customHeight="1" x14ac:dyDescent="0.25">
      <c r="A203" s="93" t="str">
        <f t="shared" si="27"/>
        <v>171.</v>
      </c>
      <c r="B203" s="93">
        <v>823</v>
      </c>
      <c r="C203" s="240" t="s">
        <v>269</v>
      </c>
      <c r="D203" s="4">
        <v>1962</v>
      </c>
      <c r="E203" s="4" t="s">
        <v>23</v>
      </c>
      <c r="F203" s="4" t="s">
        <v>24</v>
      </c>
      <c r="G203" s="4">
        <v>4</v>
      </c>
      <c r="H203" s="4">
        <v>2</v>
      </c>
      <c r="I203" s="13">
        <v>1363.5</v>
      </c>
      <c r="J203" s="13">
        <v>1266.3</v>
      </c>
      <c r="K203" s="13">
        <v>1266.3</v>
      </c>
      <c r="L203" s="36">
        <v>36</v>
      </c>
      <c r="M203" s="15">
        <f t="shared" si="26"/>
        <v>1621681.56</v>
      </c>
      <c r="N203" s="15"/>
      <c r="O203" s="15"/>
      <c r="P203" s="15"/>
      <c r="Q203" s="11">
        <f t="shared" si="25"/>
        <v>1621681.56</v>
      </c>
      <c r="R203" s="15">
        <v>233672.5</v>
      </c>
      <c r="S203" s="98"/>
      <c r="T203" s="15"/>
      <c r="U203" s="15">
        <v>503</v>
      </c>
      <c r="V203" s="15">
        <v>1388009.06</v>
      </c>
      <c r="W203" s="15"/>
      <c r="X203" s="15"/>
      <c r="Y203" s="15"/>
      <c r="Z203" s="15"/>
      <c r="AA203" s="15"/>
      <c r="AB203" s="15"/>
      <c r="AC203" s="15"/>
      <c r="AD203" s="15"/>
      <c r="AE203" s="15"/>
      <c r="AF203" s="203"/>
      <c r="AG203" s="29" t="s">
        <v>197</v>
      </c>
      <c r="AH203" s="118"/>
      <c r="AI203" s="159"/>
      <c r="AJ203" s="182" t="s">
        <v>1396</v>
      </c>
      <c r="AK203" s="182"/>
      <c r="AL203" s="182"/>
      <c r="AM203" s="182"/>
      <c r="AN203" s="182"/>
      <c r="AO203" s="70">
        <f>MAX(AO$26:AO202)+1</f>
        <v>171</v>
      </c>
      <c r="AP203" s="70" t="s">
        <v>142</v>
      </c>
      <c r="AQ203" s="70" t="str">
        <f t="shared" si="24"/>
        <v>171.</v>
      </c>
      <c r="AS203" s="87"/>
      <c r="AV203" s="114"/>
    </row>
    <row r="204" spans="1:48" ht="22.5" customHeight="1" x14ac:dyDescent="0.25">
      <c r="A204" s="93" t="str">
        <f t="shared" si="27"/>
        <v>172.</v>
      </c>
      <c r="B204" s="93">
        <v>830</v>
      </c>
      <c r="C204" s="237" t="s">
        <v>270</v>
      </c>
      <c r="D204" s="8">
        <v>1962</v>
      </c>
      <c r="E204" s="4" t="s">
        <v>23</v>
      </c>
      <c r="F204" s="4" t="s">
        <v>24</v>
      </c>
      <c r="G204" s="8">
        <v>4</v>
      </c>
      <c r="H204" s="8">
        <v>3</v>
      </c>
      <c r="I204" s="13">
        <v>2118.9</v>
      </c>
      <c r="J204" s="13">
        <v>1974.02</v>
      </c>
      <c r="K204" s="13">
        <v>1974.02</v>
      </c>
      <c r="L204" s="36">
        <v>81</v>
      </c>
      <c r="M204" s="15">
        <f t="shared" si="26"/>
        <v>2554441.7400000002</v>
      </c>
      <c r="N204" s="15"/>
      <c r="O204" s="15"/>
      <c r="P204" s="15"/>
      <c r="Q204" s="11">
        <f t="shared" si="25"/>
        <v>2554441.7400000002</v>
      </c>
      <c r="R204" s="15">
        <v>431254.1</v>
      </c>
      <c r="S204" s="98"/>
      <c r="T204" s="15"/>
      <c r="U204" s="15">
        <v>767</v>
      </c>
      <c r="V204" s="15">
        <v>2123187.64</v>
      </c>
      <c r="W204" s="15"/>
      <c r="X204" s="15"/>
      <c r="Y204" s="15"/>
      <c r="Z204" s="15"/>
      <c r="AA204" s="15"/>
      <c r="AB204" s="15"/>
      <c r="AC204" s="15"/>
      <c r="AD204" s="15"/>
      <c r="AE204" s="15"/>
      <c r="AF204" s="203"/>
      <c r="AG204" s="29" t="s">
        <v>197</v>
      </c>
      <c r="AH204" s="118"/>
      <c r="AI204" s="159"/>
      <c r="AJ204" s="182" t="s">
        <v>1396</v>
      </c>
      <c r="AK204" s="182"/>
      <c r="AL204" s="182"/>
      <c r="AM204" s="182"/>
      <c r="AN204" s="182"/>
      <c r="AO204" s="70">
        <f>MAX(AO$26:AO203)+1</f>
        <v>172</v>
      </c>
      <c r="AP204" s="70" t="s">
        <v>142</v>
      </c>
      <c r="AQ204" s="70" t="str">
        <f t="shared" si="24"/>
        <v>172.</v>
      </c>
      <c r="AS204" s="87"/>
      <c r="AV204" s="114"/>
    </row>
    <row r="205" spans="1:48" ht="22.5" customHeight="1" x14ac:dyDescent="0.25">
      <c r="A205" s="93" t="str">
        <f t="shared" si="27"/>
        <v>173.</v>
      </c>
      <c r="B205" s="93">
        <v>833</v>
      </c>
      <c r="C205" s="240" t="s">
        <v>271</v>
      </c>
      <c r="D205" s="4">
        <v>1958</v>
      </c>
      <c r="E205" s="4" t="s">
        <v>23</v>
      </c>
      <c r="F205" s="4" t="s">
        <v>24</v>
      </c>
      <c r="G205" s="4">
        <v>2</v>
      </c>
      <c r="H205" s="4">
        <v>1</v>
      </c>
      <c r="I205" s="13">
        <v>457.01</v>
      </c>
      <c r="J205" s="13">
        <v>271.11</v>
      </c>
      <c r="K205" s="13">
        <v>236.01</v>
      </c>
      <c r="L205" s="36">
        <v>9</v>
      </c>
      <c r="M205" s="15">
        <f t="shared" si="26"/>
        <v>1213169.48</v>
      </c>
      <c r="N205" s="15"/>
      <c r="O205" s="15"/>
      <c r="P205" s="15"/>
      <c r="Q205" s="11">
        <f t="shared" si="25"/>
        <v>1213169.48</v>
      </c>
      <c r="R205" s="15"/>
      <c r="S205" s="98"/>
      <c r="T205" s="15"/>
      <c r="U205" s="15">
        <v>267</v>
      </c>
      <c r="V205" s="15">
        <v>1213169.48</v>
      </c>
      <c r="W205" s="15"/>
      <c r="X205" s="15"/>
      <c r="Y205" s="15"/>
      <c r="Z205" s="15"/>
      <c r="AA205" s="15"/>
      <c r="AB205" s="15"/>
      <c r="AC205" s="15"/>
      <c r="AD205" s="15"/>
      <c r="AE205" s="15"/>
      <c r="AF205" s="203"/>
      <c r="AG205" s="29" t="s">
        <v>197</v>
      </c>
      <c r="AH205" s="118"/>
      <c r="AI205" s="159"/>
      <c r="AJ205" s="182"/>
      <c r="AK205" s="182"/>
      <c r="AL205" s="182"/>
      <c r="AM205" s="182"/>
      <c r="AN205" s="182"/>
      <c r="AO205" s="70">
        <f>MAX(AO$26:AO204)+1</f>
        <v>173</v>
      </c>
      <c r="AP205" s="70" t="s">
        <v>142</v>
      </c>
      <c r="AQ205" s="70" t="str">
        <f t="shared" si="24"/>
        <v>173.</v>
      </c>
      <c r="AS205" s="87"/>
      <c r="AV205" s="114"/>
    </row>
    <row r="206" spans="1:48" ht="22.5" customHeight="1" x14ac:dyDescent="0.25">
      <c r="A206" s="93" t="str">
        <f t="shared" si="27"/>
        <v>174.</v>
      </c>
      <c r="B206" s="93">
        <v>66</v>
      </c>
      <c r="C206" s="222" t="s">
        <v>1226</v>
      </c>
      <c r="D206" s="4">
        <v>1962</v>
      </c>
      <c r="E206" s="4" t="s">
        <v>23</v>
      </c>
      <c r="F206" s="4" t="s">
        <v>24</v>
      </c>
      <c r="G206" s="4">
        <v>2</v>
      </c>
      <c r="H206" s="4">
        <v>2</v>
      </c>
      <c r="I206" s="15">
        <v>513.20000000000005</v>
      </c>
      <c r="J206" s="15">
        <v>283.39999999999998</v>
      </c>
      <c r="K206" s="15">
        <v>283.39999999999998</v>
      </c>
      <c r="L206" s="36">
        <v>30</v>
      </c>
      <c r="M206" s="15">
        <f t="shared" si="26"/>
        <v>282009.84000000003</v>
      </c>
      <c r="N206" s="15"/>
      <c r="O206" s="15"/>
      <c r="P206" s="15"/>
      <c r="Q206" s="11">
        <f t="shared" si="25"/>
        <v>282009.84000000003</v>
      </c>
      <c r="R206" s="15">
        <v>282009.84000000003</v>
      </c>
      <c r="S206" s="98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1"/>
      <c r="AF206" s="203"/>
      <c r="AG206" s="29" t="s">
        <v>197</v>
      </c>
      <c r="AH206" s="118"/>
      <c r="AI206" s="159"/>
      <c r="AJ206" s="182" t="s">
        <v>1393</v>
      </c>
      <c r="AK206" s="182"/>
      <c r="AL206" s="182"/>
      <c r="AM206" s="182"/>
      <c r="AN206" s="182"/>
      <c r="AO206" s="70">
        <f>MAX(AO$26:AO205)+1</f>
        <v>174</v>
      </c>
      <c r="AP206" s="70" t="s">
        <v>142</v>
      </c>
      <c r="AQ206" s="70" t="str">
        <f t="shared" si="24"/>
        <v>174.</v>
      </c>
      <c r="AS206" s="70"/>
      <c r="AV206" s="114"/>
    </row>
    <row r="207" spans="1:48" ht="22.5" customHeight="1" x14ac:dyDescent="0.25">
      <c r="A207" s="93" t="str">
        <f t="shared" si="27"/>
        <v>175.</v>
      </c>
      <c r="B207" s="93">
        <v>80</v>
      </c>
      <c r="C207" s="240" t="s">
        <v>278</v>
      </c>
      <c r="D207" s="4">
        <v>1987</v>
      </c>
      <c r="E207" s="4" t="s">
        <v>23</v>
      </c>
      <c r="F207" s="4" t="s">
        <v>24</v>
      </c>
      <c r="G207" s="4">
        <v>2</v>
      </c>
      <c r="H207" s="4">
        <v>3</v>
      </c>
      <c r="I207" s="13">
        <v>812</v>
      </c>
      <c r="J207" s="13">
        <v>706</v>
      </c>
      <c r="K207" s="13">
        <v>706</v>
      </c>
      <c r="L207" s="36">
        <v>48</v>
      </c>
      <c r="M207" s="15">
        <f t="shared" si="26"/>
        <v>249190.13999999998</v>
      </c>
      <c r="N207" s="15"/>
      <c r="O207" s="15"/>
      <c r="P207" s="15"/>
      <c r="Q207" s="11">
        <f t="shared" si="25"/>
        <v>249190.13999999998</v>
      </c>
      <c r="R207" s="15">
        <v>191946.3</v>
      </c>
      <c r="S207" s="98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203">
        <v>57243.839999999997</v>
      </c>
      <c r="AG207" s="29" t="s">
        <v>197</v>
      </c>
      <c r="AH207" s="118"/>
      <c r="AI207" s="159"/>
      <c r="AJ207" s="182" t="s">
        <v>1396</v>
      </c>
      <c r="AK207" s="182"/>
      <c r="AL207" s="182"/>
      <c r="AM207" s="182"/>
      <c r="AN207" s="182"/>
      <c r="AO207" s="70">
        <f>MAX(AO$26:AO206)+1</f>
        <v>175</v>
      </c>
      <c r="AP207" s="70" t="s">
        <v>142</v>
      </c>
      <c r="AQ207" s="70" t="str">
        <f t="shared" si="24"/>
        <v>175.</v>
      </c>
      <c r="AS207" s="70"/>
      <c r="AV207" s="114"/>
    </row>
    <row r="208" spans="1:48" ht="22.5" customHeight="1" x14ac:dyDescent="0.25">
      <c r="A208" s="93" t="str">
        <f t="shared" si="27"/>
        <v>176.</v>
      </c>
      <c r="B208" s="93">
        <v>94</v>
      </c>
      <c r="C208" s="240" t="s">
        <v>129</v>
      </c>
      <c r="D208" s="4">
        <v>1979</v>
      </c>
      <c r="E208" s="4" t="s">
        <v>23</v>
      </c>
      <c r="F208" s="4" t="s">
        <v>24</v>
      </c>
      <c r="G208" s="4">
        <v>2</v>
      </c>
      <c r="H208" s="4">
        <v>2</v>
      </c>
      <c r="I208" s="13">
        <v>764</v>
      </c>
      <c r="J208" s="13">
        <v>446</v>
      </c>
      <c r="K208" s="13">
        <v>446</v>
      </c>
      <c r="L208" s="36">
        <v>43</v>
      </c>
      <c r="M208" s="15">
        <f t="shared" si="26"/>
        <v>313861.86</v>
      </c>
      <c r="N208" s="15"/>
      <c r="O208" s="15"/>
      <c r="P208" s="15"/>
      <c r="Q208" s="11">
        <f t="shared" si="25"/>
        <v>313861.86</v>
      </c>
      <c r="R208" s="15">
        <v>313861.86</v>
      </c>
      <c r="S208" s="9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203"/>
      <c r="AG208" s="29" t="s">
        <v>197</v>
      </c>
      <c r="AH208" s="118"/>
      <c r="AI208" s="159"/>
      <c r="AJ208" s="182" t="s">
        <v>1396</v>
      </c>
      <c r="AK208" s="182"/>
      <c r="AL208" s="182"/>
      <c r="AM208" s="182"/>
      <c r="AN208" s="182"/>
      <c r="AO208" s="70">
        <f>MAX(AO$26:AO207)+1</f>
        <v>176</v>
      </c>
      <c r="AP208" s="70" t="s">
        <v>142</v>
      </c>
      <c r="AQ208" s="70" t="str">
        <f t="shared" si="24"/>
        <v>176.</v>
      </c>
      <c r="AS208" s="70"/>
      <c r="AV208" s="114"/>
    </row>
    <row r="209" spans="1:48" ht="22.5" customHeight="1" x14ac:dyDescent="0.25">
      <c r="A209" s="93" t="str">
        <f t="shared" si="27"/>
        <v>177.</v>
      </c>
      <c r="B209" s="93">
        <v>95</v>
      </c>
      <c r="C209" s="240" t="s">
        <v>279</v>
      </c>
      <c r="D209" s="4">
        <v>1973</v>
      </c>
      <c r="E209" s="4" t="s">
        <v>23</v>
      </c>
      <c r="F209" s="4" t="s">
        <v>24</v>
      </c>
      <c r="G209" s="4">
        <v>2</v>
      </c>
      <c r="H209" s="4">
        <v>2</v>
      </c>
      <c r="I209" s="13">
        <v>487.2</v>
      </c>
      <c r="J209" s="13">
        <v>281.3</v>
      </c>
      <c r="K209" s="13">
        <v>281.3</v>
      </c>
      <c r="L209" s="36">
        <v>24</v>
      </c>
      <c r="M209" s="15">
        <f t="shared" si="26"/>
        <v>2485156.58</v>
      </c>
      <c r="N209" s="15"/>
      <c r="O209" s="15"/>
      <c r="P209" s="15"/>
      <c r="Q209" s="11">
        <f t="shared" si="25"/>
        <v>2485156.58</v>
      </c>
      <c r="R209" s="15"/>
      <c r="S209" s="98"/>
      <c r="T209" s="15"/>
      <c r="U209" s="15">
        <v>475</v>
      </c>
      <c r="V209" s="15">
        <v>2485156.58</v>
      </c>
      <c r="W209" s="15"/>
      <c r="X209" s="15"/>
      <c r="Y209" s="15"/>
      <c r="Z209" s="15"/>
      <c r="AA209" s="15"/>
      <c r="AB209" s="15"/>
      <c r="AC209" s="15"/>
      <c r="AD209" s="15"/>
      <c r="AE209" s="15"/>
      <c r="AF209" s="203"/>
      <c r="AG209" s="29" t="s">
        <v>197</v>
      </c>
      <c r="AH209" s="118"/>
      <c r="AI209" s="159"/>
      <c r="AJ209" s="182"/>
      <c r="AK209" s="182"/>
      <c r="AL209" s="182"/>
      <c r="AM209" s="182"/>
      <c r="AN209" s="182"/>
      <c r="AO209" s="70">
        <f>MAX(AO$26:AO208)+1</f>
        <v>177</v>
      </c>
      <c r="AP209" s="70" t="s">
        <v>142</v>
      </c>
      <c r="AQ209" s="70" t="str">
        <f t="shared" si="24"/>
        <v>177.</v>
      </c>
      <c r="AS209" s="87"/>
      <c r="AV209" s="114"/>
    </row>
    <row r="210" spans="1:48" ht="22.5" customHeight="1" x14ac:dyDescent="0.25">
      <c r="A210" s="93" t="str">
        <f t="shared" si="27"/>
        <v>178.</v>
      </c>
      <c r="B210" s="93">
        <v>100</v>
      </c>
      <c r="C210" s="240" t="s">
        <v>68</v>
      </c>
      <c r="D210" s="4">
        <v>1986</v>
      </c>
      <c r="E210" s="4" t="s">
        <v>23</v>
      </c>
      <c r="F210" s="4" t="s">
        <v>24</v>
      </c>
      <c r="G210" s="4">
        <v>2</v>
      </c>
      <c r="H210" s="4">
        <v>2</v>
      </c>
      <c r="I210" s="13">
        <v>753</v>
      </c>
      <c r="J210" s="13">
        <v>506</v>
      </c>
      <c r="K210" s="13">
        <v>506</v>
      </c>
      <c r="L210" s="36">
        <v>32</v>
      </c>
      <c r="M210" s="15">
        <f t="shared" si="26"/>
        <v>436486.6</v>
      </c>
      <c r="N210" s="15"/>
      <c r="O210" s="15"/>
      <c r="P210" s="15"/>
      <c r="Q210" s="11">
        <f t="shared" si="25"/>
        <v>436486.6</v>
      </c>
      <c r="R210" s="15">
        <v>436486.6</v>
      </c>
      <c r="S210" s="98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203"/>
      <c r="AG210" s="29" t="s">
        <v>197</v>
      </c>
      <c r="AH210" s="118"/>
      <c r="AI210" s="159"/>
      <c r="AJ210" s="182" t="s">
        <v>1397</v>
      </c>
      <c r="AK210" s="182"/>
      <c r="AL210" s="182"/>
      <c r="AM210" s="182"/>
      <c r="AN210" s="182"/>
      <c r="AO210" s="70">
        <f>MAX(AO$26:AO209)+1</f>
        <v>178</v>
      </c>
      <c r="AP210" s="70" t="s">
        <v>142</v>
      </c>
      <c r="AQ210" s="70" t="str">
        <f t="shared" si="24"/>
        <v>178.</v>
      </c>
      <c r="AS210" s="87"/>
      <c r="AV210" s="114"/>
    </row>
    <row r="211" spans="1:48" ht="22.5" customHeight="1" x14ac:dyDescent="0.25">
      <c r="A211" s="93" t="str">
        <f t="shared" si="27"/>
        <v>179.</v>
      </c>
      <c r="B211" s="93">
        <v>105</v>
      </c>
      <c r="C211" s="240" t="s">
        <v>70</v>
      </c>
      <c r="D211" s="4">
        <v>1956</v>
      </c>
      <c r="E211" s="4" t="s">
        <v>23</v>
      </c>
      <c r="F211" s="4" t="s">
        <v>24</v>
      </c>
      <c r="G211" s="4">
        <v>2</v>
      </c>
      <c r="H211" s="4">
        <v>2</v>
      </c>
      <c r="I211" s="13">
        <v>616</v>
      </c>
      <c r="J211" s="13">
        <v>298</v>
      </c>
      <c r="K211" s="13">
        <v>298</v>
      </c>
      <c r="L211" s="36">
        <v>17</v>
      </c>
      <c r="M211" s="15">
        <f t="shared" si="26"/>
        <v>1129220.94</v>
      </c>
      <c r="N211" s="15"/>
      <c r="O211" s="15"/>
      <c r="P211" s="15"/>
      <c r="Q211" s="11">
        <f t="shared" si="25"/>
        <v>1129220.94</v>
      </c>
      <c r="R211" s="15"/>
      <c r="S211" s="98"/>
      <c r="T211" s="15"/>
      <c r="U211" s="15"/>
      <c r="V211" s="15"/>
      <c r="W211" s="15"/>
      <c r="X211" s="15"/>
      <c r="Y211" s="15">
        <v>582</v>
      </c>
      <c r="Z211" s="15">
        <v>1129220.94</v>
      </c>
      <c r="AA211" s="15"/>
      <c r="AB211" s="15"/>
      <c r="AC211" s="15"/>
      <c r="AD211" s="15"/>
      <c r="AE211" s="15"/>
      <c r="AF211" s="203"/>
      <c r="AG211" s="29" t="s">
        <v>197</v>
      </c>
      <c r="AH211" s="118"/>
      <c r="AI211" s="159"/>
      <c r="AJ211" s="182"/>
      <c r="AK211" s="182"/>
      <c r="AL211" s="182"/>
      <c r="AM211" s="182"/>
      <c r="AN211" s="182"/>
      <c r="AO211" s="70">
        <f>MAX(AO$26:AO210)+1</f>
        <v>179</v>
      </c>
      <c r="AP211" s="70" t="s">
        <v>142</v>
      </c>
      <c r="AQ211" s="70" t="str">
        <f t="shared" si="24"/>
        <v>179.</v>
      </c>
      <c r="AS211" s="87"/>
      <c r="AV211" s="114"/>
    </row>
    <row r="212" spans="1:48" ht="22.5" customHeight="1" x14ac:dyDescent="0.25">
      <c r="A212" s="93" t="str">
        <f t="shared" si="27"/>
        <v>180.</v>
      </c>
      <c r="B212" s="93">
        <v>119</v>
      </c>
      <c r="C212" s="240" t="s">
        <v>73</v>
      </c>
      <c r="D212" s="4">
        <v>1968</v>
      </c>
      <c r="E212" s="4" t="s">
        <v>23</v>
      </c>
      <c r="F212" s="4" t="s">
        <v>24</v>
      </c>
      <c r="G212" s="4">
        <v>2</v>
      </c>
      <c r="H212" s="4">
        <v>2</v>
      </c>
      <c r="I212" s="13">
        <v>282.39999999999998</v>
      </c>
      <c r="J212" s="13">
        <v>266</v>
      </c>
      <c r="K212" s="13">
        <v>266</v>
      </c>
      <c r="L212" s="36">
        <v>15</v>
      </c>
      <c r="M212" s="15">
        <f t="shared" si="26"/>
        <v>151679.51</v>
      </c>
      <c r="N212" s="15"/>
      <c r="O212" s="15"/>
      <c r="P212" s="15"/>
      <c r="Q212" s="11">
        <f t="shared" si="25"/>
        <v>151679.51</v>
      </c>
      <c r="R212" s="15">
        <v>151679.51</v>
      </c>
      <c r="S212" s="98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1"/>
      <c r="AF212" s="203"/>
      <c r="AG212" s="29" t="s">
        <v>197</v>
      </c>
      <c r="AH212" s="118"/>
      <c r="AI212" s="159"/>
      <c r="AJ212" s="182" t="s">
        <v>1393</v>
      </c>
      <c r="AK212" s="182"/>
      <c r="AL212" s="182"/>
      <c r="AM212" s="182"/>
      <c r="AN212" s="182"/>
      <c r="AO212" s="70">
        <f>MAX(AO$26:AO211)+1</f>
        <v>180</v>
      </c>
      <c r="AP212" s="70" t="s">
        <v>142</v>
      </c>
      <c r="AQ212" s="70" t="str">
        <f t="shared" si="24"/>
        <v>180.</v>
      </c>
      <c r="AS212" s="70"/>
      <c r="AV212" s="114"/>
    </row>
    <row r="213" spans="1:48" ht="22.5" customHeight="1" x14ac:dyDescent="0.25">
      <c r="A213" s="93" t="str">
        <f t="shared" si="27"/>
        <v>181.</v>
      </c>
      <c r="B213" s="93">
        <v>175</v>
      </c>
      <c r="C213" s="240" t="s">
        <v>71</v>
      </c>
      <c r="D213" s="4">
        <v>1983</v>
      </c>
      <c r="E213" s="4" t="s">
        <v>23</v>
      </c>
      <c r="F213" s="4" t="s">
        <v>24</v>
      </c>
      <c r="G213" s="4">
        <v>2</v>
      </c>
      <c r="H213" s="4">
        <v>3</v>
      </c>
      <c r="I213" s="13">
        <v>957.1</v>
      </c>
      <c r="J213" s="13">
        <v>870.7</v>
      </c>
      <c r="K213" s="13">
        <v>870.7</v>
      </c>
      <c r="L213" s="36">
        <v>37</v>
      </c>
      <c r="M213" s="15">
        <f t="shared" si="26"/>
        <v>1331989.31</v>
      </c>
      <c r="N213" s="15"/>
      <c r="O213" s="15"/>
      <c r="P213" s="15"/>
      <c r="Q213" s="11">
        <f t="shared" si="25"/>
        <v>1331989.31</v>
      </c>
      <c r="R213" s="15">
        <v>1331989.31</v>
      </c>
      <c r="S213" s="98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1"/>
      <c r="AF213" s="203"/>
      <c r="AG213" s="29" t="s">
        <v>197</v>
      </c>
      <c r="AH213" s="118"/>
      <c r="AI213" s="159"/>
      <c r="AJ213" s="182" t="s">
        <v>1395</v>
      </c>
      <c r="AK213" s="182"/>
      <c r="AL213" s="182"/>
      <c r="AM213" s="182"/>
      <c r="AN213" s="182"/>
      <c r="AO213" s="70">
        <f>MAX(AO$26:AO212)+1</f>
        <v>181</v>
      </c>
      <c r="AP213" s="70" t="s">
        <v>142</v>
      </c>
      <c r="AQ213" s="70" t="str">
        <f t="shared" si="24"/>
        <v>181.</v>
      </c>
      <c r="AS213" s="70"/>
      <c r="AV213" s="114"/>
    </row>
    <row r="214" spans="1:48" ht="22.5" customHeight="1" x14ac:dyDescent="0.25">
      <c r="A214" s="93" t="str">
        <f t="shared" si="27"/>
        <v>182.</v>
      </c>
      <c r="B214" s="93">
        <v>241</v>
      </c>
      <c r="C214" s="240" t="s">
        <v>280</v>
      </c>
      <c r="D214" s="4">
        <v>1968</v>
      </c>
      <c r="E214" s="4" t="s">
        <v>23</v>
      </c>
      <c r="F214" s="4" t="s">
        <v>24</v>
      </c>
      <c r="G214" s="4">
        <v>2</v>
      </c>
      <c r="H214" s="4">
        <v>1</v>
      </c>
      <c r="I214" s="13">
        <v>295.39999999999998</v>
      </c>
      <c r="J214" s="13">
        <v>198.8</v>
      </c>
      <c r="K214" s="13">
        <v>198.8</v>
      </c>
      <c r="L214" s="36">
        <v>21</v>
      </c>
      <c r="M214" s="15">
        <f t="shared" si="26"/>
        <v>149859.85</v>
      </c>
      <c r="N214" s="15"/>
      <c r="O214" s="15"/>
      <c r="P214" s="15"/>
      <c r="Q214" s="11">
        <f t="shared" si="25"/>
        <v>149859.85</v>
      </c>
      <c r="R214" s="15">
        <v>149859.85</v>
      </c>
      <c r="S214" s="98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1"/>
      <c r="AF214" s="203"/>
      <c r="AG214" s="29" t="s">
        <v>197</v>
      </c>
      <c r="AH214" s="118"/>
      <c r="AI214" s="159"/>
      <c r="AJ214" s="182" t="s">
        <v>1393</v>
      </c>
      <c r="AK214" s="182"/>
      <c r="AL214" s="182"/>
      <c r="AM214" s="182"/>
      <c r="AN214" s="182"/>
      <c r="AO214" s="70">
        <f>MAX(AO$26:AO213)+1</f>
        <v>182</v>
      </c>
      <c r="AP214" s="70" t="s">
        <v>142</v>
      </c>
      <c r="AQ214" s="70" t="str">
        <f t="shared" si="24"/>
        <v>182.</v>
      </c>
      <c r="AV214" s="114"/>
    </row>
    <row r="215" spans="1:48" ht="22.5" customHeight="1" x14ac:dyDescent="0.25">
      <c r="A215" s="93" t="str">
        <f t="shared" si="27"/>
        <v>183.</v>
      </c>
      <c r="B215" s="93">
        <v>245</v>
      </c>
      <c r="C215" s="237" t="s">
        <v>281</v>
      </c>
      <c r="D215" s="8">
        <v>1950</v>
      </c>
      <c r="E215" s="4" t="s">
        <v>23</v>
      </c>
      <c r="F215" s="4" t="s">
        <v>25</v>
      </c>
      <c r="G215" s="8">
        <v>2</v>
      </c>
      <c r="H215" s="8">
        <v>2</v>
      </c>
      <c r="I215" s="13">
        <v>336.6</v>
      </c>
      <c r="J215" s="13">
        <v>233.6</v>
      </c>
      <c r="K215" s="13">
        <v>233.6</v>
      </c>
      <c r="L215" s="36">
        <v>12</v>
      </c>
      <c r="M215" s="15">
        <f t="shared" si="26"/>
        <v>1862474.81</v>
      </c>
      <c r="N215" s="15"/>
      <c r="O215" s="15"/>
      <c r="P215" s="15"/>
      <c r="Q215" s="11">
        <f t="shared" si="25"/>
        <v>1862474.81</v>
      </c>
      <c r="R215" s="15"/>
      <c r="S215" s="98"/>
      <c r="T215" s="15"/>
      <c r="U215" s="15">
        <v>392</v>
      </c>
      <c r="V215" s="15">
        <v>1862474.81</v>
      </c>
      <c r="W215" s="15"/>
      <c r="X215" s="15"/>
      <c r="Y215" s="15"/>
      <c r="Z215" s="15"/>
      <c r="AA215" s="15"/>
      <c r="AB215" s="15"/>
      <c r="AC215" s="15"/>
      <c r="AD215" s="15"/>
      <c r="AE215" s="15"/>
      <c r="AF215" s="203"/>
      <c r="AG215" s="29" t="s">
        <v>197</v>
      </c>
      <c r="AH215" s="118"/>
      <c r="AI215" s="159"/>
      <c r="AJ215" s="182"/>
      <c r="AK215" s="182"/>
      <c r="AL215" s="182"/>
      <c r="AM215" s="182"/>
      <c r="AN215" s="182"/>
      <c r="AO215" s="70">
        <f>MAX(AO$26:AO214)+1</f>
        <v>183</v>
      </c>
      <c r="AP215" s="70" t="s">
        <v>142</v>
      </c>
      <c r="AQ215" s="70" t="str">
        <f t="shared" si="24"/>
        <v>183.</v>
      </c>
      <c r="AS215" s="87"/>
      <c r="AV215" s="114"/>
    </row>
    <row r="216" spans="1:48" ht="22.5" customHeight="1" x14ac:dyDescent="0.25">
      <c r="A216" s="93" t="str">
        <f t="shared" si="27"/>
        <v>184.</v>
      </c>
      <c r="B216" s="93">
        <v>249</v>
      </c>
      <c r="C216" s="240" t="s">
        <v>72</v>
      </c>
      <c r="D216" s="4">
        <v>1969</v>
      </c>
      <c r="E216" s="4" t="s">
        <v>23</v>
      </c>
      <c r="F216" s="4" t="s">
        <v>24</v>
      </c>
      <c r="G216" s="4">
        <v>2</v>
      </c>
      <c r="H216" s="4">
        <v>2</v>
      </c>
      <c r="I216" s="13">
        <v>421.6</v>
      </c>
      <c r="J216" s="13">
        <v>275.5</v>
      </c>
      <c r="K216" s="13">
        <v>275.5</v>
      </c>
      <c r="L216" s="36">
        <v>16</v>
      </c>
      <c r="M216" s="15">
        <f t="shared" si="26"/>
        <v>122776.99</v>
      </c>
      <c r="N216" s="15"/>
      <c r="O216" s="15"/>
      <c r="P216" s="15"/>
      <c r="Q216" s="11">
        <f t="shared" si="25"/>
        <v>122776.99</v>
      </c>
      <c r="R216" s="15">
        <v>122776.99</v>
      </c>
      <c r="S216" s="98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1"/>
      <c r="AF216" s="203"/>
      <c r="AG216" s="29" t="s">
        <v>197</v>
      </c>
      <c r="AH216" s="118"/>
      <c r="AI216" s="159"/>
      <c r="AJ216" s="182" t="s">
        <v>1393</v>
      </c>
      <c r="AK216" s="182"/>
      <c r="AL216" s="182"/>
      <c r="AM216" s="182"/>
      <c r="AN216" s="182"/>
      <c r="AO216" s="70">
        <f>MAX(AO$26:AO215)+1</f>
        <v>184</v>
      </c>
      <c r="AP216" s="70" t="s">
        <v>142</v>
      </c>
      <c r="AQ216" s="70" t="str">
        <f t="shared" si="24"/>
        <v>184.</v>
      </c>
      <c r="AS216" s="70"/>
      <c r="AV216" s="114"/>
    </row>
    <row r="217" spans="1:48" ht="22.5" customHeight="1" x14ac:dyDescent="0.25">
      <c r="A217" s="93" t="str">
        <f t="shared" si="27"/>
        <v>185.</v>
      </c>
      <c r="B217" s="93">
        <v>258</v>
      </c>
      <c r="C217" s="240" t="s">
        <v>282</v>
      </c>
      <c r="D217" s="4">
        <v>1972</v>
      </c>
      <c r="E217" s="4" t="s">
        <v>23</v>
      </c>
      <c r="F217" s="4" t="s">
        <v>24</v>
      </c>
      <c r="G217" s="4">
        <v>2</v>
      </c>
      <c r="H217" s="4">
        <v>2</v>
      </c>
      <c r="I217" s="13">
        <v>363.4</v>
      </c>
      <c r="J217" s="13">
        <v>219.4</v>
      </c>
      <c r="K217" s="13">
        <v>219.4</v>
      </c>
      <c r="L217" s="36">
        <v>12</v>
      </c>
      <c r="M217" s="15">
        <f t="shared" si="26"/>
        <v>112623.47</v>
      </c>
      <c r="N217" s="15"/>
      <c r="O217" s="15"/>
      <c r="P217" s="15"/>
      <c r="Q217" s="11">
        <f t="shared" si="25"/>
        <v>112623.47</v>
      </c>
      <c r="R217" s="15">
        <v>112623.47</v>
      </c>
      <c r="S217" s="98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1"/>
      <c r="AF217" s="203"/>
      <c r="AG217" s="29" t="s">
        <v>197</v>
      </c>
      <c r="AH217" s="118"/>
      <c r="AI217" s="159"/>
      <c r="AJ217" s="182" t="s">
        <v>1393</v>
      </c>
      <c r="AK217" s="182"/>
      <c r="AL217" s="182"/>
      <c r="AM217" s="182"/>
      <c r="AN217" s="182"/>
      <c r="AO217" s="70">
        <f>MAX(AO$26:AO216)+1</f>
        <v>185</v>
      </c>
      <c r="AP217" s="70" t="s">
        <v>142</v>
      </c>
      <c r="AQ217" s="70" t="str">
        <f t="shared" si="24"/>
        <v>185.</v>
      </c>
      <c r="AS217" s="70"/>
      <c r="AV217" s="114"/>
    </row>
    <row r="218" spans="1:48" ht="22.5" customHeight="1" x14ac:dyDescent="0.25">
      <c r="A218" s="93" t="str">
        <f t="shared" si="27"/>
        <v>186.</v>
      </c>
      <c r="B218" s="93">
        <v>148</v>
      </c>
      <c r="C218" s="240" t="s">
        <v>283</v>
      </c>
      <c r="D218" s="8">
        <v>1963</v>
      </c>
      <c r="E218" s="4" t="s">
        <v>23</v>
      </c>
      <c r="F218" s="4" t="s">
        <v>24</v>
      </c>
      <c r="G218" s="8">
        <v>2</v>
      </c>
      <c r="H218" s="8">
        <v>2</v>
      </c>
      <c r="I218" s="13">
        <v>409.8</v>
      </c>
      <c r="J218" s="13">
        <v>361.8</v>
      </c>
      <c r="K218" s="13">
        <v>361.8</v>
      </c>
      <c r="L218" s="36">
        <v>21</v>
      </c>
      <c r="M218" s="15">
        <f t="shared" si="26"/>
        <v>1745607.42</v>
      </c>
      <c r="N218" s="15"/>
      <c r="O218" s="15"/>
      <c r="P218" s="15"/>
      <c r="Q218" s="11">
        <f t="shared" si="25"/>
        <v>1745607.42</v>
      </c>
      <c r="R218" s="15"/>
      <c r="S218" s="98"/>
      <c r="T218" s="15"/>
      <c r="U218" s="15">
        <v>394</v>
      </c>
      <c r="V218" s="15">
        <v>1745607.42</v>
      </c>
      <c r="W218" s="15"/>
      <c r="X218" s="15"/>
      <c r="Y218" s="15"/>
      <c r="Z218" s="15"/>
      <c r="AA218" s="15"/>
      <c r="AB218" s="15"/>
      <c r="AC218" s="15"/>
      <c r="AD218" s="15"/>
      <c r="AE218" s="15"/>
      <c r="AF218" s="203"/>
      <c r="AG218" s="29" t="s">
        <v>197</v>
      </c>
      <c r="AH218" s="118"/>
      <c r="AI218" s="159"/>
      <c r="AJ218" s="182"/>
      <c r="AK218" s="182"/>
      <c r="AL218" s="182"/>
      <c r="AM218" s="182"/>
      <c r="AN218" s="182"/>
      <c r="AO218" s="70">
        <f>MAX(AO$26:AO217)+1</f>
        <v>186</v>
      </c>
      <c r="AP218" s="70" t="s">
        <v>142</v>
      </c>
      <c r="AQ218" s="70" t="str">
        <f t="shared" si="24"/>
        <v>186.</v>
      </c>
      <c r="AS218" s="87"/>
      <c r="AV218" s="114"/>
    </row>
    <row r="219" spans="1:48" ht="22.5" customHeight="1" x14ac:dyDescent="0.25">
      <c r="A219" s="93" t="str">
        <f t="shared" si="27"/>
        <v>187.</v>
      </c>
      <c r="B219" s="93">
        <v>278</v>
      </c>
      <c r="C219" s="240" t="s">
        <v>284</v>
      </c>
      <c r="D219" s="8">
        <v>1969</v>
      </c>
      <c r="E219" s="4" t="s">
        <v>23</v>
      </c>
      <c r="F219" s="4" t="s">
        <v>24</v>
      </c>
      <c r="G219" s="8">
        <v>2</v>
      </c>
      <c r="H219" s="8">
        <v>2</v>
      </c>
      <c r="I219" s="13">
        <v>551.1</v>
      </c>
      <c r="J219" s="13">
        <v>494.9</v>
      </c>
      <c r="K219" s="13">
        <v>494.9</v>
      </c>
      <c r="L219" s="36">
        <v>16</v>
      </c>
      <c r="M219" s="15">
        <f t="shared" si="26"/>
        <v>2196666.7599999998</v>
      </c>
      <c r="N219" s="15"/>
      <c r="O219" s="15"/>
      <c r="P219" s="15"/>
      <c r="Q219" s="11">
        <f t="shared" si="25"/>
        <v>2196666.7599999998</v>
      </c>
      <c r="R219" s="15"/>
      <c r="S219" s="98"/>
      <c r="T219" s="15"/>
      <c r="U219" s="15">
        <v>501.6</v>
      </c>
      <c r="V219" s="15">
        <v>2196666.7599999998</v>
      </c>
      <c r="W219" s="15"/>
      <c r="X219" s="15"/>
      <c r="Y219" s="15"/>
      <c r="Z219" s="15"/>
      <c r="AA219" s="15"/>
      <c r="AB219" s="15"/>
      <c r="AC219" s="15"/>
      <c r="AD219" s="15"/>
      <c r="AE219" s="15"/>
      <c r="AF219" s="203"/>
      <c r="AG219" s="29" t="s">
        <v>197</v>
      </c>
      <c r="AH219" s="118"/>
      <c r="AI219" s="159"/>
      <c r="AJ219" s="182"/>
      <c r="AK219" s="182"/>
      <c r="AL219" s="182"/>
      <c r="AM219" s="182"/>
      <c r="AN219" s="182"/>
      <c r="AO219" s="70">
        <f>MAX(AO$26:AO218)+1</f>
        <v>187</v>
      </c>
      <c r="AP219" s="70" t="s">
        <v>142</v>
      </c>
      <c r="AQ219" s="70" t="str">
        <f t="shared" si="24"/>
        <v>187.</v>
      </c>
      <c r="AS219" s="87"/>
      <c r="AV219" s="114"/>
    </row>
    <row r="220" spans="1:48" ht="22.5" customHeight="1" x14ac:dyDescent="0.25">
      <c r="A220" s="93" t="str">
        <f t="shared" si="27"/>
        <v>188.</v>
      </c>
      <c r="B220" s="93">
        <v>212</v>
      </c>
      <c r="C220" s="220" t="s">
        <v>39</v>
      </c>
      <c r="D220" s="4">
        <v>1964</v>
      </c>
      <c r="E220" s="9" t="s">
        <v>23</v>
      </c>
      <c r="F220" s="9" t="s">
        <v>24</v>
      </c>
      <c r="G220" s="10">
        <v>4</v>
      </c>
      <c r="H220" s="10">
        <v>2</v>
      </c>
      <c r="I220" s="11">
        <v>1377.05</v>
      </c>
      <c r="J220" s="11">
        <v>1281.05</v>
      </c>
      <c r="K220" s="11">
        <v>1281.05</v>
      </c>
      <c r="L220" s="35">
        <v>50</v>
      </c>
      <c r="M220" s="11">
        <f t="shared" si="26"/>
        <v>337781.76000000001</v>
      </c>
      <c r="N220" s="11"/>
      <c r="O220" s="11"/>
      <c r="P220" s="11"/>
      <c r="Q220" s="11">
        <f t="shared" si="25"/>
        <v>337781.76000000001</v>
      </c>
      <c r="R220" s="11">
        <v>248428.82</v>
      </c>
      <c r="S220" s="35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74">
        <v>89352.94</v>
      </c>
      <c r="AG220" s="30" t="s">
        <v>197</v>
      </c>
      <c r="AH220" s="101"/>
      <c r="AI220" s="159"/>
      <c r="AJ220" s="184" t="s">
        <v>1396</v>
      </c>
      <c r="AK220" s="184"/>
      <c r="AL220" s="184"/>
      <c r="AM220" s="184"/>
      <c r="AN220" s="184"/>
      <c r="AO220" s="70">
        <f>MAX(AO$26:AO219)+1</f>
        <v>188</v>
      </c>
      <c r="AP220" s="70" t="s">
        <v>142</v>
      </c>
      <c r="AQ220" s="70" t="str">
        <f t="shared" si="24"/>
        <v>188.</v>
      </c>
      <c r="AS220" s="70"/>
      <c r="AV220" s="114"/>
    </row>
    <row r="221" spans="1:48" ht="22.5" customHeight="1" x14ac:dyDescent="0.25">
      <c r="A221" s="93" t="str">
        <f t="shared" si="27"/>
        <v>189.</v>
      </c>
      <c r="B221" s="93">
        <v>214</v>
      </c>
      <c r="C221" s="220" t="s">
        <v>40</v>
      </c>
      <c r="D221" s="4">
        <v>1962</v>
      </c>
      <c r="E221" s="9" t="s">
        <v>23</v>
      </c>
      <c r="F221" s="9" t="s">
        <v>24</v>
      </c>
      <c r="G221" s="10">
        <v>4</v>
      </c>
      <c r="H221" s="10">
        <v>2</v>
      </c>
      <c r="I221" s="11">
        <v>1374.01</v>
      </c>
      <c r="J221" s="11">
        <v>1278.01</v>
      </c>
      <c r="K221" s="11">
        <v>1278.01</v>
      </c>
      <c r="L221" s="35">
        <v>56</v>
      </c>
      <c r="M221" s="11">
        <f t="shared" si="26"/>
        <v>126921.9</v>
      </c>
      <c r="N221" s="11"/>
      <c r="O221" s="11"/>
      <c r="P221" s="11"/>
      <c r="Q221" s="11">
        <f t="shared" si="25"/>
        <v>126921.9</v>
      </c>
      <c r="R221" s="11"/>
      <c r="S221" s="35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74">
        <v>126921.9</v>
      </c>
      <c r="AG221" s="30" t="s">
        <v>197</v>
      </c>
      <c r="AH221" s="101"/>
      <c r="AI221" s="159"/>
      <c r="AJ221" s="184"/>
      <c r="AK221" s="184"/>
      <c r="AL221" s="184"/>
      <c r="AM221" s="184"/>
      <c r="AN221" s="184"/>
      <c r="AO221" s="70">
        <f>MAX(AO$26:AO220)+1</f>
        <v>189</v>
      </c>
      <c r="AP221" s="70" t="s">
        <v>142</v>
      </c>
      <c r="AQ221" s="70" t="str">
        <f t="shared" si="24"/>
        <v>189.</v>
      </c>
      <c r="AS221" s="70"/>
      <c r="AV221" s="114"/>
    </row>
    <row r="222" spans="1:48" ht="22.5" customHeight="1" x14ac:dyDescent="0.25">
      <c r="A222" s="93" t="str">
        <f t="shared" si="27"/>
        <v>190.</v>
      </c>
      <c r="B222" s="93">
        <v>216</v>
      </c>
      <c r="C222" s="240" t="s">
        <v>251</v>
      </c>
      <c r="D222" s="4">
        <v>1962</v>
      </c>
      <c r="E222" s="4" t="s">
        <v>23</v>
      </c>
      <c r="F222" s="4" t="s">
        <v>24</v>
      </c>
      <c r="G222" s="4">
        <v>4</v>
      </c>
      <c r="H222" s="4">
        <v>2</v>
      </c>
      <c r="I222" s="13">
        <v>1381.41</v>
      </c>
      <c r="J222" s="11">
        <v>1285.4100000000001</v>
      </c>
      <c r="K222" s="13">
        <v>1285.4100000000001</v>
      </c>
      <c r="L222" s="36">
        <v>60</v>
      </c>
      <c r="M222" s="15">
        <f t="shared" si="26"/>
        <v>173942.59000000003</v>
      </c>
      <c r="N222" s="15"/>
      <c r="O222" s="15"/>
      <c r="P222" s="15"/>
      <c r="Q222" s="11">
        <f t="shared" si="25"/>
        <v>173942.59000000003</v>
      </c>
      <c r="R222" s="15">
        <v>79256.600000000006</v>
      </c>
      <c r="S222" s="98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203">
        <v>94685.99</v>
      </c>
      <c r="AG222" s="30" t="s">
        <v>197</v>
      </c>
      <c r="AH222" s="101"/>
      <c r="AI222" s="159"/>
      <c r="AJ222" s="182" t="s">
        <v>1396</v>
      </c>
      <c r="AK222" s="182"/>
      <c r="AL222" s="182"/>
      <c r="AM222" s="182"/>
      <c r="AN222" s="182"/>
      <c r="AO222" s="70">
        <f>MAX(AO$26:AO221)+1</f>
        <v>190</v>
      </c>
      <c r="AP222" s="70" t="s">
        <v>142</v>
      </c>
      <c r="AQ222" s="70" t="str">
        <f t="shared" ref="AQ222:AQ275" si="28">CONCATENATE(AO222,AP222)</f>
        <v>190.</v>
      </c>
      <c r="AS222" s="87"/>
      <c r="AV222" s="114"/>
    </row>
    <row r="223" spans="1:48" ht="22.5" customHeight="1" x14ac:dyDescent="0.25">
      <c r="A223" s="93" t="str">
        <f t="shared" si="27"/>
        <v>191.</v>
      </c>
      <c r="B223" s="93">
        <v>5495</v>
      </c>
      <c r="C223" s="240" t="s">
        <v>310</v>
      </c>
      <c r="D223" s="4">
        <v>1962</v>
      </c>
      <c r="E223" s="4" t="s">
        <v>23</v>
      </c>
      <c r="F223" s="4" t="s">
        <v>24</v>
      </c>
      <c r="G223" s="4">
        <v>1</v>
      </c>
      <c r="H223" s="4">
        <v>1</v>
      </c>
      <c r="I223" s="13">
        <v>321</v>
      </c>
      <c r="J223" s="11">
        <v>300.5</v>
      </c>
      <c r="K223" s="13">
        <v>300.5</v>
      </c>
      <c r="L223" s="36">
        <v>20</v>
      </c>
      <c r="M223" s="15">
        <f t="shared" si="26"/>
        <v>329345.03999999998</v>
      </c>
      <c r="N223" s="15"/>
      <c r="O223" s="15"/>
      <c r="P223" s="15"/>
      <c r="Q223" s="11">
        <f t="shared" si="25"/>
        <v>329345.03999999998</v>
      </c>
      <c r="R223" s="15">
        <v>81222.52</v>
      </c>
      <c r="S223" s="98"/>
      <c r="T223" s="15"/>
      <c r="U223" s="15"/>
      <c r="V223" s="15"/>
      <c r="W223" s="15"/>
      <c r="X223" s="15"/>
      <c r="Y223" s="15"/>
      <c r="Z223" s="15"/>
      <c r="AA223" s="15">
        <v>108.5</v>
      </c>
      <c r="AB223" s="15">
        <v>248122.52</v>
      </c>
      <c r="AC223" s="15"/>
      <c r="AD223" s="15"/>
      <c r="AE223" s="15"/>
      <c r="AF223" s="203"/>
      <c r="AG223" s="30" t="s">
        <v>197</v>
      </c>
      <c r="AH223" s="101"/>
      <c r="AI223" s="159"/>
      <c r="AJ223" s="182" t="s">
        <v>1396</v>
      </c>
      <c r="AK223" s="182"/>
      <c r="AL223" s="182"/>
      <c r="AM223" s="182"/>
      <c r="AN223" s="182"/>
      <c r="AO223" s="70">
        <f>MAX(AO$26:AO222)+1</f>
        <v>191</v>
      </c>
      <c r="AP223" s="70" t="s">
        <v>142</v>
      </c>
      <c r="AQ223" s="70" t="str">
        <f t="shared" si="28"/>
        <v>191.</v>
      </c>
      <c r="AS223" s="87"/>
      <c r="AV223" s="114"/>
    </row>
    <row r="224" spans="1:48" ht="22.5" customHeight="1" x14ac:dyDescent="0.25">
      <c r="A224" s="93" t="str">
        <f t="shared" si="27"/>
        <v>192.</v>
      </c>
      <c r="B224" s="93">
        <v>5457</v>
      </c>
      <c r="C224" s="240" t="s">
        <v>272</v>
      </c>
      <c r="D224" s="4">
        <v>1931</v>
      </c>
      <c r="E224" s="4" t="s">
        <v>23</v>
      </c>
      <c r="F224" s="4" t="s">
        <v>28</v>
      </c>
      <c r="G224" s="4">
        <v>2</v>
      </c>
      <c r="H224" s="4">
        <v>2</v>
      </c>
      <c r="I224" s="13">
        <v>175.7</v>
      </c>
      <c r="J224" s="11">
        <v>142.19999999999999</v>
      </c>
      <c r="K224" s="13">
        <v>142.19999999999999</v>
      </c>
      <c r="L224" s="36">
        <v>4</v>
      </c>
      <c r="M224" s="15">
        <f>R224+T224+V224+X224+Z224+AB224+AE224+AF224</f>
        <v>156625.87</v>
      </c>
      <c r="N224" s="15"/>
      <c r="O224" s="15"/>
      <c r="P224" s="15"/>
      <c r="Q224" s="11">
        <f t="shared" si="25"/>
        <v>156625.87</v>
      </c>
      <c r="R224" s="15">
        <v>156625.87</v>
      </c>
      <c r="S224" s="98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1"/>
      <c r="AF224" s="203"/>
      <c r="AG224" s="30" t="s">
        <v>197</v>
      </c>
      <c r="AH224" s="101"/>
      <c r="AI224" s="159"/>
      <c r="AJ224" s="182" t="s">
        <v>1393</v>
      </c>
      <c r="AK224" s="182"/>
      <c r="AL224" s="182"/>
      <c r="AM224" s="182"/>
      <c r="AN224" s="182"/>
      <c r="AO224" s="70">
        <f>MAX(AO$26:AO223)+1</f>
        <v>192</v>
      </c>
      <c r="AP224" s="70" t="s">
        <v>142</v>
      </c>
      <c r="AQ224" s="70" t="str">
        <f t="shared" si="28"/>
        <v>192.</v>
      </c>
      <c r="AS224" s="87"/>
      <c r="AV224" s="114"/>
    </row>
    <row r="225" spans="1:48" ht="22.5" customHeight="1" x14ac:dyDescent="0.25">
      <c r="A225" s="93" t="str">
        <f t="shared" si="27"/>
        <v>193.</v>
      </c>
      <c r="B225" s="93">
        <v>817</v>
      </c>
      <c r="C225" s="237" t="s">
        <v>64</v>
      </c>
      <c r="D225" s="4">
        <v>1963</v>
      </c>
      <c r="E225" s="4" t="s">
        <v>23</v>
      </c>
      <c r="F225" s="4" t="s">
        <v>24</v>
      </c>
      <c r="G225" s="4">
        <v>4</v>
      </c>
      <c r="H225" s="4">
        <v>2</v>
      </c>
      <c r="I225" s="13">
        <v>1262.9000000000001</v>
      </c>
      <c r="J225" s="11">
        <v>829.2</v>
      </c>
      <c r="K225" s="13">
        <v>829.2</v>
      </c>
      <c r="L225" s="36">
        <v>47</v>
      </c>
      <c r="M225" s="15">
        <f>R225+T225+V225+X225+Z225+AB225+AE225+AF225</f>
        <v>2468095.35</v>
      </c>
      <c r="N225" s="15"/>
      <c r="O225" s="15"/>
      <c r="P225" s="15"/>
      <c r="Q225" s="11">
        <f t="shared" si="25"/>
        <v>2468095.35</v>
      </c>
      <c r="R225" s="15">
        <f>2069668.82+398426.53</f>
        <v>2468095.35</v>
      </c>
      <c r="S225" s="98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1"/>
      <c r="AF225" s="203"/>
      <c r="AG225" s="30" t="s">
        <v>197</v>
      </c>
      <c r="AH225" s="101"/>
      <c r="AI225" s="159"/>
      <c r="AJ225" s="182" t="s">
        <v>1401</v>
      </c>
      <c r="AK225" s="182"/>
      <c r="AL225" s="182"/>
      <c r="AM225" s="182"/>
      <c r="AN225" s="182"/>
      <c r="AO225" s="70">
        <f>MAX(AO$26:AO224)+1</f>
        <v>193</v>
      </c>
      <c r="AP225" s="70" t="s">
        <v>142</v>
      </c>
      <c r="AQ225" s="70" t="str">
        <f t="shared" si="28"/>
        <v>193.</v>
      </c>
      <c r="AS225" s="87"/>
      <c r="AV225" s="114"/>
    </row>
    <row r="226" spans="1:48" ht="22.5" customHeight="1" x14ac:dyDescent="0.25">
      <c r="A226" s="93" t="str">
        <f t="shared" si="27"/>
        <v>194.</v>
      </c>
      <c r="B226" s="93">
        <v>299</v>
      </c>
      <c r="C226" s="240" t="s">
        <v>198</v>
      </c>
      <c r="D226" s="4">
        <v>1970</v>
      </c>
      <c r="E226" s="4" t="s">
        <v>23</v>
      </c>
      <c r="F226" s="4" t="s">
        <v>24</v>
      </c>
      <c r="G226" s="4">
        <v>5</v>
      </c>
      <c r="H226" s="4">
        <v>4</v>
      </c>
      <c r="I226" s="13">
        <v>3967.39</v>
      </c>
      <c r="J226" s="11">
        <v>3044.1</v>
      </c>
      <c r="K226" s="13">
        <v>3044.1</v>
      </c>
      <c r="L226" s="36">
        <v>123</v>
      </c>
      <c r="M226" s="15">
        <f t="shared" ref="M226:M249" si="29">R226+T226+V226+X226+Z226+AB226+AE226+AF226</f>
        <v>448126</v>
      </c>
      <c r="N226" s="15"/>
      <c r="O226" s="15"/>
      <c r="P226" s="15"/>
      <c r="Q226" s="11">
        <f t="shared" si="25"/>
        <v>448126</v>
      </c>
      <c r="R226" s="15">
        <v>289116.84000000003</v>
      </c>
      <c r="S226" s="98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203">
        <v>159009.16</v>
      </c>
      <c r="AG226" s="30" t="s">
        <v>197</v>
      </c>
      <c r="AH226" s="101"/>
      <c r="AI226" s="159"/>
      <c r="AJ226" s="182" t="s">
        <v>1405</v>
      </c>
      <c r="AK226" s="182"/>
      <c r="AL226" s="182"/>
      <c r="AM226" s="182"/>
      <c r="AN226" s="182"/>
      <c r="AO226" s="70">
        <f>MAX(AO$26:AO225)+1</f>
        <v>194</v>
      </c>
      <c r="AP226" s="70" t="s">
        <v>142</v>
      </c>
      <c r="AQ226" s="70" t="str">
        <f t="shared" si="28"/>
        <v>194.</v>
      </c>
      <c r="AS226" s="70"/>
      <c r="AV226" s="114"/>
    </row>
    <row r="227" spans="1:48" ht="22.5" customHeight="1" x14ac:dyDescent="0.25">
      <c r="A227" s="93" t="str">
        <f t="shared" si="27"/>
        <v>195.</v>
      </c>
      <c r="B227" s="93">
        <v>560</v>
      </c>
      <c r="C227" s="240" t="s">
        <v>295</v>
      </c>
      <c r="D227" s="4">
        <v>1967</v>
      </c>
      <c r="E227" s="4" t="s">
        <v>23</v>
      </c>
      <c r="F227" s="4" t="s">
        <v>24</v>
      </c>
      <c r="G227" s="4">
        <v>5</v>
      </c>
      <c r="H227" s="4">
        <v>8</v>
      </c>
      <c r="I227" s="13">
        <v>6541.89</v>
      </c>
      <c r="J227" s="11">
        <v>3974.36</v>
      </c>
      <c r="K227" s="13">
        <v>3974.36</v>
      </c>
      <c r="L227" s="36">
        <v>191</v>
      </c>
      <c r="M227" s="15">
        <f t="shared" si="29"/>
        <v>6495133.21</v>
      </c>
      <c r="N227" s="15"/>
      <c r="O227" s="15"/>
      <c r="P227" s="15"/>
      <c r="Q227" s="11">
        <f t="shared" si="25"/>
        <v>6495133.21</v>
      </c>
      <c r="R227" s="15">
        <f>1170166.67+4978366.9</f>
        <v>6148533.5700000003</v>
      </c>
      <c r="S227" s="98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203">
        <v>346599.64</v>
      </c>
      <c r="AG227" s="30" t="s">
        <v>197</v>
      </c>
      <c r="AH227" s="101"/>
      <c r="AI227" s="159"/>
      <c r="AJ227" s="182" t="s">
        <v>1402</v>
      </c>
      <c r="AK227" s="182"/>
      <c r="AL227" s="182"/>
      <c r="AM227" s="182"/>
      <c r="AN227" s="182"/>
      <c r="AO227" s="70">
        <f>MAX(AO$26:AO226)+1</f>
        <v>195</v>
      </c>
      <c r="AP227" s="70" t="s">
        <v>142</v>
      </c>
      <c r="AQ227" s="70" t="str">
        <f t="shared" si="28"/>
        <v>195.</v>
      </c>
      <c r="AS227" s="70"/>
      <c r="AV227" s="114"/>
    </row>
    <row r="228" spans="1:48" ht="22.5" customHeight="1" x14ac:dyDescent="0.25">
      <c r="A228" s="93" t="str">
        <f t="shared" si="27"/>
        <v>196.</v>
      </c>
      <c r="B228" s="93">
        <v>5480</v>
      </c>
      <c r="C228" s="240" t="s">
        <v>276</v>
      </c>
      <c r="D228" s="4">
        <v>1917</v>
      </c>
      <c r="E228" s="4" t="s">
        <v>23</v>
      </c>
      <c r="F228" s="4" t="s">
        <v>24</v>
      </c>
      <c r="G228" s="4">
        <v>2</v>
      </c>
      <c r="H228" s="4">
        <v>2</v>
      </c>
      <c r="I228" s="13">
        <v>263.3</v>
      </c>
      <c r="J228" s="11">
        <v>197.1</v>
      </c>
      <c r="K228" s="13">
        <v>197.1</v>
      </c>
      <c r="L228" s="36">
        <v>18</v>
      </c>
      <c r="M228" s="15">
        <f t="shared" si="29"/>
        <v>2000677.46</v>
      </c>
      <c r="N228" s="15"/>
      <c r="O228" s="15"/>
      <c r="P228" s="15"/>
      <c r="Q228" s="11">
        <f t="shared" si="25"/>
        <v>2000677.46</v>
      </c>
      <c r="R228" s="15"/>
      <c r="S228" s="98"/>
      <c r="T228" s="15"/>
      <c r="U228" s="15">
        <v>186.5</v>
      </c>
      <c r="V228" s="15">
        <v>1864041.24</v>
      </c>
      <c r="W228" s="15"/>
      <c r="X228" s="15"/>
      <c r="Y228" s="15"/>
      <c r="Z228" s="15"/>
      <c r="AA228" s="15"/>
      <c r="AB228" s="15"/>
      <c r="AC228" s="15"/>
      <c r="AD228" s="15"/>
      <c r="AE228" s="15"/>
      <c r="AF228" s="203">
        <v>136636.22</v>
      </c>
      <c r="AG228" s="30" t="s">
        <v>197</v>
      </c>
      <c r="AH228" s="101"/>
      <c r="AI228" s="159"/>
      <c r="AJ228" s="182"/>
      <c r="AK228" s="182"/>
      <c r="AL228" s="182"/>
      <c r="AM228" s="182"/>
      <c r="AN228" s="182"/>
      <c r="AO228" s="70">
        <f>MAX(AO$26:AO227)+1</f>
        <v>196</v>
      </c>
      <c r="AP228" s="70" t="s">
        <v>142</v>
      </c>
      <c r="AQ228" s="70" t="str">
        <f t="shared" si="28"/>
        <v>196.</v>
      </c>
      <c r="AS228" s="87"/>
      <c r="AV228" s="114"/>
    </row>
    <row r="229" spans="1:48" ht="22.5" customHeight="1" x14ac:dyDescent="0.25">
      <c r="A229" s="93" t="str">
        <f t="shared" si="27"/>
        <v>197.</v>
      </c>
      <c r="B229" s="93">
        <v>666</v>
      </c>
      <c r="C229" s="240" t="s">
        <v>264</v>
      </c>
      <c r="D229" s="4">
        <v>1917</v>
      </c>
      <c r="E229" s="4" t="s">
        <v>23</v>
      </c>
      <c r="F229" s="4" t="s">
        <v>25</v>
      </c>
      <c r="G229" s="4">
        <v>2</v>
      </c>
      <c r="H229" s="4">
        <v>1</v>
      </c>
      <c r="I229" s="13">
        <v>214</v>
      </c>
      <c r="J229" s="11">
        <v>164.9</v>
      </c>
      <c r="K229" s="13">
        <v>164.9</v>
      </c>
      <c r="L229" s="36">
        <v>6</v>
      </c>
      <c r="M229" s="15">
        <f t="shared" si="29"/>
        <v>113126.72</v>
      </c>
      <c r="N229" s="15"/>
      <c r="O229" s="15"/>
      <c r="P229" s="15"/>
      <c r="Q229" s="11">
        <f t="shared" si="25"/>
        <v>113126.72</v>
      </c>
      <c r="R229" s="15">
        <v>113126.72</v>
      </c>
      <c r="S229" s="98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1"/>
      <c r="AF229" s="203"/>
      <c r="AG229" s="30" t="s">
        <v>197</v>
      </c>
      <c r="AH229" s="101"/>
      <c r="AI229" s="159"/>
      <c r="AJ229" s="182" t="s">
        <v>1393</v>
      </c>
      <c r="AK229" s="182"/>
      <c r="AL229" s="182"/>
      <c r="AM229" s="182"/>
      <c r="AN229" s="182"/>
      <c r="AO229" s="70">
        <f>MAX(AO$26:AO228)+1</f>
        <v>197</v>
      </c>
      <c r="AP229" s="70" t="s">
        <v>142</v>
      </c>
      <c r="AQ229" s="70" t="str">
        <f t="shared" si="28"/>
        <v>197.</v>
      </c>
      <c r="AS229" s="70"/>
      <c r="AV229" s="114"/>
    </row>
    <row r="230" spans="1:48" ht="22.5" customHeight="1" x14ac:dyDescent="0.25">
      <c r="A230" s="93" t="str">
        <f t="shared" si="27"/>
        <v>198.</v>
      </c>
      <c r="B230" s="93">
        <v>866</v>
      </c>
      <c r="C230" s="226" t="s">
        <v>229</v>
      </c>
      <c r="D230" s="4">
        <v>1971</v>
      </c>
      <c r="E230" s="4" t="s">
        <v>23</v>
      </c>
      <c r="F230" s="4" t="s">
        <v>24</v>
      </c>
      <c r="G230" s="4">
        <v>2</v>
      </c>
      <c r="H230" s="4">
        <v>2</v>
      </c>
      <c r="I230" s="13">
        <v>720.1</v>
      </c>
      <c r="J230" s="11">
        <v>475.9</v>
      </c>
      <c r="K230" s="13">
        <v>475.9</v>
      </c>
      <c r="L230" s="36">
        <v>36</v>
      </c>
      <c r="M230" s="15">
        <f t="shared" si="29"/>
        <v>324761.65999999997</v>
      </c>
      <c r="N230" s="15"/>
      <c r="O230" s="15"/>
      <c r="P230" s="15"/>
      <c r="Q230" s="11">
        <f t="shared" si="25"/>
        <v>324761.65999999997</v>
      </c>
      <c r="R230" s="15">
        <v>324761.65999999997</v>
      </c>
      <c r="S230" s="98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203"/>
      <c r="AG230" s="30" t="s">
        <v>197</v>
      </c>
      <c r="AH230" s="101"/>
      <c r="AI230" s="159"/>
      <c r="AJ230" s="187" t="s">
        <v>1396</v>
      </c>
      <c r="AK230" s="187"/>
      <c r="AL230" s="187"/>
      <c r="AM230" s="187"/>
      <c r="AN230" s="187"/>
      <c r="AO230" s="70">
        <f>MAX(AO$26:AO229)+1</f>
        <v>198</v>
      </c>
      <c r="AP230" s="70" t="s">
        <v>142</v>
      </c>
      <c r="AQ230" s="70" t="str">
        <f t="shared" si="28"/>
        <v>198.</v>
      </c>
      <c r="AS230" s="70"/>
      <c r="AT230" s="87"/>
      <c r="AV230" s="114"/>
    </row>
    <row r="231" spans="1:48" ht="22.5" customHeight="1" x14ac:dyDescent="0.25">
      <c r="A231" s="93" t="str">
        <f t="shared" si="27"/>
        <v>199.</v>
      </c>
      <c r="B231" s="93">
        <v>876</v>
      </c>
      <c r="C231" s="226" t="s">
        <v>232</v>
      </c>
      <c r="D231" s="4">
        <v>1971</v>
      </c>
      <c r="E231" s="4" t="s">
        <v>23</v>
      </c>
      <c r="F231" s="4" t="s">
        <v>24</v>
      </c>
      <c r="G231" s="4">
        <v>2</v>
      </c>
      <c r="H231" s="4">
        <v>3</v>
      </c>
      <c r="I231" s="13">
        <v>896.2</v>
      </c>
      <c r="J231" s="11">
        <v>572.70000000000005</v>
      </c>
      <c r="K231" s="13">
        <v>572.70000000000005</v>
      </c>
      <c r="L231" s="36">
        <v>33</v>
      </c>
      <c r="M231" s="15">
        <f t="shared" si="29"/>
        <v>456410.44</v>
      </c>
      <c r="N231" s="15"/>
      <c r="O231" s="15"/>
      <c r="P231" s="15"/>
      <c r="Q231" s="11">
        <f t="shared" si="25"/>
        <v>456410.44</v>
      </c>
      <c r="R231" s="15">
        <v>456410.44</v>
      </c>
      <c r="S231" s="98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203"/>
      <c r="AG231" s="30" t="s">
        <v>197</v>
      </c>
      <c r="AH231" s="101"/>
      <c r="AI231" s="159"/>
      <c r="AJ231" s="187" t="s">
        <v>1396</v>
      </c>
      <c r="AK231" s="187"/>
      <c r="AL231" s="187"/>
      <c r="AM231" s="187"/>
      <c r="AN231" s="187"/>
      <c r="AO231" s="70">
        <f>MAX(AO$26:AO230)+1</f>
        <v>199</v>
      </c>
      <c r="AP231" s="70" t="s">
        <v>142</v>
      </c>
      <c r="AQ231" s="70" t="str">
        <f t="shared" si="28"/>
        <v>199.</v>
      </c>
      <c r="AS231" s="70"/>
      <c r="AT231" s="87"/>
      <c r="AV231" s="114"/>
    </row>
    <row r="232" spans="1:48" ht="22.5" customHeight="1" x14ac:dyDescent="0.25">
      <c r="A232" s="93" t="str">
        <f t="shared" si="27"/>
        <v>200.</v>
      </c>
      <c r="B232" s="93">
        <v>885</v>
      </c>
      <c r="C232" s="226" t="s">
        <v>233</v>
      </c>
      <c r="D232" s="4">
        <v>1971</v>
      </c>
      <c r="E232" s="4" t="s">
        <v>23</v>
      </c>
      <c r="F232" s="4" t="s">
        <v>24</v>
      </c>
      <c r="G232" s="4">
        <v>2</v>
      </c>
      <c r="H232" s="4">
        <v>2</v>
      </c>
      <c r="I232" s="13">
        <v>717.9</v>
      </c>
      <c r="J232" s="11">
        <v>475.6</v>
      </c>
      <c r="K232" s="13">
        <v>475.6</v>
      </c>
      <c r="L232" s="36">
        <v>32</v>
      </c>
      <c r="M232" s="15">
        <f t="shared" si="29"/>
        <v>312422.7</v>
      </c>
      <c r="N232" s="15"/>
      <c r="O232" s="15"/>
      <c r="P232" s="15"/>
      <c r="Q232" s="11">
        <f t="shared" si="25"/>
        <v>312422.7</v>
      </c>
      <c r="R232" s="15">
        <v>312422.7</v>
      </c>
      <c r="S232" s="98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203"/>
      <c r="AG232" s="30" t="s">
        <v>197</v>
      </c>
      <c r="AH232" s="101"/>
      <c r="AI232" s="159"/>
      <c r="AJ232" s="187" t="s">
        <v>1396</v>
      </c>
      <c r="AK232" s="187"/>
      <c r="AL232" s="187"/>
      <c r="AM232" s="187"/>
      <c r="AN232" s="187"/>
      <c r="AO232" s="70">
        <f>MAX(AO$26:AO231)+1</f>
        <v>200</v>
      </c>
      <c r="AP232" s="70" t="s">
        <v>142</v>
      </c>
      <c r="AQ232" s="70" t="str">
        <f t="shared" si="28"/>
        <v>200.</v>
      </c>
      <c r="AS232" s="70"/>
      <c r="AT232" s="87"/>
      <c r="AV232" s="114"/>
    </row>
    <row r="233" spans="1:48" ht="22.5" customHeight="1" x14ac:dyDescent="0.25">
      <c r="A233" s="93" t="str">
        <f t="shared" si="27"/>
        <v>201.</v>
      </c>
      <c r="B233" s="93">
        <v>898</v>
      </c>
      <c r="C233" s="222" t="s">
        <v>235</v>
      </c>
      <c r="D233" s="4">
        <v>1971</v>
      </c>
      <c r="E233" s="9" t="s">
        <v>23</v>
      </c>
      <c r="F233" s="4" t="s">
        <v>24</v>
      </c>
      <c r="G233" s="10">
        <v>2</v>
      </c>
      <c r="H233" s="10">
        <v>2</v>
      </c>
      <c r="I233" s="11">
        <v>719.4</v>
      </c>
      <c r="J233" s="11">
        <v>471.7</v>
      </c>
      <c r="K233" s="11">
        <v>471.7</v>
      </c>
      <c r="L233" s="35">
        <v>33</v>
      </c>
      <c r="M233" s="15">
        <f t="shared" si="29"/>
        <v>2773237.93</v>
      </c>
      <c r="N233" s="11"/>
      <c r="O233" s="11"/>
      <c r="P233" s="11"/>
      <c r="Q233" s="11">
        <f t="shared" si="25"/>
        <v>2773237.93</v>
      </c>
      <c r="R233" s="15">
        <v>338406.35</v>
      </c>
      <c r="S233" s="35"/>
      <c r="T233" s="11"/>
      <c r="U233" s="11">
        <v>656</v>
      </c>
      <c r="V233" s="11">
        <v>2434831.58</v>
      </c>
      <c r="W233" s="11"/>
      <c r="X233" s="11"/>
      <c r="Y233" s="11"/>
      <c r="Z233" s="11"/>
      <c r="AA233" s="11"/>
      <c r="AB233" s="11"/>
      <c r="AC233" s="11"/>
      <c r="AD233" s="11"/>
      <c r="AE233" s="11"/>
      <c r="AF233" s="74"/>
      <c r="AG233" s="29" t="s">
        <v>197</v>
      </c>
      <c r="AH233" s="118"/>
      <c r="AI233" s="159"/>
      <c r="AJ233" s="182" t="s">
        <v>1396</v>
      </c>
      <c r="AK233" s="182"/>
      <c r="AL233" s="182"/>
      <c r="AM233" s="182"/>
      <c r="AN233" s="182"/>
      <c r="AO233" s="70">
        <f>MAX(AO$26:AO232)+1</f>
        <v>201</v>
      </c>
      <c r="AP233" s="70" t="s">
        <v>142</v>
      </c>
      <c r="AQ233" s="70" t="str">
        <f t="shared" si="28"/>
        <v>201.</v>
      </c>
      <c r="AS233" s="70"/>
      <c r="AV233" s="114"/>
    </row>
    <row r="234" spans="1:48" ht="22.5" customHeight="1" x14ac:dyDescent="0.25">
      <c r="A234" s="93" t="str">
        <f t="shared" si="27"/>
        <v>202.</v>
      </c>
      <c r="B234" s="93">
        <v>68</v>
      </c>
      <c r="C234" s="222" t="s">
        <v>309</v>
      </c>
      <c r="D234" s="4">
        <v>1973</v>
      </c>
      <c r="E234" s="4" t="s">
        <v>23</v>
      </c>
      <c r="F234" s="4" t="s">
        <v>24</v>
      </c>
      <c r="G234" s="4">
        <v>2</v>
      </c>
      <c r="H234" s="4">
        <v>2</v>
      </c>
      <c r="I234" s="15">
        <v>808.2</v>
      </c>
      <c r="J234" s="11">
        <v>446.5</v>
      </c>
      <c r="K234" s="15">
        <v>446.5</v>
      </c>
      <c r="L234" s="36">
        <v>40</v>
      </c>
      <c r="M234" s="15">
        <f t="shared" si="29"/>
        <v>3095589.41</v>
      </c>
      <c r="N234" s="15"/>
      <c r="O234" s="15"/>
      <c r="P234" s="15"/>
      <c r="Q234" s="11">
        <f t="shared" si="25"/>
        <v>3095589.41</v>
      </c>
      <c r="R234" s="15"/>
      <c r="S234" s="98"/>
      <c r="T234" s="15"/>
      <c r="U234" s="15">
        <v>637</v>
      </c>
      <c r="V234" s="15">
        <v>3095589.41</v>
      </c>
      <c r="W234" s="15"/>
      <c r="X234" s="15"/>
      <c r="Y234" s="15"/>
      <c r="Z234" s="15"/>
      <c r="AA234" s="15"/>
      <c r="AB234" s="15"/>
      <c r="AC234" s="15"/>
      <c r="AD234" s="15"/>
      <c r="AE234" s="15"/>
      <c r="AF234" s="203"/>
      <c r="AG234" s="30" t="s">
        <v>197</v>
      </c>
      <c r="AH234" s="101"/>
      <c r="AI234" s="159"/>
      <c r="AJ234" s="182"/>
      <c r="AK234" s="182"/>
      <c r="AL234" s="182"/>
      <c r="AM234" s="182"/>
      <c r="AN234" s="182"/>
      <c r="AO234" s="70">
        <f>MAX(AO$26:AO233)+1</f>
        <v>202</v>
      </c>
      <c r="AP234" s="70" t="s">
        <v>142</v>
      </c>
      <c r="AQ234" s="70" t="str">
        <f t="shared" si="28"/>
        <v>202.</v>
      </c>
      <c r="AS234" s="70"/>
      <c r="AV234" s="114"/>
    </row>
    <row r="235" spans="1:48" ht="22.5" customHeight="1" x14ac:dyDescent="0.25">
      <c r="A235" s="93" t="str">
        <f t="shared" si="27"/>
        <v>203.</v>
      </c>
      <c r="B235" s="93">
        <v>59</v>
      </c>
      <c r="C235" s="222" t="s">
        <v>307</v>
      </c>
      <c r="D235" s="4">
        <v>1964</v>
      </c>
      <c r="E235" s="4" t="s">
        <v>23</v>
      </c>
      <c r="F235" s="4" t="s">
        <v>24</v>
      </c>
      <c r="G235" s="4">
        <v>2</v>
      </c>
      <c r="H235" s="4">
        <v>2</v>
      </c>
      <c r="I235" s="15">
        <v>496.4</v>
      </c>
      <c r="J235" s="11">
        <v>432.9</v>
      </c>
      <c r="K235" s="15">
        <v>432.9</v>
      </c>
      <c r="L235" s="36">
        <v>27</v>
      </c>
      <c r="M235" s="15">
        <f t="shared" si="29"/>
        <v>1947898.09</v>
      </c>
      <c r="N235" s="15"/>
      <c r="O235" s="15"/>
      <c r="P235" s="15"/>
      <c r="Q235" s="11">
        <f t="shared" si="25"/>
        <v>1947898.09</v>
      </c>
      <c r="R235" s="15"/>
      <c r="S235" s="98"/>
      <c r="T235" s="15"/>
      <c r="U235" s="15">
        <v>345</v>
      </c>
      <c r="V235" s="15">
        <v>1947898.09</v>
      </c>
      <c r="W235" s="15"/>
      <c r="X235" s="15"/>
      <c r="Y235" s="15"/>
      <c r="Z235" s="15"/>
      <c r="AA235" s="15"/>
      <c r="AB235" s="15"/>
      <c r="AC235" s="15"/>
      <c r="AD235" s="15"/>
      <c r="AE235" s="15"/>
      <c r="AF235" s="203"/>
      <c r="AG235" s="30" t="s">
        <v>197</v>
      </c>
      <c r="AH235" s="101"/>
      <c r="AI235" s="159"/>
      <c r="AJ235" s="182"/>
      <c r="AK235" s="182"/>
      <c r="AL235" s="182"/>
      <c r="AM235" s="182"/>
      <c r="AN235" s="182"/>
      <c r="AO235" s="70">
        <f>MAX(AO$26:AO234)+1</f>
        <v>203</v>
      </c>
      <c r="AP235" s="70" t="s">
        <v>142</v>
      </c>
      <c r="AQ235" s="70" t="str">
        <f t="shared" si="28"/>
        <v>203.</v>
      </c>
      <c r="AS235" s="70"/>
      <c r="AV235" s="114"/>
    </row>
    <row r="236" spans="1:48" ht="22.5" customHeight="1" x14ac:dyDescent="0.25">
      <c r="A236" s="93" t="str">
        <f t="shared" si="27"/>
        <v>204.</v>
      </c>
      <c r="B236" s="93">
        <v>514</v>
      </c>
      <c r="C236" s="220" t="s">
        <v>212</v>
      </c>
      <c r="D236" s="8">
        <v>1917</v>
      </c>
      <c r="E236" s="9" t="s">
        <v>23</v>
      </c>
      <c r="F236" s="9" t="s">
        <v>28</v>
      </c>
      <c r="G236" s="10">
        <v>2</v>
      </c>
      <c r="H236" s="10">
        <v>2</v>
      </c>
      <c r="I236" s="11">
        <v>248.8</v>
      </c>
      <c r="J236" s="11">
        <v>177.6</v>
      </c>
      <c r="K236" s="11">
        <v>177.6</v>
      </c>
      <c r="L236" s="35">
        <v>6</v>
      </c>
      <c r="M236" s="11">
        <f t="shared" si="29"/>
        <v>1208143.08</v>
      </c>
      <c r="N236" s="11"/>
      <c r="O236" s="11"/>
      <c r="P236" s="11"/>
      <c r="Q236" s="11">
        <f t="shared" si="25"/>
        <v>1208143.08</v>
      </c>
      <c r="R236" s="11"/>
      <c r="S236" s="35"/>
      <c r="T236" s="11"/>
      <c r="U236" s="11"/>
      <c r="V236" s="11"/>
      <c r="W236" s="11"/>
      <c r="X236" s="11"/>
      <c r="Y236" s="11">
        <v>410</v>
      </c>
      <c r="Z236" s="11">
        <v>1081518.53</v>
      </c>
      <c r="AA236" s="11"/>
      <c r="AB236" s="11"/>
      <c r="AC236" s="11"/>
      <c r="AD236" s="11"/>
      <c r="AE236" s="11"/>
      <c r="AF236" s="74">
        <v>126624.55</v>
      </c>
      <c r="AG236" s="30" t="s">
        <v>197</v>
      </c>
      <c r="AH236" s="101"/>
      <c r="AI236" s="159"/>
      <c r="AJ236" s="183"/>
      <c r="AK236" s="183"/>
      <c r="AL236" s="183"/>
      <c r="AM236" s="183"/>
      <c r="AN236" s="183"/>
      <c r="AO236" s="70">
        <f>MAX(AO$26:AO235)+1</f>
        <v>204</v>
      </c>
      <c r="AP236" s="70" t="s">
        <v>142</v>
      </c>
      <c r="AQ236" s="70" t="str">
        <f t="shared" si="28"/>
        <v>204.</v>
      </c>
      <c r="AS236" s="70"/>
      <c r="AV236" s="114"/>
    </row>
    <row r="237" spans="1:48" ht="22.5" customHeight="1" x14ac:dyDescent="0.25">
      <c r="A237" s="93" t="str">
        <f t="shared" si="27"/>
        <v>205.</v>
      </c>
      <c r="B237" s="93">
        <v>196</v>
      </c>
      <c r="C237" s="222" t="s">
        <v>38</v>
      </c>
      <c r="D237" s="4">
        <v>1962</v>
      </c>
      <c r="E237" s="4" t="s">
        <v>23</v>
      </c>
      <c r="F237" s="4" t="s">
        <v>24</v>
      </c>
      <c r="G237" s="4">
        <v>4</v>
      </c>
      <c r="H237" s="4">
        <v>2</v>
      </c>
      <c r="I237" s="15">
        <v>1297.02</v>
      </c>
      <c r="J237" s="11">
        <v>849.74</v>
      </c>
      <c r="K237" s="15">
        <v>849.74</v>
      </c>
      <c r="L237" s="36">
        <v>52</v>
      </c>
      <c r="M237" s="11">
        <f t="shared" si="29"/>
        <v>1082361.3999999999</v>
      </c>
      <c r="N237" s="15"/>
      <c r="O237" s="15"/>
      <c r="P237" s="15"/>
      <c r="Q237" s="11">
        <f t="shared" si="25"/>
        <v>1082361.3999999999</v>
      </c>
      <c r="R237" s="15">
        <f>523821.18+484479.85</f>
        <v>1008301.03</v>
      </c>
      <c r="S237" s="98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1"/>
      <c r="AF237" s="203">
        <v>74060.37</v>
      </c>
      <c r="AG237" s="30" t="s">
        <v>197</v>
      </c>
      <c r="AH237" s="101"/>
      <c r="AI237" s="159"/>
      <c r="AJ237" s="182" t="s">
        <v>1412</v>
      </c>
      <c r="AK237" s="182"/>
      <c r="AL237" s="182"/>
      <c r="AM237" s="182"/>
      <c r="AN237" s="182"/>
      <c r="AO237" s="70">
        <f>MAX(AO$26:AO236)+1</f>
        <v>205</v>
      </c>
      <c r="AP237" s="70" t="s">
        <v>142</v>
      </c>
      <c r="AQ237" s="70" t="str">
        <f t="shared" si="28"/>
        <v>205.</v>
      </c>
      <c r="AS237" s="70"/>
      <c r="AV237" s="114"/>
    </row>
    <row r="238" spans="1:48" ht="22.5" customHeight="1" x14ac:dyDescent="0.25">
      <c r="A238" s="93" t="str">
        <f t="shared" si="27"/>
        <v>206.</v>
      </c>
      <c r="B238" s="93">
        <v>5463</v>
      </c>
      <c r="C238" s="222" t="s">
        <v>330</v>
      </c>
      <c r="D238" s="4">
        <v>1966</v>
      </c>
      <c r="E238" s="4" t="s">
        <v>23</v>
      </c>
      <c r="F238" s="4" t="s">
        <v>24</v>
      </c>
      <c r="G238" s="4">
        <v>2</v>
      </c>
      <c r="H238" s="4">
        <v>2</v>
      </c>
      <c r="I238" s="15">
        <v>791.7</v>
      </c>
      <c r="J238" s="11">
        <v>553.20000000000005</v>
      </c>
      <c r="K238" s="15">
        <v>553.20000000000005</v>
      </c>
      <c r="L238" s="36">
        <v>57</v>
      </c>
      <c r="M238" s="11">
        <f t="shared" si="29"/>
        <v>376612.26</v>
      </c>
      <c r="N238" s="15"/>
      <c r="O238" s="15"/>
      <c r="P238" s="15"/>
      <c r="Q238" s="11">
        <f t="shared" si="25"/>
        <v>376612.26</v>
      </c>
      <c r="R238" s="15"/>
      <c r="S238" s="98"/>
      <c r="T238" s="15"/>
      <c r="U238" s="15"/>
      <c r="V238" s="15"/>
      <c r="W238" s="15"/>
      <c r="X238" s="15"/>
      <c r="Y238" s="15"/>
      <c r="Z238" s="15"/>
      <c r="AA238" s="15">
        <v>98.3</v>
      </c>
      <c r="AB238" s="15">
        <v>376612.26</v>
      </c>
      <c r="AC238" s="15"/>
      <c r="AD238" s="15"/>
      <c r="AE238" s="15"/>
      <c r="AF238" s="203"/>
      <c r="AG238" s="30" t="s">
        <v>197</v>
      </c>
      <c r="AH238" s="101"/>
      <c r="AI238" s="159"/>
      <c r="AJ238" s="182"/>
      <c r="AK238" s="182"/>
      <c r="AL238" s="182"/>
      <c r="AM238" s="182"/>
      <c r="AN238" s="182"/>
      <c r="AO238" s="70">
        <f>MAX(AO$26:AO237)+1</f>
        <v>206</v>
      </c>
      <c r="AP238" s="70" t="s">
        <v>142</v>
      </c>
      <c r="AQ238" s="70" t="str">
        <f t="shared" si="28"/>
        <v>206.</v>
      </c>
      <c r="AS238" s="70"/>
      <c r="AV238" s="114"/>
    </row>
    <row r="239" spans="1:48" ht="22.5" customHeight="1" x14ac:dyDescent="0.25">
      <c r="A239" s="93" t="str">
        <f t="shared" si="27"/>
        <v>207.</v>
      </c>
      <c r="B239" s="93">
        <v>293</v>
      </c>
      <c r="C239" s="222" t="s">
        <v>1227</v>
      </c>
      <c r="D239" s="4">
        <v>1940</v>
      </c>
      <c r="E239" s="4" t="s">
        <v>23</v>
      </c>
      <c r="F239" s="4" t="s">
        <v>25</v>
      </c>
      <c r="G239" s="4">
        <v>2</v>
      </c>
      <c r="H239" s="4">
        <v>1</v>
      </c>
      <c r="I239" s="15">
        <v>279</v>
      </c>
      <c r="J239" s="11">
        <v>194.1</v>
      </c>
      <c r="K239" s="15">
        <v>194.1</v>
      </c>
      <c r="L239" s="36">
        <v>11</v>
      </c>
      <c r="M239" s="15">
        <f t="shared" si="29"/>
        <v>1161170.82</v>
      </c>
      <c r="N239" s="15"/>
      <c r="O239" s="15"/>
      <c r="P239" s="15"/>
      <c r="Q239" s="11">
        <f t="shared" si="25"/>
        <v>1161170.82</v>
      </c>
      <c r="R239" s="15"/>
      <c r="S239" s="98"/>
      <c r="T239" s="15"/>
      <c r="U239" s="15"/>
      <c r="V239" s="15"/>
      <c r="W239" s="15"/>
      <c r="X239" s="15"/>
      <c r="Y239" s="15">
        <v>348</v>
      </c>
      <c r="Z239" s="15">
        <v>1062693.54</v>
      </c>
      <c r="AA239" s="15"/>
      <c r="AB239" s="15"/>
      <c r="AC239" s="15"/>
      <c r="AD239" s="15"/>
      <c r="AE239" s="15"/>
      <c r="AF239" s="203">
        <v>98477.28</v>
      </c>
      <c r="AG239" s="30" t="s">
        <v>197</v>
      </c>
      <c r="AH239" s="101"/>
      <c r="AI239" s="159"/>
      <c r="AJ239" s="182"/>
      <c r="AK239" s="182"/>
      <c r="AL239" s="182"/>
      <c r="AM239" s="182"/>
      <c r="AN239" s="182"/>
      <c r="AO239" s="70">
        <f>MAX(AO$26:AO238)+1</f>
        <v>207</v>
      </c>
      <c r="AP239" s="70" t="s">
        <v>142</v>
      </c>
      <c r="AQ239" s="70" t="str">
        <f t="shared" si="28"/>
        <v>207.</v>
      </c>
      <c r="AS239" s="70"/>
      <c r="AV239" s="114"/>
    </row>
    <row r="240" spans="1:48" ht="22.5" customHeight="1" x14ac:dyDescent="0.25">
      <c r="A240" s="93" t="str">
        <f t="shared" si="27"/>
        <v>208.</v>
      </c>
      <c r="B240" s="93">
        <v>295</v>
      </c>
      <c r="C240" s="226" t="s">
        <v>252</v>
      </c>
      <c r="D240" s="4">
        <v>1962</v>
      </c>
      <c r="E240" s="4" t="s">
        <v>23</v>
      </c>
      <c r="F240" s="4" t="s">
        <v>24</v>
      </c>
      <c r="G240" s="4">
        <v>4</v>
      </c>
      <c r="H240" s="4">
        <v>4</v>
      </c>
      <c r="I240" s="15">
        <v>2127.1</v>
      </c>
      <c r="J240" s="11">
        <v>1627.1</v>
      </c>
      <c r="K240" s="15">
        <v>1199.5</v>
      </c>
      <c r="L240" s="36">
        <v>71</v>
      </c>
      <c r="M240" s="15">
        <f t="shared" si="29"/>
        <v>4153917.2399999998</v>
      </c>
      <c r="N240" s="15"/>
      <c r="O240" s="15"/>
      <c r="P240" s="15"/>
      <c r="Q240" s="11">
        <f t="shared" si="25"/>
        <v>4153917.2399999998</v>
      </c>
      <c r="R240" s="15">
        <f>851045.82+608011.98+518485.1+1871802.28</f>
        <v>3849345.1799999997</v>
      </c>
      <c r="S240" s="98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203"/>
      <c r="AE240" s="203">
        <v>236656.99</v>
      </c>
      <c r="AF240" s="203">
        <v>67915.070000000007</v>
      </c>
      <c r="AG240" s="30" t="s">
        <v>197</v>
      </c>
      <c r="AH240" s="101"/>
      <c r="AI240" s="159"/>
      <c r="AJ240" s="182" t="s">
        <v>2354</v>
      </c>
      <c r="AK240" s="182"/>
      <c r="AL240" s="182"/>
      <c r="AM240" s="182"/>
      <c r="AN240" s="182"/>
      <c r="AO240" s="70">
        <f>MAX(AO$26:AO239)+1</f>
        <v>208</v>
      </c>
      <c r="AP240" s="70" t="s">
        <v>142</v>
      </c>
      <c r="AQ240" s="70" t="str">
        <f t="shared" si="28"/>
        <v>208.</v>
      </c>
      <c r="AS240" s="70"/>
      <c r="AV240" s="114"/>
    </row>
    <row r="241" spans="1:48" ht="22.5" customHeight="1" x14ac:dyDescent="0.25">
      <c r="A241" s="93" t="str">
        <f t="shared" si="27"/>
        <v>209.</v>
      </c>
      <c r="B241" s="93">
        <v>452</v>
      </c>
      <c r="C241" s="220" t="s">
        <v>46</v>
      </c>
      <c r="D241" s="8">
        <v>1959</v>
      </c>
      <c r="E241" s="9" t="s">
        <v>23</v>
      </c>
      <c r="F241" s="9" t="s">
        <v>24</v>
      </c>
      <c r="G241" s="10">
        <v>2</v>
      </c>
      <c r="H241" s="10">
        <v>1</v>
      </c>
      <c r="I241" s="11">
        <v>529.17999999999995</v>
      </c>
      <c r="J241" s="11">
        <v>307.3</v>
      </c>
      <c r="K241" s="11">
        <v>307.3</v>
      </c>
      <c r="L241" s="35">
        <v>44</v>
      </c>
      <c r="M241" s="11">
        <f t="shared" si="29"/>
        <v>131948.54</v>
      </c>
      <c r="N241" s="11"/>
      <c r="O241" s="11"/>
      <c r="P241" s="11"/>
      <c r="Q241" s="11">
        <f t="shared" si="25"/>
        <v>131948.54</v>
      </c>
      <c r="R241" s="11">
        <v>131948.54</v>
      </c>
      <c r="S241" s="35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74"/>
      <c r="AG241" s="30" t="s">
        <v>197</v>
      </c>
      <c r="AH241" s="101"/>
      <c r="AI241" s="159"/>
      <c r="AJ241" s="183" t="s">
        <v>1396</v>
      </c>
      <c r="AK241" s="183"/>
      <c r="AL241" s="183"/>
      <c r="AM241" s="183"/>
      <c r="AN241" s="183"/>
      <c r="AO241" s="70">
        <f>MAX(AO$26:AO240)+1</f>
        <v>209</v>
      </c>
      <c r="AP241" s="70" t="s">
        <v>142</v>
      </c>
      <c r="AQ241" s="70" t="str">
        <f t="shared" si="28"/>
        <v>209.</v>
      </c>
      <c r="AS241" s="70"/>
      <c r="AV241" s="114"/>
    </row>
    <row r="242" spans="1:48" ht="22.5" customHeight="1" x14ac:dyDescent="0.25">
      <c r="A242" s="93" t="str">
        <f t="shared" si="27"/>
        <v>210.</v>
      </c>
      <c r="B242" s="93">
        <v>312</v>
      </c>
      <c r="C242" s="226" t="s">
        <v>286</v>
      </c>
      <c r="D242" s="4">
        <v>1963</v>
      </c>
      <c r="E242" s="4" t="s">
        <v>23</v>
      </c>
      <c r="F242" s="4" t="s">
        <v>24</v>
      </c>
      <c r="G242" s="4">
        <v>2</v>
      </c>
      <c r="H242" s="4">
        <v>2</v>
      </c>
      <c r="I242" s="15">
        <v>995.7</v>
      </c>
      <c r="J242" s="11">
        <v>561.4</v>
      </c>
      <c r="K242" s="15">
        <v>561.4</v>
      </c>
      <c r="L242" s="36">
        <v>24</v>
      </c>
      <c r="M242" s="15">
        <f t="shared" si="29"/>
        <v>2371980.62</v>
      </c>
      <c r="N242" s="15"/>
      <c r="O242" s="15"/>
      <c r="P242" s="15"/>
      <c r="Q242" s="11">
        <f t="shared" ref="Q242:Q295" si="30">M242</f>
        <v>2371980.62</v>
      </c>
      <c r="R242" s="15"/>
      <c r="S242" s="98"/>
      <c r="T242" s="15"/>
      <c r="U242" s="15">
        <v>504</v>
      </c>
      <c r="V242" s="15">
        <v>2371980.62</v>
      </c>
      <c r="W242" s="15"/>
      <c r="X242" s="15"/>
      <c r="Y242" s="15"/>
      <c r="Z242" s="15"/>
      <c r="AA242" s="15"/>
      <c r="AB242" s="15"/>
      <c r="AC242" s="15"/>
      <c r="AD242" s="15"/>
      <c r="AE242" s="15"/>
      <c r="AF242" s="203"/>
      <c r="AG242" s="30" t="s">
        <v>197</v>
      </c>
      <c r="AH242" s="101"/>
      <c r="AI242" s="159"/>
      <c r="AJ242" s="182"/>
      <c r="AK242" s="182"/>
      <c r="AL242" s="182"/>
      <c r="AM242" s="182"/>
      <c r="AN242" s="182"/>
      <c r="AO242" s="70">
        <f>MAX(AO$26:AO241)+1</f>
        <v>210</v>
      </c>
      <c r="AP242" s="70" t="s">
        <v>142</v>
      </c>
      <c r="AQ242" s="70" t="str">
        <f t="shared" si="28"/>
        <v>210.</v>
      </c>
      <c r="AS242" s="70"/>
      <c r="AV242" s="114"/>
    </row>
    <row r="243" spans="1:48" ht="22.5" customHeight="1" x14ac:dyDescent="0.25">
      <c r="A243" s="93" t="str">
        <f t="shared" si="27"/>
        <v>211.</v>
      </c>
      <c r="B243" s="93">
        <v>383</v>
      </c>
      <c r="C243" s="240" t="s">
        <v>257</v>
      </c>
      <c r="D243" s="4">
        <v>1962</v>
      </c>
      <c r="E243" s="4" t="s">
        <v>23</v>
      </c>
      <c r="F243" s="4" t="s">
        <v>28</v>
      </c>
      <c r="G243" s="4">
        <v>5</v>
      </c>
      <c r="H243" s="4">
        <v>4</v>
      </c>
      <c r="I243" s="15">
        <v>3977.99</v>
      </c>
      <c r="J243" s="11">
        <v>2535.4899999999998</v>
      </c>
      <c r="K243" s="15">
        <v>2388.59</v>
      </c>
      <c r="L243" s="36">
        <v>100</v>
      </c>
      <c r="M243" s="15">
        <f t="shared" si="29"/>
        <v>4483492.5</v>
      </c>
      <c r="N243" s="15"/>
      <c r="O243" s="15"/>
      <c r="P243" s="15"/>
      <c r="Q243" s="11">
        <f t="shared" si="30"/>
        <v>4483492.5</v>
      </c>
      <c r="R243" s="15">
        <v>4369664.9000000004</v>
      </c>
      <c r="S243" s="98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1"/>
      <c r="AF243" s="203">
        <v>113827.6</v>
      </c>
      <c r="AG243" s="30" t="s">
        <v>197</v>
      </c>
      <c r="AH243" s="101"/>
      <c r="AI243" s="159"/>
      <c r="AJ243" s="182" t="s">
        <v>1395</v>
      </c>
      <c r="AK243" s="182"/>
      <c r="AL243" s="182"/>
      <c r="AM243" s="182"/>
      <c r="AN243" s="182"/>
      <c r="AO243" s="70">
        <f>MAX(AO$26:AO242)+1</f>
        <v>211</v>
      </c>
      <c r="AP243" s="70" t="s">
        <v>142</v>
      </c>
      <c r="AQ243" s="70" t="str">
        <f t="shared" si="28"/>
        <v>211.</v>
      </c>
      <c r="AS243" s="70"/>
      <c r="AV243" s="114"/>
    </row>
    <row r="244" spans="1:48" ht="22.5" customHeight="1" x14ac:dyDescent="0.25">
      <c r="A244" s="93" t="str">
        <f t="shared" si="27"/>
        <v>212.</v>
      </c>
      <c r="B244" s="93">
        <v>387</v>
      </c>
      <c r="C244" s="240" t="s">
        <v>287</v>
      </c>
      <c r="D244" s="4">
        <v>1963</v>
      </c>
      <c r="E244" s="4" t="s">
        <v>23</v>
      </c>
      <c r="F244" s="4" t="s">
        <v>24</v>
      </c>
      <c r="G244" s="4">
        <v>4</v>
      </c>
      <c r="H244" s="4">
        <v>3</v>
      </c>
      <c r="I244" s="15">
        <v>1596.02</v>
      </c>
      <c r="J244" s="11">
        <v>1487.09</v>
      </c>
      <c r="K244" s="15">
        <v>1443.39</v>
      </c>
      <c r="L244" s="36">
        <v>50</v>
      </c>
      <c r="M244" s="15">
        <f t="shared" si="29"/>
        <v>242512.58</v>
      </c>
      <c r="N244" s="15"/>
      <c r="O244" s="15"/>
      <c r="P244" s="15"/>
      <c r="Q244" s="11">
        <f t="shared" si="30"/>
        <v>242512.58</v>
      </c>
      <c r="R244" s="15">
        <v>242512.58</v>
      </c>
      <c r="S244" s="98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203"/>
      <c r="AG244" s="30" t="s">
        <v>197</v>
      </c>
      <c r="AH244" s="101"/>
      <c r="AI244" s="159"/>
      <c r="AJ244" s="182" t="s">
        <v>1396</v>
      </c>
      <c r="AK244" s="182"/>
      <c r="AL244" s="182"/>
      <c r="AM244" s="182"/>
      <c r="AN244" s="182"/>
      <c r="AO244" s="70">
        <f>MAX(AO$26:AO243)+1</f>
        <v>212</v>
      </c>
      <c r="AP244" s="70" t="s">
        <v>142</v>
      </c>
      <c r="AQ244" s="70" t="str">
        <f t="shared" si="28"/>
        <v>212.</v>
      </c>
      <c r="AS244" s="70"/>
      <c r="AV244" s="114"/>
    </row>
    <row r="245" spans="1:48" ht="22.5" customHeight="1" x14ac:dyDescent="0.25">
      <c r="A245" s="93" t="str">
        <f t="shared" si="27"/>
        <v>213.</v>
      </c>
      <c r="B245" s="93">
        <v>171</v>
      </c>
      <c r="C245" s="220" t="s">
        <v>199</v>
      </c>
      <c r="D245" s="4">
        <v>1961</v>
      </c>
      <c r="E245" s="9" t="s">
        <v>23</v>
      </c>
      <c r="F245" s="9" t="s">
        <v>24</v>
      </c>
      <c r="G245" s="10">
        <v>2</v>
      </c>
      <c r="H245" s="10">
        <v>1</v>
      </c>
      <c r="I245" s="11">
        <v>273.8</v>
      </c>
      <c r="J245" s="11">
        <v>195.1</v>
      </c>
      <c r="K245" s="11">
        <v>195.1</v>
      </c>
      <c r="L245" s="35">
        <v>16</v>
      </c>
      <c r="M245" s="11">
        <f t="shared" si="29"/>
        <v>235671.96000000002</v>
      </c>
      <c r="N245" s="11"/>
      <c r="O245" s="11"/>
      <c r="P245" s="11"/>
      <c r="Q245" s="11">
        <f t="shared" si="30"/>
        <v>235671.96000000002</v>
      </c>
      <c r="R245" s="11">
        <f>111593.82+124078.14</f>
        <v>235671.96000000002</v>
      </c>
      <c r="S245" s="35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74"/>
      <c r="AG245" s="30" t="s">
        <v>197</v>
      </c>
      <c r="AH245" s="101"/>
      <c r="AI245" s="159"/>
      <c r="AJ245" s="184" t="s">
        <v>1394</v>
      </c>
      <c r="AK245" s="184"/>
      <c r="AL245" s="184"/>
      <c r="AM245" s="184"/>
      <c r="AN245" s="184"/>
      <c r="AO245" s="70">
        <f>MAX(AO$26:AO244)+1</f>
        <v>213</v>
      </c>
      <c r="AP245" s="70" t="s">
        <v>142</v>
      </c>
      <c r="AQ245" s="70" t="str">
        <f t="shared" si="28"/>
        <v>213.</v>
      </c>
      <c r="AS245" s="70"/>
      <c r="AV245" s="114"/>
    </row>
    <row r="246" spans="1:48" ht="22.5" customHeight="1" x14ac:dyDescent="0.25">
      <c r="A246" s="93" t="str">
        <f t="shared" si="27"/>
        <v>214.</v>
      </c>
      <c r="B246" s="93">
        <v>5470</v>
      </c>
      <c r="C246" s="240" t="s">
        <v>311</v>
      </c>
      <c r="D246" s="8">
        <v>1967</v>
      </c>
      <c r="E246" s="4" t="s">
        <v>23</v>
      </c>
      <c r="F246" s="4" t="s">
        <v>24</v>
      </c>
      <c r="G246" s="8">
        <v>2</v>
      </c>
      <c r="H246" s="8">
        <v>2</v>
      </c>
      <c r="I246" s="13">
        <v>786.2</v>
      </c>
      <c r="J246" s="11">
        <v>548.6</v>
      </c>
      <c r="K246" s="13">
        <v>548.6</v>
      </c>
      <c r="L246" s="36">
        <v>32</v>
      </c>
      <c r="M246" s="15">
        <f t="shared" si="29"/>
        <v>360847.8</v>
      </c>
      <c r="N246" s="15"/>
      <c r="O246" s="15"/>
      <c r="P246" s="15"/>
      <c r="Q246" s="11">
        <f t="shared" si="30"/>
        <v>360847.8</v>
      </c>
      <c r="R246" s="15"/>
      <c r="S246" s="98"/>
      <c r="T246" s="15"/>
      <c r="U246" s="15"/>
      <c r="V246" s="15"/>
      <c r="W246" s="15"/>
      <c r="X246" s="15"/>
      <c r="Y246" s="15"/>
      <c r="Z246" s="15"/>
      <c r="AA246" s="15">
        <v>143.6</v>
      </c>
      <c r="AB246" s="15">
        <v>360847.8</v>
      </c>
      <c r="AC246" s="15"/>
      <c r="AD246" s="15"/>
      <c r="AE246" s="11"/>
      <c r="AF246" s="203"/>
      <c r="AG246" s="30" t="s">
        <v>197</v>
      </c>
      <c r="AH246" s="101"/>
      <c r="AI246" s="159"/>
      <c r="AJ246" s="182"/>
      <c r="AK246" s="182"/>
      <c r="AL246" s="182"/>
      <c r="AM246" s="182"/>
      <c r="AN246" s="182"/>
      <c r="AO246" s="70">
        <f>MAX(AO$26:AO245)+1</f>
        <v>214</v>
      </c>
      <c r="AP246" s="70" t="s">
        <v>142</v>
      </c>
      <c r="AQ246" s="70" t="str">
        <f t="shared" si="28"/>
        <v>214.</v>
      </c>
      <c r="AS246" s="70"/>
      <c r="AV246" s="114"/>
    </row>
    <row r="247" spans="1:48" ht="22.5" customHeight="1" x14ac:dyDescent="0.25">
      <c r="A247" s="93" t="str">
        <f t="shared" si="27"/>
        <v>215.</v>
      </c>
      <c r="B247" s="93">
        <v>398</v>
      </c>
      <c r="C247" s="240" t="s">
        <v>289</v>
      </c>
      <c r="D247" s="4">
        <v>1927</v>
      </c>
      <c r="E247" s="4" t="s">
        <v>23</v>
      </c>
      <c r="F247" s="4" t="s">
        <v>25</v>
      </c>
      <c r="G247" s="4">
        <v>2</v>
      </c>
      <c r="H247" s="4">
        <v>1</v>
      </c>
      <c r="I247" s="15">
        <v>772.4</v>
      </c>
      <c r="J247" s="11">
        <v>415.8</v>
      </c>
      <c r="K247" s="15">
        <v>259.89999999999998</v>
      </c>
      <c r="L247" s="36">
        <v>25</v>
      </c>
      <c r="M247" s="15">
        <f t="shared" si="29"/>
        <v>2091609.74</v>
      </c>
      <c r="N247" s="15"/>
      <c r="O247" s="15"/>
      <c r="P247" s="15"/>
      <c r="Q247" s="11">
        <f t="shared" si="30"/>
        <v>2091609.74</v>
      </c>
      <c r="R247" s="15"/>
      <c r="S247" s="98"/>
      <c r="T247" s="15"/>
      <c r="U247" s="15">
        <v>433</v>
      </c>
      <c r="V247" s="15">
        <v>2091609.74</v>
      </c>
      <c r="W247" s="15"/>
      <c r="X247" s="15"/>
      <c r="Y247" s="15"/>
      <c r="Z247" s="15"/>
      <c r="AA247" s="15"/>
      <c r="AB247" s="15"/>
      <c r="AC247" s="15"/>
      <c r="AD247" s="15"/>
      <c r="AE247" s="15"/>
      <c r="AF247" s="203"/>
      <c r="AG247" s="30" t="s">
        <v>197</v>
      </c>
      <c r="AH247" s="101"/>
      <c r="AI247" s="159"/>
      <c r="AJ247" s="182"/>
      <c r="AK247" s="182"/>
      <c r="AL247" s="182"/>
      <c r="AM247" s="182"/>
      <c r="AN247" s="182"/>
      <c r="AO247" s="70">
        <f>MAX(AO$26:AO246)+1</f>
        <v>215</v>
      </c>
      <c r="AP247" s="70" t="s">
        <v>142</v>
      </c>
      <c r="AQ247" s="70" t="str">
        <f t="shared" si="28"/>
        <v>215.</v>
      </c>
      <c r="AS247" s="70"/>
      <c r="AV247" s="114"/>
    </row>
    <row r="248" spans="1:48" ht="22.5" customHeight="1" x14ac:dyDescent="0.25">
      <c r="A248" s="93" t="str">
        <f t="shared" si="27"/>
        <v>216.</v>
      </c>
      <c r="B248" s="93">
        <v>408</v>
      </c>
      <c r="C248" s="240" t="s">
        <v>290</v>
      </c>
      <c r="D248" s="8">
        <v>1950</v>
      </c>
      <c r="E248" s="4" t="s">
        <v>23</v>
      </c>
      <c r="F248" s="4" t="s">
        <v>24</v>
      </c>
      <c r="G248" s="8">
        <v>2</v>
      </c>
      <c r="H248" s="8">
        <v>1</v>
      </c>
      <c r="I248" s="13">
        <v>724.8</v>
      </c>
      <c r="J248" s="11">
        <v>399.8</v>
      </c>
      <c r="K248" s="13">
        <v>399.8</v>
      </c>
      <c r="L248" s="36">
        <v>15</v>
      </c>
      <c r="M248" s="15">
        <f t="shared" si="29"/>
        <v>79422.38</v>
      </c>
      <c r="N248" s="15"/>
      <c r="O248" s="15"/>
      <c r="P248" s="15"/>
      <c r="Q248" s="11">
        <f t="shared" si="30"/>
        <v>79422.38</v>
      </c>
      <c r="R248" s="15">
        <v>79422.38</v>
      </c>
      <c r="S248" s="98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203"/>
      <c r="AG248" s="30" t="s">
        <v>197</v>
      </c>
      <c r="AH248" s="101"/>
      <c r="AI248" s="159"/>
      <c r="AJ248" s="182" t="s">
        <v>1396</v>
      </c>
      <c r="AK248" s="182"/>
      <c r="AL248" s="182"/>
      <c r="AM248" s="182"/>
      <c r="AN248" s="182"/>
      <c r="AO248" s="70">
        <f>MAX(AO$26:AO247)+1</f>
        <v>216</v>
      </c>
      <c r="AP248" s="70" t="s">
        <v>142</v>
      </c>
      <c r="AQ248" s="70" t="str">
        <f t="shared" si="28"/>
        <v>216.</v>
      </c>
      <c r="AS248" s="70"/>
      <c r="AV248" s="114"/>
    </row>
    <row r="249" spans="1:48" ht="22.5" customHeight="1" x14ac:dyDescent="0.25">
      <c r="A249" s="93" t="str">
        <f t="shared" si="27"/>
        <v>217.</v>
      </c>
      <c r="B249" s="93">
        <v>5678</v>
      </c>
      <c r="C249" s="240" t="s">
        <v>1222</v>
      </c>
      <c r="D249" s="4">
        <v>1960</v>
      </c>
      <c r="E249" s="4"/>
      <c r="F249" s="4" t="s">
        <v>24</v>
      </c>
      <c r="G249" s="4">
        <v>2</v>
      </c>
      <c r="H249" s="4">
        <v>3</v>
      </c>
      <c r="I249" s="15">
        <v>344.2</v>
      </c>
      <c r="J249" s="11">
        <v>313.39999999999998</v>
      </c>
      <c r="K249" s="15">
        <v>313.39999999999998</v>
      </c>
      <c r="L249" s="36">
        <v>18</v>
      </c>
      <c r="M249" s="15">
        <f t="shared" si="29"/>
        <v>1379551.08</v>
      </c>
      <c r="N249" s="15"/>
      <c r="O249" s="15"/>
      <c r="P249" s="15"/>
      <c r="Q249" s="11">
        <f t="shared" si="30"/>
        <v>1379551.08</v>
      </c>
      <c r="R249" s="15"/>
      <c r="S249" s="98"/>
      <c r="T249" s="15"/>
      <c r="U249" s="15">
        <v>317</v>
      </c>
      <c r="V249" s="15">
        <v>1379551.08</v>
      </c>
      <c r="W249" s="15"/>
      <c r="X249" s="15"/>
      <c r="Y249" s="15"/>
      <c r="Z249" s="15"/>
      <c r="AA249" s="15"/>
      <c r="AB249" s="15"/>
      <c r="AC249" s="15"/>
      <c r="AD249" s="15"/>
      <c r="AE249" s="15"/>
      <c r="AF249" s="203"/>
      <c r="AG249" s="30" t="s">
        <v>197</v>
      </c>
      <c r="AH249" s="101"/>
      <c r="AI249" s="159"/>
      <c r="AJ249" s="182"/>
      <c r="AK249" s="182"/>
      <c r="AL249" s="182"/>
      <c r="AM249" s="182"/>
      <c r="AN249" s="182"/>
      <c r="AO249" s="70">
        <f>MAX(AO$26:AO248)+1</f>
        <v>217</v>
      </c>
      <c r="AP249" s="70" t="s">
        <v>142</v>
      </c>
      <c r="AQ249" s="70" t="str">
        <f t="shared" si="28"/>
        <v>217.</v>
      </c>
      <c r="AS249" s="70"/>
      <c r="AV249" s="114"/>
    </row>
    <row r="250" spans="1:48" ht="22.5" customHeight="1" x14ac:dyDescent="0.25">
      <c r="A250" s="93" t="str">
        <f t="shared" si="27"/>
        <v>218.</v>
      </c>
      <c r="B250" s="93">
        <v>454</v>
      </c>
      <c r="C250" s="220" t="s">
        <v>206</v>
      </c>
      <c r="D250" s="8">
        <v>1962</v>
      </c>
      <c r="E250" s="9" t="s">
        <v>23</v>
      </c>
      <c r="F250" s="9" t="s">
        <v>24</v>
      </c>
      <c r="G250" s="10">
        <v>2</v>
      </c>
      <c r="H250" s="10">
        <v>1</v>
      </c>
      <c r="I250" s="11">
        <v>517.1</v>
      </c>
      <c r="J250" s="11">
        <v>310.10000000000002</v>
      </c>
      <c r="K250" s="11">
        <v>310.10000000000002</v>
      </c>
      <c r="L250" s="35">
        <v>15</v>
      </c>
      <c r="M250" s="11">
        <f t="shared" ref="M250:M280" si="31">R250+T250+V250+X250+Z250+AB250+AE250+AF250</f>
        <v>1315303.31</v>
      </c>
      <c r="N250" s="11"/>
      <c r="O250" s="11"/>
      <c r="P250" s="11"/>
      <c r="Q250" s="11">
        <f t="shared" si="30"/>
        <v>1315303.31</v>
      </c>
      <c r="R250" s="15"/>
      <c r="S250" s="35"/>
      <c r="T250" s="11"/>
      <c r="U250" s="11">
        <v>281.2</v>
      </c>
      <c r="V250" s="11">
        <v>1315303.31</v>
      </c>
      <c r="W250" s="11"/>
      <c r="X250" s="11"/>
      <c r="Y250" s="11"/>
      <c r="Z250" s="11"/>
      <c r="AA250" s="11"/>
      <c r="AB250" s="11"/>
      <c r="AC250" s="11"/>
      <c r="AD250" s="11"/>
      <c r="AE250" s="11"/>
      <c r="AF250" s="74"/>
      <c r="AG250" s="29" t="s">
        <v>197</v>
      </c>
      <c r="AH250" s="118"/>
      <c r="AI250" s="159"/>
      <c r="AJ250" s="183"/>
      <c r="AK250" s="183"/>
      <c r="AL250" s="183"/>
      <c r="AM250" s="183"/>
      <c r="AN250" s="183"/>
      <c r="AO250" s="70">
        <f>MAX(AO$26:AO249)+1</f>
        <v>218</v>
      </c>
      <c r="AP250" s="70" t="s">
        <v>142</v>
      </c>
      <c r="AQ250" s="70" t="str">
        <f t="shared" si="28"/>
        <v>218.</v>
      </c>
      <c r="AS250" s="70"/>
      <c r="AV250" s="114"/>
    </row>
    <row r="251" spans="1:48" ht="22.5" customHeight="1" x14ac:dyDescent="0.25">
      <c r="A251" s="93" t="str">
        <f t="shared" si="27"/>
        <v>219.</v>
      </c>
      <c r="B251" s="93">
        <v>406</v>
      </c>
      <c r="C251" s="220" t="s">
        <v>204</v>
      </c>
      <c r="D251" s="8">
        <v>1955</v>
      </c>
      <c r="E251" s="9" t="s">
        <v>23</v>
      </c>
      <c r="F251" s="9" t="s">
        <v>24</v>
      </c>
      <c r="G251" s="10">
        <v>2</v>
      </c>
      <c r="H251" s="10">
        <v>2</v>
      </c>
      <c r="I251" s="11">
        <v>289.55</v>
      </c>
      <c r="J251" s="11">
        <v>289.55</v>
      </c>
      <c r="K251" s="11">
        <v>18</v>
      </c>
      <c r="L251" s="35">
        <v>18</v>
      </c>
      <c r="M251" s="11">
        <f t="shared" si="31"/>
        <v>154220.09</v>
      </c>
      <c r="N251" s="11"/>
      <c r="O251" s="11"/>
      <c r="P251" s="11"/>
      <c r="Q251" s="11">
        <f t="shared" si="30"/>
        <v>154220.09</v>
      </c>
      <c r="R251" s="11">
        <v>154220.09</v>
      </c>
      <c r="S251" s="35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74"/>
      <c r="AG251" s="30" t="s">
        <v>197</v>
      </c>
      <c r="AH251" s="101"/>
      <c r="AI251" s="159"/>
      <c r="AJ251" s="183" t="s">
        <v>1396</v>
      </c>
      <c r="AK251" s="183"/>
      <c r="AL251" s="183"/>
      <c r="AM251" s="183"/>
      <c r="AN251" s="183"/>
      <c r="AO251" s="70">
        <f>MAX(AO$26:AO250)+1</f>
        <v>219</v>
      </c>
      <c r="AP251" s="70" t="s">
        <v>142</v>
      </c>
      <c r="AQ251" s="70" t="str">
        <f t="shared" si="28"/>
        <v>219.</v>
      </c>
      <c r="AS251" s="70"/>
      <c r="AV251" s="114"/>
    </row>
    <row r="252" spans="1:48" ht="22.5" customHeight="1" x14ac:dyDescent="0.25">
      <c r="A252" s="93" t="str">
        <f t="shared" si="27"/>
        <v>220.</v>
      </c>
      <c r="B252" s="93">
        <v>405</v>
      </c>
      <c r="C252" s="220" t="s">
        <v>45</v>
      </c>
      <c r="D252" s="8">
        <v>1958</v>
      </c>
      <c r="E252" s="9">
        <v>2017</v>
      </c>
      <c r="F252" s="9" t="s">
        <v>24</v>
      </c>
      <c r="G252" s="10">
        <v>2</v>
      </c>
      <c r="H252" s="10">
        <v>2</v>
      </c>
      <c r="I252" s="11">
        <v>1025.9000000000001</v>
      </c>
      <c r="J252" s="11">
        <v>591.9</v>
      </c>
      <c r="K252" s="11">
        <v>591.9</v>
      </c>
      <c r="L252" s="35">
        <v>36</v>
      </c>
      <c r="M252" s="11">
        <f t="shared" si="31"/>
        <v>200212.31</v>
      </c>
      <c r="N252" s="11"/>
      <c r="O252" s="11"/>
      <c r="P252" s="11"/>
      <c r="Q252" s="11">
        <f t="shared" si="30"/>
        <v>200212.31</v>
      </c>
      <c r="R252" s="11">
        <v>200212.31</v>
      </c>
      <c r="S252" s="35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74"/>
      <c r="AG252" s="30" t="s">
        <v>197</v>
      </c>
      <c r="AH252" s="101"/>
      <c r="AI252" s="159"/>
      <c r="AJ252" s="183" t="s">
        <v>1396</v>
      </c>
      <c r="AK252" s="183"/>
      <c r="AL252" s="183"/>
      <c r="AM252" s="183"/>
      <c r="AN252" s="183"/>
      <c r="AO252" s="70">
        <f>MAX(AO$26:AO251)+1</f>
        <v>220</v>
      </c>
      <c r="AP252" s="70" t="s">
        <v>142</v>
      </c>
      <c r="AQ252" s="70" t="str">
        <f t="shared" si="28"/>
        <v>220.</v>
      </c>
      <c r="AS252" s="70"/>
      <c r="AV252" s="114"/>
    </row>
    <row r="253" spans="1:48" ht="22.5" customHeight="1" x14ac:dyDescent="0.25">
      <c r="A253" s="93" t="str">
        <f t="shared" ref="A253:A306" si="32">AQ253</f>
        <v>221.</v>
      </c>
      <c r="B253" s="93">
        <v>5473</v>
      </c>
      <c r="C253" s="227" t="s">
        <v>312</v>
      </c>
      <c r="D253" s="4">
        <v>1959</v>
      </c>
      <c r="E253" s="4" t="s">
        <v>23</v>
      </c>
      <c r="F253" s="4" t="s">
        <v>24</v>
      </c>
      <c r="G253" s="4">
        <v>2</v>
      </c>
      <c r="H253" s="4">
        <v>2</v>
      </c>
      <c r="I253" s="18">
        <v>762.9</v>
      </c>
      <c r="J253" s="11">
        <v>664.88</v>
      </c>
      <c r="K253" s="18">
        <v>664.88</v>
      </c>
      <c r="L253" s="38">
        <v>36</v>
      </c>
      <c r="M253" s="15">
        <f t="shared" si="31"/>
        <v>3517449.46</v>
      </c>
      <c r="N253" s="15"/>
      <c r="O253" s="15"/>
      <c r="P253" s="15"/>
      <c r="Q253" s="11">
        <f t="shared" si="30"/>
        <v>3517449.46</v>
      </c>
      <c r="R253" s="15"/>
      <c r="S253" s="98"/>
      <c r="T253" s="15"/>
      <c r="U253" s="15">
        <v>726.2</v>
      </c>
      <c r="V253" s="13">
        <v>3517449.46</v>
      </c>
      <c r="W253" s="15"/>
      <c r="X253" s="15"/>
      <c r="Y253" s="15"/>
      <c r="Z253" s="15"/>
      <c r="AA253" s="15"/>
      <c r="AB253" s="15"/>
      <c r="AC253" s="15"/>
      <c r="AD253" s="15"/>
      <c r="AE253" s="15"/>
      <c r="AF253" s="203"/>
      <c r="AG253" s="30" t="s">
        <v>197</v>
      </c>
      <c r="AH253" s="101"/>
      <c r="AI253" s="159"/>
      <c r="AJ253" s="182"/>
      <c r="AK253" s="182"/>
      <c r="AL253" s="182"/>
      <c r="AM253" s="182"/>
      <c r="AN253" s="182"/>
      <c r="AO253" s="70">
        <f>MAX(AO$26:AO252)+1</f>
        <v>221</v>
      </c>
      <c r="AP253" s="70" t="s">
        <v>142</v>
      </c>
      <c r="AQ253" s="70" t="str">
        <f t="shared" si="28"/>
        <v>221.</v>
      </c>
      <c r="AS253" s="70"/>
      <c r="AV253" s="114"/>
    </row>
    <row r="254" spans="1:48" ht="22.5" customHeight="1" x14ac:dyDescent="0.25">
      <c r="A254" s="93" t="str">
        <f t="shared" si="32"/>
        <v>222.</v>
      </c>
      <c r="B254" s="93">
        <v>518</v>
      </c>
      <c r="C254" s="227" t="s">
        <v>292</v>
      </c>
      <c r="D254" s="4">
        <v>1991</v>
      </c>
      <c r="E254" s="4" t="s">
        <v>23</v>
      </c>
      <c r="F254" s="4" t="s">
        <v>24</v>
      </c>
      <c r="G254" s="4">
        <v>3</v>
      </c>
      <c r="H254" s="4">
        <v>2</v>
      </c>
      <c r="I254" s="18">
        <v>2009.3</v>
      </c>
      <c r="J254" s="11">
        <v>1278.3</v>
      </c>
      <c r="K254" s="18">
        <v>1278.3</v>
      </c>
      <c r="L254" s="38">
        <v>43</v>
      </c>
      <c r="M254" s="15">
        <f t="shared" si="31"/>
        <v>1945501.24</v>
      </c>
      <c r="N254" s="15"/>
      <c r="O254" s="15"/>
      <c r="P254" s="15"/>
      <c r="Q254" s="11">
        <f t="shared" si="30"/>
        <v>1945501.24</v>
      </c>
      <c r="R254" s="15"/>
      <c r="S254" s="98"/>
      <c r="T254" s="15"/>
      <c r="U254" s="15">
        <v>686.8</v>
      </c>
      <c r="V254" s="15">
        <v>1945501.24</v>
      </c>
      <c r="W254" s="15"/>
      <c r="X254" s="15"/>
      <c r="Y254" s="15"/>
      <c r="Z254" s="15"/>
      <c r="AA254" s="15"/>
      <c r="AB254" s="15"/>
      <c r="AC254" s="15"/>
      <c r="AD254" s="15"/>
      <c r="AE254" s="15"/>
      <c r="AF254" s="203"/>
      <c r="AG254" s="30" t="s">
        <v>197</v>
      </c>
      <c r="AH254" s="101"/>
      <c r="AI254" s="159"/>
      <c r="AJ254" s="182"/>
      <c r="AK254" s="182"/>
      <c r="AL254" s="182"/>
      <c r="AM254" s="182"/>
      <c r="AN254" s="182"/>
      <c r="AO254" s="70">
        <f>MAX(AO$26:AO253)+1</f>
        <v>222</v>
      </c>
      <c r="AP254" s="70" t="s">
        <v>142</v>
      </c>
      <c r="AQ254" s="70" t="str">
        <f t="shared" si="28"/>
        <v>222.</v>
      </c>
      <c r="AS254" s="70"/>
      <c r="AV254" s="114"/>
    </row>
    <row r="255" spans="1:48" ht="22.5" customHeight="1" x14ac:dyDescent="0.25">
      <c r="A255" s="93" t="str">
        <f t="shared" si="32"/>
        <v>223.</v>
      </c>
      <c r="B255" s="93">
        <v>519</v>
      </c>
      <c r="C255" s="227" t="s">
        <v>49</v>
      </c>
      <c r="D255" s="4">
        <v>1970</v>
      </c>
      <c r="E255" s="4" t="s">
        <v>23</v>
      </c>
      <c r="F255" s="4" t="s">
        <v>24</v>
      </c>
      <c r="G255" s="4">
        <v>5</v>
      </c>
      <c r="H255" s="4">
        <v>4</v>
      </c>
      <c r="I255" s="18">
        <v>1514.34</v>
      </c>
      <c r="J255" s="11">
        <v>632.70000000000005</v>
      </c>
      <c r="K255" s="18">
        <v>632.70000000000005</v>
      </c>
      <c r="L255" s="38">
        <v>107</v>
      </c>
      <c r="M255" s="15">
        <f t="shared" si="31"/>
        <v>6144862.2400000002</v>
      </c>
      <c r="N255" s="15"/>
      <c r="O255" s="15"/>
      <c r="P255" s="15"/>
      <c r="Q255" s="11">
        <f t="shared" si="30"/>
        <v>6144862.2400000002</v>
      </c>
      <c r="R255" s="15">
        <v>5960483.4199999999</v>
      </c>
      <c r="S255" s="98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1"/>
      <c r="AF255" s="203">
        <v>184378.82</v>
      </c>
      <c r="AG255" s="30" t="s">
        <v>197</v>
      </c>
      <c r="AH255" s="101"/>
      <c r="AI255" s="159"/>
      <c r="AJ255" s="182" t="s">
        <v>1395</v>
      </c>
      <c r="AK255" s="182"/>
      <c r="AL255" s="182"/>
      <c r="AM255" s="182"/>
      <c r="AN255" s="182"/>
      <c r="AO255" s="70">
        <f>MAX(AO$26:AO254)+1</f>
        <v>223</v>
      </c>
      <c r="AP255" s="70" t="s">
        <v>142</v>
      </c>
      <c r="AQ255" s="70" t="str">
        <f t="shared" si="28"/>
        <v>223.</v>
      </c>
      <c r="AS255" s="70"/>
      <c r="AV255" s="114"/>
    </row>
    <row r="256" spans="1:48" ht="22.5" customHeight="1" x14ac:dyDescent="0.25">
      <c r="A256" s="93" t="str">
        <f t="shared" si="32"/>
        <v>224.</v>
      </c>
      <c r="B256" s="93">
        <v>263</v>
      </c>
      <c r="C256" s="220" t="s">
        <v>240</v>
      </c>
      <c r="D256" s="8">
        <v>1947</v>
      </c>
      <c r="E256" s="9" t="s">
        <v>23</v>
      </c>
      <c r="F256" s="9" t="s">
        <v>25</v>
      </c>
      <c r="G256" s="14">
        <v>1</v>
      </c>
      <c r="H256" s="14">
        <v>2</v>
      </c>
      <c r="I256" s="16">
        <v>393.5</v>
      </c>
      <c r="J256" s="11">
        <v>321.39999999999998</v>
      </c>
      <c r="K256" s="16">
        <v>321.39999999999998</v>
      </c>
      <c r="L256" s="37">
        <v>30</v>
      </c>
      <c r="M256" s="11">
        <f t="shared" si="31"/>
        <v>3513456.38</v>
      </c>
      <c r="N256" s="11"/>
      <c r="O256" s="11"/>
      <c r="P256" s="11"/>
      <c r="Q256" s="11">
        <f t="shared" si="30"/>
        <v>3513456.38</v>
      </c>
      <c r="R256" s="11"/>
      <c r="S256" s="35"/>
      <c r="T256" s="11"/>
      <c r="U256" s="11">
        <v>785</v>
      </c>
      <c r="V256" s="11">
        <v>3513456.38</v>
      </c>
      <c r="W256" s="11"/>
      <c r="X256" s="11"/>
      <c r="Y256" s="11"/>
      <c r="Z256" s="11"/>
      <c r="AA256" s="11"/>
      <c r="AB256" s="11"/>
      <c r="AC256" s="11"/>
      <c r="AD256" s="11"/>
      <c r="AE256" s="11"/>
      <c r="AF256" s="74"/>
      <c r="AG256" s="30" t="s">
        <v>197</v>
      </c>
      <c r="AH256" s="101"/>
      <c r="AI256" s="159"/>
      <c r="AJ256" s="183"/>
      <c r="AK256" s="183"/>
      <c r="AL256" s="183"/>
      <c r="AM256" s="183"/>
      <c r="AN256" s="183"/>
      <c r="AO256" s="70">
        <f>MAX(AO$26:AO255)+1</f>
        <v>224</v>
      </c>
      <c r="AP256" s="70" t="s">
        <v>142</v>
      </c>
      <c r="AQ256" s="70" t="str">
        <f t="shared" si="28"/>
        <v>224.</v>
      </c>
      <c r="AS256" s="70"/>
      <c r="AV256" s="114"/>
    </row>
    <row r="257" spans="1:48" ht="22.5" customHeight="1" x14ac:dyDescent="0.25">
      <c r="A257" s="93" t="str">
        <f t="shared" si="32"/>
        <v>225.</v>
      </c>
      <c r="B257" s="93">
        <v>551</v>
      </c>
      <c r="C257" s="240" t="s">
        <v>294</v>
      </c>
      <c r="D257" s="4">
        <v>1954</v>
      </c>
      <c r="E257" s="4" t="s">
        <v>23</v>
      </c>
      <c r="F257" s="4" t="s">
        <v>24</v>
      </c>
      <c r="G257" s="4">
        <v>4</v>
      </c>
      <c r="H257" s="4">
        <v>3</v>
      </c>
      <c r="I257" s="15">
        <v>2511.3000000000002</v>
      </c>
      <c r="J257" s="11">
        <v>1713.6</v>
      </c>
      <c r="K257" s="15">
        <v>1713.6</v>
      </c>
      <c r="L257" s="36">
        <v>43</v>
      </c>
      <c r="M257" s="15">
        <f t="shared" si="31"/>
        <v>1623088.85</v>
      </c>
      <c r="N257" s="15"/>
      <c r="O257" s="15"/>
      <c r="P257" s="15"/>
      <c r="Q257" s="11">
        <f t="shared" si="30"/>
        <v>1623088.85</v>
      </c>
      <c r="R257" s="15"/>
      <c r="S257" s="98"/>
      <c r="T257" s="15"/>
      <c r="U257" s="15">
        <v>734</v>
      </c>
      <c r="V257" s="15">
        <v>1623088.85</v>
      </c>
      <c r="W257" s="15"/>
      <c r="X257" s="15"/>
      <c r="Y257" s="15"/>
      <c r="Z257" s="15"/>
      <c r="AA257" s="15"/>
      <c r="AB257" s="15"/>
      <c r="AC257" s="15"/>
      <c r="AD257" s="15"/>
      <c r="AE257" s="15"/>
      <c r="AF257" s="203"/>
      <c r="AG257" s="30" t="s">
        <v>197</v>
      </c>
      <c r="AH257" s="101"/>
      <c r="AI257" s="159"/>
      <c r="AJ257" s="182"/>
      <c r="AK257" s="182"/>
      <c r="AL257" s="182"/>
      <c r="AM257" s="182"/>
      <c r="AN257" s="182"/>
      <c r="AO257" s="70">
        <f>MAX(AO$26:AO256)+1</f>
        <v>225</v>
      </c>
      <c r="AP257" s="70" t="s">
        <v>142</v>
      </c>
      <c r="AQ257" s="70" t="str">
        <f t="shared" si="28"/>
        <v>225.</v>
      </c>
      <c r="AS257" s="70"/>
      <c r="AV257" s="114"/>
    </row>
    <row r="258" spans="1:48" ht="22.5" customHeight="1" x14ac:dyDescent="0.25">
      <c r="A258" s="93" t="str">
        <f t="shared" si="32"/>
        <v>226.</v>
      </c>
      <c r="B258" s="93">
        <v>568</v>
      </c>
      <c r="C258" s="226" t="s">
        <v>296</v>
      </c>
      <c r="D258" s="4">
        <v>1957</v>
      </c>
      <c r="E258" s="4" t="s">
        <v>23</v>
      </c>
      <c r="F258" s="4" t="s">
        <v>28</v>
      </c>
      <c r="G258" s="4">
        <v>2</v>
      </c>
      <c r="H258" s="4">
        <v>3</v>
      </c>
      <c r="I258" s="15">
        <v>206.8</v>
      </c>
      <c r="J258" s="11">
        <v>126.6</v>
      </c>
      <c r="K258" s="15">
        <v>126.6</v>
      </c>
      <c r="L258" s="36">
        <v>10</v>
      </c>
      <c r="M258" s="15">
        <f t="shared" si="31"/>
        <v>761091.52</v>
      </c>
      <c r="N258" s="15"/>
      <c r="O258" s="15"/>
      <c r="P258" s="15"/>
      <c r="Q258" s="11">
        <f t="shared" si="30"/>
        <v>761091.52</v>
      </c>
      <c r="R258" s="15"/>
      <c r="S258" s="98"/>
      <c r="T258" s="15"/>
      <c r="U258" s="15"/>
      <c r="V258" s="15"/>
      <c r="W258" s="15"/>
      <c r="X258" s="15"/>
      <c r="Y258" s="15">
        <v>344.8</v>
      </c>
      <c r="Z258" s="15">
        <v>761091.52</v>
      </c>
      <c r="AA258" s="15"/>
      <c r="AB258" s="15"/>
      <c r="AC258" s="15"/>
      <c r="AD258" s="15"/>
      <c r="AE258" s="15"/>
      <c r="AF258" s="203"/>
      <c r="AG258" s="30" t="s">
        <v>197</v>
      </c>
      <c r="AH258" s="101"/>
      <c r="AI258" s="159"/>
      <c r="AJ258" s="182"/>
      <c r="AK258" s="182"/>
      <c r="AL258" s="182"/>
      <c r="AM258" s="182"/>
      <c r="AN258" s="182"/>
      <c r="AO258" s="70">
        <f>MAX(AO$26:AO257)+1</f>
        <v>226</v>
      </c>
      <c r="AP258" s="70" t="s">
        <v>142</v>
      </c>
      <c r="AQ258" s="70" t="str">
        <f t="shared" si="28"/>
        <v>226.</v>
      </c>
      <c r="AS258" s="70"/>
      <c r="AV258" s="114"/>
    </row>
    <row r="259" spans="1:48" ht="21.75" customHeight="1" x14ac:dyDescent="0.25">
      <c r="A259" s="93" t="str">
        <f t="shared" si="32"/>
        <v>227.</v>
      </c>
      <c r="B259" s="93">
        <v>586</v>
      </c>
      <c r="C259" s="240" t="s">
        <v>297</v>
      </c>
      <c r="D259" s="4">
        <v>1990</v>
      </c>
      <c r="E259" s="4" t="s">
        <v>23</v>
      </c>
      <c r="F259" s="4" t="s">
        <v>24</v>
      </c>
      <c r="G259" s="4">
        <v>5</v>
      </c>
      <c r="H259" s="4">
        <v>8</v>
      </c>
      <c r="I259" s="18">
        <v>8163</v>
      </c>
      <c r="J259" s="11">
        <v>4690</v>
      </c>
      <c r="K259" s="18">
        <v>4690</v>
      </c>
      <c r="L259" s="38">
        <v>199</v>
      </c>
      <c r="M259" s="15">
        <f t="shared" si="31"/>
        <v>3405817.32</v>
      </c>
      <c r="N259" s="15"/>
      <c r="O259" s="15"/>
      <c r="P259" s="15"/>
      <c r="Q259" s="11">
        <f t="shared" si="30"/>
        <v>3405817.32</v>
      </c>
      <c r="R259" s="15"/>
      <c r="S259" s="98"/>
      <c r="T259" s="15"/>
      <c r="U259" s="15">
        <v>1314</v>
      </c>
      <c r="V259" s="15">
        <v>3405817.32</v>
      </c>
      <c r="W259" s="15"/>
      <c r="X259" s="15"/>
      <c r="Y259" s="15"/>
      <c r="Z259" s="15"/>
      <c r="AA259" s="15"/>
      <c r="AB259" s="15"/>
      <c r="AC259" s="15"/>
      <c r="AD259" s="15"/>
      <c r="AE259" s="15"/>
      <c r="AF259" s="203"/>
      <c r="AG259" s="30" t="s">
        <v>197</v>
      </c>
      <c r="AH259" s="101"/>
      <c r="AI259" s="159"/>
      <c r="AJ259" s="182"/>
      <c r="AK259" s="182"/>
      <c r="AL259" s="182"/>
      <c r="AM259" s="182"/>
      <c r="AN259" s="182"/>
      <c r="AO259" s="70">
        <f>MAX(AO$26:AO258)+1</f>
        <v>227</v>
      </c>
      <c r="AP259" s="70" t="s">
        <v>142</v>
      </c>
      <c r="AQ259" s="70" t="str">
        <f t="shared" si="28"/>
        <v>227.</v>
      </c>
      <c r="AS259" s="70"/>
      <c r="AV259" s="114"/>
    </row>
    <row r="260" spans="1:48" ht="22.5" customHeight="1" x14ac:dyDescent="0.25">
      <c r="A260" s="93" t="str">
        <f t="shared" si="32"/>
        <v>228.</v>
      </c>
      <c r="B260" s="93">
        <v>315</v>
      </c>
      <c r="C260" s="240" t="s">
        <v>1201</v>
      </c>
      <c r="D260" s="4">
        <v>1968</v>
      </c>
      <c r="E260" s="9" t="s">
        <v>23</v>
      </c>
      <c r="F260" s="4" t="s">
        <v>24</v>
      </c>
      <c r="G260" s="4">
        <v>5</v>
      </c>
      <c r="H260" s="4">
        <v>4</v>
      </c>
      <c r="I260" s="15">
        <v>3595.55</v>
      </c>
      <c r="J260" s="11">
        <v>2615.5500000000002</v>
      </c>
      <c r="K260" s="15">
        <v>2615.5500000000002</v>
      </c>
      <c r="L260" s="36">
        <v>105</v>
      </c>
      <c r="M260" s="11">
        <f t="shared" si="31"/>
        <v>484875.79</v>
      </c>
      <c r="N260" s="15"/>
      <c r="O260" s="15"/>
      <c r="P260" s="15"/>
      <c r="Q260" s="11">
        <f t="shared" si="30"/>
        <v>484875.79</v>
      </c>
      <c r="R260" s="15">
        <v>484875.79</v>
      </c>
      <c r="S260" s="98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203"/>
      <c r="AG260" s="30" t="s">
        <v>197</v>
      </c>
      <c r="AH260" s="101"/>
      <c r="AI260" s="159"/>
      <c r="AJ260" s="182" t="s">
        <v>1404</v>
      </c>
      <c r="AK260" s="182"/>
      <c r="AL260" s="182"/>
      <c r="AM260" s="182"/>
      <c r="AN260" s="182"/>
      <c r="AO260" s="70">
        <f>MAX(AO$26:AO259)+1</f>
        <v>228</v>
      </c>
      <c r="AP260" s="70" t="s">
        <v>142</v>
      </c>
      <c r="AQ260" s="70" t="str">
        <f t="shared" si="28"/>
        <v>228.</v>
      </c>
      <c r="AS260" s="70"/>
      <c r="AV260" s="114"/>
    </row>
    <row r="261" spans="1:48" ht="22.5" customHeight="1" x14ac:dyDescent="0.25">
      <c r="A261" s="93" t="str">
        <f t="shared" si="32"/>
        <v>229.</v>
      </c>
      <c r="B261" s="93">
        <v>313</v>
      </c>
      <c r="C261" s="221" t="s">
        <v>200</v>
      </c>
      <c r="D261" s="4">
        <v>1999</v>
      </c>
      <c r="E261" s="9" t="s">
        <v>23</v>
      </c>
      <c r="F261" s="9" t="s">
        <v>24</v>
      </c>
      <c r="G261" s="10">
        <v>6</v>
      </c>
      <c r="H261" s="10">
        <v>3</v>
      </c>
      <c r="I261" s="11">
        <v>4399.8</v>
      </c>
      <c r="J261" s="11">
        <v>2658.6</v>
      </c>
      <c r="K261" s="11">
        <v>2512.6</v>
      </c>
      <c r="L261" s="35">
        <v>146</v>
      </c>
      <c r="M261" s="11">
        <f t="shared" si="31"/>
        <v>680000</v>
      </c>
      <c r="N261" s="11"/>
      <c r="O261" s="11"/>
      <c r="P261" s="11"/>
      <c r="Q261" s="11">
        <f t="shared" si="30"/>
        <v>680000</v>
      </c>
      <c r="R261" s="11"/>
      <c r="S261" s="35"/>
      <c r="T261" s="11"/>
      <c r="U261" s="11">
        <v>800</v>
      </c>
      <c r="V261" s="11">
        <v>680000</v>
      </c>
      <c r="W261" s="11"/>
      <c r="X261" s="11"/>
      <c r="Y261" s="11"/>
      <c r="Z261" s="11"/>
      <c r="AA261" s="11"/>
      <c r="AB261" s="11"/>
      <c r="AC261" s="11"/>
      <c r="AD261" s="11"/>
      <c r="AE261" s="11"/>
      <c r="AF261" s="74"/>
      <c r="AG261" s="30" t="s">
        <v>197</v>
      </c>
      <c r="AH261" s="101"/>
      <c r="AI261" s="95"/>
      <c r="AJ261" s="183"/>
      <c r="AK261" s="183"/>
      <c r="AL261" s="183"/>
      <c r="AM261" s="183"/>
      <c r="AN261" s="183"/>
      <c r="AO261" s="70">
        <f>MAX(AO$26:AO260)+1</f>
        <v>229</v>
      </c>
      <c r="AP261" s="70" t="s">
        <v>142</v>
      </c>
      <c r="AQ261" s="70" t="str">
        <f t="shared" si="28"/>
        <v>229.</v>
      </c>
      <c r="AS261" s="70"/>
      <c r="AV261" s="114"/>
    </row>
    <row r="262" spans="1:48" ht="22.5" customHeight="1" x14ac:dyDescent="0.25">
      <c r="A262" s="93" t="str">
        <f t="shared" si="32"/>
        <v>230.</v>
      </c>
      <c r="B262" s="93">
        <v>861</v>
      </c>
      <c r="C262" s="220" t="s">
        <v>66</v>
      </c>
      <c r="D262" s="8">
        <v>1997</v>
      </c>
      <c r="E262" s="9" t="s">
        <v>23</v>
      </c>
      <c r="F262" s="9" t="s">
        <v>24</v>
      </c>
      <c r="G262" s="14">
        <v>5</v>
      </c>
      <c r="H262" s="14">
        <v>8</v>
      </c>
      <c r="I262" s="16">
        <v>5721</v>
      </c>
      <c r="J262" s="11">
        <v>5394.2</v>
      </c>
      <c r="K262" s="16">
        <v>5061.1000000000004</v>
      </c>
      <c r="L262" s="37">
        <v>148</v>
      </c>
      <c r="M262" s="11">
        <f t="shared" si="31"/>
        <v>722289</v>
      </c>
      <c r="N262" s="11"/>
      <c r="O262" s="11"/>
      <c r="P262" s="11"/>
      <c r="Q262" s="11">
        <f t="shared" si="30"/>
        <v>722289</v>
      </c>
      <c r="R262" s="11"/>
      <c r="S262" s="35"/>
      <c r="T262" s="11"/>
      <c r="U262" s="11"/>
      <c r="V262" s="11"/>
      <c r="W262" s="11"/>
      <c r="X262" s="11"/>
      <c r="Y262" s="11">
        <v>657.3</v>
      </c>
      <c r="Z262" s="11">
        <v>722289</v>
      </c>
      <c r="AA262" s="11"/>
      <c r="AB262" s="11"/>
      <c r="AC262" s="11"/>
      <c r="AD262" s="11"/>
      <c r="AE262" s="11"/>
      <c r="AF262" s="74"/>
      <c r="AG262" s="30" t="s">
        <v>197</v>
      </c>
      <c r="AH262" s="101"/>
      <c r="AI262" s="95"/>
      <c r="AJ262" s="183"/>
      <c r="AK262" s="183"/>
      <c r="AL262" s="183"/>
      <c r="AM262" s="183"/>
      <c r="AN262" s="183"/>
      <c r="AO262" s="70">
        <f>MAX(AO$26:AO261)+1</f>
        <v>230</v>
      </c>
      <c r="AP262" s="70" t="s">
        <v>142</v>
      </c>
      <c r="AQ262" s="70" t="str">
        <f t="shared" si="28"/>
        <v>230.</v>
      </c>
      <c r="AS262" s="70"/>
      <c r="AV262" s="114"/>
    </row>
    <row r="263" spans="1:48" ht="22.5" customHeight="1" x14ac:dyDescent="0.25">
      <c r="A263" s="93" t="str">
        <f t="shared" si="32"/>
        <v>231.</v>
      </c>
      <c r="B263" s="93">
        <v>753</v>
      </c>
      <c r="C263" s="220" t="s">
        <v>1266</v>
      </c>
      <c r="D263" s="8">
        <v>1978</v>
      </c>
      <c r="E263" s="9" t="s">
        <v>23</v>
      </c>
      <c r="F263" s="9" t="s">
        <v>24</v>
      </c>
      <c r="G263" s="14">
        <v>5</v>
      </c>
      <c r="H263" s="14">
        <v>8</v>
      </c>
      <c r="I263" s="16">
        <v>4504.6000000000004</v>
      </c>
      <c r="J263" s="11">
        <v>3036.99</v>
      </c>
      <c r="K263" s="16">
        <v>2708.61</v>
      </c>
      <c r="L263" s="37">
        <v>102</v>
      </c>
      <c r="M263" s="11">
        <f t="shared" si="31"/>
        <v>527842.30000000005</v>
      </c>
      <c r="N263" s="11"/>
      <c r="O263" s="11"/>
      <c r="P263" s="11"/>
      <c r="Q263" s="11">
        <f t="shared" si="30"/>
        <v>527842.30000000005</v>
      </c>
      <c r="R263" s="11">
        <f>263921.15+263921.15</f>
        <v>527842.30000000005</v>
      </c>
      <c r="S263" s="35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74"/>
      <c r="AG263" s="30" t="s">
        <v>197</v>
      </c>
      <c r="AH263" s="101"/>
      <c r="AI263" s="159"/>
      <c r="AJ263" s="183" t="s">
        <v>1402</v>
      </c>
      <c r="AK263" s="183"/>
      <c r="AL263" s="183"/>
      <c r="AM263" s="183"/>
      <c r="AN263" s="183"/>
      <c r="AO263" s="70">
        <f>MAX(AO$26:AO262)+1</f>
        <v>231</v>
      </c>
      <c r="AP263" s="70" t="s">
        <v>142</v>
      </c>
      <c r="AQ263" s="70" t="str">
        <f t="shared" si="28"/>
        <v>231.</v>
      </c>
      <c r="AS263" s="70"/>
      <c r="AV263" s="114"/>
    </row>
    <row r="264" spans="1:48" ht="22.5" customHeight="1" x14ac:dyDescent="0.25">
      <c r="A264" s="93" t="str">
        <f t="shared" si="32"/>
        <v>232.</v>
      </c>
      <c r="B264" s="93">
        <v>664</v>
      </c>
      <c r="C264" s="222" t="s">
        <v>1370</v>
      </c>
      <c r="D264" s="109">
        <v>1973</v>
      </c>
      <c r="E264" s="27" t="s">
        <v>23</v>
      </c>
      <c r="F264" s="4" t="s">
        <v>24</v>
      </c>
      <c r="G264" s="109">
        <v>5</v>
      </c>
      <c r="H264" s="109">
        <v>5</v>
      </c>
      <c r="I264" s="13">
        <v>6128.1</v>
      </c>
      <c r="J264" s="11">
        <v>6044.1</v>
      </c>
      <c r="K264" s="26">
        <v>6044.1</v>
      </c>
      <c r="L264" s="36">
        <v>165</v>
      </c>
      <c r="M264" s="11">
        <f t="shared" si="31"/>
        <v>1382789</v>
      </c>
      <c r="N264" s="110"/>
      <c r="O264" s="110"/>
      <c r="P264" s="110"/>
      <c r="Q264" s="11">
        <f t="shared" si="30"/>
        <v>1382789</v>
      </c>
      <c r="R264" s="110"/>
      <c r="S264" s="111"/>
      <c r="T264" s="110"/>
      <c r="U264" s="110"/>
      <c r="V264" s="110"/>
      <c r="W264" s="110"/>
      <c r="X264" s="110"/>
      <c r="Y264" s="110">
        <v>1264</v>
      </c>
      <c r="Z264" s="110">
        <v>1382789</v>
      </c>
      <c r="AA264" s="110"/>
      <c r="AB264" s="110"/>
      <c r="AC264" s="110"/>
      <c r="AD264" s="110"/>
      <c r="AE264" s="110"/>
      <c r="AF264" s="204"/>
      <c r="AG264" s="29" t="s">
        <v>197</v>
      </c>
      <c r="AH264" s="118"/>
      <c r="AI264" s="159"/>
      <c r="AJ264" s="182"/>
      <c r="AK264" s="182"/>
      <c r="AL264" s="182"/>
      <c r="AM264" s="182"/>
      <c r="AN264" s="182"/>
      <c r="AO264" s="70">
        <f>MAX(AO$26:AO263)+1</f>
        <v>232</v>
      </c>
      <c r="AP264" s="70" t="s">
        <v>142</v>
      </c>
      <c r="AQ264" s="70" t="str">
        <f t="shared" si="28"/>
        <v>232.</v>
      </c>
      <c r="AS264" s="70"/>
      <c r="AV264" s="114"/>
    </row>
    <row r="265" spans="1:48" ht="22.5" customHeight="1" x14ac:dyDescent="0.25">
      <c r="A265" s="93" t="str">
        <f t="shared" si="32"/>
        <v>233.</v>
      </c>
      <c r="B265" s="93">
        <v>858</v>
      </c>
      <c r="C265" s="222" t="s">
        <v>1497</v>
      </c>
      <c r="D265" s="109">
        <v>1971</v>
      </c>
      <c r="E265" s="27" t="s">
        <v>23</v>
      </c>
      <c r="F265" s="4" t="s">
        <v>24</v>
      </c>
      <c r="G265" s="109">
        <v>2</v>
      </c>
      <c r="H265" s="109">
        <v>2</v>
      </c>
      <c r="I265" s="13">
        <v>723.1</v>
      </c>
      <c r="J265" s="11">
        <v>479.1</v>
      </c>
      <c r="K265" s="26">
        <v>479.1</v>
      </c>
      <c r="L265" s="36">
        <v>34</v>
      </c>
      <c r="M265" s="11">
        <f t="shared" si="31"/>
        <v>3412870.61</v>
      </c>
      <c r="N265" s="110"/>
      <c r="O265" s="110"/>
      <c r="P265" s="110"/>
      <c r="Q265" s="11">
        <f t="shared" si="30"/>
        <v>3412870.61</v>
      </c>
      <c r="R265" s="110"/>
      <c r="S265" s="111"/>
      <c r="T265" s="110"/>
      <c r="U265" s="110">
        <v>636.79999999999995</v>
      </c>
      <c r="V265" s="110">
        <v>3412870.61</v>
      </c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204"/>
      <c r="AG265" s="29" t="s">
        <v>1496</v>
      </c>
      <c r="AH265" s="118"/>
      <c r="AI265" s="159"/>
      <c r="AJ265" s="182"/>
      <c r="AK265" s="182"/>
      <c r="AL265" s="182"/>
      <c r="AM265" s="182"/>
      <c r="AN265" s="182"/>
      <c r="AO265" s="70">
        <f>MAX(AO$26:AO264)+1</f>
        <v>233</v>
      </c>
      <c r="AP265" s="70" t="s">
        <v>142</v>
      </c>
      <c r="AQ265" s="70" t="str">
        <f t="shared" si="28"/>
        <v>233.</v>
      </c>
      <c r="AS265" s="70"/>
      <c r="AV265" s="114"/>
    </row>
    <row r="266" spans="1:48" ht="22.5" customHeight="1" x14ac:dyDescent="0.25">
      <c r="A266" s="93" t="str">
        <f t="shared" si="32"/>
        <v>234.</v>
      </c>
      <c r="B266" s="93">
        <v>640</v>
      </c>
      <c r="C266" s="222" t="s">
        <v>1498</v>
      </c>
      <c r="D266" s="109">
        <v>1970</v>
      </c>
      <c r="E266" s="27" t="s">
        <v>23</v>
      </c>
      <c r="F266" s="4" t="s">
        <v>24</v>
      </c>
      <c r="G266" s="109">
        <v>5</v>
      </c>
      <c r="H266" s="109">
        <v>2</v>
      </c>
      <c r="I266" s="13">
        <v>2043</v>
      </c>
      <c r="J266" s="11">
        <v>1561</v>
      </c>
      <c r="K266" s="26">
        <v>1561</v>
      </c>
      <c r="L266" s="36">
        <v>68</v>
      </c>
      <c r="M266" s="11">
        <f t="shared" si="31"/>
        <v>1579755.5</v>
      </c>
      <c r="N266" s="110"/>
      <c r="O266" s="110"/>
      <c r="P266" s="110"/>
      <c r="Q266" s="11">
        <f t="shared" si="30"/>
        <v>1579755.5</v>
      </c>
      <c r="R266" s="110"/>
      <c r="S266" s="111"/>
      <c r="T266" s="110"/>
      <c r="U266" s="110">
        <v>486.9</v>
      </c>
      <c r="V266" s="110">
        <v>1579755.5</v>
      </c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204"/>
      <c r="AG266" s="29" t="s">
        <v>1496</v>
      </c>
      <c r="AH266" s="118"/>
      <c r="AI266" s="159"/>
      <c r="AJ266" s="182"/>
      <c r="AK266" s="182"/>
      <c r="AL266" s="182"/>
      <c r="AM266" s="182"/>
      <c r="AN266" s="182"/>
      <c r="AO266" s="70">
        <f>MAX(AO$26:AO265)+1</f>
        <v>234</v>
      </c>
      <c r="AP266" s="70" t="s">
        <v>142</v>
      </c>
      <c r="AQ266" s="70" t="str">
        <f t="shared" si="28"/>
        <v>234.</v>
      </c>
      <c r="AS266" s="70"/>
      <c r="AV266" s="114"/>
    </row>
    <row r="267" spans="1:48" ht="22.5" customHeight="1" x14ac:dyDescent="0.25">
      <c r="A267" s="93" t="str">
        <f t="shared" si="32"/>
        <v>235.</v>
      </c>
      <c r="B267" s="93">
        <v>141</v>
      </c>
      <c r="C267" s="222" t="s">
        <v>1499</v>
      </c>
      <c r="D267" s="109">
        <v>1989</v>
      </c>
      <c r="E267" s="27" t="s">
        <v>23</v>
      </c>
      <c r="F267" s="4" t="s">
        <v>24</v>
      </c>
      <c r="G267" s="109">
        <v>5</v>
      </c>
      <c r="H267" s="109">
        <v>6</v>
      </c>
      <c r="I267" s="13">
        <v>5797.25</v>
      </c>
      <c r="J267" s="11">
        <v>4000.19</v>
      </c>
      <c r="K267" s="26">
        <v>4000.19</v>
      </c>
      <c r="L267" s="36">
        <v>175</v>
      </c>
      <c r="M267" s="11">
        <f t="shared" si="31"/>
        <v>3768753.59</v>
      </c>
      <c r="N267" s="110"/>
      <c r="O267" s="110"/>
      <c r="P267" s="110"/>
      <c r="Q267" s="11">
        <f t="shared" si="30"/>
        <v>3768753.59</v>
      </c>
      <c r="R267" s="110"/>
      <c r="S267" s="111"/>
      <c r="T267" s="110"/>
      <c r="U267" s="110">
        <v>1101</v>
      </c>
      <c r="V267" s="110">
        <v>3768753.59</v>
      </c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204"/>
      <c r="AG267" s="29" t="s">
        <v>1496</v>
      </c>
      <c r="AH267" s="118"/>
      <c r="AI267" s="159"/>
      <c r="AJ267" s="182"/>
      <c r="AK267" s="182"/>
      <c r="AL267" s="182"/>
      <c r="AM267" s="182"/>
      <c r="AN267" s="182"/>
      <c r="AO267" s="70">
        <f>MAX(AO$26:AO266)+1</f>
        <v>235</v>
      </c>
      <c r="AP267" s="70" t="s">
        <v>142</v>
      </c>
      <c r="AQ267" s="70" t="str">
        <f t="shared" si="28"/>
        <v>235.</v>
      </c>
      <c r="AS267" s="70"/>
      <c r="AV267" s="114"/>
    </row>
    <row r="268" spans="1:48" ht="22.5" customHeight="1" x14ac:dyDescent="0.25">
      <c r="A268" s="93" t="str">
        <f t="shared" si="32"/>
        <v>236.</v>
      </c>
      <c r="B268" s="93">
        <v>269</v>
      </c>
      <c r="C268" s="222" t="s">
        <v>1500</v>
      </c>
      <c r="D268" s="109">
        <v>1972</v>
      </c>
      <c r="E268" s="27"/>
      <c r="F268" s="4" t="s">
        <v>24</v>
      </c>
      <c r="G268" s="109">
        <v>2</v>
      </c>
      <c r="H268" s="109">
        <v>3</v>
      </c>
      <c r="I268" s="13">
        <v>418.7</v>
      </c>
      <c r="J268" s="11">
        <v>374.7</v>
      </c>
      <c r="K268" s="26">
        <v>374.7</v>
      </c>
      <c r="L268" s="36">
        <v>18</v>
      </c>
      <c r="M268" s="11">
        <f t="shared" si="31"/>
        <v>2322015.54</v>
      </c>
      <c r="N268" s="110"/>
      <c r="O268" s="110"/>
      <c r="P268" s="110"/>
      <c r="Q268" s="11">
        <f t="shared" si="30"/>
        <v>2322015.54</v>
      </c>
      <c r="R268" s="110"/>
      <c r="S268" s="111"/>
      <c r="T268" s="110"/>
      <c r="U268" s="110">
        <v>380</v>
      </c>
      <c r="V268" s="110">
        <v>2322015.54</v>
      </c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204"/>
      <c r="AG268" s="29" t="s">
        <v>1496</v>
      </c>
      <c r="AH268" s="118"/>
      <c r="AI268" s="159"/>
      <c r="AJ268" s="182"/>
      <c r="AK268" s="182"/>
      <c r="AL268" s="182"/>
      <c r="AM268" s="182"/>
      <c r="AN268" s="182"/>
      <c r="AO268" s="70">
        <f>MAX(AO$26:AO267)+1</f>
        <v>236</v>
      </c>
      <c r="AP268" s="70" t="s">
        <v>142</v>
      </c>
      <c r="AQ268" s="70" t="str">
        <f t="shared" si="28"/>
        <v>236.</v>
      </c>
      <c r="AS268" s="70"/>
      <c r="AV268" s="114"/>
    </row>
    <row r="269" spans="1:48" ht="22.5" customHeight="1" x14ac:dyDescent="0.25">
      <c r="A269" s="93" t="str">
        <f t="shared" si="32"/>
        <v>237.</v>
      </c>
      <c r="B269" s="93">
        <v>450</v>
      </c>
      <c r="C269" s="222" t="s">
        <v>1501</v>
      </c>
      <c r="D269" s="109">
        <v>1960</v>
      </c>
      <c r="E269" s="27" t="s">
        <v>23</v>
      </c>
      <c r="F269" s="4" t="s">
        <v>24</v>
      </c>
      <c r="G269" s="109">
        <v>2</v>
      </c>
      <c r="H269" s="109">
        <v>1</v>
      </c>
      <c r="I269" s="13">
        <v>301.2</v>
      </c>
      <c r="J269" s="11">
        <v>193.6</v>
      </c>
      <c r="K269" s="26">
        <v>193.6</v>
      </c>
      <c r="L269" s="36">
        <v>20</v>
      </c>
      <c r="M269" s="11">
        <f t="shared" si="31"/>
        <v>192382.61</v>
      </c>
      <c r="N269" s="110"/>
      <c r="O269" s="110"/>
      <c r="P269" s="110"/>
      <c r="Q269" s="11">
        <f t="shared" si="30"/>
        <v>192382.61</v>
      </c>
      <c r="R269" s="110">
        <v>192382.61</v>
      </c>
      <c r="S269" s="111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204"/>
      <c r="AG269" s="29" t="s">
        <v>1496</v>
      </c>
      <c r="AH269" s="118"/>
      <c r="AI269" s="159"/>
      <c r="AJ269" s="182" t="s">
        <v>1393</v>
      </c>
      <c r="AK269" s="182"/>
      <c r="AL269" s="182"/>
      <c r="AM269" s="182"/>
      <c r="AN269" s="182"/>
      <c r="AO269" s="70">
        <f>MAX(AO$26:AO268)+1</f>
        <v>237</v>
      </c>
      <c r="AP269" s="70" t="s">
        <v>142</v>
      </c>
      <c r="AQ269" s="70" t="str">
        <f t="shared" si="28"/>
        <v>237.</v>
      </c>
      <c r="AS269" s="70"/>
      <c r="AV269" s="114"/>
    </row>
    <row r="270" spans="1:48" ht="22.5" customHeight="1" x14ac:dyDescent="0.25">
      <c r="A270" s="93" t="str">
        <f t="shared" si="32"/>
        <v>238.</v>
      </c>
      <c r="B270" s="93">
        <v>610</v>
      </c>
      <c r="C270" s="222" t="s">
        <v>1502</v>
      </c>
      <c r="D270" s="109">
        <v>1971</v>
      </c>
      <c r="E270" s="27" t="s">
        <v>23</v>
      </c>
      <c r="F270" s="4" t="s">
        <v>24</v>
      </c>
      <c r="G270" s="109">
        <v>5</v>
      </c>
      <c r="H270" s="109">
        <v>6</v>
      </c>
      <c r="I270" s="13">
        <v>5763</v>
      </c>
      <c r="J270" s="11">
        <v>3159.02</v>
      </c>
      <c r="K270" s="26">
        <v>2782.12</v>
      </c>
      <c r="L270" s="36">
        <v>173</v>
      </c>
      <c r="M270" s="11">
        <f t="shared" si="31"/>
        <v>9414286.9399999995</v>
      </c>
      <c r="N270" s="110"/>
      <c r="O270" s="110"/>
      <c r="P270" s="110"/>
      <c r="Q270" s="11">
        <f t="shared" si="30"/>
        <v>9414286.9399999995</v>
      </c>
      <c r="R270" s="110"/>
      <c r="S270" s="111"/>
      <c r="T270" s="110"/>
      <c r="U270" s="110">
        <v>1533.8</v>
      </c>
      <c r="V270" s="110">
        <v>9414286.9399999995</v>
      </c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204"/>
      <c r="AG270" s="29" t="s">
        <v>1496</v>
      </c>
      <c r="AH270" s="118"/>
      <c r="AI270" s="159"/>
      <c r="AJ270" s="182"/>
      <c r="AK270" s="182"/>
      <c r="AL270" s="182"/>
      <c r="AM270" s="182"/>
      <c r="AN270" s="182"/>
      <c r="AO270" s="70">
        <f>MAX(AO$26:AO269)+1</f>
        <v>238</v>
      </c>
      <c r="AP270" s="70" t="s">
        <v>142</v>
      </c>
      <c r="AQ270" s="70" t="str">
        <f t="shared" si="28"/>
        <v>238.</v>
      </c>
      <c r="AS270" s="70"/>
      <c r="AV270" s="114"/>
    </row>
    <row r="271" spans="1:48" ht="22.5" customHeight="1" x14ac:dyDescent="0.25">
      <c r="A271" s="93" t="str">
        <f t="shared" si="32"/>
        <v>239.</v>
      </c>
      <c r="B271" s="93">
        <v>643</v>
      </c>
      <c r="C271" s="222" t="s">
        <v>1503</v>
      </c>
      <c r="D271" s="109">
        <v>1965</v>
      </c>
      <c r="E271" s="27" t="s">
        <v>23</v>
      </c>
      <c r="F271" s="4" t="s">
        <v>24</v>
      </c>
      <c r="G271" s="109">
        <v>4</v>
      </c>
      <c r="H271" s="109">
        <v>2</v>
      </c>
      <c r="I271" s="13">
        <v>1786.1</v>
      </c>
      <c r="J271" s="11">
        <v>1350.1</v>
      </c>
      <c r="K271" s="26">
        <v>1350.1</v>
      </c>
      <c r="L271" s="36">
        <v>45</v>
      </c>
      <c r="M271" s="11">
        <f t="shared" si="31"/>
        <v>2013552.12</v>
      </c>
      <c r="N271" s="110"/>
      <c r="O271" s="110"/>
      <c r="P271" s="110"/>
      <c r="Q271" s="11">
        <f t="shared" si="30"/>
        <v>2013552.12</v>
      </c>
      <c r="R271" s="110">
        <v>406045.87</v>
      </c>
      <c r="S271" s="111"/>
      <c r="T271" s="110"/>
      <c r="U271" s="110">
        <v>489</v>
      </c>
      <c r="V271" s="110">
        <v>1607506.25</v>
      </c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204"/>
      <c r="AG271" s="29" t="s">
        <v>1496</v>
      </c>
      <c r="AH271" s="118"/>
      <c r="AI271" s="159"/>
      <c r="AJ271" s="182" t="s">
        <v>1396</v>
      </c>
      <c r="AK271" s="182"/>
      <c r="AL271" s="182"/>
      <c r="AM271" s="182"/>
      <c r="AN271" s="182"/>
      <c r="AO271" s="70">
        <f>MAX(AO$26:AO270)+1</f>
        <v>239</v>
      </c>
      <c r="AP271" s="70" t="s">
        <v>142</v>
      </c>
      <c r="AQ271" s="70" t="str">
        <f t="shared" si="28"/>
        <v>239.</v>
      </c>
      <c r="AS271" s="70"/>
      <c r="AV271" s="114"/>
    </row>
    <row r="272" spans="1:48" ht="22.5" customHeight="1" x14ac:dyDescent="0.25">
      <c r="A272" s="93" t="str">
        <f t="shared" si="32"/>
        <v>240.</v>
      </c>
      <c r="B272" s="93">
        <v>652</v>
      </c>
      <c r="C272" s="222" t="s">
        <v>1504</v>
      </c>
      <c r="D272" s="109">
        <v>1938</v>
      </c>
      <c r="E272" s="27" t="s">
        <v>23</v>
      </c>
      <c r="F272" s="4" t="s">
        <v>24</v>
      </c>
      <c r="G272" s="109">
        <v>2</v>
      </c>
      <c r="H272" s="109">
        <v>2</v>
      </c>
      <c r="I272" s="13">
        <v>1038.2</v>
      </c>
      <c r="J272" s="11">
        <v>620.9</v>
      </c>
      <c r="K272" s="26">
        <v>620.9</v>
      </c>
      <c r="L272" s="36">
        <v>20</v>
      </c>
      <c r="M272" s="11">
        <f t="shared" si="31"/>
        <v>68146.25</v>
      </c>
      <c r="N272" s="110"/>
      <c r="O272" s="110"/>
      <c r="P272" s="110"/>
      <c r="Q272" s="11">
        <f t="shared" si="30"/>
        <v>68146.25</v>
      </c>
      <c r="R272" s="110">
        <v>68146.25</v>
      </c>
      <c r="S272" s="111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204"/>
      <c r="AG272" s="29" t="s">
        <v>1496</v>
      </c>
      <c r="AH272" s="118"/>
      <c r="AI272" s="159"/>
      <c r="AJ272" s="182" t="s">
        <v>1396</v>
      </c>
      <c r="AK272" s="182"/>
      <c r="AL272" s="182"/>
      <c r="AM272" s="182"/>
      <c r="AN272" s="182"/>
      <c r="AO272" s="70">
        <f>MAX(AO$26:AO271)+1</f>
        <v>240</v>
      </c>
      <c r="AP272" s="70" t="s">
        <v>142</v>
      </c>
      <c r="AQ272" s="70" t="str">
        <f t="shared" si="28"/>
        <v>240.</v>
      </c>
      <c r="AS272" s="70"/>
      <c r="AV272" s="114"/>
    </row>
    <row r="273" spans="1:48" ht="22.5" customHeight="1" x14ac:dyDescent="0.25">
      <c r="A273" s="93" t="str">
        <f t="shared" si="32"/>
        <v>241.</v>
      </c>
      <c r="B273" s="93">
        <v>654</v>
      </c>
      <c r="C273" s="222" t="s">
        <v>1505</v>
      </c>
      <c r="D273" s="109">
        <v>1966</v>
      </c>
      <c r="E273" s="27" t="s">
        <v>23</v>
      </c>
      <c r="F273" s="4" t="s">
        <v>25</v>
      </c>
      <c r="G273" s="109">
        <v>2</v>
      </c>
      <c r="H273" s="109">
        <v>1</v>
      </c>
      <c r="I273" s="13">
        <v>735.33</v>
      </c>
      <c r="J273" s="11">
        <v>466.83</v>
      </c>
      <c r="K273" s="26">
        <v>466.83</v>
      </c>
      <c r="L273" s="36">
        <v>22</v>
      </c>
      <c r="M273" s="11">
        <f t="shared" si="31"/>
        <v>963172.96</v>
      </c>
      <c r="N273" s="110"/>
      <c r="O273" s="110"/>
      <c r="P273" s="110"/>
      <c r="Q273" s="11">
        <f t="shared" si="30"/>
        <v>963172.96</v>
      </c>
      <c r="R273" s="110">
        <v>963172.96</v>
      </c>
      <c r="S273" s="111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204"/>
      <c r="AG273" s="29" t="s">
        <v>1496</v>
      </c>
      <c r="AH273" s="118"/>
      <c r="AI273" s="159"/>
      <c r="AJ273" s="182" t="s">
        <v>1395</v>
      </c>
      <c r="AK273" s="182"/>
      <c r="AL273" s="182"/>
      <c r="AM273" s="182"/>
      <c r="AN273" s="182"/>
      <c r="AO273" s="70">
        <f>MAX(AO$26:AO272)+1</f>
        <v>241</v>
      </c>
      <c r="AP273" s="70" t="s">
        <v>142</v>
      </c>
      <c r="AQ273" s="70" t="str">
        <f t="shared" si="28"/>
        <v>241.</v>
      </c>
      <c r="AS273" s="70"/>
      <c r="AV273" s="114"/>
    </row>
    <row r="274" spans="1:48" ht="22.5" customHeight="1" x14ac:dyDescent="0.25">
      <c r="A274" s="93" t="str">
        <f t="shared" si="32"/>
        <v>242.</v>
      </c>
      <c r="B274" s="93">
        <v>657</v>
      </c>
      <c r="C274" s="222" t="s">
        <v>1506</v>
      </c>
      <c r="D274" s="109">
        <v>1940</v>
      </c>
      <c r="E274" s="27" t="s">
        <v>23</v>
      </c>
      <c r="F274" s="4" t="s">
        <v>24</v>
      </c>
      <c r="G274" s="109">
        <v>2</v>
      </c>
      <c r="H274" s="109">
        <v>2</v>
      </c>
      <c r="I274" s="13">
        <v>716.9</v>
      </c>
      <c r="J274" s="11">
        <v>440.8</v>
      </c>
      <c r="K274" s="26">
        <v>440.8</v>
      </c>
      <c r="L274" s="36">
        <v>20</v>
      </c>
      <c r="M274" s="11">
        <f t="shared" si="31"/>
        <v>102461.82</v>
      </c>
      <c r="N274" s="110"/>
      <c r="O274" s="110"/>
      <c r="P274" s="110"/>
      <c r="Q274" s="11">
        <f t="shared" si="30"/>
        <v>102461.82</v>
      </c>
      <c r="R274" s="110">
        <v>102461.82</v>
      </c>
      <c r="S274" s="111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204"/>
      <c r="AG274" s="29" t="s">
        <v>1496</v>
      </c>
      <c r="AH274" s="118"/>
      <c r="AI274" s="159"/>
      <c r="AJ274" s="182" t="s">
        <v>1396</v>
      </c>
      <c r="AK274" s="182"/>
      <c r="AL274" s="182"/>
      <c r="AM274" s="182"/>
      <c r="AN274" s="182"/>
      <c r="AO274" s="70">
        <f>MAX(AO$26:AO273)+1</f>
        <v>242</v>
      </c>
      <c r="AP274" s="70" t="s">
        <v>142</v>
      </c>
      <c r="AQ274" s="70" t="str">
        <f t="shared" si="28"/>
        <v>242.</v>
      </c>
      <c r="AS274" s="70"/>
      <c r="AV274" s="114"/>
    </row>
    <row r="275" spans="1:48" ht="22.5" customHeight="1" x14ac:dyDescent="0.25">
      <c r="A275" s="93" t="str">
        <f t="shared" si="32"/>
        <v>243.</v>
      </c>
      <c r="B275" s="93">
        <v>5491</v>
      </c>
      <c r="C275" s="222" t="s">
        <v>1507</v>
      </c>
      <c r="D275" s="109">
        <v>1960</v>
      </c>
      <c r="E275" s="27" t="s">
        <v>23</v>
      </c>
      <c r="F275" s="4" t="s">
        <v>24</v>
      </c>
      <c r="G275" s="109">
        <v>2</v>
      </c>
      <c r="H275" s="109">
        <v>1</v>
      </c>
      <c r="I275" s="13">
        <v>328.1</v>
      </c>
      <c r="J275" s="11">
        <v>299.3</v>
      </c>
      <c r="K275" s="26">
        <v>299.3</v>
      </c>
      <c r="L275" s="36">
        <v>17</v>
      </c>
      <c r="M275" s="11">
        <f t="shared" si="31"/>
        <v>1109501.71</v>
      </c>
      <c r="N275" s="110"/>
      <c r="O275" s="110"/>
      <c r="P275" s="110"/>
      <c r="Q275" s="11">
        <f t="shared" si="30"/>
        <v>1109501.71</v>
      </c>
      <c r="R275" s="110"/>
      <c r="S275" s="111"/>
      <c r="T275" s="110"/>
      <c r="U275" s="110"/>
      <c r="V275" s="110"/>
      <c r="W275" s="110"/>
      <c r="X275" s="110"/>
      <c r="Y275" s="110">
        <v>355</v>
      </c>
      <c r="Z275" s="110">
        <v>1109501.71</v>
      </c>
      <c r="AA275" s="110"/>
      <c r="AB275" s="110"/>
      <c r="AC275" s="110"/>
      <c r="AD275" s="110"/>
      <c r="AE275" s="110"/>
      <c r="AF275" s="204"/>
      <c r="AG275" s="29" t="s">
        <v>1496</v>
      </c>
      <c r="AH275" s="118"/>
      <c r="AI275" s="159"/>
      <c r="AJ275" s="182"/>
      <c r="AK275" s="182"/>
      <c r="AL275" s="182"/>
      <c r="AM275" s="182"/>
      <c r="AN275" s="182"/>
      <c r="AO275" s="70">
        <f>MAX(AO$26:AO274)+1</f>
        <v>243</v>
      </c>
      <c r="AP275" s="70" t="s">
        <v>142</v>
      </c>
      <c r="AQ275" s="70" t="str">
        <f t="shared" si="28"/>
        <v>243.</v>
      </c>
      <c r="AS275" s="70"/>
      <c r="AV275" s="114"/>
    </row>
    <row r="276" spans="1:48" ht="22.5" customHeight="1" x14ac:dyDescent="0.25">
      <c r="A276" s="93" t="str">
        <f t="shared" si="32"/>
        <v>244.</v>
      </c>
      <c r="B276" s="93">
        <v>5492</v>
      </c>
      <c r="C276" s="222" t="s">
        <v>1508</v>
      </c>
      <c r="D276" s="109">
        <v>1972</v>
      </c>
      <c r="E276" s="27" t="s">
        <v>23</v>
      </c>
      <c r="F276" s="4" t="s">
        <v>24</v>
      </c>
      <c r="G276" s="109">
        <v>2</v>
      </c>
      <c r="H276" s="109">
        <v>1</v>
      </c>
      <c r="I276" s="13">
        <v>339.9</v>
      </c>
      <c r="J276" s="11">
        <v>303.8</v>
      </c>
      <c r="K276" s="26">
        <v>303.8</v>
      </c>
      <c r="L276" s="36">
        <v>23</v>
      </c>
      <c r="M276" s="11">
        <f t="shared" si="31"/>
        <v>1274174.08</v>
      </c>
      <c r="N276" s="110"/>
      <c r="O276" s="110"/>
      <c r="P276" s="110"/>
      <c r="Q276" s="11">
        <f t="shared" si="30"/>
        <v>1274174.08</v>
      </c>
      <c r="R276" s="110"/>
      <c r="S276" s="111"/>
      <c r="T276" s="110"/>
      <c r="U276" s="110">
        <v>298</v>
      </c>
      <c r="V276" s="110">
        <v>1274174.08</v>
      </c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204"/>
      <c r="AG276" s="29" t="s">
        <v>1496</v>
      </c>
      <c r="AH276" s="118"/>
      <c r="AI276" s="159"/>
      <c r="AJ276" s="182"/>
      <c r="AK276" s="182"/>
      <c r="AL276" s="182"/>
      <c r="AM276" s="182"/>
      <c r="AN276" s="182"/>
      <c r="AO276" s="70">
        <f>MAX(AO$26:AO275)+1</f>
        <v>244</v>
      </c>
      <c r="AP276" s="70" t="s">
        <v>142</v>
      </c>
      <c r="AQ276" s="70" t="str">
        <f t="shared" ref="AQ276:AQ338" si="33">CONCATENATE(AO276,AP276)</f>
        <v>244.</v>
      </c>
      <c r="AS276" s="70"/>
      <c r="AV276" s="114"/>
    </row>
    <row r="277" spans="1:48" ht="22.5" customHeight="1" x14ac:dyDescent="0.25">
      <c r="A277" s="93" t="str">
        <f t="shared" si="32"/>
        <v>245.</v>
      </c>
      <c r="B277" s="93">
        <v>750</v>
      </c>
      <c r="C277" s="222" t="s">
        <v>1509</v>
      </c>
      <c r="D277" s="109">
        <v>1970</v>
      </c>
      <c r="E277" s="27" t="s">
        <v>23</v>
      </c>
      <c r="F277" s="4" t="s">
        <v>24</v>
      </c>
      <c r="G277" s="109">
        <v>2</v>
      </c>
      <c r="H277" s="109">
        <v>2</v>
      </c>
      <c r="I277" s="13">
        <v>858.2</v>
      </c>
      <c r="J277" s="11">
        <v>570.20000000000005</v>
      </c>
      <c r="K277" s="26">
        <v>570.20000000000005</v>
      </c>
      <c r="L277" s="36">
        <v>29</v>
      </c>
      <c r="M277" s="11">
        <f t="shared" si="31"/>
        <v>260730.25</v>
      </c>
      <c r="N277" s="110"/>
      <c r="O277" s="110"/>
      <c r="P277" s="110"/>
      <c r="Q277" s="11">
        <f t="shared" si="30"/>
        <v>260730.25</v>
      </c>
      <c r="R277" s="110">
        <v>260730.25</v>
      </c>
      <c r="S277" s="111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204"/>
      <c r="AG277" s="29" t="s">
        <v>1496</v>
      </c>
      <c r="AH277" s="118"/>
      <c r="AI277" s="159"/>
      <c r="AJ277" s="182" t="s">
        <v>1396</v>
      </c>
      <c r="AK277" s="182"/>
      <c r="AL277" s="182"/>
      <c r="AM277" s="182"/>
      <c r="AN277" s="182"/>
      <c r="AO277" s="70">
        <f>MAX(AO$26:AO276)+1</f>
        <v>245</v>
      </c>
      <c r="AP277" s="70" t="s">
        <v>142</v>
      </c>
      <c r="AQ277" s="70" t="str">
        <f t="shared" si="33"/>
        <v>245.</v>
      </c>
      <c r="AS277" s="70"/>
      <c r="AV277" s="114"/>
    </row>
    <row r="278" spans="1:48" ht="22.5" customHeight="1" x14ac:dyDescent="0.25">
      <c r="A278" s="93" t="str">
        <f t="shared" si="32"/>
        <v>246.</v>
      </c>
      <c r="B278" s="93">
        <v>752</v>
      </c>
      <c r="C278" s="222" t="s">
        <v>304</v>
      </c>
      <c r="D278" s="109">
        <v>1970</v>
      </c>
      <c r="E278" s="27" t="s">
        <v>23</v>
      </c>
      <c r="F278" s="4" t="s">
        <v>24</v>
      </c>
      <c r="G278" s="109">
        <v>5</v>
      </c>
      <c r="H278" s="109">
        <v>8</v>
      </c>
      <c r="I278" s="13">
        <v>7828.24</v>
      </c>
      <c r="J278" s="11">
        <v>5884.24</v>
      </c>
      <c r="K278" s="26">
        <v>5770.24</v>
      </c>
      <c r="L278" s="36">
        <v>211</v>
      </c>
      <c r="M278" s="11">
        <f t="shared" si="31"/>
        <v>4714746.84</v>
      </c>
      <c r="N278" s="110"/>
      <c r="O278" s="110"/>
      <c r="P278" s="110"/>
      <c r="Q278" s="11">
        <f t="shared" si="30"/>
        <v>4714746.84</v>
      </c>
      <c r="R278" s="110">
        <f>1993182.41+2721564.43</f>
        <v>4714746.84</v>
      </c>
      <c r="S278" s="111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204"/>
      <c r="AG278" s="29" t="s">
        <v>1496</v>
      </c>
      <c r="AH278" s="118"/>
      <c r="AI278" s="159"/>
      <c r="AJ278" s="182" t="s">
        <v>1394</v>
      </c>
      <c r="AK278" s="182"/>
      <c r="AL278" s="182"/>
      <c r="AM278" s="182"/>
      <c r="AN278" s="182"/>
      <c r="AO278" s="70">
        <f>MAX(AO$26:AO277)+1</f>
        <v>246</v>
      </c>
      <c r="AP278" s="70" t="s">
        <v>142</v>
      </c>
      <c r="AQ278" s="70" t="str">
        <f t="shared" si="33"/>
        <v>246.</v>
      </c>
      <c r="AS278" s="70"/>
      <c r="AV278" s="114"/>
    </row>
    <row r="279" spans="1:48" ht="22.5" customHeight="1" x14ac:dyDescent="0.25">
      <c r="A279" s="93" t="str">
        <f t="shared" si="32"/>
        <v>247.</v>
      </c>
      <c r="B279" s="93">
        <v>754</v>
      </c>
      <c r="C279" s="222" t="s">
        <v>1510</v>
      </c>
      <c r="D279" s="109">
        <v>1970</v>
      </c>
      <c r="E279" s="27" t="s">
        <v>23</v>
      </c>
      <c r="F279" s="4" t="s">
        <v>24</v>
      </c>
      <c r="G279" s="109">
        <v>5</v>
      </c>
      <c r="H279" s="109">
        <v>4</v>
      </c>
      <c r="I279" s="13">
        <v>4312</v>
      </c>
      <c r="J279" s="11">
        <v>3300.7</v>
      </c>
      <c r="K279" s="26">
        <v>3168</v>
      </c>
      <c r="L279" s="36">
        <v>114</v>
      </c>
      <c r="M279" s="11">
        <f t="shared" si="31"/>
        <v>802575.52</v>
      </c>
      <c r="N279" s="110"/>
      <c r="O279" s="110"/>
      <c r="P279" s="110"/>
      <c r="Q279" s="11">
        <f t="shared" si="30"/>
        <v>802575.52</v>
      </c>
      <c r="R279" s="110">
        <v>802575.52</v>
      </c>
      <c r="S279" s="111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204"/>
      <c r="AG279" s="29" t="s">
        <v>1496</v>
      </c>
      <c r="AH279" s="118"/>
      <c r="AI279" s="159"/>
      <c r="AJ279" s="182" t="s">
        <v>1396</v>
      </c>
      <c r="AK279" s="182"/>
      <c r="AL279" s="182"/>
      <c r="AM279" s="182"/>
      <c r="AN279" s="182"/>
      <c r="AO279" s="70">
        <f>MAX(AO$26:AO278)+1</f>
        <v>247</v>
      </c>
      <c r="AP279" s="70" t="s">
        <v>142</v>
      </c>
      <c r="AQ279" s="70" t="str">
        <f t="shared" si="33"/>
        <v>247.</v>
      </c>
      <c r="AS279" s="70"/>
      <c r="AV279" s="114"/>
    </row>
    <row r="280" spans="1:48" ht="22.5" customHeight="1" x14ac:dyDescent="0.25">
      <c r="A280" s="93" t="str">
        <f t="shared" si="32"/>
        <v>248.</v>
      </c>
      <c r="B280" s="93">
        <v>762</v>
      </c>
      <c r="C280" s="222" t="s">
        <v>1511</v>
      </c>
      <c r="D280" s="109">
        <v>1990</v>
      </c>
      <c r="E280" s="27" t="s">
        <v>23</v>
      </c>
      <c r="F280" s="4" t="s">
        <v>24</v>
      </c>
      <c r="G280" s="109">
        <v>5</v>
      </c>
      <c r="H280" s="109">
        <v>2</v>
      </c>
      <c r="I280" s="13">
        <v>2703.2</v>
      </c>
      <c r="J280" s="11">
        <v>2286.1999999999998</v>
      </c>
      <c r="K280" s="26">
        <v>2286.1999999999998</v>
      </c>
      <c r="L280" s="36">
        <v>95</v>
      </c>
      <c r="M280" s="11">
        <f t="shared" si="31"/>
        <v>1835140.03</v>
      </c>
      <c r="N280" s="110"/>
      <c r="O280" s="110"/>
      <c r="P280" s="110"/>
      <c r="Q280" s="11">
        <f t="shared" si="30"/>
        <v>1835140.03</v>
      </c>
      <c r="R280" s="110"/>
      <c r="S280" s="111"/>
      <c r="T280" s="110"/>
      <c r="U280" s="110">
        <v>660.5</v>
      </c>
      <c r="V280" s="110">
        <v>1835140.03</v>
      </c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204"/>
      <c r="AG280" s="29" t="s">
        <v>1496</v>
      </c>
      <c r="AH280" s="118"/>
      <c r="AI280" s="159"/>
      <c r="AJ280" s="182"/>
      <c r="AK280" s="182"/>
      <c r="AL280" s="182"/>
      <c r="AM280" s="182"/>
      <c r="AN280" s="182"/>
      <c r="AO280" s="70">
        <f>MAX(AO$26:AO279)+1</f>
        <v>248</v>
      </c>
      <c r="AP280" s="70" t="s">
        <v>142</v>
      </c>
      <c r="AQ280" s="70" t="str">
        <f t="shared" si="33"/>
        <v>248.</v>
      </c>
      <c r="AS280" s="70"/>
      <c r="AV280" s="114"/>
    </row>
    <row r="281" spans="1:48" ht="22.5" customHeight="1" x14ac:dyDescent="0.25">
      <c r="A281" s="93" t="str">
        <f t="shared" si="32"/>
        <v>249.</v>
      </c>
      <c r="B281" s="93">
        <v>775</v>
      </c>
      <c r="C281" s="222" t="s">
        <v>1512</v>
      </c>
      <c r="D281" s="109">
        <v>1971</v>
      </c>
      <c r="E281" s="27" t="s">
        <v>23</v>
      </c>
      <c r="F281" s="4" t="s">
        <v>24</v>
      </c>
      <c r="G281" s="109">
        <v>5</v>
      </c>
      <c r="H281" s="109">
        <v>8</v>
      </c>
      <c r="I281" s="13">
        <v>8094.42</v>
      </c>
      <c r="J281" s="11">
        <v>6009.02</v>
      </c>
      <c r="K281" s="26">
        <v>5803.42</v>
      </c>
      <c r="L281" s="36">
        <v>255</v>
      </c>
      <c r="M281" s="11">
        <f t="shared" ref="M281:M312" si="34">R281+T281+V281+X281+Z281+AB281+AE281+AF281</f>
        <v>5663226.4100000001</v>
      </c>
      <c r="N281" s="110"/>
      <c r="O281" s="110"/>
      <c r="P281" s="110"/>
      <c r="Q281" s="11">
        <f t="shared" si="30"/>
        <v>5663226.4100000001</v>
      </c>
      <c r="R281" s="110"/>
      <c r="S281" s="111"/>
      <c r="T281" s="110"/>
      <c r="U281" s="110">
        <v>1827.6</v>
      </c>
      <c r="V281" s="110">
        <v>5663226.4100000001</v>
      </c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204"/>
      <c r="AG281" s="29" t="s">
        <v>1496</v>
      </c>
      <c r="AH281" s="118"/>
      <c r="AI281" s="159"/>
      <c r="AJ281" s="182"/>
      <c r="AK281" s="182"/>
      <c r="AL281" s="182"/>
      <c r="AM281" s="182"/>
      <c r="AN281" s="182"/>
      <c r="AO281" s="70">
        <f>MAX(AO$26:AO280)+1</f>
        <v>249</v>
      </c>
      <c r="AP281" s="70" t="s">
        <v>142</v>
      </c>
      <c r="AQ281" s="70" t="str">
        <f t="shared" si="33"/>
        <v>249.</v>
      </c>
      <c r="AS281" s="70"/>
      <c r="AV281" s="114"/>
    </row>
    <row r="282" spans="1:48" ht="22.5" customHeight="1" x14ac:dyDescent="0.25">
      <c r="A282" s="93" t="str">
        <f t="shared" si="32"/>
        <v>250.</v>
      </c>
      <c r="B282" s="93">
        <v>623</v>
      </c>
      <c r="C282" s="222" t="s">
        <v>1513</v>
      </c>
      <c r="D282" s="109">
        <v>1967</v>
      </c>
      <c r="E282" s="27" t="s">
        <v>23</v>
      </c>
      <c r="F282" s="4" t="s">
        <v>24</v>
      </c>
      <c r="G282" s="109">
        <v>4</v>
      </c>
      <c r="H282" s="109">
        <v>3</v>
      </c>
      <c r="I282" s="13">
        <v>1486.26</v>
      </c>
      <c r="J282" s="11">
        <v>975.59</v>
      </c>
      <c r="K282" s="26">
        <v>975.59</v>
      </c>
      <c r="L282" s="36">
        <v>63</v>
      </c>
      <c r="M282" s="11">
        <f t="shared" si="34"/>
        <v>1713433.86</v>
      </c>
      <c r="N282" s="110"/>
      <c r="O282" s="110"/>
      <c r="P282" s="110"/>
      <c r="Q282" s="11">
        <f t="shared" si="30"/>
        <v>1713433.86</v>
      </c>
      <c r="R282" s="110"/>
      <c r="S282" s="111"/>
      <c r="T282" s="110"/>
      <c r="U282" s="110">
        <v>776</v>
      </c>
      <c r="V282" s="110">
        <v>1713433.86</v>
      </c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204"/>
      <c r="AG282" s="29" t="s">
        <v>1496</v>
      </c>
      <c r="AH282" s="118"/>
      <c r="AI282" s="159"/>
      <c r="AJ282" s="182"/>
      <c r="AK282" s="182"/>
      <c r="AL282" s="182"/>
      <c r="AM282" s="182"/>
      <c r="AN282" s="182"/>
      <c r="AO282" s="70">
        <f>MAX(AO$26:AO281)+1</f>
        <v>250</v>
      </c>
      <c r="AP282" s="70" t="s">
        <v>142</v>
      </c>
      <c r="AQ282" s="70" t="str">
        <f t="shared" si="33"/>
        <v>250.</v>
      </c>
      <c r="AS282" s="70"/>
      <c r="AV282" s="114"/>
    </row>
    <row r="283" spans="1:48" ht="22.5" customHeight="1" x14ac:dyDescent="0.25">
      <c r="A283" s="93" t="str">
        <f t="shared" si="32"/>
        <v>251.</v>
      </c>
      <c r="B283" s="93">
        <v>816</v>
      </c>
      <c r="C283" s="222" t="s">
        <v>1514</v>
      </c>
      <c r="D283" s="109">
        <v>1970</v>
      </c>
      <c r="E283" s="27" t="s">
        <v>23</v>
      </c>
      <c r="F283" s="4" t="s">
        <v>24</v>
      </c>
      <c r="G283" s="109">
        <v>5</v>
      </c>
      <c r="H283" s="109">
        <v>2</v>
      </c>
      <c r="I283" s="13">
        <v>1903.3</v>
      </c>
      <c r="J283" s="11">
        <v>1135.7</v>
      </c>
      <c r="K283" s="26">
        <v>1135.7</v>
      </c>
      <c r="L283" s="36">
        <v>67</v>
      </c>
      <c r="M283" s="11">
        <f t="shared" si="34"/>
        <v>394178.09</v>
      </c>
      <c r="N283" s="110"/>
      <c r="O283" s="110"/>
      <c r="P283" s="110"/>
      <c r="Q283" s="11">
        <f t="shared" si="30"/>
        <v>394178.09</v>
      </c>
      <c r="R283" s="110">
        <v>394178.09</v>
      </c>
      <c r="S283" s="111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204"/>
      <c r="AG283" s="29" t="s">
        <v>1496</v>
      </c>
      <c r="AH283" s="118"/>
      <c r="AI283" s="159"/>
      <c r="AJ283" s="182" t="s">
        <v>1396</v>
      </c>
      <c r="AK283" s="182"/>
      <c r="AL283" s="182"/>
      <c r="AM283" s="182"/>
      <c r="AN283" s="182"/>
      <c r="AO283" s="70">
        <f>MAX(AO$26:AO282)+1</f>
        <v>251</v>
      </c>
      <c r="AP283" s="70" t="s">
        <v>142</v>
      </c>
      <c r="AQ283" s="70" t="str">
        <f t="shared" si="33"/>
        <v>251.</v>
      </c>
      <c r="AS283" s="70"/>
      <c r="AV283" s="114"/>
    </row>
    <row r="284" spans="1:48" ht="22.5" customHeight="1" x14ac:dyDescent="0.25">
      <c r="A284" s="93" t="str">
        <f t="shared" si="32"/>
        <v>252.</v>
      </c>
      <c r="B284" s="93">
        <v>839</v>
      </c>
      <c r="C284" s="222" t="s">
        <v>1515</v>
      </c>
      <c r="D284" s="109">
        <v>1961</v>
      </c>
      <c r="E284" s="27" t="s">
        <v>23</v>
      </c>
      <c r="F284" s="4" t="s">
        <v>24</v>
      </c>
      <c r="G284" s="109">
        <v>2</v>
      </c>
      <c r="H284" s="109">
        <v>1</v>
      </c>
      <c r="I284" s="13">
        <v>504.5</v>
      </c>
      <c r="J284" s="11">
        <v>282.5</v>
      </c>
      <c r="K284" s="26">
        <v>282.5</v>
      </c>
      <c r="L284" s="36">
        <v>10</v>
      </c>
      <c r="M284" s="11">
        <f t="shared" si="34"/>
        <v>194762.5</v>
      </c>
      <c r="N284" s="110"/>
      <c r="O284" s="110"/>
      <c r="P284" s="110"/>
      <c r="Q284" s="11">
        <f t="shared" si="30"/>
        <v>194762.5</v>
      </c>
      <c r="R284" s="110">
        <v>194762.5</v>
      </c>
      <c r="S284" s="111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204"/>
      <c r="AG284" s="29" t="s">
        <v>1496</v>
      </c>
      <c r="AH284" s="118"/>
      <c r="AI284" s="159"/>
      <c r="AJ284" s="182" t="s">
        <v>1396</v>
      </c>
      <c r="AK284" s="182"/>
      <c r="AL284" s="182"/>
      <c r="AM284" s="182"/>
      <c r="AN284" s="182"/>
      <c r="AO284" s="70">
        <f>MAX(AO$26:AO283)+1</f>
        <v>252</v>
      </c>
      <c r="AP284" s="70" t="s">
        <v>142</v>
      </c>
      <c r="AQ284" s="70" t="str">
        <f t="shared" si="33"/>
        <v>252.</v>
      </c>
      <c r="AS284" s="70"/>
      <c r="AV284" s="114"/>
    </row>
    <row r="285" spans="1:48" ht="22.5" customHeight="1" x14ac:dyDescent="0.25">
      <c r="A285" s="93" t="str">
        <f t="shared" si="32"/>
        <v>253.</v>
      </c>
      <c r="B285" s="93">
        <v>842</v>
      </c>
      <c r="C285" s="222" t="s">
        <v>1516</v>
      </c>
      <c r="D285" s="109">
        <v>1972</v>
      </c>
      <c r="E285" s="27" t="s">
        <v>23</v>
      </c>
      <c r="F285" s="4" t="s">
        <v>24</v>
      </c>
      <c r="G285" s="109">
        <v>2</v>
      </c>
      <c r="H285" s="109">
        <v>2</v>
      </c>
      <c r="I285" s="13">
        <v>704.6</v>
      </c>
      <c r="J285" s="11">
        <v>462.7</v>
      </c>
      <c r="K285" s="26">
        <v>462.7</v>
      </c>
      <c r="L285" s="36">
        <v>30</v>
      </c>
      <c r="M285" s="11">
        <f t="shared" si="34"/>
        <v>283865.3</v>
      </c>
      <c r="N285" s="110"/>
      <c r="O285" s="110"/>
      <c r="P285" s="110"/>
      <c r="Q285" s="11">
        <f t="shared" si="30"/>
        <v>283865.3</v>
      </c>
      <c r="R285" s="110">
        <v>283865.3</v>
      </c>
      <c r="S285" s="111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204"/>
      <c r="AG285" s="29" t="s">
        <v>1496</v>
      </c>
      <c r="AH285" s="118"/>
      <c r="AI285" s="159"/>
      <c r="AJ285" s="182" t="s">
        <v>1396</v>
      </c>
      <c r="AK285" s="182"/>
      <c r="AL285" s="182"/>
      <c r="AM285" s="182"/>
      <c r="AN285" s="182"/>
      <c r="AO285" s="70">
        <f>MAX(AO$26:AO284)+1</f>
        <v>253</v>
      </c>
      <c r="AP285" s="70" t="s">
        <v>142</v>
      </c>
      <c r="AQ285" s="70" t="str">
        <f t="shared" si="33"/>
        <v>253.</v>
      </c>
      <c r="AS285" s="70"/>
      <c r="AV285" s="114"/>
    </row>
    <row r="286" spans="1:48" ht="22.5" customHeight="1" x14ac:dyDescent="0.25">
      <c r="A286" s="93" t="str">
        <f t="shared" si="32"/>
        <v>254.</v>
      </c>
      <c r="B286" s="93">
        <v>682</v>
      </c>
      <c r="C286" s="222" t="s">
        <v>1517</v>
      </c>
      <c r="D286" s="109">
        <v>1972</v>
      </c>
      <c r="E286" s="27" t="s">
        <v>23</v>
      </c>
      <c r="F286" s="4" t="s">
        <v>24</v>
      </c>
      <c r="G286" s="109">
        <v>5</v>
      </c>
      <c r="H286" s="109">
        <v>2</v>
      </c>
      <c r="I286" s="13">
        <v>1883.65</v>
      </c>
      <c r="J286" s="11">
        <v>1431.55</v>
      </c>
      <c r="K286" s="26">
        <v>1182.75</v>
      </c>
      <c r="L286" s="36">
        <v>67</v>
      </c>
      <c r="M286" s="11">
        <f t="shared" si="34"/>
        <v>3513288.34</v>
      </c>
      <c r="N286" s="110"/>
      <c r="O286" s="110"/>
      <c r="P286" s="110"/>
      <c r="Q286" s="11">
        <f t="shared" si="30"/>
        <v>3513288.34</v>
      </c>
      <c r="R286" s="110"/>
      <c r="S286" s="111"/>
      <c r="T286" s="110"/>
      <c r="U286" s="110">
        <v>576</v>
      </c>
      <c r="V286" s="110">
        <v>3513288.34</v>
      </c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204"/>
      <c r="AG286" s="29" t="s">
        <v>1496</v>
      </c>
      <c r="AH286" s="118"/>
      <c r="AI286" s="159"/>
      <c r="AJ286" s="182"/>
      <c r="AK286" s="182"/>
      <c r="AL286" s="182"/>
      <c r="AM286" s="182"/>
      <c r="AN286" s="182"/>
      <c r="AO286" s="70">
        <f>MAX(AO$26:AO285)+1</f>
        <v>254</v>
      </c>
      <c r="AP286" s="70" t="s">
        <v>142</v>
      </c>
      <c r="AQ286" s="70" t="str">
        <f t="shared" si="33"/>
        <v>254.</v>
      </c>
      <c r="AS286" s="70"/>
      <c r="AV286" s="114"/>
    </row>
    <row r="287" spans="1:48" ht="22.5" customHeight="1" x14ac:dyDescent="0.25">
      <c r="A287" s="93" t="str">
        <f t="shared" si="32"/>
        <v>255.</v>
      </c>
      <c r="B287" s="93">
        <v>905</v>
      </c>
      <c r="C287" s="222" t="s">
        <v>1518</v>
      </c>
      <c r="D287" s="109">
        <v>1972</v>
      </c>
      <c r="E287" s="27" t="s">
        <v>23</v>
      </c>
      <c r="F287" s="4" t="s">
        <v>24</v>
      </c>
      <c r="G287" s="109">
        <v>2</v>
      </c>
      <c r="H287" s="109">
        <v>2</v>
      </c>
      <c r="I287" s="13">
        <v>728.8</v>
      </c>
      <c r="J287" s="11">
        <v>479.8</v>
      </c>
      <c r="K287" s="26">
        <v>479.8</v>
      </c>
      <c r="L287" s="36">
        <v>28</v>
      </c>
      <c r="M287" s="11">
        <f t="shared" si="34"/>
        <v>4344720.26</v>
      </c>
      <c r="N287" s="110"/>
      <c r="O287" s="110"/>
      <c r="P287" s="110"/>
      <c r="Q287" s="11">
        <f t="shared" si="30"/>
        <v>4344720.26</v>
      </c>
      <c r="R287" s="110"/>
      <c r="S287" s="111"/>
      <c r="T287" s="110"/>
      <c r="U287" s="110">
        <v>642</v>
      </c>
      <c r="V287" s="110">
        <v>4344720.26</v>
      </c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204"/>
      <c r="AG287" s="29" t="s">
        <v>1496</v>
      </c>
      <c r="AH287" s="118"/>
      <c r="AI287" s="159"/>
      <c r="AJ287" s="182"/>
      <c r="AK287" s="182"/>
      <c r="AL287" s="182"/>
      <c r="AM287" s="182"/>
      <c r="AN287" s="182"/>
      <c r="AO287" s="70">
        <f>MAX(AO$26:AO286)+1</f>
        <v>255</v>
      </c>
      <c r="AP287" s="70" t="s">
        <v>142</v>
      </c>
      <c r="AQ287" s="70" t="str">
        <f t="shared" si="33"/>
        <v>255.</v>
      </c>
      <c r="AS287" s="70"/>
      <c r="AV287" s="114"/>
    </row>
    <row r="288" spans="1:48" ht="22.5" customHeight="1" x14ac:dyDescent="0.25">
      <c r="A288" s="93" t="str">
        <f t="shared" si="32"/>
        <v>256.</v>
      </c>
      <c r="B288" s="93">
        <v>255</v>
      </c>
      <c r="C288" s="222" t="s">
        <v>1519</v>
      </c>
      <c r="D288" s="109">
        <v>1974</v>
      </c>
      <c r="E288" s="27" t="s">
        <v>23</v>
      </c>
      <c r="F288" s="4" t="s">
        <v>24</v>
      </c>
      <c r="G288" s="109">
        <v>2</v>
      </c>
      <c r="H288" s="109">
        <v>3</v>
      </c>
      <c r="I288" s="13">
        <v>506</v>
      </c>
      <c r="J288" s="11">
        <v>289.2</v>
      </c>
      <c r="K288" s="26">
        <v>289.2</v>
      </c>
      <c r="L288" s="36">
        <v>24</v>
      </c>
      <c r="M288" s="11">
        <f t="shared" si="34"/>
        <v>2952622.73</v>
      </c>
      <c r="N288" s="110"/>
      <c r="O288" s="110"/>
      <c r="P288" s="110"/>
      <c r="Q288" s="11">
        <f t="shared" si="30"/>
        <v>2952622.73</v>
      </c>
      <c r="R288" s="110"/>
      <c r="S288" s="111"/>
      <c r="T288" s="110"/>
      <c r="U288" s="110">
        <v>526</v>
      </c>
      <c r="V288" s="110">
        <v>2952622.73</v>
      </c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204"/>
      <c r="AG288" s="29" t="s">
        <v>1496</v>
      </c>
      <c r="AH288" s="118"/>
      <c r="AI288" s="159"/>
      <c r="AJ288" s="182"/>
      <c r="AK288" s="182"/>
      <c r="AL288" s="182"/>
      <c r="AM288" s="182"/>
      <c r="AN288" s="182"/>
      <c r="AO288" s="70">
        <f>MAX(AO$26:AO287)+1</f>
        <v>256</v>
      </c>
      <c r="AP288" s="70" t="s">
        <v>142</v>
      </c>
      <c r="AQ288" s="70" t="str">
        <f t="shared" si="33"/>
        <v>256.</v>
      </c>
      <c r="AS288" s="70"/>
      <c r="AV288" s="114"/>
    </row>
    <row r="289" spans="1:48" ht="22.5" customHeight="1" x14ac:dyDescent="0.25">
      <c r="A289" s="93" t="str">
        <f t="shared" si="32"/>
        <v>257.</v>
      </c>
      <c r="B289" s="93">
        <v>262</v>
      </c>
      <c r="C289" s="222" t="s">
        <v>1520</v>
      </c>
      <c r="D289" s="109">
        <v>1971</v>
      </c>
      <c r="E289" s="27" t="s">
        <v>23</v>
      </c>
      <c r="F289" s="4" t="s">
        <v>25</v>
      </c>
      <c r="G289" s="109">
        <v>2</v>
      </c>
      <c r="H289" s="109">
        <v>1</v>
      </c>
      <c r="I289" s="13">
        <v>315.8</v>
      </c>
      <c r="J289" s="11">
        <v>200.3</v>
      </c>
      <c r="K289" s="26">
        <v>200.3</v>
      </c>
      <c r="L289" s="36">
        <v>10</v>
      </c>
      <c r="M289" s="11">
        <f t="shared" si="34"/>
        <v>1828233.89</v>
      </c>
      <c r="N289" s="110"/>
      <c r="O289" s="110"/>
      <c r="P289" s="110"/>
      <c r="Q289" s="11">
        <f t="shared" si="30"/>
        <v>1828233.89</v>
      </c>
      <c r="R289" s="110"/>
      <c r="S289" s="111"/>
      <c r="T289" s="110"/>
      <c r="U289" s="110">
        <v>280</v>
      </c>
      <c r="V289" s="110">
        <v>1828233.89</v>
      </c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204"/>
      <c r="AG289" s="29" t="s">
        <v>1496</v>
      </c>
      <c r="AH289" s="118"/>
      <c r="AI289" s="159"/>
      <c r="AJ289" s="182"/>
      <c r="AK289" s="182"/>
      <c r="AL289" s="182"/>
      <c r="AM289" s="182"/>
      <c r="AN289" s="182"/>
      <c r="AO289" s="70">
        <f>MAX(AO$26:AO288)+1</f>
        <v>257</v>
      </c>
      <c r="AP289" s="70" t="s">
        <v>142</v>
      </c>
      <c r="AQ289" s="70" t="str">
        <f t="shared" si="33"/>
        <v>257.</v>
      </c>
      <c r="AS289" s="70"/>
      <c r="AV289" s="114"/>
    </row>
    <row r="290" spans="1:48" ht="22.5" customHeight="1" x14ac:dyDescent="0.25">
      <c r="A290" s="93" t="str">
        <f t="shared" si="32"/>
        <v>258.</v>
      </c>
      <c r="B290" s="93">
        <v>143</v>
      </c>
      <c r="C290" s="222" t="s">
        <v>1521</v>
      </c>
      <c r="D290" s="109">
        <v>1990</v>
      </c>
      <c r="E290" s="27" t="s">
        <v>23</v>
      </c>
      <c r="F290" s="4" t="s">
        <v>26</v>
      </c>
      <c r="G290" s="109">
        <v>5</v>
      </c>
      <c r="H290" s="109">
        <v>5</v>
      </c>
      <c r="I290" s="13">
        <v>7594.7</v>
      </c>
      <c r="J290" s="11">
        <v>5445.8</v>
      </c>
      <c r="K290" s="26">
        <v>5445.8</v>
      </c>
      <c r="L290" s="36">
        <v>139</v>
      </c>
      <c r="M290" s="11">
        <f t="shared" si="34"/>
        <v>4755042.83</v>
      </c>
      <c r="N290" s="110"/>
      <c r="O290" s="110"/>
      <c r="P290" s="110"/>
      <c r="Q290" s="11">
        <f t="shared" si="30"/>
        <v>4755042.83</v>
      </c>
      <c r="R290" s="110"/>
      <c r="S290" s="111"/>
      <c r="T290" s="110"/>
      <c r="U290" s="110">
        <v>1678</v>
      </c>
      <c r="V290" s="110">
        <v>4755042.83</v>
      </c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204"/>
      <c r="AG290" s="29" t="s">
        <v>1496</v>
      </c>
      <c r="AH290" s="118"/>
      <c r="AI290" s="159"/>
      <c r="AJ290" s="182"/>
      <c r="AK290" s="182"/>
      <c r="AL290" s="182"/>
      <c r="AM290" s="182"/>
      <c r="AN290" s="182"/>
      <c r="AO290" s="70">
        <f>MAX(AO$26:AO289)+1</f>
        <v>258</v>
      </c>
      <c r="AP290" s="70" t="s">
        <v>142</v>
      </c>
      <c r="AQ290" s="70" t="str">
        <f t="shared" si="33"/>
        <v>258.</v>
      </c>
      <c r="AS290" s="70"/>
      <c r="AV290" s="114"/>
    </row>
    <row r="291" spans="1:48" ht="22.5" customHeight="1" x14ac:dyDescent="0.25">
      <c r="A291" s="93" t="str">
        <f t="shared" si="32"/>
        <v>259.</v>
      </c>
      <c r="B291" s="93">
        <v>144</v>
      </c>
      <c r="C291" s="222" t="s">
        <v>1522</v>
      </c>
      <c r="D291" s="109">
        <v>1991</v>
      </c>
      <c r="E291" s="27" t="s">
        <v>23</v>
      </c>
      <c r="F291" s="4" t="s">
        <v>26</v>
      </c>
      <c r="G291" s="109">
        <v>5</v>
      </c>
      <c r="H291" s="109">
        <v>5</v>
      </c>
      <c r="I291" s="13">
        <v>7588.6</v>
      </c>
      <c r="J291" s="11">
        <v>5406</v>
      </c>
      <c r="K291" s="26">
        <v>5406</v>
      </c>
      <c r="L291" s="36">
        <v>115</v>
      </c>
      <c r="M291" s="11">
        <f t="shared" si="34"/>
        <v>3411950.65</v>
      </c>
      <c r="N291" s="110"/>
      <c r="O291" s="110"/>
      <c r="P291" s="110"/>
      <c r="Q291" s="11">
        <f t="shared" si="30"/>
        <v>3411950.65</v>
      </c>
      <c r="R291" s="110"/>
      <c r="S291" s="111"/>
      <c r="T291" s="110"/>
      <c r="U291" s="110">
        <v>1392</v>
      </c>
      <c r="V291" s="110">
        <v>3411950.65</v>
      </c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204"/>
      <c r="AG291" s="29" t="s">
        <v>1496</v>
      </c>
      <c r="AH291" s="118"/>
      <c r="AI291" s="159"/>
      <c r="AJ291" s="182"/>
      <c r="AK291" s="182"/>
      <c r="AL291" s="182"/>
      <c r="AM291" s="182"/>
      <c r="AN291" s="182"/>
      <c r="AO291" s="70">
        <f>MAX(AO$26:AO290)+1</f>
        <v>259</v>
      </c>
      <c r="AP291" s="70" t="s">
        <v>142</v>
      </c>
      <c r="AQ291" s="70" t="str">
        <f t="shared" si="33"/>
        <v>259.</v>
      </c>
      <c r="AS291" s="70"/>
      <c r="AV291" s="114"/>
    </row>
    <row r="292" spans="1:48" ht="22.5" customHeight="1" x14ac:dyDescent="0.25">
      <c r="A292" s="93" t="str">
        <f t="shared" si="32"/>
        <v>260.</v>
      </c>
      <c r="B292" s="93">
        <v>232</v>
      </c>
      <c r="C292" s="222" t="s">
        <v>1523</v>
      </c>
      <c r="D292" s="109">
        <v>1955</v>
      </c>
      <c r="E292" s="27" t="s">
        <v>23</v>
      </c>
      <c r="F292" s="4" t="s">
        <v>25</v>
      </c>
      <c r="G292" s="109">
        <v>1</v>
      </c>
      <c r="H292" s="109">
        <v>1</v>
      </c>
      <c r="I292" s="13">
        <v>123.1</v>
      </c>
      <c r="J292" s="11">
        <v>94.3</v>
      </c>
      <c r="K292" s="26">
        <v>94.3</v>
      </c>
      <c r="L292" s="36">
        <v>4</v>
      </c>
      <c r="M292" s="11">
        <f t="shared" si="34"/>
        <v>1490014.68</v>
      </c>
      <c r="N292" s="110"/>
      <c r="O292" s="110"/>
      <c r="P292" s="110"/>
      <c r="Q292" s="11">
        <f t="shared" si="30"/>
        <v>1490014.68</v>
      </c>
      <c r="R292" s="110"/>
      <c r="S292" s="111"/>
      <c r="T292" s="110"/>
      <c r="U292" s="110">
        <v>280.5</v>
      </c>
      <c r="V292" s="110">
        <v>1490014.68</v>
      </c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204"/>
      <c r="AG292" s="29" t="s">
        <v>1496</v>
      </c>
      <c r="AH292" s="118"/>
      <c r="AI292" s="159"/>
      <c r="AJ292" s="182"/>
      <c r="AK292" s="182"/>
      <c r="AL292" s="182"/>
      <c r="AM292" s="182"/>
      <c r="AN292" s="182"/>
      <c r="AO292" s="70">
        <f>MAX(AO$26:AO291)+1</f>
        <v>260</v>
      </c>
      <c r="AP292" s="70" t="s">
        <v>142</v>
      </c>
      <c r="AQ292" s="70" t="str">
        <f t="shared" si="33"/>
        <v>260.</v>
      </c>
      <c r="AS292" s="70"/>
      <c r="AV292" s="114"/>
    </row>
    <row r="293" spans="1:48" ht="22.5" customHeight="1" x14ac:dyDescent="0.25">
      <c r="A293" s="93" t="str">
        <f t="shared" si="32"/>
        <v>261.</v>
      </c>
      <c r="B293" s="93">
        <v>464</v>
      </c>
      <c r="C293" s="222" t="s">
        <v>1524</v>
      </c>
      <c r="D293" s="109">
        <v>1967</v>
      </c>
      <c r="E293" s="27" t="s">
        <v>23</v>
      </c>
      <c r="F293" s="4" t="s">
        <v>24</v>
      </c>
      <c r="G293" s="109">
        <v>2</v>
      </c>
      <c r="H293" s="109">
        <v>3</v>
      </c>
      <c r="I293" s="13">
        <v>1200.0999999999999</v>
      </c>
      <c r="J293" s="11">
        <v>475.1</v>
      </c>
      <c r="K293" s="26">
        <v>475.1</v>
      </c>
      <c r="L293" s="36">
        <v>23</v>
      </c>
      <c r="M293" s="11">
        <f t="shared" si="34"/>
        <v>529802.44999999995</v>
      </c>
      <c r="N293" s="110"/>
      <c r="O293" s="110"/>
      <c r="P293" s="110"/>
      <c r="Q293" s="11">
        <f t="shared" si="30"/>
        <v>529802.44999999995</v>
      </c>
      <c r="R293" s="110">
        <f>130982.45+398820</f>
        <v>529802.44999999995</v>
      </c>
      <c r="S293" s="111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204"/>
      <c r="AG293" s="29" t="s">
        <v>1496</v>
      </c>
      <c r="AH293" s="118"/>
      <c r="AI293" s="159"/>
      <c r="AJ293" s="182" t="s">
        <v>1394</v>
      </c>
      <c r="AK293" s="182"/>
      <c r="AL293" s="182"/>
      <c r="AM293" s="182"/>
      <c r="AN293" s="182"/>
      <c r="AO293" s="70">
        <f>MAX(AO$26:AO292)+1</f>
        <v>261</v>
      </c>
      <c r="AP293" s="70" t="s">
        <v>142</v>
      </c>
      <c r="AQ293" s="70" t="str">
        <f t="shared" si="33"/>
        <v>261.</v>
      </c>
      <c r="AS293" s="70"/>
      <c r="AV293" s="114"/>
    </row>
    <row r="294" spans="1:48" ht="22.5" customHeight="1" x14ac:dyDescent="0.25">
      <c r="A294" s="93" t="str">
        <f t="shared" si="32"/>
        <v>262.</v>
      </c>
      <c r="B294" s="93">
        <v>381</v>
      </c>
      <c r="C294" s="222" t="s">
        <v>1525</v>
      </c>
      <c r="D294" s="109">
        <v>1937</v>
      </c>
      <c r="E294" s="27" t="s">
        <v>23</v>
      </c>
      <c r="F294" s="4" t="s">
        <v>25</v>
      </c>
      <c r="G294" s="109">
        <v>2</v>
      </c>
      <c r="H294" s="109">
        <v>2</v>
      </c>
      <c r="I294" s="13">
        <v>211.1</v>
      </c>
      <c r="J294" s="11">
        <v>157.4</v>
      </c>
      <c r="K294" s="26">
        <v>157.4</v>
      </c>
      <c r="L294" s="36">
        <v>13</v>
      </c>
      <c r="M294" s="11">
        <f t="shared" si="34"/>
        <v>171557.65</v>
      </c>
      <c r="N294" s="110"/>
      <c r="O294" s="110"/>
      <c r="P294" s="110"/>
      <c r="Q294" s="11">
        <f t="shared" si="30"/>
        <v>171557.65</v>
      </c>
      <c r="R294" s="110">
        <v>171557.65</v>
      </c>
      <c r="S294" s="111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204"/>
      <c r="AG294" s="29" t="s">
        <v>1496</v>
      </c>
      <c r="AH294" s="118"/>
      <c r="AI294" s="159"/>
      <c r="AJ294" s="182" t="s">
        <v>1393</v>
      </c>
      <c r="AK294" s="182"/>
      <c r="AL294" s="182"/>
      <c r="AM294" s="182"/>
      <c r="AN294" s="182"/>
      <c r="AO294" s="70">
        <f>MAX(AO$26:AO293)+1</f>
        <v>262</v>
      </c>
      <c r="AP294" s="70" t="s">
        <v>142</v>
      </c>
      <c r="AQ294" s="70" t="str">
        <f t="shared" si="33"/>
        <v>262.</v>
      </c>
      <c r="AS294" s="70"/>
      <c r="AV294" s="114"/>
    </row>
    <row r="295" spans="1:48" ht="22.5" customHeight="1" x14ac:dyDescent="0.25">
      <c r="A295" s="93" t="str">
        <f t="shared" si="32"/>
        <v>263.</v>
      </c>
      <c r="B295" s="93">
        <v>384</v>
      </c>
      <c r="C295" s="222" t="s">
        <v>1526</v>
      </c>
      <c r="D295" s="109">
        <v>1960</v>
      </c>
      <c r="E295" s="27" t="s">
        <v>23</v>
      </c>
      <c r="F295" s="4" t="s">
        <v>24</v>
      </c>
      <c r="G295" s="109">
        <v>2</v>
      </c>
      <c r="H295" s="109">
        <v>1</v>
      </c>
      <c r="I295" s="13">
        <v>805.2</v>
      </c>
      <c r="J295" s="11">
        <v>438.2</v>
      </c>
      <c r="K295" s="26">
        <v>438.2</v>
      </c>
      <c r="L295" s="36">
        <v>18</v>
      </c>
      <c r="M295" s="11">
        <f t="shared" si="34"/>
        <v>209802.28</v>
      </c>
      <c r="N295" s="110"/>
      <c r="O295" s="110"/>
      <c r="P295" s="110"/>
      <c r="Q295" s="11">
        <f t="shared" si="30"/>
        <v>209802.28</v>
      </c>
      <c r="R295" s="110">
        <v>209802.28</v>
      </c>
      <c r="S295" s="111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204"/>
      <c r="AG295" s="29" t="s">
        <v>1496</v>
      </c>
      <c r="AH295" s="118"/>
      <c r="AI295" s="159"/>
      <c r="AJ295" s="182" t="s">
        <v>1396</v>
      </c>
      <c r="AK295" s="182"/>
      <c r="AL295" s="182"/>
      <c r="AM295" s="182"/>
      <c r="AN295" s="182"/>
      <c r="AO295" s="70">
        <f>MAX(AO$26:AO294)+1</f>
        <v>263</v>
      </c>
      <c r="AP295" s="70" t="s">
        <v>142</v>
      </c>
      <c r="AQ295" s="70" t="str">
        <f t="shared" si="33"/>
        <v>263.</v>
      </c>
      <c r="AS295" s="70"/>
      <c r="AV295" s="114"/>
    </row>
    <row r="296" spans="1:48" ht="22.5" customHeight="1" x14ac:dyDescent="0.25">
      <c r="A296" s="93" t="str">
        <f t="shared" si="32"/>
        <v>264.</v>
      </c>
      <c r="B296" s="93">
        <v>733</v>
      </c>
      <c r="C296" s="222" t="s">
        <v>1527</v>
      </c>
      <c r="D296" s="109">
        <v>1917</v>
      </c>
      <c r="E296" s="27" t="s">
        <v>23</v>
      </c>
      <c r="F296" s="4" t="s">
        <v>24</v>
      </c>
      <c r="G296" s="109">
        <v>1</v>
      </c>
      <c r="H296" s="109">
        <v>2</v>
      </c>
      <c r="I296" s="13">
        <v>326.7</v>
      </c>
      <c r="J296" s="11">
        <v>236.7</v>
      </c>
      <c r="K296" s="26">
        <v>236.7</v>
      </c>
      <c r="L296" s="36">
        <v>14</v>
      </c>
      <c r="M296" s="11">
        <f t="shared" si="34"/>
        <v>212386.82</v>
      </c>
      <c r="N296" s="110"/>
      <c r="O296" s="110"/>
      <c r="P296" s="110"/>
      <c r="Q296" s="11">
        <f t="shared" ref="Q296:Q333" si="35">M296</f>
        <v>212386.82</v>
      </c>
      <c r="R296" s="110">
        <v>212386.82</v>
      </c>
      <c r="S296" s="111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204"/>
      <c r="AG296" s="29" t="s">
        <v>1496</v>
      </c>
      <c r="AH296" s="118"/>
      <c r="AI296" s="159"/>
      <c r="AJ296" s="182" t="s">
        <v>1393</v>
      </c>
      <c r="AK296" s="182"/>
      <c r="AL296" s="182"/>
      <c r="AM296" s="182"/>
      <c r="AN296" s="182"/>
      <c r="AO296" s="70">
        <f>MAX(AO$26:AO295)+1</f>
        <v>264</v>
      </c>
      <c r="AP296" s="70" t="s">
        <v>142</v>
      </c>
      <c r="AQ296" s="70" t="str">
        <f t="shared" si="33"/>
        <v>264.</v>
      </c>
      <c r="AS296" s="70"/>
      <c r="AV296" s="114"/>
    </row>
    <row r="297" spans="1:48" ht="22.5" customHeight="1" x14ac:dyDescent="0.25">
      <c r="A297" s="93" t="str">
        <f t="shared" si="32"/>
        <v>265.</v>
      </c>
      <c r="B297" s="93">
        <v>5590</v>
      </c>
      <c r="C297" s="222" t="s">
        <v>1528</v>
      </c>
      <c r="D297" s="109">
        <v>1980</v>
      </c>
      <c r="E297" s="27" t="s">
        <v>23</v>
      </c>
      <c r="F297" s="4" t="s">
        <v>24</v>
      </c>
      <c r="G297" s="109">
        <v>2</v>
      </c>
      <c r="H297" s="109">
        <v>1</v>
      </c>
      <c r="I297" s="13">
        <v>388.6</v>
      </c>
      <c r="J297" s="11" t="s">
        <v>1529</v>
      </c>
      <c r="K297" s="26" t="s">
        <v>1529</v>
      </c>
      <c r="L297" s="36">
        <v>8</v>
      </c>
      <c r="M297" s="11">
        <f t="shared" si="34"/>
        <v>235647.89</v>
      </c>
      <c r="N297" s="110"/>
      <c r="O297" s="110"/>
      <c r="P297" s="110"/>
      <c r="Q297" s="11">
        <f t="shared" si="35"/>
        <v>235647.89</v>
      </c>
      <c r="R297" s="110"/>
      <c r="S297" s="111"/>
      <c r="T297" s="110"/>
      <c r="U297" s="110"/>
      <c r="V297" s="110"/>
      <c r="W297" s="110"/>
      <c r="X297" s="110"/>
      <c r="Y297" s="110"/>
      <c r="Z297" s="110"/>
      <c r="AA297" s="110">
        <v>60</v>
      </c>
      <c r="AB297" s="110">
        <v>235647.89</v>
      </c>
      <c r="AC297" s="110"/>
      <c r="AD297" s="110"/>
      <c r="AE297" s="110"/>
      <c r="AF297" s="204"/>
      <c r="AG297" s="29" t="s">
        <v>1496</v>
      </c>
      <c r="AH297" s="118"/>
      <c r="AI297" s="159"/>
      <c r="AJ297" s="182"/>
      <c r="AK297" s="182"/>
      <c r="AL297" s="182"/>
      <c r="AM297" s="182"/>
      <c r="AN297" s="182"/>
      <c r="AO297" s="70">
        <f>MAX(AO$26:AO296)+1</f>
        <v>265</v>
      </c>
      <c r="AP297" s="70" t="s">
        <v>142</v>
      </c>
      <c r="AQ297" s="70" t="str">
        <f t="shared" si="33"/>
        <v>265.</v>
      </c>
      <c r="AS297" s="70"/>
      <c r="AV297" s="114"/>
    </row>
    <row r="298" spans="1:48" ht="22.5" customHeight="1" x14ac:dyDescent="0.25">
      <c r="A298" s="93" t="str">
        <f t="shared" si="32"/>
        <v>266.</v>
      </c>
      <c r="B298" s="93">
        <v>732</v>
      </c>
      <c r="C298" s="222" t="s">
        <v>1530</v>
      </c>
      <c r="D298" s="109">
        <v>1917</v>
      </c>
      <c r="E298" s="27" t="s">
        <v>23</v>
      </c>
      <c r="F298" s="4" t="s">
        <v>24</v>
      </c>
      <c r="G298" s="109">
        <v>2</v>
      </c>
      <c r="H298" s="109">
        <v>1</v>
      </c>
      <c r="I298" s="13">
        <v>224.8</v>
      </c>
      <c r="J298" s="11">
        <v>156.6</v>
      </c>
      <c r="K298" s="26">
        <v>156.6</v>
      </c>
      <c r="L298" s="36">
        <v>12</v>
      </c>
      <c r="M298" s="11">
        <f t="shared" si="34"/>
        <v>182514.8</v>
      </c>
      <c r="N298" s="110"/>
      <c r="O298" s="110"/>
      <c r="P298" s="110"/>
      <c r="Q298" s="11">
        <f t="shared" si="35"/>
        <v>182514.8</v>
      </c>
      <c r="R298" s="110">
        <v>182514.8</v>
      </c>
      <c r="S298" s="111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204"/>
      <c r="AG298" s="29" t="s">
        <v>1496</v>
      </c>
      <c r="AH298" s="118"/>
      <c r="AI298" s="159"/>
      <c r="AJ298" s="182" t="s">
        <v>1393</v>
      </c>
      <c r="AK298" s="182"/>
      <c r="AL298" s="182"/>
      <c r="AM298" s="182"/>
      <c r="AN298" s="182"/>
      <c r="AO298" s="70">
        <f>MAX(AO$26:AO297)+1</f>
        <v>266</v>
      </c>
      <c r="AP298" s="70" t="s">
        <v>142</v>
      </c>
      <c r="AQ298" s="70" t="str">
        <f t="shared" si="33"/>
        <v>266.</v>
      </c>
      <c r="AS298" s="70"/>
      <c r="AV298" s="114"/>
    </row>
    <row r="299" spans="1:48" ht="22.5" customHeight="1" x14ac:dyDescent="0.25">
      <c r="A299" s="93" t="str">
        <f t="shared" si="32"/>
        <v>267.</v>
      </c>
      <c r="B299" s="93">
        <v>735</v>
      </c>
      <c r="C299" s="222" t="s">
        <v>1531</v>
      </c>
      <c r="D299" s="109">
        <v>1917</v>
      </c>
      <c r="E299" s="27" t="s">
        <v>23</v>
      </c>
      <c r="F299" s="4" t="s">
        <v>28</v>
      </c>
      <c r="G299" s="109">
        <v>2</v>
      </c>
      <c r="H299" s="109">
        <v>1</v>
      </c>
      <c r="I299" s="13">
        <v>286.52999999999997</v>
      </c>
      <c r="J299" s="11">
        <v>182.7</v>
      </c>
      <c r="K299" s="26">
        <v>182.7</v>
      </c>
      <c r="L299" s="36">
        <v>12</v>
      </c>
      <c r="M299" s="11">
        <f t="shared" si="34"/>
        <v>209254.31</v>
      </c>
      <c r="N299" s="110"/>
      <c r="O299" s="110"/>
      <c r="P299" s="110"/>
      <c r="Q299" s="11">
        <f t="shared" si="35"/>
        <v>209254.31</v>
      </c>
      <c r="R299" s="110">
        <v>209254.31</v>
      </c>
      <c r="S299" s="111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204"/>
      <c r="AG299" s="29" t="s">
        <v>1496</v>
      </c>
      <c r="AH299" s="118"/>
      <c r="AI299" s="159"/>
      <c r="AJ299" s="182" t="s">
        <v>1393</v>
      </c>
      <c r="AK299" s="182"/>
      <c r="AL299" s="182"/>
      <c r="AM299" s="182"/>
      <c r="AN299" s="182"/>
      <c r="AO299" s="70">
        <f>MAX(AO$26:AO298)+1</f>
        <v>267</v>
      </c>
      <c r="AP299" s="70" t="s">
        <v>142</v>
      </c>
      <c r="AQ299" s="70" t="str">
        <f t="shared" si="33"/>
        <v>267.</v>
      </c>
      <c r="AS299" s="70"/>
      <c r="AV299" s="114"/>
    </row>
    <row r="300" spans="1:48" ht="22.5" customHeight="1" x14ac:dyDescent="0.25">
      <c r="A300" s="93" t="str">
        <f t="shared" si="32"/>
        <v>268.</v>
      </c>
      <c r="B300" s="93">
        <v>659</v>
      </c>
      <c r="C300" s="222" t="s">
        <v>1532</v>
      </c>
      <c r="D300" s="109">
        <v>1960</v>
      </c>
      <c r="E300" s="27" t="s">
        <v>23</v>
      </c>
      <c r="F300" s="4" t="s">
        <v>24</v>
      </c>
      <c r="G300" s="109">
        <v>2</v>
      </c>
      <c r="H300" s="109">
        <v>1</v>
      </c>
      <c r="I300" s="13">
        <v>309.8</v>
      </c>
      <c r="J300" s="11">
        <v>204.7</v>
      </c>
      <c r="K300" s="26">
        <v>204.7</v>
      </c>
      <c r="L300" s="36">
        <v>17</v>
      </c>
      <c r="M300" s="11">
        <f t="shared" si="34"/>
        <v>184433.18</v>
      </c>
      <c r="N300" s="110"/>
      <c r="O300" s="110"/>
      <c r="P300" s="110"/>
      <c r="Q300" s="11">
        <f t="shared" si="35"/>
        <v>184433.18</v>
      </c>
      <c r="R300" s="110">
        <v>184433.18</v>
      </c>
      <c r="S300" s="111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204"/>
      <c r="AG300" s="29" t="s">
        <v>1496</v>
      </c>
      <c r="AH300" s="118"/>
      <c r="AI300" s="159"/>
      <c r="AJ300" s="182" t="s">
        <v>1393</v>
      </c>
      <c r="AK300" s="182"/>
      <c r="AL300" s="182"/>
      <c r="AM300" s="182"/>
      <c r="AN300" s="182"/>
      <c r="AO300" s="70">
        <f>MAX(AO$26:AO299)+1</f>
        <v>268</v>
      </c>
      <c r="AP300" s="70" t="s">
        <v>142</v>
      </c>
      <c r="AQ300" s="70" t="str">
        <f t="shared" si="33"/>
        <v>268.</v>
      </c>
      <c r="AS300" s="70"/>
      <c r="AV300" s="114"/>
    </row>
    <row r="301" spans="1:48" ht="22.5" customHeight="1" x14ac:dyDescent="0.25">
      <c r="A301" s="93" t="str">
        <f t="shared" si="32"/>
        <v>269.</v>
      </c>
      <c r="B301" s="93">
        <v>660</v>
      </c>
      <c r="C301" s="222" t="s">
        <v>1533</v>
      </c>
      <c r="D301" s="109">
        <v>1964</v>
      </c>
      <c r="E301" s="27" t="s">
        <v>23</v>
      </c>
      <c r="F301" s="4" t="s">
        <v>24</v>
      </c>
      <c r="G301" s="109">
        <v>2</v>
      </c>
      <c r="H301" s="109">
        <v>2</v>
      </c>
      <c r="I301" s="13">
        <v>461.18</v>
      </c>
      <c r="J301" s="11">
        <v>282.2</v>
      </c>
      <c r="K301" s="26">
        <v>282.2</v>
      </c>
      <c r="L301" s="36">
        <v>24</v>
      </c>
      <c r="M301" s="11">
        <f t="shared" si="34"/>
        <v>229059.06</v>
      </c>
      <c r="N301" s="110"/>
      <c r="O301" s="110"/>
      <c r="P301" s="110"/>
      <c r="Q301" s="11">
        <f t="shared" si="35"/>
        <v>229059.06</v>
      </c>
      <c r="R301" s="110">
        <v>229059.06</v>
      </c>
      <c r="S301" s="111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204"/>
      <c r="AG301" s="29" t="s">
        <v>1496</v>
      </c>
      <c r="AH301" s="118"/>
      <c r="AI301" s="159"/>
      <c r="AJ301" s="182" t="s">
        <v>1393</v>
      </c>
      <c r="AK301" s="182"/>
      <c r="AL301" s="182"/>
      <c r="AM301" s="182"/>
      <c r="AN301" s="182"/>
      <c r="AO301" s="70">
        <f>MAX(AO$26:AO300)+1</f>
        <v>269</v>
      </c>
      <c r="AP301" s="70" t="s">
        <v>142</v>
      </c>
      <c r="AQ301" s="70" t="str">
        <f t="shared" si="33"/>
        <v>269.</v>
      </c>
      <c r="AS301" s="70"/>
      <c r="AV301" s="114"/>
    </row>
    <row r="302" spans="1:48" ht="22.5" customHeight="1" x14ac:dyDescent="0.25">
      <c r="A302" s="93" t="str">
        <f t="shared" si="32"/>
        <v>270.</v>
      </c>
      <c r="B302" s="93">
        <v>458</v>
      </c>
      <c r="C302" s="222" t="s">
        <v>1534</v>
      </c>
      <c r="D302" s="109">
        <v>1965</v>
      </c>
      <c r="E302" s="27" t="s">
        <v>23</v>
      </c>
      <c r="F302" s="4" t="s">
        <v>24</v>
      </c>
      <c r="G302" s="109">
        <v>2</v>
      </c>
      <c r="H302" s="109">
        <v>2</v>
      </c>
      <c r="I302" s="13">
        <v>338.1</v>
      </c>
      <c r="J302" s="11">
        <v>229.9</v>
      </c>
      <c r="K302" s="26">
        <v>229.9</v>
      </c>
      <c r="L302" s="36">
        <v>12</v>
      </c>
      <c r="M302" s="11">
        <f t="shared" si="34"/>
        <v>284353.58</v>
      </c>
      <c r="N302" s="110"/>
      <c r="O302" s="110"/>
      <c r="P302" s="110"/>
      <c r="Q302" s="11">
        <f t="shared" si="35"/>
        <v>284353.58</v>
      </c>
      <c r="R302" s="110">
        <v>284353.58</v>
      </c>
      <c r="S302" s="111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204"/>
      <c r="AG302" s="29" t="s">
        <v>1496</v>
      </c>
      <c r="AH302" s="118"/>
      <c r="AI302" s="159"/>
      <c r="AJ302" s="182" t="s">
        <v>1393</v>
      </c>
      <c r="AK302" s="182"/>
      <c r="AL302" s="182"/>
      <c r="AM302" s="182"/>
      <c r="AN302" s="182"/>
      <c r="AO302" s="70">
        <f>MAX(AO$26:AO301)+1</f>
        <v>270</v>
      </c>
      <c r="AP302" s="70" t="s">
        <v>142</v>
      </c>
      <c r="AQ302" s="70" t="str">
        <f t="shared" si="33"/>
        <v>270.</v>
      </c>
      <c r="AS302" s="70"/>
      <c r="AV302" s="114"/>
    </row>
    <row r="303" spans="1:48" ht="22.5" customHeight="1" x14ac:dyDescent="0.25">
      <c r="A303" s="93" t="str">
        <f t="shared" si="32"/>
        <v>271.</v>
      </c>
      <c r="B303" s="93">
        <v>809</v>
      </c>
      <c r="C303" s="222" t="s">
        <v>1535</v>
      </c>
      <c r="D303" s="109">
        <v>1917</v>
      </c>
      <c r="E303" s="27" t="s">
        <v>23</v>
      </c>
      <c r="F303" s="4" t="s">
        <v>28</v>
      </c>
      <c r="G303" s="109">
        <v>2</v>
      </c>
      <c r="H303" s="109">
        <v>1</v>
      </c>
      <c r="I303" s="13">
        <v>155.6</v>
      </c>
      <c r="J303" s="11">
        <v>120.1</v>
      </c>
      <c r="K303" s="26">
        <v>120.1</v>
      </c>
      <c r="L303" s="36">
        <v>7</v>
      </c>
      <c r="M303" s="11">
        <f t="shared" si="34"/>
        <v>153749.39000000001</v>
      </c>
      <c r="N303" s="110"/>
      <c r="O303" s="110"/>
      <c r="P303" s="110"/>
      <c r="Q303" s="11">
        <f t="shared" si="35"/>
        <v>153749.39000000001</v>
      </c>
      <c r="R303" s="110">
        <v>153749.39000000001</v>
      </c>
      <c r="S303" s="111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204"/>
      <c r="AG303" s="29" t="s">
        <v>1496</v>
      </c>
      <c r="AH303" s="118"/>
      <c r="AI303" s="159"/>
      <c r="AJ303" s="182" t="s">
        <v>1393</v>
      </c>
      <c r="AK303" s="182"/>
      <c r="AL303" s="182"/>
      <c r="AM303" s="182"/>
      <c r="AN303" s="182"/>
      <c r="AO303" s="70">
        <f>MAX(AO$26:AO302)+1</f>
        <v>271</v>
      </c>
      <c r="AP303" s="70" t="s">
        <v>142</v>
      </c>
      <c r="AQ303" s="70" t="str">
        <f t="shared" si="33"/>
        <v>271.</v>
      </c>
      <c r="AS303" s="70"/>
      <c r="AV303" s="114"/>
    </row>
    <row r="304" spans="1:48" ht="22.5" customHeight="1" x14ac:dyDescent="0.25">
      <c r="A304" s="93" t="str">
        <f t="shared" si="32"/>
        <v>272.</v>
      </c>
      <c r="B304" s="93">
        <v>648</v>
      </c>
      <c r="C304" s="222" t="s">
        <v>1536</v>
      </c>
      <c r="D304" s="109">
        <v>1967</v>
      </c>
      <c r="E304" s="27" t="s">
        <v>23</v>
      </c>
      <c r="F304" s="4" t="s">
        <v>24</v>
      </c>
      <c r="G304" s="109">
        <v>5</v>
      </c>
      <c r="H304" s="109">
        <v>3</v>
      </c>
      <c r="I304" s="13">
        <v>3109.58</v>
      </c>
      <c r="J304" s="11">
        <v>2629.95</v>
      </c>
      <c r="K304" s="26">
        <v>2629.95</v>
      </c>
      <c r="L304" s="36">
        <v>93</v>
      </c>
      <c r="M304" s="11">
        <f t="shared" si="34"/>
        <v>2612859.4700000002</v>
      </c>
      <c r="N304" s="110"/>
      <c r="O304" s="110"/>
      <c r="P304" s="110"/>
      <c r="Q304" s="11">
        <f t="shared" si="35"/>
        <v>2612859.4700000002</v>
      </c>
      <c r="R304" s="110"/>
      <c r="S304" s="111"/>
      <c r="T304" s="110"/>
      <c r="U304" s="110">
        <v>766</v>
      </c>
      <c r="V304" s="110">
        <v>2612859.4700000002</v>
      </c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204"/>
      <c r="AG304" s="29" t="s">
        <v>1496</v>
      </c>
      <c r="AH304" s="118"/>
      <c r="AI304" s="159"/>
      <c r="AJ304" s="182"/>
      <c r="AK304" s="182"/>
      <c r="AL304" s="182"/>
      <c r="AM304" s="182"/>
      <c r="AN304" s="182"/>
      <c r="AO304" s="70">
        <f>MAX(AO$26:AO303)+1</f>
        <v>272</v>
      </c>
      <c r="AP304" s="70" t="s">
        <v>142</v>
      </c>
      <c r="AQ304" s="70" t="str">
        <f t="shared" si="33"/>
        <v>272.</v>
      </c>
      <c r="AS304" s="70"/>
      <c r="AV304" s="114"/>
    </row>
    <row r="305" spans="1:48" ht="22.5" customHeight="1" x14ac:dyDescent="0.25">
      <c r="A305" s="93" t="str">
        <f t="shared" si="32"/>
        <v>273.</v>
      </c>
      <c r="B305" s="93">
        <v>655</v>
      </c>
      <c r="C305" s="222" t="s">
        <v>1537</v>
      </c>
      <c r="D305" s="109">
        <v>1966</v>
      </c>
      <c r="E305" s="27" t="s">
        <v>23</v>
      </c>
      <c r="F305" s="4" t="s">
        <v>24</v>
      </c>
      <c r="G305" s="109">
        <v>5</v>
      </c>
      <c r="H305" s="109">
        <v>3</v>
      </c>
      <c r="I305" s="13">
        <v>3373.1</v>
      </c>
      <c r="J305" s="11">
        <v>2684.6</v>
      </c>
      <c r="K305" s="26">
        <v>2684.6</v>
      </c>
      <c r="L305" s="36">
        <v>112</v>
      </c>
      <c r="M305" s="11">
        <f t="shared" si="34"/>
        <v>1116451.1200000001</v>
      </c>
      <c r="N305" s="110"/>
      <c r="O305" s="110"/>
      <c r="P305" s="110"/>
      <c r="Q305" s="11">
        <f t="shared" si="35"/>
        <v>1116451.1200000001</v>
      </c>
      <c r="R305" s="110">
        <f>548662.68+567788.44</f>
        <v>1116451.1200000001</v>
      </c>
      <c r="S305" s="111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204"/>
      <c r="AG305" s="29" t="s">
        <v>1496</v>
      </c>
      <c r="AH305" s="118"/>
      <c r="AI305" s="159"/>
      <c r="AJ305" s="182" t="s">
        <v>1394</v>
      </c>
      <c r="AK305" s="182"/>
      <c r="AL305" s="182"/>
      <c r="AM305" s="182"/>
      <c r="AN305" s="182"/>
      <c r="AO305" s="70">
        <f>MAX(AO$26:AO304)+1</f>
        <v>273</v>
      </c>
      <c r="AP305" s="70" t="s">
        <v>142</v>
      </c>
      <c r="AQ305" s="70" t="str">
        <f t="shared" si="33"/>
        <v>273.</v>
      </c>
      <c r="AS305" s="70"/>
      <c r="AV305" s="114"/>
    </row>
    <row r="306" spans="1:48" ht="22.5" customHeight="1" x14ac:dyDescent="0.25">
      <c r="A306" s="93" t="str">
        <f t="shared" si="32"/>
        <v>274.</v>
      </c>
      <c r="B306" s="93">
        <v>305</v>
      </c>
      <c r="C306" s="222" t="s">
        <v>1538</v>
      </c>
      <c r="D306" s="109">
        <v>1959</v>
      </c>
      <c r="E306" s="27" t="s">
        <v>23</v>
      </c>
      <c r="F306" s="4" t="s">
        <v>24</v>
      </c>
      <c r="G306" s="109">
        <v>2</v>
      </c>
      <c r="H306" s="109">
        <v>2</v>
      </c>
      <c r="I306" s="13">
        <v>768.8</v>
      </c>
      <c r="J306" s="11">
        <v>443.9</v>
      </c>
      <c r="K306" s="26">
        <v>443.9</v>
      </c>
      <c r="L306" s="36">
        <v>22</v>
      </c>
      <c r="M306" s="11">
        <f t="shared" si="34"/>
        <v>193289.81</v>
      </c>
      <c r="N306" s="110"/>
      <c r="O306" s="110"/>
      <c r="P306" s="110"/>
      <c r="Q306" s="11">
        <f t="shared" si="35"/>
        <v>193289.81</v>
      </c>
      <c r="R306" s="110">
        <v>193289.81</v>
      </c>
      <c r="S306" s="111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204"/>
      <c r="AG306" s="29" t="s">
        <v>1496</v>
      </c>
      <c r="AH306" s="118"/>
      <c r="AI306" s="159"/>
      <c r="AJ306" s="182" t="s">
        <v>1396</v>
      </c>
      <c r="AK306" s="182"/>
      <c r="AL306" s="182"/>
      <c r="AM306" s="182"/>
      <c r="AN306" s="182"/>
      <c r="AO306" s="70">
        <f>MAX(AO$26:AO305)+1</f>
        <v>274</v>
      </c>
      <c r="AP306" s="70" t="s">
        <v>142</v>
      </c>
      <c r="AQ306" s="70" t="str">
        <f t="shared" si="33"/>
        <v>274.</v>
      </c>
      <c r="AS306" s="70"/>
      <c r="AV306" s="114"/>
    </row>
    <row r="307" spans="1:48" ht="22.5" customHeight="1" x14ac:dyDescent="0.25">
      <c r="A307" s="93" t="str">
        <f t="shared" ref="A307:A334" si="36">AQ307</f>
        <v>275.</v>
      </c>
      <c r="B307" s="93">
        <v>734</v>
      </c>
      <c r="C307" s="222" t="s">
        <v>1539</v>
      </c>
      <c r="D307" s="109">
        <v>1967</v>
      </c>
      <c r="E307" s="27" t="s">
        <v>23</v>
      </c>
      <c r="F307" s="4" t="s">
        <v>24</v>
      </c>
      <c r="G307" s="109">
        <v>3</v>
      </c>
      <c r="H307" s="109">
        <v>3</v>
      </c>
      <c r="I307" s="13">
        <v>2034.8</v>
      </c>
      <c r="J307" s="11">
        <v>1143.7</v>
      </c>
      <c r="K307" s="26">
        <v>1143.7</v>
      </c>
      <c r="L307" s="36">
        <v>44</v>
      </c>
      <c r="M307" s="11">
        <f t="shared" si="34"/>
        <v>4268434.7200000007</v>
      </c>
      <c r="N307" s="110"/>
      <c r="O307" s="110"/>
      <c r="P307" s="110"/>
      <c r="Q307" s="11">
        <f t="shared" si="35"/>
        <v>4268434.7200000007</v>
      </c>
      <c r="R307" s="110">
        <v>581115</v>
      </c>
      <c r="S307" s="111"/>
      <c r="T307" s="110"/>
      <c r="U307" s="110">
        <v>621.9</v>
      </c>
      <c r="V307" s="110">
        <v>3687319.72</v>
      </c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204"/>
      <c r="AG307" s="29" t="s">
        <v>1496</v>
      </c>
      <c r="AH307" s="118"/>
      <c r="AI307" s="159"/>
      <c r="AJ307" s="182" t="s">
        <v>1396</v>
      </c>
      <c r="AK307" s="182"/>
      <c r="AL307" s="182"/>
      <c r="AM307" s="182"/>
      <c r="AN307" s="182"/>
      <c r="AO307" s="70">
        <f>MAX(AO$26:AO306)+1</f>
        <v>275</v>
      </c>
      <c r="AP307" s="70" t="s">
        <v>142</v>
      </c>
      <c r="AQ307" s="70" t="str">
        <f t="shared" si="33"/>
        <v>275.</v>
      </c>
      <c r="AS307" s="70"/>
      <c r="AV307" s="114"/>
    </row>
    <row r="308" spans="1:48" ht="22.5" customHeight="1" x14ac:dyDescent="0.25">
      <c r="A308" s="93" t="str">
        <f t="shared" si="36"/>
        <v>276.</v>
      </c>
      <c r="B308" s="93">
        <v>172</v>
      </c>
      <c r="C308" s="222" t="s">
        <v>1540</v>
      </c>
      <c r="D308" s="109">
        <v>1961</v>
      </c>
      <c r="E308" s="27" t="s">
        <v>23</v>
      </c>
      <c r="F308" s="4" t="s">
        <v>24</v>
      </c>
      <c r="G308" s="109">
        <v>2</v>
      </c>
      <c r="H308" s="109">
        <v>1</v>
      </c>
      <c r="I308" s="13">
        <v>277</v>
      </c>
      <c r="J308" s="11">
        <v>195.8</v>
      </c>
      <c r="K308" s="26">
        <v>195.8</v>
      </c>
      <c r="L308" s="36">
        <v>15</v>
      </c>
      <c r="M308" s="11">
        <f t="shared" si="34"/>
        <v>267981.18</v>
      </c>
      <c r="N308" s="110"/>
      <c r="O308" s="110"/>
      <c r="P308" s="110"/>
      <c r="Q308" s="11">
        <f t="shared" si="35"/>
        <v>267981.18</v>
      </c>
      <c r="R308" s="110">
        <f>107324.48+160656.7</f>
        <v>267981.18</v>
      </c>
      <c r="S308" s="111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204"/>
      <c r="AG308" s="29" t="s">
        <v>1496</v>
      </c>
      <c r="AH308" s="118"/>
      <c r="AI308" s="159"/>
      <c r="AJ308" s="182" t="s">
        <v>2343</v>
      </c>
      <c r="AK308" s="182"/>
      <c r="AL308" s="182"/>
      <c r="AM308" s="182"/>
      <c r="AN308" s="182"/>
      <c r="AO308" s="70">
        <f>MAX(AO$26:AO307)+1</f>
        <v>276</v>
      </c>
      <c r="AP308" s="70" t="s">
        <v>142</v>
      </c>
      <c r="AQ308" s="70" t="str">
        <f t="shared" si="33"/>
        <v>276.</v>
      </c>
      <c r="AS308" s="70"/>
      <c r="AV308" s="114"/>
    </row>
    <row r="309" spans="1:48" ht="22.5" customHeight="1" x14ac:dyDescent="0.25">
      <c r="A309" s="93" t="str">
        <f t="shared" si="36"/>
        <v>277.</v>
      </c>
      <c r="B309" s="93">
        <v>443</v>
      </c>
      <c r="C309" s="222" t="s">
        <v>1541</v>
      </c>
      <c r="D309" s="109">
        <v>1957</v>
      </c>
      <c r="E309" s="27" t="s">
        <v>23</v>
      </c>
      <c r="F309" s="4" t="s">
        <v>24</v>
      </c>
      <c r="G309" s="109">
        <v>2</v>
      </c>
      <c r="H309" s="109">
        <v>2</v>
      </c>
      <c r="I309" s="13">
        <v>695.92</v>
      </c>
      <c r="J309" s="11">
        <v>410.34</v>
      </c>
      <c r="K309" s="26">
        <v>410.34</v>
      </c>
      <c r="L309" s="36">
        <v>20</v>
      </c>
      <c r="M309" s="11">
        <f t="shared" si="34"/>
        <v>244818.25</v>
      </c>
      <c r="N309" s="110"/>
      <c r="O309" s="110"/>
      <c r="P309" s="110"/>
      <c r="Q309" s="11">
        <f t="shared" si="35"/>
        <v>244818.25</v>
      </c>
      <c r="R309" s="110">
        <v>244818.25</v>
      </c>
      <c r="S309" s="111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204"/>
      <c r="AG309" s="29" t="s">
        <v>1496</v>
      </c>
      <c r="AH309" s="118"/>
      <c r="AI309" s="159"/>
      <c r="AJ309" s="182" t="s">
        <v>1396</v>
      </c>
      <c r="AK309" s="182"/>
      <c r="AL309" s="182"/>
      <c r="AM309" s="182"/>
      <c r="AN309" s="182"/>
      <c r="AO309" s="70">
        <f>MAX(AO$26:AO308)+1</f>
        <v>277</v>
      </c>
      <c r="AP309" s="70" t="s">
        <v>142</v>
      </c>
      <c r="AQ309" s="70" t="str">
        <f t="shared" si="33"/>
        <v>277.</v>
      </c>
      <c r="AS309" s="70"/>
      <c r="AV309" s="114"/>
    </row>
    <row r="310" spans="1:48" ht="22.5" customHeight="1" x14ac:dyDescent="0.25">
      <c r="A310" s="93" t="str">
        <f t="shared" si="36"/>
        <v>278.</v>
      </c>
      <c r="B310" s="93">
        <v>446</v>
      </c>
      <c r="C310" s="222" t="s">
        <v>1542</v>
      </c>
      <c r="D310" s="109">
        <v>1992</v>
      </c>
      <c r="E310" s="27" t="s">
        <v>23</v>
      </c>
      <c r="F310" s="4" t="s">
        <v>24</v>
      </c>
      <c r="G310" s="109">
        <v>3</v>
      </c>
      <c r="H310" s="109">
        <v>3</v>
      </c>
      <c r="I310" s="13">
        <v>2073.9</v>
      </c>
      <c r="J310" s="11">
        <v>1325.9</v>
      </c>
      <c r="K310" s="26">
        <v>1325.9</v>
      </c>
      <c r="L310" s="36">
        <v>56</v>
      </c>
      <c r="M310" s="11">
        <f t="shared" si="34"/>
        <v>4143899.12</v>
      </c>
      <c r="N310" s="110"/>
      <c r="O310" s="110"/>
      <c r="P310" s="110"/>
      <c r="Q310" s="11">
        <f t="shared" si="35"/>
        <v>4143899.12</v>
      </c>
      <c r="R310" s="110"/>
      <c r="S310" s="111"/>
      <c r="T310" s="110"/>
      <c r="U310" s="110">
        <v>799.7</v>
      </c>
      <c r="V310" s="110">
        <v>4143899.12</v>
      </c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204"/>
      <c r="AG310" s="29" t="s">
        <v>1496</v>
      </c>
      <c r="AH310" s="118"/>
      <c r="AI310" s="159"/>
      <c r="AJ310" s="182"/>
      <c r="AK310" s="182"/>
      <c r="AL310" s="182"/>
      <c r="AM310" s="182"/>
      <c r="AN310" s="182"/>
      <c r="AO310" s="70">
        <f>MAX(AO$26:AO309)+1</f>
        <v>278</v>
      </c>
      <c r="AP310" s="70" t="s">
        <v>142</v>
      </c>
      <c r="AQ310" s="70" t="str">
        <f t="shared" si="33"/>
        <v>278.</v>
      </c>
      <c r="AS310" s="70"/>
      <c r="AV310" s="114"/>
    </row>
    <row r="311" spans="1:48" ht="22.5" customHeight="1" x14ac:dyDescent="0.25">
      <c r="A311" s="93" t="str">
        <f t="shared" si="36"/>
        <v>279.</v>
      </c>
      <c r="B311" s="93">
        <v>449</v>
      </c>
      <c r="C311" s="222" t="s">
        <v>1543</v>
      </c>
      <c r="D311" s="109">
        <v>1962</v>
      </c>
      <c r="E311" s="27" t="s">
        <v>23</v>
      </c>
      <c r="F311" s="4" t="s">
        <v>24</v>
      </c>
      <c r="G311" s="109">
        <v>2</v>
      </c>
      <c r="H311" s="109">
        <v>2</v>
      </c>
      <c r="I311" s="13">
        <v>821.3</v>
      </c>
      <c r="J311" s="11">
        <v>474.4</v>
      </c>
      <c r="K311" s="26">
        <v>474.4</v>
      </c>
      <c r="L311" s="36">
        <v>21</v>
      </c>
      <c r="M311" s="11">
        <f t="shared" si="34"/>
        <v>300478.96999999997</v>
      </c>
      <c r="N311" s="110"/>
      <c r="O311" s="110"/>
      <c r="P311" s="110"/>
      <c r="Q311" s="11">
        <f t="shared" si="35"/>
        <v>300478.96999999997</v>
      </c>
      <c r="R311" s="110">
        <v>300478.96999999997</v>
      </c>
      <c r="S311" s="111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204"/>
      <c r="AG311" s="29" t="s">
        <v>1496</v>
      </c>
      <c r="AH311" s="118"/>
      <c r="AI311" s="159"/>
      <c r="AJ311" s="182" t="s">
        <v>1396</v>
      </c>
      <c r="AK311" s="182"/>
      <c r="AL311" s="182"/>
      <c r="AM311" s="182"/>
      <c r="AN311" s="182"/>
      <c r="AO311" s="70">
        <f>MAX(AO$26:AO310)+1</f>
        <v>279</v>
      </c>
      <c r="AP311" s="70" t="s">
        <v>142</v>
      </c>
      <c r="AQ311" s="70" t="str">
        <f t="shared" si="33"/>
        <v>279.</v>
      </c>
      <c r="AS311" s="70"/>
      <c r="AV311" s="114"/>
    </row>
    <row r="312" spans="1:48" ht="22.5" customHeight="1" x14ac:dyDescent="0.25">
      <c r="A312" s="93" t="str">
        <f t="shared" si="36"/>
        <v>280.</v>
      </c>
      <c r="B312" s="93">
        <v>5487</v>
      </c>
      <c r="C312" s="222" t="s">
        <v>1547</v>
      </c>
      <c r="D312" s="109">
        <v>1964</v>
      </c>
      <c r="E312" s="27" t="s">
        <v>23</v>
      </c>
      <c r="F312" s="4" t="s">
        <v>24</v>
      </c>
      <c r="G312" s="109">
        <v>2</v>
      </c>
      <c r="H312" s="109">
        <v>2</v>
      </c>
      <c r="I312" s="13">
        <v>604.09</v>
      </c>
      <c r="J312" s="11">
        <v>380.01</v>
      </c>
      <c r="K312" s="26">
        <v>380.01</v>
      </c>
      <c r="L312" s="36">
        <v>31</v>
      </c>
      <c r="M312" s="11">
        <f t="shared" si="34"/>
        <v>2369497.31</v>
      </c>
      <c r="N312" s="110"/>
      <c r="O312" s="110"/>
      <c r="P312" s="110"/>
      <c r="Q312" s="11">
        <f t="shared" si="35"/>
        <v>2369497.31</v>
      </c>
      <c r="R312" s="110"/>
      <c r="S312" s="111"/>
      <c r="T312" s="110"/>
      <c r="U312" s="110">
        <v>486.4</v>
      </c>
      <c r="V312" s="110">
        <v>2369497.31</v>
      </c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204"/>
      <c r="AG312" s="29" t="s">
        <v>1496</v>
      </c>
      <c r="AH312" s="118"/>
      <c r="AI312" s="159"/>
      <c r="AJ312" s="182"/>
      <c r="AK312" s="182"/>
      <c r="AL312" s="182"/>
      <c r="AM312" s="182"/>
      <c r="AN312" s="182"/>
      <c r="AO312" s="70">
        <f>MAX(AO$26:AO311)+1</f>
        <v>280</v>
      </c>
      <c r="AP312" s="70" t="s">
        <v>142</v>
      </c>
      <c r="AQ312" s="70" t="str">
        <f t="shared" si="33"/>
        <v>280.</v>
      </c>
      <c r="AS312" s="70"/>
      <c r="AV312" s="114"/>
    </row>
    <row r="313" spans="1:48" ht="22.5" customHeight="1" x14ac:dyDescent="0.25">
      <c r="A313" s="93" t="str">
        <f>AQ313</f>
        <v>281.</v>
      </c>
      <c r="B313" s="93">
        <v>487</v>
      </c>
      <c r="C313" s="222" t="s">
        <v>1559</v>
      </c>
      <c r="D313" s="109">
        <v>1981</v>
      </c>
      <c r="E313" s="27" t="s">
        <v>23</v>
      </c>
      <c r="F313" s="4" t="s">
        <v>24</v>
      </c>
      <c r="G313" s="109">
        <v>5</v>
      </c>
      <c r="H313" s="109">
        <v>6</v>
      </c>
      <c r="I313" s="13">
        <v>5821.21</v>
      </c>
      <c r="J313" s="11">
        <v>4142.21</v>
      </c>
      <c r="K313" s="26">
        <v>4142.21</v>
      </c>
      <c r="L313" s="36">
        <v>144</v>
      </c>
      <c r="M313" s="11">
        <f t="shared" ref="M313:M333" si="37">R313+T313+V313+X313+Z313+AB313+AE313+AF313</f>
        <v>3298738.81</v>
      </c>
      <c r="N313" s="110"/>
      <c r="O313" s="110"/>
      <c r="P313" s="110"/>
      <c r="Q313" s="11">
        <f>M313</f>
        <v>3298738.81</v>
      </c>
      <c r="R313" s="110"/>
      <c r="S313" s="111"/>
      <c r="T313" s="110"/>
      <c r="U313" s="110">
        <v>1160</v>
      </c>
      <c r="V313" s="110">
        <v>3298738.81</v>
      </c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204"/>
      <c r="AG313" s="29" t="s">
        <v>1496</v>
      </c>
      <c r="AH313" s="118"/>
      <c r="AI313" s="159"/>
      <c r="AJ313" s="182"/>
      <c r="AK313" s="182"/>
      <c r="AL313" s="182"/>
      <c r="AM313" s="182"/>
      <c r="AN313" s="182"/>
      <c r="AO313" s="70">
        <f>MAX(AO$26:AO312)+1</f>
        <v>281</v>
      </c>
      <c r="AP313" s="70" t="s">
        <v>142</v>
      </c>
      <c r="AQ313" s="70" t="str">
        <f t="shared" si="33"/>
        <v>281.</v>
      </c>
      <c r="AS313" s="70"/>
      <c r="AV313" s="114"/>
    </row>
    <row r="314" spans="1:48" ht="22.5" customHeight="1" x14ac:dyDescent="0.25">
      <c r="A314" s="93" t="str">
        <f t="shared" ref="A314:A315" si="38">AQ314</f>
        <v>282.</v>
      </c>
      <c r="B314" s="93">
        <v>457</v>
      </c>
      <c r="C314" s="222" t="s">
        <v>1544</v>
      </c>
      <c r="D314" s="109">
        <v>1971</v>
      </c>
      <c r="E314" s="27" t="s">
        <v>23</v>
      </c>
      <c r="F314" s="4" t="s">
        <v>24</v>
      </c>
      <c r="G314" s="109">
        <v>2</v>
      </c>
      <c r="H314" s="109">
        <v>1</v>
      </c>
      <c r="I314" s="13">
        <v>589.62</v>
      </c>
      <c r="J314" s="11">
        <v>352.77</v>
      </c>
      <c r="K314" s="26">
        <v>352.77</v>
      </c>
      <c r="L314" s="36">
        <v>19</v>
      </c>
      <c r="M314" s="11">
        <f t="shared" si="37"/>
        <v>193487.12</v>
      </c>
      <c r="N314" s="110"/>
      <c r="O314" s="110"/>
      <c r="P314" s="110"/>
      <c r="Q314" s="11">
        <f t="shared" ref="Q314:Q315" si="39">M314</f>
        <v>193487.12</v>
      </c>
      <c r="R314" s="110">
        <v>193487.12</v>
      </c>
      <c r="S314" s="111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204"/>
      <c r="AG314" s="29" t="s">
        <v>1496</v>
      </c>
      <c r="AH314" s="118"/>
      <c r="AI314" s="159"/>
      <c r="AJ314" s="182" t="s">
        <v>1396</v>
      </c>
      <c r="AK314" s="182"/>
      <c r="AL314" s="182"/>
      <c r="AM314" s="182"/>
      <c r="AN314" s="182"/>
      <c r="AO314" s="70">
        <f>MAX(AO$26:AO313)+1</f>
        <v>282</v>
      </c>
      <c r="AP314" s="70" t="s">
        <v>142</v>
      </c>
      <c r="AQ314" s="70" t="str">
        <f t="shared" ref="AQ314:AQ315" si="40">CONCATENATE(AO314,AP314)</f>
        <v>282.</v>
      </c>
      <c r="AS314" s="70"/>
      <c r="AV314" s="114"/>
    </row>
    <row r="315" spans="1:48" ht="22.5" customHeight="1" x14ac:dyDescent="0.25">
      <c r="A315" s="93" t="str">
        <f t="shared" si="38"/>
        <v>283.</v>
      </c>
      <c r="B315" s="93">
        <v>644</v>
      </c>
      <c r="C315" s="222" t="s">
        <v>1545</v>
      </c>
      <c r="D315" s="109">
        <v>1938</v>
      </c>
      <c r="E315" s="27" t="s">
        <v>23</v>
      </c>
      <c r="F315" s="4" t="s">
        <v>24</v>
      </c>
      <c r="G315" s="109">
        <v>2</v>
      </c>
      <c r="H315" s="109">
        <v>2</v>
      </c>
      <c r="I315" s="13">
        <v>1029.4000000000001</v>
      </c>
      <c r="J315" s="11">
        <v>613.79999999999995</v>
      </c>
      <c r="K315" s="26">
        <v>613.79999999999995</v>
      </c>
      <c r="L315" s="36">
        <v>19</v>
      </c>
      <c r="M315" s="11">
        <f t="shared" si="37"/>
        <v>281481.14</v>
      </c>
      <c r="N315" s="110"/>
      <c r="O315" s="110"/>
      <c r="P315" s="110"/>
      <c r="Q315" s="11">
        <f t="shared" si="39"/>
        <v>281481.14</v>
      </c>
      <c r="R315" s="110">
        <v>281481.14</v>
      </c>
      <c r="S315" s="111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204"/>
      <c r="AG315" s="29" t="s">
        <v>1496</v>
      </c>
      <c r="AH315" s="118"/>
      <c r="AI315" s="159"/>
      <c r="AJ315" s="182" t="s">
        <v>1396</v>
      </c>
      <c r="AK315" s="182"/>
      <c r="AL315" s="182"/>
      <c r="AM315" s="182"/>
      <c r="AN315" s="182"/>
      <c r="AO315" s="70">
        <f>MAX(AO$26:AO314)+1</f>
        <v>283</v>
      </c>
      <c r="AP315" s="70" t="s">
        <v>142</v>
      </c>
      <c r="AQ315" s="70" t="str">
        <f t="shared" si="40"/>
        <v>283.</v>
      </c>
      <c r="AS315" s="70"/>
      <c r="AV315" s="114"/>
    </row>
    <row r="316" spans="1:48" ht="22.5" customHeight="1" x14ac:dyDescent="0.25">
      <c r="A316" s="93" t="str">
        <f>AQ316</f>
        <v>284.</v>
      </c>
      <c r="B316" s="93">
        <v>646</v>
      </c>
      <c r="C316" s="222" t="s">
        <v>54</v>
      </c>
      <c r="D316" s="109">
        <v>1969</v>
      </c>
      <c r="E316" s="27" t="s">
        <v>23</v>
      </c>
      <c r="F316" s="4" t="s">
        <v>24</v>
      </c>
      <c r="G316" s="109">
        <v>5</v>
      </c>
      <c r="H316" s="109">
        <v>4</v>
      </c>
      <c r="I316" s="13">
        <v>4485.2</v>
      </c>
      <c r="J316" s="11">
        <v>3601.3</v>
      </c>
      <c r="K316" s="26">
        <v>3601.3</v>
      </c>
      <c r="L316" s="36">
        <v>140</v>
      </c>
      <c r="M316" s="11">
        <f t="shared" si="37"/>
        <v>1295917.21</v>
      </c>
      <c r="N316" s="110"/>
      <c r="O316" s="110"/>
      <c r="P316" s="110"/>
      <c r="Q316" s="11">
        <f>M316</f>
        <v>1295917.21</v>
      </c>
      <c r="R316" s="110">
        <v>1295917.21</v>
      </c>
      <c r="S316" s="111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204"/>
      <c r="AG316" s="29" t="s">
        <v>1496</v>
      </c>
      <c r="AH316" s="118"/>
      <c r="AI316" s="159"/>
      <c r="AJ316" s="182" t="s">
        <v>1396</v>
      </c>
      <c r="AK316" s="182"/>
      <c r="AL316" s="182"/>
      <c r="AM316" s="182"/>
      <c r="AN316" s="182"/>
      <c r="AO316" s="70">
        <f>MAX(AO$26:AO315)+1</f>
        <v>284</v>
      </c>
      <c r="AP316" s="70" t="s">
        <v>142</v>
      </c>
      <c r="AQ316" s="70" t="str">
        <f>CONCATENATE(AO316,AP316)</f>
        <v>284.</v>
      </c>
      <c r="AS316" s="70"/>
      <c r="AV316" s="114"/>
    </row>
    <row r="317" spans="1:48" ht="22.5" customHeight="1" x14ac:dyDescent="0.25">
      <c r="A317" s="93" t="str">
        <f t="shared" ref="A317:A318" si="41">AQ317</f>
        <v>285.</v>
      </c>
      <c r="B317" s="93">
        <v>160</v>
      </c>
      <c r="C317" s="222" t="s">
        <v>1558</v>
      </c>
      <c r="D317" s="109">
        <v>1954</v>
      </c>
      <c r="E317" s="27" t="s">
        <v>23</v>
      </c>
      <c r="F317" s="4" t="s">
        <v>24</v>
      </c>
      <c r="G317" s="109">
        <v>2</v>
      </c>
      <c r="H317" s="109">
        <v>2</v>
      </c>
      <c r="I317" s="13">
        <v>1115.3</v>
      </c>
      <c r="J317" s="11">
        <v>618.5</v>
      </c>
      <c r="K317" s="26">
        <v>618.5</v>
      </c>
      <c r="L317" s="36">
        <v>13</v>
      </c>
      <c r="M317" s="11">
        <f t="shared" si="37"/>
        <v>363659.09</v>
      </c>
      <c r="N317" s="110"/>
      <c r="O317" s="110"/>
      <c r="P317" s="110"/>
      <c r="Q317" s="11">
        <f t="shared" ref="Q317:Q318" si="42">M317</f>
        <v>363659.09</v>
      </c>
      <c r="R317" s="110">
        <v>363659.09</v>
      </c>
      <c r="S317" s="111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204"/>
      <c r="AG317" s="29" t="s">
        <v>1496</v>
      </c>
      <c r="AH317" s="118"/>
      <c r="AI317" s="159"/>
      <c r="AJ317" s="182" t="s">
        <v>1396</v>
      </c>
      <c r="AK317" s="182"/>
      <c r="AL317" s="182"/>
      <c r="AM317" s="182"/>
      <c r="AN317" s="182"/>
      <c r="AO317" s="70">
        <f>MAX(AO$26:AO316)+1</f>
        <v>285</v>
      </c>
      <c r="AP317" s="70" t="s">
        <v>142</v>
      </c>
      <c r="AQ317" s="70" t="str">
        <f t="shared" ref="AQ317:AQ318" si="43">CONCATENATE(AO317,AP317)</f>
        <v>285.</v>
      </c>
      <c r="AS317" s="70"/>
      <c r="AV317" s="114"/>
    </row>
    <row r="318" spans="1:48" ht="22.5" customHeight="1" x14ac:dyDescent="0.25">
      <c r="A318" s="93" t="str">
        <f t="shared" si="41"/>
        <v>286.</v>
      </c>
      <c r="B318" s="93">
        <v>226</v>
      </c>
      <c r="C318" s="222" t="s">
        <v>1560</v>
      </c>
      <c r="D318" s="109">
        <v>1950</v>
      </c>
      <c r="E318" s="27" t="s">
        <v>23</v>
      </c>
      <c r="F318" s="4" t="s">
        <v>25</v>
      </c>
      <c r="G318" s="109">
        <v>2</v>
      </c>
      <c r="H318" s="109">
        <v>1</v>
      </c>
      <c r="I318" s="13">
        <v>374.5</v>
      </c>
      <c r="J318" s="11">
        <v>262.7</v>
      </c>
      <c r="K318" s="26">
        <v>117.3</v>
      </c>
      <c r="L318" s="36">
        <v>17</v>
      </c>
      <c r="M318" s="11">
        <f t="shared" si="37"/>
        <v>198175.54</v>
      </c>
      <c r="N318" s="110"/>
      <c r="O318" s="110"/>
      <c r="P318" s="110"/>
      <c r="Q318" s="11">
        <f t="shared" si="42"/>
        <v>198175.54</v>
      </c>
      <c r="R318" s="110">
        <v>198175.54</v>
      </c>
      <c r="S318" s="111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204"/>
      <c r="AG318" s="29" t="s">
        <v>1496</v>
      </c>
      <c r="AH318" s="118"/>
      <c r="AI318" s="159"/>
      <c r="AJ318" s="182" t="s">
        <v>1393</v>
      </c>
      <c r="AK318" s="182"/>
      <c r="AL318" s="182"/>
      <c r="AM318" s="182"/>
      <c r="AN318" s="182"/>
      <c r="AO318" s="70">
        <f>MAX(AO$26:AO317)+1</f>
        <v>286</v>
      </c>
      <c r="AP318" s="70" t="s">
        <v>142</v>
      </c>
      <c r="AQ318" s="70" t="str">
        <f t="shared" si="43"/>
        <v>286.</v>
      </c>
      <c r="AS318" s="70"/>
      <c r="AV318" s="114"/>
    </row>
    <row r="319" spans="1:48" ht="22.5" customHeight="1" x14ac:dyDescent="0.25">
      <c r="A319" s="93" t="str">
        <f>AQ319</f>
        <v>287.</v>
      </c>
      <c r="B319" s="93">
        <v>449</v>
      </c>
      <c r="C319" s="222" t="s">
        <v>1543</v>
      </c>
      <c r="D319" s="109">
        <v>1962</v>
      </c>
      <c r="E319" s="27" t="s">
        <v>23</v>
      </c>
      <c r="F319" s="4" t="s">
        <v>24</v>
      </c>
      <c r="G319" s="109">
        <v>2</v>
      </c>
      <c r="H319" s="109">
        <v>2</v>
      </c>
      <c r="I319" s="13">
        <v>821.3</v>
      </c>
      <c r="J319" s="11">
        <v>474.4</v>
      </c>
      <c r="K319" s="26">
        <v>474.4</v>
      </c>
      <c r="L319" s="36">
        <v>21</v>
      </c>
      <c r="M319" s="11">
        <f t="shared" si="37"/>
        <v>414586.15</v>
      </c>
      <c r="N319" s="110"/>
      <c r="O319" s="110"/>
      <c r="P319" s="110"/>
      <c r="Q319" s="11">
        <f>M319</f>
        <v>414586.15</v>
      </c>
      <c r="R319" s="110">
        <v>414586.15</v>
      </c>
      <c r="S319" s="111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204"/>
      <c r="AG319" s="29" t="s">
        <v>2336</v>
      </c>
      <c r="AH319" s="118"/>
      <c r="AI319" s="159"/>
      <c r="AJ319" s="182" t="s">
        <v>1405</v>
      </c>
      <c r="AK319" s="182"/>
      <c r="AL319" s="182"/>
      <c r="AM319" s="182"/>
      <c r="AN319" s="182"/>
      <c r="AO319" s="70">
        <f>MAX(AO$26:AO318)+1</f>
        <v>287</v>
      </c>
      <c r="AP319" s="70" t="s">
        <v>142</v>
      </c>
      <c r="AQ319" s="70" t="str">
        <f>CONCATENATE(AO319,AP319)</f>
        <v>287.</v>
      </c>
      <c r="AS319" s="70"/>
      <c r="AV319" s="114"/>
    </row>
    <row r="320" spans="1:48" ht="22.5" customHeight="1" x14ac:dyDescent="0.25">
      <c r="A320" s="93" t="str">
        <f t="shared" si="36"/>
        <v>288.</v>
      </c>
      <c r="B320" s="93">
        <v>457</v>
      </c>
      <c r="C320" s="222" t="s">
        <v>1544</v>
      </c>
      <c r="D320" s="109">
        <v>1971</v>
      </c>
      <c r="E320" s="27" t="s">
        <v>23</v>
      </c>
      <c r="F320" s="4" t="s">
        <v>24</v>
      </c>
      <c r="G320" s="109">
        <v>2</v>
      </c>
      <c r="H320" s="109">
        <v>1</v>
      </c>
      <c r="I320" s="13">
        <v>589.62</v>
      </c>
      <c r="J320" s="11">
        <v>352.77</v>
      </c>
      <c r="K320" s="26">
        <v>352.77</v>
      </c>
      <c r="L320" s="36">
        <v>19</v>
      </c>
      <c r="M320" s="11">
        <f t="shared" si="37"/>
        <v>1168075.07</v>
      </c>
      <c r="N320" s="110"/>
      <c r="O320" s="110"/>
      <c r="P320" s="110"/>
      <c r="Q320" s="11">
        <f t="shared" si="35"/>
        <v>1168075.07</v>
      </c>
      <c r="R320" s="110">
        <v>1168075.07</v>
      </c>
      <c r="S320" s="111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204"/>
      <c r="AG320" s="29" t="s">
        <v>2336</v>
      </c>
      <c r="AH320" s="118"/>
      <c r="AI320" s="159"/>
      <c r="AJ320" s="182" t="s">
        <v>1405</v>
      </c>
      <c r="AK320" s="182"/>
      <c r="AL320" s="182"/>
      <c r="AM320" s="182"/>
      <c r="AN320" s="182"/>
      <c r="AO320" s="70">
        <f>MAX(AO$26:AO319)+1</f>
        <v>288</v>
      </c>
      <c r="AP320" s="70" t="s">
        <v>142</v>
      </c>
      <c r="AQ320" s="70" t="str">
        <f t="shared" si="33"/>
        <v>288.</v>
      </c>
      <c r="AS320" s="70"/>
      <c r="AV320" s="114"/>
    </row>
    <row r="321" spans="1:48" ht="22.5" customHeight="1" x14ac:dyDescent="0.25">
      <c r="A321" s="93" t="str">
        <f t="shared" si="36"/>
        <v>289.</v>
      </c>
      <c r="B321" s="93">
        <v>677</v>
      </c>
      <c r="C321" s="222" t="s">
        <v>1546</v>
      </c>
      <c r="D321" s="109">
        <v>1952</v>
      </c>
      <c r="E321" s="27" t="s">
        <v>23</v>
      </c>
      <c r="F321" s="4" t="s">
        <v>24</v>
      </c>
      <c r="G321" s="109">
        <v>2</v>
      </c>
      <c r="H321" s="109">
        <v>3</v>
      </c>
      <c r="I321" s="13">
        <v>3667.2</v>
      </c>
      <c r="J321" s="11">
        <v>1531.6</v>
      </c>
      <c r="K321" s="26">
        <v>1531.6</v>
      </c>
      <c r="L321" s="36">
        <v>53</v>
      </c>
      <c r="M321" s="11">
        <f t="shared" si="37"/>
        <v>3837999.05</v>
      </c>
      <c r="N321" s="110"/>
      <c r="O321" s="110"/>
      <c r="P321" s="110"/>
      <c r="Q321" s="11">
        <f t="shared" si="35"/>
        <v>3837999.05</v>
      </c>
      <c r="R321" s="110">
        <v>3837999.05</v>
      </c>
      <c r="S321" s="111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204"/>
      <c r="AG321" s="29" t="s">
        <v>2336</v>
      </c>
      <c r="AH321" s="118"/>
      <c r="AI321" s="159"/>
      <c r="AJ321" s="182" t="s">
        <v>1395</v>
      </c>
      <c r="AK321" s="182"/>
      <c r="AL321" s="182"/>
      <c r="AM321" s="182"/>
      <c r="AN321" s="182"/>
      <c r="AO321" s="70">
        <f>MAX(AO$26:AO320)+1</f>
        <v>289</v>
      </c>
      <c r="AP321" s="70" t="s">
        <v>142</v>
      </c>
      <c r="AQ321" s="70" t="str">
        <f t="shared" si="33"/>
        <v>289.</v>
      </c>
      <c r="AS321" s="70"/>
      <c r="AV321" s="114"/>
    </row>
    <row r="322" spans="1:48" ht="22.5" customHeight="1" x14ac:dyDescent="0.25">
      <c r="A322" s="93" t="str">
        <f t="shared" si="36"/>
        <v>290.</v>
      </c>
      <c r="B322" s="93">
        <v>367</v>
      </c>
      <c r="C322" s="222" t="s">
        <v>1548</v>
      </c>
      <c r="D322" s="109">
        <v>1996</v>
      </c>
      <c r="E322" s="27" t="s">
        <v>23</v>
      </c>
      <c r="F322" s="4" t="s">
        <v>24</v>
      </c>
      <c r="G322" s="109">
        <v>3</v>
      </c>
      <c r="H322" s="109">
        <v>2</v>
      </c>
      <c r="I322" s="13">
        <v>1285.2</v>
      </c>
      <c r="J322" s="11">
        <v>1108.5999999999999</v>
      </c>
      <c r="K322" s="26">
        <v>1108.5999999999999</v>
      </c>
      <c r="L322" s="36">
        <v>36</v>
      </c>
      <c r="M322" s="11">
        <f t="shared" si="37"/>
        <v>2195593</v>
      </c>
      <c r="N322" s="110"/>
      <c r="O322" s="110"/>
      <c r="P322" s="110"/>
      <c r="Q322" s="11">
        <f t="shared" si="35"/>
        <v>2195593</v>
      </c>
      <c r="R322" s="110"/>
      <c r="S322" s="111"/>
      <c r="T322" s="110"/>
      <c r="U322" s="110">
        <v>619</v>
      </c>
      <c r="V322" s="110">
        <v>2195593</v>
      </c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204"/>
      <c r="AG322" s="29" t="s">
        <v>2336</v>
      </c>
      <c r="AH322" s="118"/>
      <c r="AI322" s="159"/>
      <c r="AJ322" s="182"/>
      <c r="AK322" s="182"/>
      <c r="AL322" s="182"/>
      <c r="AM322" s="182"/>
      <c r="AN322" s="182"/>
      <c r="AO322" s="70">
        <f>MAX(AO$26:AO321)+1</f>
        <v>290</v>
      </c>
      <c r="AP322" s="70" t="s">
        <v>142</v>
      </c>
      <c r="AQ322" s="70" t="str">
        <f t="shared" si="33"/>
        <v>290.</v>
      </c>
      <c r="AS322" s="70"/>
      <c r="AV322" s="114"/>
    </row>
    <row r="323" spans="1:48" ht="22.5" customHeight="1" x14ac:dyDescent="0.25">
      <c r="A323" s="93" t="str">
        <f t="shared" si="36"/>
        <v>291.</v>
      </c>
      <c r="B323" s="93">
        <v>368</v>
      </c>
      <c r="C323" s="222" t="s">
        <v>1549</v>
      </c>
      <c r="D323" s="109">
        <v>1996</v>
      </c>
      <c r="E323" s="27" t="s">
        <v>23</v>
      </c>
      <c r="F323" s="4" t="s">
        <v>24</v>
      </c>
      <c r="G323" s="109">
        <v>3</v>
      </c>
      <c r="H323" s="109">
        <v>2</v>
      </c>
      <c r="I323" s="13">
        <v>1179.9000000000001</v>
      </c>
      <c r="J323" s="11">
        <v>1061.31</v>
      </c>
      <c r="K323" s="26">
        <v>1061.31</v>
      </c>
      <c r="L323" s="36">
        <v>44</v>
      </c>
      <c r="M323" s="11">
        <f t="shared" si="37"/>
        <v>1893033.9000000001</v>
      </c>
      <c r="N323" s="110"/>
      <c r="O323" s="110"/>
      <c r="P323" s="110"/>
      <c r="Q323" s="11">
        <f t="shared" si="35"/>
        <v>1893033.9000000001</v>
      </c>
      <c r="R323" s="110"/>
      <c r="S323" s="111"/>
      <c r="T323" s="110"/>
      <c r="U323" s="110">
        <v>533.70000000000005</v>
      </c>
      <c r="V323" s="110">
        <v>1893033.9000000001</v>
      </c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204"/>
      <c r="AG323" s="29" t="s">
        <v>2336</v>
      </c>
      <c r="AH323" s="118"/>
      <c r="AI323" s="159"/>
      <c r="AJ323" s="182"/>
      <c r="AK323" s="182"/>
      <c r="AL323" s="182"/>
      <c r="AM323" s="182"/>
      <c r="AN323" s="182"/>
      <c r="AO323" s="70">
        <f>MAX(AO$26:AO322)+1</f>
        <v>291</v>
      </c>
      <c r="AP323" s="70" t="s">
        <v>142</v>
      </c>
      <c r="AQ323" s="70" t="str">
        <f t="shared" si="33"/>
        <v>291.</v>
      </c>
      <c r="AS323" s="70"/>
      <c r="AV323" s="114"/>
    </row>
    <row r="324" spans="1:48" ht="22.5" customHeight="1" x14ac:dyDescent="0.25">
      <c r="A324" s="93" t="str">
        <f t="shared" si="36"/>
        <v>292.</v>
      </c>
      <c r="B324" s="93">
        <v>521</v>
      </c>
      <c r="C324" s="222" t="s">
        <v>1550</v>
      </c>
      <c r="D324" s="109">
        <v>1994</v>
      </c>
      <c r="E324" s="27" t="s">
        <v>23</v>
      </c>
      <c r="F324" s="4" t="s">
        <v>24</v>
      </c>
      <c r="G324" s="109">
        <v>5</v>
      </c>
      <c r="H324" s="109">
        <v>4</v>
      </c>
      <c r="I324" s="13">
        <v>3827</v>
      </c>
      <c r="J324" s="11">
        <v>3375.48</v>
      </c>
      <c r="K324" s="26">
        <v>3375.48</v>
      </c>
      <c r="L324" s="36">
        <v>127</v>
      </c>
      <c r="M324" s="11">
        <f t="shared" si="37"/>
        <v>4103879</v>
      </c>
      <c r="N324" s="110"/>
      <c r="O324" s="110"/>
      <c r="P324" s="110"/>
      <c r="Q324" s="11">
        <f t="shared" si="35"/>
        <v>4103879</v>
      </c>
      <c r="R324" s="110"/>
      <c r="S324" s="111"/>
      <c r="T324" s="110"/>
      <c r="U324" s="110">
        <v>1157</v>
      </c>
      <c r="V324" s="110">
        <v>4103879</v>
      </c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204"/>
      <c r="AG324" s="29" t="s">
        <v>2336</v>
      </c>
      <c r="AH324" s="118"/>
      <c r="AI324" s="159"/>
      <c r="AJ324" s="182"/>
      <c r="AK324" s="182"/>
      <c r="AL324" s="182"/>
      <c r="AM324" s="182"/>
      <c r="AN324" s="182"/>
      <c r="AO324" s="70">
        <f>MAX(AO$26:AO323)+1</f>
        <v>292</v>
      </c>
      <c r="AP324" s="70" t="s">
        <v>142</v>
      </c>
      <c r="AQ324" s="70" t="str">
        <f t="shared" si="33"/>
        <v>292.</v>
      </c>
      <c r="AS324" s="70"/>
      <c r="AV324" s="114"/>
    </row>
    <row r="325" spans="1:48" ht="22.5" customHeight="1" x14ac:dyDescent="0.25">
      <c r="A325" s="93" t="str">
        <f t="shared" si="36"/>
        <v>293.</v>
      </c>
      <c r="B325" s="93">
        <v>625</v>
      </c>
      <c r="C325" s="222" t="s">
        <v>1551</v>
      </c>
      <c r="D325" s="109">
        <v>1994</v>
      </c>
      <c r="E325" s="27" t="s">
        <v>23</v>
      </c>
      <c r="F325" s="4" t="s">
        <v>24</v>
      </c>
      <c r="G325" s="109">
        <v>5</v>
      </c>
      <c r="H325" s="109">
        <v>4</v>
      </c>
      <c r="I325" s="13">
        <v>3364</v>
      </c>
      <c r="J325" s="11">
        <v>2695.9</v>
      </c>
      <c r="K325" s="26">
        <v>2695.9</v>
      </c>
      <c r="L325" s="36">
        <v>85</v>
      </c>
      <c r="M325" s="11">
        <f t="shared" si="37"/>
        <v>2628327</v>
      </c>
      <c r="N325" s="110"/>
      <c r="O325" s="110"/>
      <c r="P325" s="110"/>
      <c r="Q325" s="11">
        <f t="shared" si="35"/>
        <v>2628327</v>
      </c>
      <c r="R325" s="110"/>
      <c r="S325" s="111"/>
      <c r="T325" s="110"/>
      <c r="U325" s="110">
        <v>741</v>
      </c>
      <c r="V325" s="110">
        <v>2628327</v>
      </c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204"/>
      <c r="AG325" s="29" t="s">
        <v>2336</v>
      </c>
      <c r="AH325" s="118"/>
      <c r="AI325" s="159"/>
      <c r="AJ325" s="182"/>
      <c r="AK325" s="182"/>
      <c r="AL325" s="182"/>
      <c r="AM325" s="182"/>
      <c r="AN325" s="182"/>
      <c r="AO325" s="70">
        <f>MAX(AO$26:AO324)+1</f>
        <v>293</v>
      </c>
      <c r="AP325" s="70" t="s">
        <v>142</v>
      </c>
      <c r="AQ325" s="70" t="str">
        <f t="shared" si="33"/>
        <v>293.</v>
      </c>
      <c r="AS325" s="70"/>
      <c r="AV325" s="114"/>
    </row>
    <row r="326" spans="1:48" ht="22.5" customHeight="1" x14ac:dyDescent="0.25">
      <c r="A326" s="93" t="str">
        <f t="shared" si="36"/>
        <v>294.</v>
      </c>
      <c r="B326" s="93">
        <v>634</v>
      </c>
      <c r="C326" s="222" t="s">
        <v>1552</v>
      </c>
      <c r="D326" s="109">
        <v>1997</v>
      </c>
      <c r="E326" s="27" t="s">
        <v>23</v>
      </c>
      <c r="F326" s="4" t="s">
        <v>24</v>
      </c>
      <c r="G326" s="109">
        <v>2</v>
      </c>
      <c r="H326" s="109">
        <v>3</v>
      </c>
      <c r="I326" s="13">
        <v>1411.9</v>
      </c>
      <c r="J326" s="11">
        <v>577.29999999999995</v>
      </c>
      <c r="K326" s="26">
        <v>577.29999999999995</v>
      </c>
      <c r="L326" s="36">
        <v>21</v>
      </c>
      <c r="M326" s="11">
        <f t="shared" si="37"/>
        <v>3148233.95</v>
      </c>
      <c r="N326" s="110"/>
      <c r="O326" s="110"/>
      <c r="P326" s="110"/>
      <c r="Q326" s="11">
        <f t="shared" si="35"/>
        <v>3148233.95</v>
      </c>
      <c r="R326" s="110"/>
      <c r="S326" s="111"/>
      <c r="T326" s="110"/>
      <c r="U326" s="110">
        <v>539.70000000000005</v>
      </c>
      <c r="V326" s="110">
        <v>3148233.95</v>
      </c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204"/>
      <c r="AG326" s="29" t="s">
        <v>2336</v>
      </c>
      <c r="AH326" s="118"/>
      <c r="AI326" s="159"/>
      <c r="AJ326" s="182"/>
      <c r="AK326" s="182"/>
      <c r="AL326" s="182"/>
      <c r="AM326" s="182"/>
      <c r="AN326" s="182"/>
      <c r="AO326" s="70">
        <f>MAX(AO$26:AO325)+1</f>
        <v>294</v>
      </c>
      <c r="AP326" s="70" t="s">
        <v>142</v>
      </c>
      <c r="AQ326" s="70" t="str">
        <f t="shared" si="33"/>
        <v>294.</v>
      </c>
      <c r="AS326" s="70"/>
      <c r="AV326" s="114"/>
    </row>
    <row r="327" spans="1:48" ht="22.5" customHeight="1" x14ac:dyDescent="0.25">
      <c r="A327" s="93" t="str">
        <f>AQ327</f>
        <v>295.</v>
      </c>
      <c r="B327" s="93">
        <v>646</v>
      </c>
      <c r="C327" s="222" t="s">
        <v>54</v>
      </c>
      <c r="D327" s="109">
        <v>1969</v>
      </c>
      <c r="E327" s="27" t="s">
        <v>23</v>
      </c>
      <c r="F327" s="4" t="s">
        <v>24</v>
      </c>
      <c r="G327" s="109">
        <v>5</v>
      </c>
      <c r="H327" s="109">
        <v>4</v>
      </c>
      <c r="I327" s="13">
        <v>4485.2</v>
      </c>
      <c r="J327" s="11">
        <v>3601.3</v>
      </c>
      <c r="K327" s="26">
        <v>3601.3</v>
      </c>
      <c r="L327" s="36">
        <v>140</v>
      </c>
      <c r="M327" s="11">
        <f t="shared" si="37"/>
        <v>1281714.05</v>
      </c>
      <c r="N327" s="110"/>
      <c r="O327" s="110"/>
      <c r="P327" s="110"/>
      <c r="Q327" s="11">
        <f>M327</f>
        <v>1281714.05</v>
      </c>
      <c r="R327" s="110">
        <v>1281714.05</v>
      </c>
      <c r="S327" s="111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204"/>
      <c r="AG327" s="29" t="s">
        <v>2336</v>
      </c>
      <c r="AH327" s="118"/>
      <c r="AI327" s="159"/>
      <c r="AJ327" s="182" t="s">
        <v>1405</v>
      </c>
      <c r="AK327" s="182"/>
      <c r="AL327" s="182"/>
      <c r="AM327" s="182"/>
      <c r="AN327" s="182"/>
      <c r="AO327" s="70">
        <f>MAX(AO$26:AO326)+1</f>
        <v>295</v>
      </c>
      <c r="AP327" s="70" t="s">
        <v>142</v>
      </c>
      <c r="AQ327" s="70" t="str">
        <f>CONCATENATE(AO327,AP327)</f>
        <v>295.</v>
      </c>
      <c r="AS327" s="70"/>
      <c r="AV327" s="114"/>
    </row>
    <row r="328" spans="1:48" ht="22.5" customHeight="1" x14ac:dyDescent="0.25">
      <c r="A328" s="93" t="str">
        <f t="shared" si="36"/>
        <v>296.</v>
      </c>
      <c r="B328" s="93">
        <v>855</v>
      </c>
      <c r="C328" s="222" t="s">
        <v>1553</v>
      </c>
      <c r="D328" s="109">
        <v>1971</v>
      </c>
      <c r="E328" s="27" t="s">
        <v>23</v>
      </c>
      <c r="F328" s="4" t="s">
        <v>24</v>
      </c>
      <c r="G328" s="109">
        <v>2</v>
      </c>
      <c r="H328" s="109">
        <v>3</v>
      </c>
      <c r="I328" s="13">
        <v>900.3</v>
      </c>
      <c r="J328" s="11">
        <v>599.79999999999995</v>
      </c>
      <c r="K328" s="26">
        <v>599.79999999999995</v>
      </c>
      <c r="L328" s="36">
        <v>45</v>
      </c>
      <c r="M328" s="11">
        <f t="shared" si="37"/>
        <v>5627204</v>
      </c>
      <c r="N328" s="110"/>
      <c r="O328" s="110"/>
      <c r="P328" s="110"/>
      <c r="Q328" s="11">
        <f t="shared" si="35"/>
        <v>5627204</v>
      </c>
      <c r="R328" s="110"/>
      <c r="S328" s="111"/>
      <c r="T328" s="110"/>
      <c r="U328" s="110">
        <v>748</v>
      </c>
      <c r="V328" s="110">
        <v>5627204</v>
      </c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204"/>
      <c r="AG328" s="29" t="s">
        <v>2336</v>
      </c>
      <c r="AH328" s="118"/>
      <c r="AI328" s="159"/>
      <c r="AJ328" s="182"/>
      <c r="AK328" s="182"/>
      <c r="AL328" s="182"/>
      <c r="AM328" s="182"/>
      <c r="AN328" s="182"/>
      <c r="AO328" s="70">
        <f>MAX(AO$26:AO327)+1</f>
        <v>296</v>
      </c>
      <c r="AP328" s="70" t="s">
        <v>142</v>
      </c>
      <c r="AQ328" s="70" t="str">
        <f t="shared" si="33"/>
        <v>296.</v>
      </c>
      <c r="AS328" s="70"/>
      <c r="AV328" s="114"/>
    </row>
    <row r="329" spans="1:48" ht="22.5" customHeight="1" x14ac:dyDescent="0.25">
      <c r="A329" s="93" t="str">
        <f t="shared" si="36"/>
        <v>297.</v>
      </c>
      <c r="B329" s="93">
        <v>904</v>
      </c>
      <c r="C329" s="222" t="s">
        <v>1554</v>
      </c>
      <c r="D329" s="109">
        <v>1971</v>
      </c>
      <c r="E329" s="27" t="s">
        <v>23</v>
      </c>
      <c r="F329" s="4" t="s">
        <v>24</v>
      </c>
      <c r="G329" s="109">
        <v>2</v>
      </c>
      <c r="H329" s="109">
        <v>2</v>
      </c>
      <c r="I329" s="13">
        <v>731.6</v>
      </c>
      <c r="J329" s="11">
        <v>482.2</v>
      </c>
      <c r="K329" s="26">
        <v>482.2</v>
      </c>
      <c r="L329" s="36">
        <v>32</v>
      </c>
      <c r="M329" s="11">
        <f t="shared" si="37"/>
        <v>4558938</v>
      </c>
      <c r="N329" s="110"/>
      <c r="O329" s="110"/>
      <c r="P329" s="110"/>
      <c r="Q329" s="11">
        <f t="shared" si="35"/>
        <v>4558938</v>
      </c>
      <c r="R329" s="110"/>
      <c r="S329" s="111"/>
      <c r="T329" s="110"/>
      <c r="U329" s="110">
        <v>606</v>
      </c>
      <c r="V329" s="110">
        <v>4558938</v>
      </c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204"/>
      <c r="AG329" s="29" t="s">
        <v>2336</v>
      </c>
      <c r="AH329" s="118"/>
      <c r="AI329" s="159"/>
      <c r="AJ329" s="182"/>
      <c r="AK329" s="182"/>
      <c r="AL329" s="182"/>
      <c r="AM329" s="182"/>
      <c r="AN329" s="182"/>
      <c r="AO329" s="70">
        <f>MAX(AO$26:AO328)+1</f>
        <v>297</v>
      </c>
      <c r="AP329" s="70" t="s">
        <v>142</v>
      </c>
      <c r="AQ329" s="70" t="str">
        <f t="shared" si="33"/>
        <v>297.</v>
      </c>
      <c r="AS329" s="70"/>
      <c r="AV329" s="114"/>
    </row>
    <row r="330" spans="1:48" ht="22.5" customHeight="1" x14ac:dyDescent="0.25">
      <c r="A330" s="93" t="str">
        <f t="shared" si="36"/>
        <v>298.</v>
      </c>
      <c r="B330" s="93">
        <v>459</v>
      </c>
      <c r="C330" s="222" t="s">
        <v>1555</v>
      </c>
      <c r="D330" s="109">
        <v>1960</v>
      </c>
      <c r="E330" s="27" t="s">
        <v>23</v>
      </c>
      <c r="F330" s="4" t="s">
        <v>24</v>
      </c>
      <c r="G330" s="109">
        <v>2</v>
      </c>
      <c r="H330" s="109">
        <v>1</v>
      </c>
      <c r="I330" s="13">
        <v>461.3</v>
      </c>
      <c r="J330" s="11">
        <v>260.8</v>
      </c>
      <c r="K330" s="26">
        <v>260.8</v>
      </c>
      <c r="L330" s="36">
        <v>9</v>
      </c>
      <c r="M330" s="11">
        <f t="shared" si="37"/>
        <v>1155316</v>
      </c>
      <c r="N330" s="110"/>
      <c r="O330" s="110"/>
      <c r="P330" s="110"/>
      <c r="Q330" s="11">
        <f t="shared" si="35"/>
        <v>1155316</v>
      </c>
      <c r="R330" s="110"/>
      <c r="S330" s="111"/>
      <c r="T330" s="110"/>
      <c r="U330" s="110"/>
      <c r="V330" s="110"/>
      <c r="W330" s="110"/>
      <c r="X330" s="110"/>
      <c r="Y330" s="110">
        <v>367</v>
      </c>
      <c r="Z330" s="110">
        <v>1155316</v>
      </c>
      <c r="AA330" s="110"/>
      <c r="AB330" s="110"/>
      <c r="AC330" s="110"/>
      <c r="AD330" s="110"/>
      <c r="AE330" s="110"/>
      <c r="AF330" s="204"/>
      <c r="AG330" s="29" t="s">
        <v>2336</v>
      </c>
      <c r="AH330" s="118"/>
      <c r="AI330" s="159"/>
      <c r="AJ330" s="182"/>
      <c r="AK330" s="182"/>
      <c r="AL330" s="182"/>
      <c r="AM330" s="182"/>
      <c r="AN330" s="182"/>
      <c r="AO330" s="70">
        <f>MAX(AO$26:AO329)+1</f>
        <v>298</v>
      </c>
      <c r="AP330" s="70" t="s">
        <v>142</v>
      </c>
      <c r="AQ330" s="70" t="str">
        <f t="shared" si="33"/>
        <v>298.</v>
      </c>
      <c r="AS330" s="70"/>
      <c r="AV330" s="114"/>
    </row>
    <row r="331" spans="1:48" ht="22.5" customHeight="1" x14ac:dyDescent="0.25">
      <c r="A331" s="93" t="str">
        <f t="shared" si="36"/>
        <v>299.</v>
      </c>
      <c r="B331" s="93">
        <v>525</v>
      </c>
      <c r="C331" s="222" t="s">
        <v>1556</v>
      </c>
      <c r="D331" s="109">
        <v>1968</v>
      </c>
      <c r="E331" s="27" t="s">
        <v>23</v>
      </c>
      <c r="F331" s="4" t="s">
        <v>24</v>
      </c>
      <c r="G331" s="109">
        <v>2</v>
      </c>
      <c r="H331" s="109">
        <v>1</v>
      </c>
      <c r="I331" s="13">
        <v>614</v>
      </c>
      <c r="J331" s="11">
        <v>341.8</v>
      </c>
      <c r="K331" s="26">
        <v>341.8</v>
      </c>
      <c r="L331" s="36">
        <v>9</v>
      </c>
      <c r="M331" s="11">
        <f t="shared" si="37"/>
        <v>2196716</v>
      </c>
      <c r="N331" s="110"/>
      <c r="O331" s="110"/>
      <c r="P331" s="110"/>
      <c r="Q331" s="11">
        <f t="shared" si="35"/>
        <v>2196716</v>
      </c>
      <c r="R331" s="110"/>
      <c r="S331" s="111"/>
      <c r="T331" s="110"/>
      <c r="U331" s="110">
        <v>292</v>
      </c>
      <c r="V331" s="110">
        <v>2196716</v>
      </c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204"/>
      <c r="AG331" s="29" t="s">
        <v>2336</v>
      </c>
      <c r="AH331" s="118"/>
      <c r="AI331" s="159"/>
      <c r="AJ331" s="182"/>
      <c r="AK331" s="182"/>
      <c r="AL331" s="182"/>
      <c r="AM331" s="182"/>
      <c r="AN331" s="182"/>
      <c r="AO331" s="70">
        <f>MAX(AO$26:AO330)+1</f>
        <v>299</v>
      </c>
      <c r="AP331" s="70" t="s">
        <v>142</v>
      </c>
      <c r="AQ331" s="70" t="str">
        <f t="shared" si="33"/>
        <v>299.</v>
      </c>
      <c r="AS331" s="70"/>
      <c r="AV331" s="114"/>
    </row>
    <row r="332" spans="1:48" ht="22.5" customHeight="1" x14ac:dyDescent="0.25">
      <c r="A332" s="93" t="str">
        <f t="shared" si="36"/>
        <v>300.</v>
      </c>
      <c r="B332" s="93">
        <v>343</v>
      </c>
      <c r="C332" s="222" t="s">
        <v>1557</v>
      </c>
      <c r="D332" s="109">
        <v>1993</v>
      </c>
      <c r="E332" s="27" t="s">
        <v>23</v>
      </c>
      <c r="F332" s="4" t="s">
        <v>24</v>
      </c>
      <c r="G332" s="109">
        <v>5</v>
      </c>
      <c r="H332" s="109">
        <v>6</v>
      </c>
      <c r="I332" s="13">
        <v>4270.8999999999996</v>
      </c>
      <c r="J332" s="11">
        <v>3453.9</v>
      </c>
      <c r="K332" s="26">
        <v>3453.9</v>
      </c>
      <c r="L332" s="36">
        <v>160</v>
      </c>
      <c r="M332" s="11">
        <f t="shared" si="37"/>
        <v>3788196</v>
      </c>
      <c r="N332" s="110"/>
      <c r="O332" s="110"/>
      <c r="P332" s="110"/>
      <c r="Q332" s="11">
        <f t="shared" si="35"/>
        <v>3788196</v>
      </c>
      <c r="R332" s="110"/>
      <c r="S332" s="111"/>
      <c r="T332" s="110"/>
      <c r="U332" s="110">
        <v>1068</v>
      </c>
      <c r="V332" s="110">
        <v>3788196</v>
      </c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204"/>
      <c r="AG332" s="29" t="s">
        <v>2336</v>
      </c>
      <c r="AH332" s="118"/>
      <c r="AI332" s="159"/>
      <c r="AJ332" s="182"/>
      <c r="AK332" s="182"/>
      <c r="AL332" s="182"/>
      <c r="AM332" s="182"/>
      <c r="AN332" s="182"/>
      <c r="AO332" s="70">
        <f>MAX(AO$26:AO331)+1</f>
        <v>300</v>
      </c>
      <c r="AP332" s="70" t="s">
        <v>142</v>
      </c>
      <c r="AQ332" s="70" t="str">
        <f t="shared" si="33"/>
        <v>300.</v>
      </c>
      <c r="AS332" s="70"/>
      <c r="AV332" s="114"/>
    </row>
    <row r="333" spans="1:48" ht="22.5" customHeight="1" x14ac:dyDescent="0.25">
      <c r="A333" s="93" t="str">
        <f t="shared" si="36"/>
        <v>301.</v>
      </c>
      <c r="B333" s="93">
        <v>138</v>
      </c>
      <c r="C333" s="222" t="s">
        <v>32</v>
      </c>
      <c r="D333" s="109">
        <v>1963</v>
      </c>
      <c r="E333" s="27" t="s">
        <v>23</v>
      </c>
      <c r="F333" s="4" t="s">
        <v>24</v>
      </c>
      <c r="G333" s="109">
        <v>2</v>
      </c>
      <c r="H333" s="109">
        <v>1</v>
      </c>
      <c r="I333" s="13">
        <v>366.2</v>
      </c>
      <c r="J333" s="11">
        <v>313.60000000000002</v>
      </c>
      <c r="K333" s="26">
        <v>313.60000000000002</v>
      </c>
      <c r="L333" s="36">
        <v>15</v>
      </c>
      <c r="M333" s="11">
        <f t="shared" si="37"/>
        <v>328440</v>
      </c>
      <c r="N333" s="110"/>
      <c r="O333" s="110"/>
      <c r="P333" s="110"/>
      <c r="Q333" s="11">
        <f t="shared" si="35"/>
        <v>328440</v>
      </c>
      <c r="R333" s="110">
        <v>328440</v>
      </c>
      <c r="S333" s="111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204"/>
      <c r="AG333" s="29" t="s">
        <v>2336</v>
      </c>
      <c r="AH333" s="118"/>
      <c r="AI333" s="159"/>
      <c r="AJ333" s="182" t="s">
        <v>1397</v>
      </c>
      <c r="AK333" s="182"/>
      <c r="AL333" s="182"/>
      <c r="AM333" s="182"/>
      <c r="AN333" s="182"/>
      <c r="AO333" s="70">
        <f>MAX(AO$26:AO332)+1</f>
        <v>301</v>
      </c>
      <c r="AP333" s="70" t="s">
        <v>142</v>
      </c>
      <c r="AQ333" s="70" t="str">
        <f t="shared" si="33"/>
        <v>301.</v>
      </c>
      <c r="AS333" s="70"/>
      <c r="AV333" s="114"/>
    </row>
    <row r="334" spans="1:48" ht="22.5" customHeight="1" x14ac:dyDescent="0.25">
      <c r="A334" s="93" t="str">
        <f t="shared" si="36"/>
        <v>302.</v>
      </c>
      <c r="B334" s="93">
        <v>567</v>
      </c>
      <c r="C334" s="220" t="s">
        <v>52</v>
      </c>
      <c r="D334" s="8">
        <v>1936</v>
      </c>
      <c r="E334" s="9" t="s">
        <v>23</v>
      </c>
      <c r="F334" s="9" t="s">
        <v>24</v>
      </c>
      <c r="G334" s="10">
        <v>5</v>
      </c>
      <c r="H334" s="10">
        <v>5</v>
      </c>
      <c r="I334" s="11">
        <v>3829.47</v>
      </c>
      <c r="J334" s="11">
        <v>3558.67</v>
      </c>
      <c r="K334" s="11">
        <v>3558.67</v>
      </c>
      <c r="L334" s="35">
        <v>103</v>
      </c>
      <c r="M334" s="11">
        <f>R334+T334+V334+X334+Z334+AB334+AE334+AF334</f>
        <v>2342432.16</v>
      </c>
      <c r="N334" s="11"/>
      <c r="O334" s="11"/>
      <c r="P334" s="11"/>
      <c r="Q334" s="11">
        <f>M334</f>
        <v>2342432.16</v>
      </c>
      <c r="R334" s="11">
        <f>847753.4+864960</f>
        <v>1712713.4</v>
      </c>
      <c r="S334" s="35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74">
        <f>279866.04+349852.72</f>
        <v>629718.76</v>
      </c>
      <c r="AG334" s="29" t="s">
        <v>2336</v>
      </c>
      <c r="AH334" s="118"/>
      <c r="AI334" s="159"/>
      <c r="AJ334" s="183" t="s">
        <v>1400</v>
      </c>
      <c r="AK334" s="183"/>
      <c r="AL334" s="183"/>
      <c r="AM334" s="183"/>
      <c r="AN334" s="183"/>
      <c r="AO334" s="70">
        <f>MAX(AO$26:AO333)+1</f>
        <v>302</v>
      </c>
      <c r="AP334" s="70" t="s">
        <v>142</v>
      </c>
      <c r="AQ334" s="70" t="str">
        <f t="shared" si="33"/>
        <v>302.</v>
      </c>
      <c r="AS334" s="70"/>
      <c r="AV334" s="114"/>
    </row>
    <row r="335" spans="1:48" ht="22.5" customHeight="1" x14ac:dyDescent="0.25">
      <c r="A335" s="93"/>
      <c r="B335" s="93"/>
      <c r="C335" s="236" t="s">
        <v>74</v>
      </c>
      <c r="D335" s="4"/>
      <c r="E335" s="9"/>
      <c r="F335" s="4"/>
      <c r="G335" s="10"/>
      <c r="H335" s="10"/>
      <c r="I335" s="6">
        <f>I336+I353+I387</f>
        <v>231165.02000000002</v>
      </c>
      <c r="J335" s="6">
        <f>J336+J353+J387</f>
        <v>184743.90000000002</v>
      </c>
      <c r="K335" s="6">
        <f>K336+K353+K387</f>
        <v>182783.39</v>
      </c>
      <c r="L335" s="34">
        <f>L336+L353+L387</f>
        <v>7209</v>
      </c>
      <c r="M335" s="6">
        <f>M336+M353+M387</f>
        <v>141181768.18000001</v>
      </c>
      <c r="N335" s="6"/>
      <c r="O335" s="6"/>
      <c r="P335" s="6"/>
      <c r="Q335" s="6">
        <f>Q336+Q353+Q387</f>
        <v>141181768.18000001</v>
      </c>
      <c r="R335" s="6">
        <f>R336+R353+R387</f>
        <v>89264335.699999988</v>
      </c>
      <c r="S335" s="6"/>
      <c r="T335" s="6"/>
      <c r="U335" s="6">
        <f t="shared" ref="U335:AB335" si="44">U336+U353+U387</f>
        <v>10262.11</v>
      </c>
      <c r="V335" s="6">
        <f t="shared" si="44"/>
        <v>38117352.460000001</v>
      </c>
      <c r="W335" s="6">
        <f t="shared" si="44"/>
        <v>855.4</v>
      </c>
      <c r="X335" s="6">
        <f t="shared" si="44"/>
        <v>758511.09</v>
      </c>
      <c r="Y335" s="6">
        <f t="shared" si="44"/>
        <v>4100.6000000000004</v>
      </c>
      <c r="Z335" s="6">
        <f t="shared" si="44"/>
        <v>8507836.5299999993</v>
      </c>
      <c r="AA335" s="6">
        <f t="shared" si="44"/>
        <v>524.70000000000005</v>
      </c>
      <c r="AB335" s="6">
        <f t="shared" si="44"/>
        <v>1226198.71</v>
      </c>
      <c r="AC335" s="6"/>
      <c r="AD335" s="6"/>
      <c r="AE335" s="6"/>
      <c r="AF335" s="201">
        <f>AF336+AF353+AF387</f>
        <v>3307533.6899999995</v>
      </c>
      <c r="AG335" s="29"/>
      <c r="AH335" s="118"/>
      <c r="AI335" s="159"/>
      <c r="AJ335" s="182"/>
      <c r="AK335" s="182"/>
      <c r="AL335" s="182"/>
      <c r="AM335" s="182"/>
      <c r="AN335" s="182"/>
      <c r="AQ335" s="70" t="str">
        <f t="shared" si="33"/>
        <v/>
      </c>
      <c r="AR335" s="79"/>
      <c r="AS335" s="70"/>
      <c r="AV335" s="114"/>
    </row>
    <row r="336" spans="1:48" ht="22.5" customHeight="1" x14ac:dyDescent="0.25">
      <c r="A336" s="93"/>
      <c r="B336" s="93"/>
      <c r="C336" s="236" t="s">
        <v>188</v>
      </c>
      <c r="D336" s="4"/>
      <c r="E336" s="9"/>
      <c r="F336" s="4"/>
      <c r="G336" s="10"/>
      <c r="H336" s="10"/>
      <c r="I336" s="6">
        <f>SUM(I337:I352)</f>
        <v>27679.62</v>
      </c>
      <c r="J336" s="6">
        <f>SUM(J337:J352)</f>
        <v>21543.759999999998</v>
      </c>
      <c r="K336" s="6">
        <f>SUM(K337:K352)</f>
        <v>21543.859999999997</v>
      </c>
      <c r="L336" s="120">
        <f>SUM(L337:L352)</f>
        <v>789</v>
      </c>
      <c r="M336" s="6">
        <f>SUM(M337:M352)</f>
        <v>13520297.080000002</v>
      </c>
      <c r="N336" s="6"/>
      <c r="O336" s="6"/>
      <c r="P336" s="6"/>
      <c r="Q336" s="6">
        <f>SUM(Q337:Q352)</f>
        <v>13520297.080000002</v>
      </c>
      <c r="R336" s="6">
        <f>SUM(R337:R352)</f>
        <v>6289095.2400000002</v>
      </c>
      <c r="S336" s="6"/>
      <c r="T336" s="6"/>
      <c r="U336" s="6">
        <f>SUM(U337:U352)</f>
        <v>2499.1999999999998</v>
      </c>
      <c r="V336" s="6">
        <f>SUM(V337:V352)</f>
        <v>5691066.1600000001</v>
      </c>
      <c r="W336" s="6"/>
      <c r="X336" s="6"/>
      <c r="Y336" s="6">
        <f>SUM(Y337:Y352)</f>
        <v>869</v>
      </c>
      <c r="Z336" s="6">
        <f>SUM(Z337:Z352)</f>
        <v>1018977.68</v>
      </c>
      <c r="AA336" s="6">
        <f>SUM(AA337:AA352)</f>
        <v>64.5</v>
      </c>
      <c r="AB336" s="6">
        <f>SUM(AB337:AB352)</f>
        <v>118292.08</v>
      </c>
      <c r="AC336" s="6"/>
      <c r="AD336" s="6"/>
      <c r="AE336" s="6"/>
      <c r="AF336" s="201">
        <f>SUM(AF337:AF352)</f>
        <v>402865.92000000004</v>
      </c>
      <c r="AG336" s="29"/>
      <c r="AH336" s="118"/>
      <c r="AI336" s="159"/>
      <c r="AJ336" s="182"/>
      <c r="AK336" s="182"/>
      <c r="AL336" s="182"/>
      <c r="AM336" s="182"/>
      <c r="AN336" s="182"/>
      <c r="AQ336" s="70" t="str">
        <f t="shared" si="33"/>
        <v/>
      </c>
      <c r="AR336" s="79"/>
      <c r="AS336" s="70"/>
      <c r="AV336" s="114"/>
    </row>
    <row r="337" spans="1:48" ht="22.5" customHeight="1" x14ac:dyDescent="0.25">
      <c r="A337" s="93" t="str">
        <f t="shared" ref="A337:A356" si="45">AQ337</f>
        <v>303.</v>
      </c>
      <c r="B337" s="93">
        <v>923</v>
      </c>
      <c r="C337" s="222" t="s">
        <v>395</v>
      </c>
      <c r="D337" s="8">
        <v>1981</v>
      </c>
      <c r="E337" s="9" t="s">
        <v>23</v>
      </c>
      <c r="F337" s="4" t="s">
        <v>26</v>
      </c>
      <c r="G337" s="8">
        <v>2</v>
      </c>
      <c r="H337" s="8">
        <v>3</v>
      </c>
      <c r="I337" s="13">
        <v>959.33</v>
      </c>
      <c r="J337" s="11">
        <v>869.96</v>
      </c>
      <c r="K337" s="11">
        <v>869.96</v>
      </c>
      <c r="L337" s="36">
        <v>47</v>
      </c>
      <c r="M337" s="85">
        <f t="shared" ref="M337:M352" si="46">R337+T337+V337+X337+Z337+AB337+AE337+AF337</f>
        <v>1083544.23</v>
      </c>
      <c r="N337" s="85"/>
      <c r="O337" s="85"/>
      <c r="P337" s="85"/>
      <c r="Q337" s="11">
        <f t="shared" ref="Q337:Q352" si="47">M337</f>
        <v>1083544.23</v>
      </c>
      <c r="R337" s="85"/>
      <c r="S337" s="100"/>
      <c r="T337" s="85"/>
      <c r="U337" s="85">
        <v>672</v>
      </c>
      <c r="V337" s="85">
        <v>1083544.23</v>
      </c>
      <c r="W337" s="85"/>
      <c r="X337" s="85"/>
      <c r="Y337" s="85"/>
      <c r="Z337" s="85"/>
      <c r="AA337" s="85"/>
      <c r="AB337" s="85"/>
      <c r="AC337" s="85"/>
      <c r="AD337" s="85"/>
      <c r="AE337" s="85"/>
      <c r="AF337" s="205"/>
      <c r="AG337" s="179" t="s">
        <v>197</v>
      </c>
      <c r="AH337" s="217"/>
      <c r="AI337" s="159"/>
      <c r="AJ337" s="182"/>
      <c r="AK337" s="182"/>
      <c r="AL337" s="182"/>
      <c r="AM337" s="182"/>
      <c r="AN337" s="182"/>
      <c r="AO337" s="70">
        <f>MAX(AO$26:AO336)+1</f>
        <v>303</v>
      </c>
      <c r="AP337" s="70" t="s">
        <v>142</v>
      </c>
      <c r="AQ337" s="70" t="str">
        <f t="shared" si="33"/>
        <v>303.</v>
      </c>
      <c r="AS337" s="87"/>
      <c r="AV337" s="114"/>
    </row>
    <row r="338" spans="1:48" ht="22.5" customHeight="1" x14ac:dyDescent="0.25">
      <c r="A338" s="93" t="str">
        <f t="shared" si="45"/>
        <v>304.</v>
      </c>
      <c r="B338" s="93">
        <v>1034</v>
      </c>
      <c r="C338" s="221" t="s">
        <v>374</v>
      </c>
      <c r="D338" s="8">
        <v>1974</v>
      </c>
      <c r="E338" s="9" t="s">
        <v>23</v>
      </c>
      <c r="F338" s="4" t="s">
        <v>24</v>
      </c>
      <c r="G338" s="8">
        <v>2</v>
      </c>
      <c r="H338" s="8">
        <v>2</v>
      </c>
      <c r="I338" s="13">
        <v>741.3</v>
      </c>
      <c r="J338" s="11">
        <v>733.6</v>
      </c>
      <c r="K338" s="13">
        <v>733.6</v>
      </c>
      <c r="L338" s="36">
        <v>38</v>
      </c>
      <c r="M338" s="85">
        <f t="shared" si="46"/>
        <v>171812.72</v>
      </c>
      <c r="N338" s="85"/>
      <c r="O338" s="85"/>
      <c r="P338" s="85"/>
      <c r="Q338" s="11">
        <f t="shared" si="47"/>
        <v>171812.72</v>
      </c>
      <c r="R338" s="85">
        <v>171812.72</v>
      </c>
      <c r="S338" s="100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205"/>
      <c r="AG338" s="179" t="s">
        <v>197</v>
      </c>
      <c r="AH338" s="217"/>
      <c r="AI338" s="159"/>
      <c r="AJ338" s="182" t="s">
        <v>1396</v>
      </c>
      <c r="AK338" s="182"/>
      <c r="AL338" s="182"/>
      <c r="AM338" s="182"/>
      <c r="AN338" s="182"/>
      <c r="AO338" s="70">
        <f>MAX(AO$26:AO337)+1</f>
        <v>304</v>
      </c>
      <c r="AP338" s="70" t="s">
        <v>142</v>
      </c>
      <c r="AQ338" s="70" t="str">
        <f t="shared" si="33"/>
        <v>304.</v>
      </c>
      <c r="AV338" s="114"/>
    </row>
    <row r="339" spans="1:48" ht="22.5" customHeight="1" x14ac:dyDescent="0.25">
      <c r="A339" s="93" t="str">
        <f t="shared" si="45"/>
        <v>305.</v>
      </c>
      <c r="B339" s="93">
        <v>917</v>
      </c>
      <c r="C339" s="222" t="s">
        <v>1212</v>
      </c>
      <c r="D339" s="8">
        <v>1982</v>
      </c>
      <c r="E339" s="17" t="s">
        <v>23</v>
      </c>
      <c r="F339" s="4" t="s">
        <v>24</v>
      </c>
      <c r="G339" s="10">
        <v>2</v>
      </c>
      <c r="H339" s="10">
        <v>2</v>
      </c>
      <c r="I339" s="13">
        <v>856.29</v>
      </c>
      <c r="J339" s="11">
        <v>495.5</v>
      </c>
      <c r="K339" s="13">
        <v>495.5</v>
      </c>
      <c r="L339" s="35">
        <v>39</v>
      </c>
      <c r="M339" s="11">
        <f t="shared" si="46"/>
        <v>1307545.97</v>
      </c>
      <c r="N339" s="11"/>
      <c r="O339" s="11"/>
      <c r="P339" s="11"/>
      <c r="Q339" s="11">
        <f t="shared" si="47"/>
        <v>1307545.97</v>
      </c>
      <c r="R339" s="11"/>
      <c r="S339" s="35"/>
      <c r="T339" s="11"/>
      <c r="U339" s="11">
        <v>733</v>
      </c>
      <c r="V339" s="11">
        <v>1307545.97</v>
      </c>
      <c r="W339" s="11"/>
      <c r="X339" s="11"/>
      <c r="Y339" s="11"/>
      <c r="Z339" s="11"/>
      <c r="AA339" s="11"/>
      <c r="AB339" s="11"/>
      <c r="AC339" s="11"/>
      <c r="AD339" s="11"/>
      <c r="AE339" s="11"/>
      <c r="AF339" s="74"/>
      <c r="AG339" s="29" t="s">
        <v>197</v>
      </c>
      <c r="AH339" s="118"/>
      <c r="AI339" s="159"/>
      <c r="AJ339" s="182"/>
      <c r="AK339" s="182"/>
      <c r="AL339" s="182"/>
      <c r="AM339" s="182"/>
      <c r="AN339" s="182"/>
      <c r="AO339" s="70">
        <f>MAX(AO$26:AO338)+1</f>
        <v>305</v>
      </c>
      <c r="AP339" s="70" t="s">
        <v>142</v>
      </c>
      <c r="AQ339" s="70" t="str">
        <f t="shared" ref="AQ339:AQ403" si="48">CONCATENATE(AO339,AP339)</f>
        <v>305.</v>
      </c>
      <c r="AS339" s="87"/>
      <c r="AV339" s="114"/>
    </row>
    <row r="340" spans="1:48" ht="22.5" customHeight="1" x14ac:dyDescent="0.25">
      <c r="A340" s="93" t="str">
        <f t="shared" si="45"/>
        <v>306.</v>
      </c>
      <c r="B340" s="93">
        <v>982</v>
      </c>
      <c r="C340" s="222" t="s">
        <v>359</v>
      </c>
      <c r="D340" s="8">
        <v>1973</v>
      </c>
      <c r="E340" s="17" t="s">
        <v>23</v>
      </c>
      <c r="F340" s="4" t="s">
        <v>24</v>
      </c>
      <c r="G340" s="10">
        <v>2</v>
      </c>
      <c r="H340" s="10">
        <v>2</v>
      </c>
      <c r="I340" s="13">
        <v>797.8</v>
      </c>
      <c r="J340" s="11">
        <v>726.3</v>
      </c>
      <c r="K340" s="13">
        <v>726.3</v>
      </c>
      <c r="L340" s="35">
        <v>38</v>
      </c>
      <c r="M340" s="11">
        <f t="shared" si="46"/>
        <v>491948.06</v>
      </c>
      <c r="N340" s="11"/>
      <c r="O340" s="11"/>
      <c r="P340" s="11"/>
      <c r="Q340" s="11">
        <f t="shared" si="47"/>
        <v>491948.06</v>
      </c>
      <c r="R340" s="11">
        <f>191346.44+300601.62</f>
        <v>491948.06</v>
      </c>
      <c r="S340" s="35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74"/>
      <c r="AG340" s="29" t="s">
        <v>197</v>
      </c>
      <c r="AH340" s="118"/>
      <c r="AI340" s="159"/>
      <c r="AJ340" s="182" t="s">
        <v>1394</v>
      </c>
      <c r="AK340" s="182"/>
      <c r="AL340" s="182"/>
      <c r="AM340" s="182"/>
      <c r="AN340" s="182"/>
      <c r="AO340" s="70">
        <f>MAX(AO$26:AO339)+1</f>
        <v>306</v>
      </c>
      <c r="AP340" s="70" t="s">
        <v>142</v>
      </c>
      <c r="AQ340" s="70" t="str">
        <f t="shared" si="48"/>
        <v>306.</v>
      </c>
      <c r="AS340" s="87"/>
      <c r="AV340" s="114"/>
    </row>
    <row r="341" spans="1:48" ht="22.5" customHeight="1" x14ac:dyDescent="0.25">
      <c r="A341" s="93" t="str">
        <f t="shared" si="45"/>
        <v>307.</v>
      </c>
      <c r="B341" s="93">
        <v>954</v>
      </c>
      <c r="C341" s="222" t="s">
        <v>332</v>
      </c>
      <c r="D341" s="8">
        <v>1986</v>
      </c>
      <c r="E341" s="17" t="s">
        <v>23</v>
      </c>
      <c r="F341" s="4" t="s">
        <v>26</v>
      </c>
      <c r="G341" s="10">
        <v>5</v>
      </c>
      <c r="H341" s="10">
        <v>5</v>
      </c>
      <c r="I341" s="11">
        <v>12272.4</v>
      </c>
      <c r="J341" s="11">
        <v>8004</v>
      </c>
      <c r="K341" s="11">
        <v>8004</v>
      </c>
      <c r="L341" s="35">
        <v>186</v>
      </c>
      <c r="M341" s="11">
        <f t="shared" si="46"/>
        <v>1239575.1200000001</v>
      </c>
      <c r="N341" s="11"/>
      <c r="O341" s="11"/>
      <c r="P341" s="11"/>
      <c r="Q341" s="11">
        <f t="shared" si="47"/>
        <v>1239575.1200000001</v>
      </c>
      <c r="R341" s="11">
        <v>1239575.1200000001</v>
      </c>
      <c r="S341" s="35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74"/>
      <c r="AG341" s="29" t="s">
        <v>197</v>
      </c>
      <c r="AH341" s="118"/>
      <c r="AI341" s="159"/>
      <c r="AJ341" s="182" t="s">
        <v>1397</v>
      </c>
      <c r="AK341" s="182"/>
      <c r="AL341" s="182"/>
      <c r="AM341" s="182"/>
      <c r="AN341" s="182"/>
      <c r="AO341" s="70">
        <f>MAX(AO$26:AO340)+1</f>
        <v>307</v>
      </c>
      <c r="AP341" s="70" t="s">
        <v>142</v>
      </c>
      <c r="AQ341" s="70" t="str">
        <f t="shared" si="48"/>
        <v>307.</v>
      </c>
      <c r="AS341" s="87"/>
      <c r="AV341" s="114"/>
    </row>
    <row r="342" spans="1:48" ht="22.5" customHeight="1" x14ac:dyDescent="0.25">
      <c r="A342" s="93" t="str">
        <f t="shared" si="45"/>
        <v>308.</v>
      </c>
      <c r="B342" s="93">
        <v>970</v>
      </c>
      <c r="C342" s="222" t="s">
        <v>366</v>
      </c>
      <c r="D342" s="8">
        <v>1973</v>
      </c>
      <c r="E342" s="9" t="s">
        <v>23</v>
      </c>
      <c r="F342" s="4" t="s">
        <v>24</v>
      </c>
      <c r="G342" s="8">
        <v>2</v>
      </c>
      <c r="H342" s="8">
        <v>1</v>
      </c>
      <c r="I342" s="13">
        <v>248.4</v>
      </c>
      <c r="J342" s="11">
        <v>172.3</v>
      </c>
      <c r="K342" s="13">
        <v>172.3</v>
      </c>
      <c r="L342" s="36">
        <v>21</v>
      </c>
      <c r="M342" s="11">
        <f t="shared" si="46"/>
        <v>724616.46</v>
      </c>
      <c r="N342" s="85"/>
      <c r="O342" s="85"/>
      <c r="P342" s="85"/>
      <c r="Q342" s="11">
        <f t="shared" si="47"/>
        <v>724616.46</v>
      </c>
      <c r="R342" s="85">
        <v>155159.56</v>
      </c>
      <c r="S342" s="100"/>
      <c r="T342" s="85"/>
      <c r="U342" s="85"/>
      <c r="V342" s="85"/>
      <c r="W342" s="85"/>
      <c r="X342" s="85"/>
      <c r="Y342" s="85">
        <v>484</v>
      </c>
      <c r="Z342" s="85">
        <v>569456.9</v>
      </c>
      <c r="AA342" s="85"/>
      <c r="AB342" s="85"/>
      <c r="AC342" s="85"/>
      <c r="AD342" s="85"/>
      <c r="AE342" s="11"/>
      <c r="AF342" s="205"/>
      <c r="AG342" s="29" t="s">
        <v>197</v>
      </c>
      <c r="AH342" s="118"/>
      <c r="AI342" s="159"/>
      <c r="AJ342" s="182" t="s">
        <v>1393</v>
      </c>
      <c r="AK342" s="182"/>
      <c r="AL342" s="182"/>
      <c r="AM342" s="182"/>
      <c r="AN342" s="182"/>
      <c r="AO342" s="70">
        <f>MAX(AO$26:AO341)+1</f>
        <v>308</v>
      </c>
      <c r="AP342" s="70" t="s">
        <v>142</v>
      </c>
      <c r="AQ342" s="70" t="str">
        <f t="shared" si="48"/>
        <v>308.</v>
      </c>
      <c r="AS342" s="87"/>
      <c r="AV342" s="114"/>
    </row>
    <row r="343" spans="1:48" ht="22.5" customHeight="1" x14ac:dyDescent="0.25">
      <c r="A343" s="93" t="str">
        <f t="shared" si="45"/>
        <v>309.</v>
      </c>
      <c r="B343" s="93">
        <v>5537</v>
      </c>
      <c r="C343" s="222" t="s">
        <v>399</v>
      </c>
      <c r="D343" s="8">
        <v>1961</v>
      </c>
      <c r="E343" s="9" t="s">
        <v>23</v>
      </c>
      <c r="F343" s="8" t="s">
        <v>24</v>
      </c>
      <c r="G343" s="8">
        <v>2</v>
      </c>
      <c r="H343" s="8">
        <v>1</v>
      </c>
      <c r="I343" s="13">
        <v>296.10000000000002</v>
      </c>
      <c r="J343" s="11">
        <v>200.4</v>
      </c>
      <c r="K343" s="13">
        <v>200.4</v>
      </c>
      <c r="L343" s="36">
        <v>9</v>
      </c>
      <c r="M343" s="85">
        <f t="shared" si="46"/>
        <v>567812.86</v>
      </c>
      <c r="N343" s="85"/>
      <c r="O343" s="85"/>
      <c r="P343" s="85"/>
      <c r="Q343" s="11">
        <f t="shared" si="47"/>
        <v>567812.86</v>
      </c>
      <c r="R343" s="85"/>
      <c r="S343" s="100"/>
      <c r="T343" s="85"/>
      <c r="U343" s="85"/>
      <c r="V343" s="85"/>
      <c r="W343" s="85"/>
      <c r="X343" s="85"/>
      <c r="Y343" s="85">
        <v>385</v>
      </c>
      <c r="Z343" s="85">
        <v>449520.78</v>
      </c>
      <c r="AA343" s="85">
        <v>64.5</v>
      </c>
      <c r="AB343" s="85">
        <v>118292.08</v>
      </c>
      <c r="AC343" s="85"/>
      <c r="AD343" s="85"/>
      <c r="AE343" s="85"/>
      <c r="AF343" s="205"/>
      <c r="AG343" s="179" t="s">
        <v>197</v>
      </c>
      <c r="AH343" s="217"/>
      <c r="AI343" s="159"/>
      <c r="AJ343" s="182"/>
      <c r="AK343" s="182"/>
      <c r="AL343" s="182"/>
      <c r="AM343" s="182"/>
      <c r="AN343" s="182"/>
      <c r="AO343" s="70">
        <f>MAX(AO$26:AO342)+1</f>
        <v>309</v>
      </c>
      <c r="AP343" s="70" t="s">
        <v>142</v>
      </c>
      <c r="AQ343" s="70" t="str">
        <f t="shared" si="48"/>
        <v>309.</v>
      </c>
      <c r="AV343" s="114"/>
    </row>
    <row r="344" spans="1:48" ht="22.5" customHeight="1" x14ac:dyDescent="0.25">
      <c r="A344" s="93" t="str">
        <f t="shared" si="45"/>
        <v>310.</v>
      </c>
      <c r="B344" s="93">
        <v>1028</v>
      </c>
      <c r="C344" s="222" t="s">
        <v>78</v>
      </c>
      <c r="D344" s="8">
        <v>1968</v>
      </c>
      <c r="E344" s="17" t="s">
        <v>23</v>
      </c>
      <c r="F344" s="4" t="s">
        <v>24</v>
      </c>
      <c r="G344" s="10">
        <v>5</v>
      </c>
      <c r="H344" s="10">
        <v>2</v>
      </c>
      <c r="I344" s="11">
        <v>1936.8</v>
      </c>
      <c r="J344" s="11">
        <v>1787.7</v>
      </c>
      <c r="K344" s="11">
        <v>1787.8</v>
      </c>
      <c r="L344" s="35">
        <v>64</v>
      </c>
      <c r="M344" s="11">
        <f t="shared" si="46"/>
        <v>245922.55</v>
      </c>
      <c r="N344" s="11"/>
      <c r="O344" s="11"/>
      <c r="P344" s="11"/>
      <c r="Q344" s="11">
        <f t="shared" si="47"/>
        <v>245922.55</v>
      </c>
      <c r="R344" s="11">
        <v>245922.55</v>
      </c>
      <c r="S344" s="35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74"/>
      <c r="AG344" s="29" t="s">
        <v>197</v>
      </c>
      <c r="AH344" s="118"/>
      <c r="AI344" s="159"/>
      <c r="AJ344" s="182" t="s">
        <v>1393</v>
      </c>
      <c r="AK344" s="182"/>
      <c r="AL344" s="182"/>
      <c r="AM344" s="182"/>
      <c r="AN344" s="182"/>
      <c r="AO344" s="70">
        <f>MAX(AO$26:AO343)+1</f>
        <v>310</v>
      </c>
      <c r="AP344" s="70" t="s">
        <v>142</v>
      </c>
      <c r="AQ344" s="70" t="str">
        <f t="shared" si="48"/>
        <v>310.</v>
      </c>
      <c r="AS344" s="87"/>
      <c r="AV344" s="114"/>
    </row>
    <row r="345" spans="1:48" ht="22.5" customHeight="1" x14ac:dyDescent="0.25">
      <c r="A345" s="93" t="str">
        <f t="shared" si="45"/>
        <v>311.</v>
      </c>
      <c r="B345" s="93">
        <v>1032</v>
      </c>
      <c r="C345" s="222" t="s">
        <v>81</v>
      </c>
      <c r="D345" s="8">
        <v>1972</v>
      </c>
      <c r="E345" s="17" t="s">
        <v>23</v>
      </c>
      <c r="F345" s="4" t="s">
        <v>24</v>
      </c>
      <c r="G345" s="10">
        <v>2</v>
      </c>
      <c r="H345" s="10">
        <v>2</v>
      </c>
      <c r="I345" s="13">
        <v>774.4</v>
      </c>
      <c r="J345" s="11">
        <v>714.2</v>
      </c>
      <c r="K345" s="11">
        <v>714.2</v>
      </c>
      <c r="L345" s="35">
        <v>32</v>
      </c>
      <c r="M345" s="11">
        <f t="shared" si="46"/>
        <v>547412.80000000005</v>
      </c>
      <c r="N345" s="11"/>
      <c r="O345" s="11"/>
      <c r="P345" s="11"/>
      <c r="Q345" s="11">
        <f t="shared" si="47"/>
        <v>547412.80000000005</v>
      </c>
      <c r="R345" s="11">
        <f>169895.29+308171.84</f>
        <v>478067.13</v>
      </c>
      <c r="S345" s="35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85"/>
      <c r="AF345" s="74">
        <v>69345.67</v>
      </c>
      <c r="AG345" s="29" t="s">
        <v>197</v>
      </c>
      <c r="AH345" s="118"/>
      <c r="AI345" s="159"/>
      <c r="AJ345" s="182" t="s">
        <v>1401</v>
      </c>
      <c r="AK345" s="182"/>
      <c r="AL345" s="182"/>
      <c r="AM345" s="182"/>
      <c r="AN345" s="182"/>
      <c r="AO345" s="70">
        <f>MAX(AO$26:AO344)+1</f>
        <v>311</v>
      </c>
      <c r="AP345" s="70" t="s">
        <v>142</v>
      </c>
      <c r="AQ345" s="70" t="str">
        <f t="shared" si="48"/>
        <v>311.</v>
      </c>
      <c r="AS345" s="87"/>
      <c r="AV345" s="114"/>
    </row>
    <row r="346" spans="1:48" ht="22.5" customHeight="1" x14ac:dyDescent="0.25">
      <c r="A346" s="93" t="str">
        <f t="shared" si="45"/>
        <v>312.</v>
      </c>
      <c r="B346" s="93">
        <v>1044</v>
      </c>
      <c r="C346" s="222" t="s">
        <v>377</v>
      </c>
      <c r="D346" s="8">
        <v>1979</v>
      </c>
      <c r="E346" s="9" t="s">
        <v>23</v>
      </c>
      <c r="F346" s="4" t="s">
        <v>26</v>
      </c>
      <c r="G346" s="8">
        <v>3</v>
      </c>
      <c r="H346" s="8">
        <v>2</v>
      </c>
      <c r="I346" s="13">
        <v>1327.6</v>
      </c>
      <c r="J346" s="11">
        <v>1186.9000000000001</v>
      </c>
      <c r="K346" s="13">
        <v>1186.9000000000001</v>
      </c>
      <c r="L346" s="36">
        <v>40</v>
      </c>
      <c r="M346" s="85">
        <f t="shared" si="46"/>
        <v>240175.5</v>
      </c>
      <c r="N346" s="85"/>
      <c r="O346" s="85"/>
      <c r="P346" s="85"/>
      <c r="Q346" s="11">
        <f t="shared" si="47"/>
        <v>240175.5</v>
      </c>
      <c r="R346" s="85">
        <v>240175.5</v>
      </c>
      <c r="S346" s="100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205"/>
      <c r="AG346" s="29" t="s">
        <v>197</v>
      </c>
      <c r="AH346" s="118"/>
      <c r="AI346" s="159"/>
      <c r="AJ346" s="182" t="s">
        <v>1396</v>
      </c>
      <c r="AK346" s="182"/>
      <c r="AL346" s="182"/>
      <c r="AM346" s="182"/>
      <c r="AN346" s="182"/>
      <c r="AO346" s="70">
        <f>MAX(AO$26:AO345)+1</f>
        <v>312</v>
      </c>
      <c r="AP346" s="70" t="s">
        <v>142</v>
      </c>
      <c r="AQ346" s="70" t="str">
        <f t="shared" si="48"/>
        <v>312.</v>
      </c>
      <c r="AS346" s="87"/>
      <c r="AV346" s="114"/>
    </row>
    <row r="347" spans="1:48" ht="22.5" customHeight="1" x14ac:dyDescent="0.25">
      <c r="A347" s="93" t="str">
        <f t="shared" si="45"/>
        <v>313.</v>
      </c>
      <c r="B347" s="93">
        <v>1046</v>
      </c>
      <c r="C347" s="222" t="s">
        <v>341</v>
      </c>
      <c r="D347" s="8">
        <v>1970</v>
      </c>
      <c r="E347" s="17" t="s">
        <v>23</v>
      </c>
      <c r="F347" s="4" t="s">
        <v>24</v>
      </c>
      <c r="G347" s="10">
        <v>2</v>
      </c>
      <c r="H347" s="10">
        <v>2</v>
      </c>
      <c r="I347" s="13">
        <v>556.9</v>
      </c>
      <c r="J347" s="11">
        <v>506.8</v>
      </c>
      <c r="K347" s="11">
        <v>506.8</v>
      </c>
      <c r="L347" s="35">
        <v>18</v>
      </c>
      <c r="M347" s="11">
        <f t="shared" si="46"/>
        <v>997071.19000000006</v>
      </c>
      <c r="N347" s="11"/>
      <c r="O347" s="11"/>
      <c r="P347" s="11"/>
      <c r="Q347" s="11">
        <f t="shared" si="47"/>
        <v>997071.19000000006</v>
      </c>
      <c r="R347" s="11">
        <f>696292.8+255556.22</f>
        <v>951849.02</v>
      </c>
      <c r="S347" s="35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74">
        <v>45222.17</v>
      </c>
      <c r="AG347" s="29" t="s">
        <v>197</v>
      </c>
      <c r="AH347" s="118"/>
      <c r="AI347" s="159"/>
      <c r="AJ347" s="182" t="s">
        <v>1401</v>
      </c>
      <c r="AK347" s="182"/>
      <c r="AL347" s="182"/>
      <c r="AM347" s="182"/>
      <c r="AN347" s="182"/>
      <c r="AO347" s="70">
        <f>MAX(AO$26:AO346)+1</f>
        <v>313</v>
      </c>
      <c r="AP347" s="70" t="s">
        <v>142</v>
      </c>
      <c r="AQ347" s="70" t="str">
        <f t="shared" si="48"/>
        <v>313.</v>
      </c>
      <c r="AS347" s="87"/>
      <c r="AV347" s="114"/>
    </row>
    <row r="348" spans="1:48" ht="22.5" customHeight="1" x14ac:dyDescent="0.25">
      <c r="A348" s="93" t="str">
        <f t="shared" si="45"/>
        <v>314.</v>
      </c>
      <c r="B348" s="93">
        <v>1047</v>
      </c>
      <c r="C348" s="222" t="s">
        <v>378</v>
      </c>
      <c r="D348" s="4">
        <v>1974</v>
      </c>
      <c r="E348" s="9" t="s">
        <v>23</v>
      </c>
      <c r="F348" s="4" t="s">
        <v>24</v>
      </c>
      <c r="G348" s="4">
        <v>2</v>
      </c>
      <c r="H348" s="4">
        <v>2</v>
      </c>
      <c r="I348" s="11">
        <v>573.5</v>
      </c>
      <c r="J348" s="11">
        <v>518.5</v>
      </c>
      <c r="K348" s="11">
        <v>518.5</v>
      </c>
      <c r="L348" s="35">
        <v>17</v>
      </c>
      <c r="M348" s="85">
        <f t="shared" si="46"/>
        <v>1415881.87</v>
      </c>
      <c r="N348" s="85"/>
      <c r="O348" s="85"/>
      <c r="P348" s="85"/>
      <c r="Q348" s="11">
        <f t="shared" si="47"/>
        <v>1415881.87</v>
      </c>
      <c r="R348" s="85"/>
      <c r="S348" s="100"/>
      <c r="T348" s="85"/>
      <c r="U348" s="85">
        <v>462.2</v>
      </c>
      <c r="V348" s="85">
        <v>1415881.87</v>
      </c>
      <c r="W348" s="85"/>
      <c r="X348" s="85"/>
      <c r="Y348" s="85"/>
      <c r="Z348" s="85"/>
      <c r="AA348" s="85"/>
      <c r="AB348" s="85"/>
      <c r="AC348" s="85"/>
      <c r="AD348" s="85"/>
      <c r="AE348" s="85"/>
      <c r="AF348" s="205"/>
      <c r="AG348" s="29" t="s">
        <v>197</v>
      </c>
      <c r="AH348" s="118"/>
      <c r="AI348" s="159"/>
      <c r="AJ348" s="182"/>
      <c r="AK348" s="182"/>
      <c r="AL348" s="182"/>
      <c r="AM348" s="182"/>
      <c r="AN348" s="182"/>
      <c r="AO348" s="70">
        <f>MAX(AO$26:AO347)+1</f>
        <v>314</v>
      </c>
      <c r="AP348" s="70" t="s">
        <v>142</v>
      </c>
      <c r="AQ348" s="70" t="str">
        <f t="shared" si="48"/>
        <v>314.</v>
      </c>
      <c r="AS348" s="87"/>
      <c r="AV348" s="114"/>
    </row>
    <row r="349" spans="1:48" ht="22.5" customHeight="1" x14ac:dyDescent="0.25">
      <c r="A349" s="93" t="str">
        <f t="shared" si="45"/>
        <v>315.</v>
      </c>
      <c r="B349" s="93">
        <v>1050</v>
      </c>
      <c r="C349" s="222" t="s">
        <v>342</v>
      </c>
      <c r="D349" s="8">
        <v>1989</v>
      </c>
      <c r="E349" s="17" t="s">
        <v>23</v>
      </c>
      <c r="F349" s="4" t="s">
        <v>24</v>
      </c>
      <c r="G349" s="10">
        <v>3</v>
      </c>
      <c r="H349" s="10">
        <v>2</v>
      </c>
      <c r="I349" s="13">
        <v>1337.2</v>
      </c>
      <c r="J349" s="11">
        <v>1233.3</v>
      </c>
      <c r="K349" s="13">
        <v>1233.3</v>
      </c>
      <c r="L349" s="35">
        <v>52</v>
      </c>
      <c r="M349" s="11">
        <f t="shared" si="46"/>
        <v>248724.3</v>
      </c>
      <c r="N349" s="11"/>
      <c r="O349" s="11"/>
      <c r="P349" s="11"/>
      <c r="Q349" s="11">
        <f t="shared" si="47"/>
        <v>248724.3</v>
      </c>
      <c r="R349" s="11">
        <v>248724.3</v>
      </c>
      <c r="S349" s="35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74"/>
      <c r="AG349" s="29" t="s">
        <v>197</v>
      </c>
      <c r="AH349" s="118"/>
      <c r="AI349" s="159"/>
      <c r="AJ349" s="182" t="s">
        <v>1393</v>
      </c>
      <c r="AK349" s="182"/>
      <c r="AL349" s="182"/>
      <c r="AM349" s="182"/>
      <c r="AN349" s="182"/>
      <c r="AO349" s="70">
        <f>MAX(AO$26:AO348)+1</f>
        <v>315</v>
      </c>
      <c r="AP349" s="70" t="s">
        <v>142</v>
      </c>
      <c r="AQ349" s="70" t="str">
        <f t="shared" si="48"/>
        <v>315.</v>
      </c>
      <c r="AS349" s="87"/>
      <c r="AV349" s="114"/>
    </row>
    <row r="350" spans="1:48" ht="22.5" customHeight="1" x14ac:dyDescent="0.25">
      <c r="A350" s="93" t="str">
        <f t="shared" si="45"/>
        <v>316.</v>
      </c>
      <c r="B350" s="93">
        <v>1060</v>
      </c>
      <c r="C350" s="222" t="s">
        <v>401</v>
      </c>
      <c r="D350" s="8">
        <v>1973</v>
      </c>
      <c r="E350" s="9" t="s">
        <v>23</v>
      </c>
      <c r="F350" s="8" t="s">
        <v>24</v>
      </c>
      <c r="G350" s="8">
        <v>3</v>
      </c>
      <c r="H350" s="8">
        <v>2</v>
      </c>
      <c r="I350" s="13">
        <v>1179.5999999999999</v>
      </c>
      <c r="J350" s="11">
        <v>1086.7</v>
      </c>
      <c r="K350" s="13">
        <v>1086.7</v>
      </c>
      <c r="L350" s="36">
        <v>39</v>
      </c>
      <c r="M350" s="85">
        <f t="shared" si="46"/>
        <v>2148442.39</v>
      </c>
      <c r="N350" s="85"/>
      <c r="O350" s="85"/>
      <c r="P350" s="85"/>
      <c r="Q350" s="11">
        <f t="shared" si="47"/>
        <v>2148442.39</v>
      </c>
      <c r="R350" s="85">
        <f>208359.68+1857501.6</f>
        <v>2065861.28</v>
      </c>
      <c r="S350" s="100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205">
        <v>82581.11</v>
      </c>
      <c r="AG350" s="179" t="s">
        <v>197</v>
      </c>
      <c r="AH350" s="217"/>
      <c r="AI350" s="159"/>
      <c r="AJ350" s="182" t="s">
        <v>1398</v>
      </c>
      <c r="AK350" s="182"/>
      <c r="AL350" s="182"/>
      <c r="AM350" s="182"/>
      <c r="AN350" s="182"/>
      <c r="AO350" s="70">
        <f>MAX(AO$26:AO349)+1</f>
        <v>316</v>
      </c>
      <c r="AP350" s="70" t="s">
        <v>142</v>
      </c>
      <c r="AQ350" s="70" t="str">
        <f t="shared" si="48"/>
        <v>316.</v>
      </c>
      <c r="AV350" s="114"/>
    </row>
    <row r="351" spans="1:48" ht="22.5" customHeight="1" x14ac:dyDescent="0.25">
      <c r="A351" s="93" t="str">
        <f t="shared" si="45"/>
        <v>317.</v>
      </c>
      <c r="B351" s="93">
        <v>1067</v>
      </c>
      <c r="C351" s="222" t="s">
        <v>379</v>
      </c>
      <c r="D351" s="8">
        <v>1975</v>
      </c>
      <c r="E351" s="9" t="s">
        <v>23</v>
      </c>
      <c r="F351" s="8" t="s">
        <v>24</v>
      </c>
      <c r="G351" s="8">
        <v>2</v>
      </c>
      <c r="H351" s="8">
        <v>2</v>
      </c>
      <c r="I351" s="13">
        <v>744.8</v>
      </c>
      <c r="J351" s="11">
        <v>485.3</v>
      </c>
      <c r="K351" s="13">
        <v>485.3</v>
      </c>
      <c r="L351" s="36">
        <v>30</v>
      </c>
      <c r="M351" s="85">
        <f t="shared" si="46"/>
        <v>1884094.09</v>
      </c>
      <c r="N351" s="85"/>
      <c r="O351" s="85"/>
      <c r="P351" s="85"/>
      <c r="Q351" s="11">
        <f t="shared" si="47"/>
        <v>1884094.09</v>
      </c>
      <c r="R351" s="85"/>
      <c r="S351" s="100"/>
      <c r="T351" s="85"/>
      <c r="U351" s="85">
        <v>632</v>
      </c>
      <c r="V351" s="85">
        <v>1884094.09</v>
      </c>
      <c r="W351" s="85"/>
      <c r="X351" s="85"/>
      <c r="Y351" s="85"/>
      <c r="Z351" s="85"/>
      <c r="AA351" s="85"/>
      <c r="AB351" s="85"/>
      <c r="AC351" s="85"/>
      <c r="AD351" s="85"/>
      <c r="AE351" s="85"/>
      <c r="AF351" s="205"/>
      <c r="AG351" s="179" t="s">
        <v>197</v>
      </c>
      <c r="AH351" s="217"/>
      <c r="AI351" s="159"/>
      <c r="AJ351" s="182"/>
      <c r="AK351" s="182"/>
      <c r="AL351" s="182"/>
      <c r="AM351" s="182"/>
      <c r="AN351" s="182"/>
      <c r="AO351" s="70">
        <f>MAX(AO$26:AO350)+1</f>
        <v>317</v>
      </c>
      <c r="AP351" s="70" t="s">
        <v>142</v>
      </c>
      <c r="AQ351" s="70" t="str">
        <f t="shared" si="48"/>
        <v>317.</v>
      </c>
      <c r="AV351" s="114"/>
    </row>
    <row r="352" spans="1:48" ht="22.5" customHeight="1" x14ac:dyDescent="0.25">
      <c r="A352" s="93" t="str">
        <f t="shared" si="45"/>
        <v>318.</v>
      </c>
      <c r="B352" s="93">
        <v>1030</v>
      </c>
      <c r="C352" s="222" t="s">
        <v>80</v>
      </c>
      <c r="D352" s="8">
        <v>1985</v>
      </c>
      <c r="E352" s="9" t="s">
        <v>23</v>
      </c>
      <c r="F352" s="4" t="s">
        <v>24</v>
      </c>
      <c r="G352" s="8">
        <v>5</v>
      </c>
      <c r="H352" s="8">
        <v>4</v>
      </c>
      <c r="I352" s="13">
        <v>3077.2</v>
      </c>
      <c r="J352" s="11">
        <v>2822.3</v>
      </c>
      <c r="K352" s="13">
        <v>2822.3</v>
      </c>
      <c r="L352" s="36">
        <v>119</v>
      </c>
      <c r="M352" s="85">
        <f t="shared" si="46"/>
        <v>205716.97</v>
      </c>
      <c r="N352" s="85"/>
      <c r="O352" s="85"/>
      <c r="P352" s="85"/>
      <c r="Q352" s="11">
        <f t="shared" si="47"/>
        <v>205716.97</v>
      </c>
      <c r="R352" s="85"/>
      <c r="S352" s="100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205">
        <v>205716.97</v>
      </c>
      <c r="AG352" s="29" t="s">
        <v>197</v>
      </c>
      <c r="AH352" s="118"/>
      <c r="AI352" s="159"/>
      <c r="AJ352" s="182"/>
      <c r="AK352" s="182"/>
      <c r="AL352" s="182"/>
      <c r="AM352" s="182"/>
      <c r="AN352" s="182"/>
      <c r="AO352" s="70">
        <f>MAX(AO$26:AO351)+1</f>
        <v>318</v>
      </c>
      <c r="AP352" s="70" t="s">
        <v>142</v>
      </c>
      <c r="AQ352" s="70" t="str">
        <f t="shared" si="48"/>
        <v>318.</v>
      </c>
      <c r="AS352" s="87"/>
      <c r="AV352" s="114"/>
    </row>
    <row r="353" spans="1:48" ht="22.5" customHeight="1" x14ac:dyDescent="0.25">
      <c r="A353" s="93"/>
      <c r="B353" s="93"/>
      <c r="C353" s="236" t="s">
        <v>189</v>
      </c>
      <c r="D353" s="4"/>
      <c r="E353" s="9"/>
      <c r="F353" s="4"/>
      <c r="G353" s="10"/>
      <c r="H353" s="10"/>
      <c r="I353" s="6">
        <f>SUM(I354:I386)</f>
        <v>70003.159999999989</v>
      </c>
      <c r="J353" s="6">
        <f>SUM(J354:J386)</f>
        <v>51462.33</v>
      </c>
      <c r="K353" s="6">
        <f>SUM(K354:K386)</f>
        <v>50523.830000000009</v>
      </c>
      <c r="L353" s="120">
        <f>SUM(L354:L386)</f>
        <v>1967</v>
      </c>
      <c r="M353" s="6">
        <f>SUM(M354:M386)</f>
        <v>18512886.760000005</v>
      </c>
      <c r="N353" s="6"/>
      <c r="O353" s="6"/>
      <c r="P353" s="6"/>
      <c r="Q353" s="6">
        <f>SUM(Q354:Q386)</f>
        <v>18512886.760000005</v>
      </c>
      <c r="R353" s="6">
        <f>SUM(R354:R386)</f>
        <v>9951653.8899999987</v>
      </c>
      <c r="S353" s="6"/>
      <c r="T353" s="6"/>
      <c r="U353" s="6">
        <f>SUM(U354:U386)</f>
        <v>2478.61</v>
      </c>
      <c r="V353" s="6">
        <f>SUM(V354:V386)</f>
        <v>7824676.21</v>
      </c>
      <c r="W353" s="6"/>
      <c r="X353" s="6"/>
      <c r="Y353" s="6"/>
      <c r="Z353" s="6"/>
      <c r="AA353" s="6">
        <f>SUM(AA354:AA386)</f>
        <v>90</v>
      </c>
      <c r="AB353" s="6">
        <f>SUM(AB354:AB386)</f>
        <v>176033.14</v>
      </c>
      <c r="AC353" s="6"/>
      <c r="AD353" s="6"/>
      <c r="AE353" s="6"/>
      <c r="AF353" s="201">
        <f>SUM(AF354:AF386)</f>
        <v>560523.52000000002</v>
      </c>
      <c r="AG353" s="29"/>
      <c r="AH353" s="118"/>
      <c r="AI353" s="159"/>
      <c r="AJ353" s="182"/>
      <c r="AK353" s="182"/>
      <c r="AL353" s="182"/>
      <c r="AM353" s="182"/>
      <c r="AN353" s="182"/>
      <c r="AQ353" s="70" t="str">
        <f t="shared" si="48"/>
        <v/>
      </c>
      <c r="AR353" s="79"/>
      <c r="AS353" s="70"/>
      <c r="AV353" s="114"/>
    </row>
    <row r="354" spans="1:48" ht="22.5" customHeight="1" x14ac:dyDescent="0.25">
      <c r="A354" s="93" t="str">
        <f t="shared" si="45"/>
        <v>319.</v>
      </c>
      <c r="B354" s="93">
        <v>1069</v>
      </c>
      <c r="C354" s="222" t="s">
        <v>344</v>
      </c>
      <c r="D354" s="8">
        <v>1975</v>
      </c>
      <c r="E354" s="17" t="s">
        <v>23</v>
      </c>
      <c r="F354" s="4" t="s">
        <v>26</v>
      </c>
      <c r="G354" s="10">
        <v>3</v>
      </c>
      <c r="H354" s="10">
        <v>2</v>
      </c>
      <c r="I354" s="13">
        <v>968.08</v>
      </c>
      <c r="J354" s="11">
        <v>839.08</v>
      </c>
      <c r="K354" s="13">
        <v>839.08</v>
      </c>
      <c r="L354" s="35">
        <v>44</v>
      </c>
      <c r="M354" s="11">
        <f t="shared" ref="M354:M386" si="49">R354+T354+V354+X354+Z354+AB354+AE354+AF354</f>
        <v>284583.51</v>
      </c>
      <c r="N354" s="11"/>
      <c r="O354" s="11"/>
      <c r="P354" s="11"/>
      <c r="Q354" s="11">
        <f t="shared" ref="Q354:Q386" si="50">M354</f>
        <v>284583.51</v>
      </c>
      <c r="R354" s="11">
        <v>239275.68</v>
      </c>
      <c r="S354" s="35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74">
        <v>45307.83</v>
      </c>
      <c r="AG354" s="29" t="s">
        <v>197</v>
      </c>
      <c r="AH354" s="118"/>
      <c r="AI354" s="159"/>
      <c r="AJ354" s="182" t="s">
        <v>1393</v>
      </c>
      <c r="AK354" s="182"/>
      <c r="AL354" s="182"/>
      <c r="AM354" s="182"/>
      <c r="AN354" s="182"/>
      <c r="AO354" s="70">
        <f>MAX(AO$26:AO353)+1</f>
        <v>319</v>
      </c>
      <c r="AP354" s="70" t="s">
        <v>142</v>
      </c>
      <c r="AQ354" s="70" t="str">
        <f t="shared" si="48"/>
        <v>319.</v>
      </c>
      <c r="AS354" s="87"/>
      <c r="AV354" s="114"/>
    </row>
    <row r="355" spans="1:48" ht="22.5" customHeight="1" x14ac:dyDescent="0.25">
      <c r="A355" s="93" t="str">
        <f t="shared" si="45"/>
        <v>320.</v>
      </c>
      <c r="B355" s="93">
        <v>1079</v>
      </c>
      <c r="C355" s="222" t="s">
        <v>381</v>
      </c>
      <c r="D355" s="8">
        <v>1973</v>
      </c>
      <c r="E355" s="9" t="s">
        <v>23</v>
      </c>
      <c r="F355" s="4" t="s">
        <v>24</v>
      </c>
      <c r="G355" s="8">
        <v>5</v>
      </c>
      <c r="H355" s="8">
        <v>1</v>
      </c>
      <c r="I355" s="13">
        <v>2316</v>
      </c>
      <c r="J355" s="11">
        <v>2149.64</v>
      </c>
      <c r="K355" s="13">
        <v>1802.44</v>
      </c>
      <c r="L355" s="36">
        <v>80</v>
      </c>
      <c r="M355" s="85">
        <f t="shared" si="49"/>
        <v>664590.88</v>
      </c>
      <c r="N355" s="85"/>
      <c r="O355" s="85"/>
      <c r="P355" s="85"/>
      <c r="Q355" s="11">
        <f t="shared" si="50"/>
        <v>664590.88</v>
      </c>
      <c r="R355" s="85">
        <f>298829.6+365761.28</f>
        <v>664590.88</v>
      </c>
      <c r="S355" s="100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205"/>
      <c r="AG355" s="29" t="s">
        <v>197</v>
      </c>
      <c r="AH355" s="118"/>
      <c r="AI355" s="159"/>
      <c r="AJ355" s="182" t="s">
        <v>1402</v>
      </c>
      <c r="AK355" s="182"/>
      <c r="AL355" s="182"/>
      <c r="AM355" s="182"/>
      <c r="AN355" s="182"/>
      <c r="AO355" s="70">
        <f>MAX(AO$26:AO354)+1</f>
        <v>320</v>
      </c>
      <c r="AP355" s="70" t="s">
        <v>142</v>
      </c>
      <c r="AQ355" s="70" t="str">
        <f t="shared" si="48"/>
        <v>320.</v>
      </c>
      <c r="AS355" s="87"/>
      <c r="AV355" s="114"/>
    </row>
    <row r="356" spans="1:48" ht="22.5" customHeight="1" x14ac:dyDescent="0.25">
      <c r="A356" s="93" t="str">
        <f t="shared" si="45"/>
        <v>321.</v>
      </c>
      <c r="B356" s="93">
        <v>5538</v>
      </c>
      <c r="C356" s="222" t="s">
        <v>400</v>
      </c>
      <c r="D356" s="8">
        <v>1970</v>
      </c>
      <c r="E356" s="9" t="s">
        <v>23</v>
      </c>
      <c r="F356" s="4" t="s">
        <v>24</v>
      </c>
      <c r="G356" s="8">
        <v>2</v>
      </c>
      <c r="H356" s="8">
        <v>2</v>
      </c>
      <c r="I356" s="13">
        <v>495.5</v>
      </c>
      <c r="J356" s="11">
        <v>286.2</v>
      </c>
      <c r="K356" s="13">
        <v>286.2</v>
      </c>
      <c r="L356" s="36">
        <v>23</v>
      </c>
      <c r="M356" s="85">
        <f t="shared" si="49"/>
        <v>176033.14</v>
      </c>
      <c r="N356" s="85"/>
      <c r="O356" s="85"/>
      <c r="P356" s="85"/>
      <c r="Q356" s="11">
        <f t="shared" si="50"/>
        <v>176033.14</v>
      </c>
      <c r="R356" s="85"/>
      <c r="S356" s="100"/>
      <c r="T356" s="85"/>
      <c r="U356" s="85"/>
      <c r="V356" s="85"/>
      <c r="W356" s="85"/>
      <c r="X356" s="85"/>
      <c r="Y356" s="85"/>
      <c r="Z356" s="85"/>
      <c r="AA356" s="85">
        <v>90</v>
      </c>
      <c r="AB356" s="85">
        <v>176033.14</v>
      </c>
      <c r="AC356" s="85"/>
      <c r="AD356" s="85"/>
      <c r="AE356" s="85"/>
      <c r="AF356" s="205"/>
      <c r="AG356" s="179" t="s">
        <v>197</v>
      </c>
      <c r="AH356" s="217"/>
      <c r="AI356" s="159"/>
      <c r="AJ356" s="182"/>
      <c r="AK356" s="182"/>
      <c r="AL356" s="182"/>
      <c r="AM356" s="182"/>
      <c r="AN356" s="182"/>
      <c r="AO356" s="70">
        <f>MAX(AO$26:AO355)+1</f>
        <v>321</v>
      </c>
      <c r="AP356" s="70" t="s">
        <v>142</v>
      </c>
      <c r="AQ356" s="70" t="str">
        <f t="shared" si="48"/>
        <v>321.</v>
      </c>
      <c r="AV356" s="114"/>
    </row>
    <row r="357" spans="1:48" ht="22.5" customHeight="1" x14ac:dyDescent="0.25">
      <c r="A357" s="93" t="str">
        <f t="shared" ref="A357:A386" si="51">AQ357</f>
        <v>322.</v>
      </c>
      <c r="B357" s="93">
        <v>924</v>
      </c>
      <c r="C357" s="222" t="s">
        <v>1213</v>
      </c>
      <c r="D357" s="8">
        <v>1993</v>
      </c>
      <c r="E357" s="9"/>
      <c r="F357" s="4" t="s">
        <v>26</v>
      </c>
      <c r="G357" s="8">
        <v>3</v>
      </c>
      <c r="H357" s="8">
        <v>5</v>
      </c>
      <c r="I357" s="13">
        <v>3745.2</v>
      </c>
      <c r="J357" s="11">
        <v>3663.3</v>
      </c>
      <c r="K357" s="13">
        <v>3663.3</v>
      </c>
      <c r="L357" s="36">
        <v>110</v>
      </c>
      <c r="M357" s="85">
        <f t="shared" si="49"/>
        <v>1849776.35</v>
      </c>
      <c r="N357" s="85"/>
      <c r="O357" s="85"/>
      <c r="P357" s="85"/>
      <c r="Q357" s="11">
        <f t="shared" si="50"/>
        <v>1849776.35</v>
      </c>
      <c r="R357" s="85"/>
      <c r="S357" s="100"/>
      <c r="T357" s="85"/>
      <c r="U357" s="85">
        <v>841.11</v>
      </c>
      <c r="V357" s="11">
        <v>1849776.35</v>
      </c>
      <c r="W357" s="85"/>
      <c r="X357" s="85"/>
      <c r="Y357" s="85"/>
      <c r="Z357" s="85"/>
      <c r="AA357" s="85"/>
      <c r="AB357" s="85"/>
      <c r="AC357" s="85"/>
      <c r="AD357" s="85"/>
      <c r="AE357" s="85"/>
      <c r="AF357" s="205"/>
      <c r="AG357" s="179" t="s">
        <v>197</v>
      </c>
      <c r="AH357" s="217"/>
      <c r="AI357" s="159"/>
      <c r="AJ357" s="182"/>
      <c r="AK357" s="182"/>
      <c r="AL357" s="182"/>
      <c r="AM357" s="182"/>
      <c r="AN357" s="182"/>
      <c r="AO357" s="70">
        <f>MAX(AO$26:AO356)+1</f>
        <v>322</v>
      </c>
      <c r="AP357" s="70" t="s">
        <v>142</v>
      </c>
      <c r="AQ357" s="70" t="str">
        <f t="shared" si="48"/>
        <v>322.</v>
      </c>
      <c r="AV357" s="114"/>
    </row>
    <row r="358" spans="1:48" ht="22.5" customHeight="1" x14ac:dyDescent="0.25">
      <c r="A358" s="93" t="str">
        <f t="shared" si="51"/>
        <v>323.</v>
      </c>
      <c r="B358" s="93">
        <v>914</v>
      </c>
      <c r="C358" s="222" t="s">
        <v>388</v>
      </c>
      <c r="D358" s="8">
        <v>1975</v>
      </c>
      <c r="E358" s="17" t="s">
        <v>23</v>
      </c>
      <c r="F358" s="4" t="s">
        <v>24</v>
      </c>
      <c r="G358" s="10">
        <v>2</v>
      </c>
      <c r="H358" s="10">
        <v>1</v>
      </c>
      <c r="I358" s="13">
        <v>380.8</v>
      </c>
      <c r="J358" s="11">
        <v>360.3</v>
      </c>
      <c r="K358" s="13">
        <v>360.3</v>
      </c>
      <c r="L358" s="35">
        <v>24</v>
      </c>
      <c r="M358" s="11">
        <f t="shared" si="49"/>
        <v>1583350.24</v>
      </c>
      <c r="N358" s="11"/>
      <c r="O358" s="11"/>
      <c r="P358" s="11"/>
      <c r="Q358" s="11">
        <f t="shared" si="50"/>
        <v>1583350.24</v>
      </c>
      <c r="R358" s="11"/>
      <c r="S358" s="35"/>
      <c r="T358" s="11"/>
      <c r="U358" s="11">
        <v>373.5</v>
      </c>
      <c r="V358" s="11">
        <v>1583350.24</v>
      </c>
      <c r="W358" s="11"/>
      <c r="X358" s="11"/>
      <c r="Y358" s="11"/>
      <c r="Z358" s="11"/>
      <c r="AA358" s="11"/>
      <c r="AB358" s="11"/>
      <c r="AC358" s="11"/>
      <c r="AD358" s="11"/>
      <c r="AE358" s="11"/>
      <c r="AF358" s="74"/>
      <c r="AG358" s="29" t="s">
        <v>197</v>
      </c>
      <c r="AH358" s="118"/>
      <c r="AI358" s="159"/>
      <c r="AJ358" s="182"/>
      <c r="AK358" s="182"/>
      <c r="AL358" s="182"/>
      <c r="AM358" s="182"/>
      <c r="AN358" s="182"/>
      <c r="AO358" s="70">
        <f>MAX(AO$26:AO357)+1</f>
        <v>323</v>
      </c>
      <c r="AP358" s="70" t="s">
        <v>142</v>
      </c>
      <c r="AQ358" s="70" t="str">
        <f t="shared" si="48"/>
        <v>323.</v>
      </c>
      <c r="AS358" s="87"/>
      <c r="AV358" s="114"/>
    </row>
    <row r="359" spans="1:48" ht="24.75" customHeight="1" x14ac:dyDescent="0.25">
      <c r="A359" s="93" t="str">
        <f t="shared" si="51"/>
        <v>324.</v>
      </c>
      <c r="B359" s="93">
        <v>5533</v>
      </c>
      <c r="C359" s="222" t="s">
        <v>396</v>
      </c>
      <c r="D359" s="8">
        <v>1977</v>
      </c>
      <c r="E359" s="9" t="s">
        <v>23</v>
      </c>
      <c r="F359" s="4" t="s">
        <v>26</v>
      </c>
      <c r="G359" s="8">
        <v>2</v>
      </c>
      <c r="H359" s="8">
        <v>2</v>
      </c>
      <c r="I359" s="13">
        <v>555.6</v>
      </c>
      <c r="J359" s="11">
        <v>502.4</v>
      </c>
      <c r="K359" s="13">
        <v>502.4</v>
      </c>
      <c r="L359" s="36">
        <v>25</v>
      </c>
      <c r="M359" s="85">
        <f t="shared" si="49"/>
        <v>280566.02</v>
      </c>
      <c r="N359" s="85"/>
      <c r="O359" s="85"/>
      <c r="P359" s="85"/>
      <c r="Q359" s="11">
        <f t="shared" si="50"/>
        <v>280566.02</v>
      </c>
      <c r="R359" s="85">
        <v>280566.02</v>
      </c>
      <c r="S359" s="100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205"/>
      <c r="AG359" s="179" t="s">
        <v>197</v>
      </c>
      <c r="AH359" s="217"/>
      <c r="AI359" s="159"/>
      <c r="AJ359" s="182" t="s">
        <v>1405</v>
      </c>
      <c r="AK359" s="182"/>
      <c r="AL359" s="182"/>
      <c r="AM359" s="182"/>
      <c r="AN359" s="182"/>
      <c r="AO359" s="70">
        <f>MAX(AO$26:AO358)+1</f>
        <v>324</v>
      </c>
      <c r="AP359" s="70" t="s">
        <v>142</v>
      </c>
      <c r="AQ359" s="70" t="str">
        <f t="shared" si="48"/>
        <v>324.</v>
      </c>
      <c r="AV359" s="114"/>
    </row>
    <row r="360" spans="1:48" ht="22.5" customHeight="1" x14ac:dyDescent="0.25">
      <c r="A360" s="93" t="str">
        <f t="shared" si="51"/>
        <v>325.</v>
      </c>
      <c r="B360" s="93">
        <v>5534</v>
      </c>
      <c r="C360" s="222" t="s">
        <v>390</v>
      </c>
      <c r="D360" s="8">
        <v>1987</v>
      </c>
      <c r="E360" s="17" t="s">
        <v>23</v>
      </c>
      <c r="F360" s="4" t="s">
        <v>26</v>
      </c>
      <c r="G360" s="10">
        <v>2</v>
      </c>
      <c r="H360" s="10">
        <v>2</v>
      </c>
      <c r="I360" s="13">
        <v>564</v>
      </c>
      <c r="J360" s="11">
        <v>564</v>
      </c>
      <c r="K360" s="13">
        <v>564</v>
      </c>
      <c r="L360" s="35">
        <v>11</v>
      </c>
      <c r="M360" s="11">
        <f t="shared" si="49"/>
        <v>257401.33</v>
      </c>
      <c r="N360" s="11"/>
      <c r="O360" s="11"/>
      <c r="P360" s="11"/>
      <c r="Q360" s="11">
        <f t="shared" si="50"/>
        <v>257401.33</v>
      </c>
      <c r="R360" s="11">
        <v>257401.33</v>
      </c>
      <c r="S360" s="35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74"/>
      <c r="AG360" s="29" t="s">
        <v>197</v>
      </c>
      <c r="AH360" s="118"/>
      <c r="AI360" s="159"/>
      <c r="AJ360" s="182" t="s">
        <v>1405</v>
      </c>
      <c r="AK360" s="182"/>
      <c r="AL360" s="182"/>
      <c r="AM360" s="182"/>
      <c r="AN360" s="182"/>
      <c r="AO360" s="70">
        <f>MAX(AO$26:AO359)+1</f>
        <v>325</v>
      </c>
      <c r="AP360" s="70" t="s">
        <v>142</v>
      </c>
      <c r="AQ360" s="70" t="str">
        <f t="shared" si="48"/>
        <v>325.</v>
      </c>
      <c r="AS360" s="87"/>
      <c r="AV360" s="114"/>
    </row>
    <row r="361" spans="1:48" ht="22.5" customHeight="1" x14ac:dyDescent="0.25">
      <c r="A361" s="93" t="str">
        <f t="shared" si="51"/>
        <v>326.</v>
      </c>
      <c r="B361" s="93">
        <v>915</v>
      </c>
      <c r="C361" s="222" t="s">
        <v>389</v>
      </c>
      <c r="D361" s="4">
        <v>1975</v>
      </c>
      <c r="E361" s="9" t="s">
        <v>23</v>
      </c>
      <c r="F361" s="4" t="s">
        <v>24</v>
      </c>
      <c r="G361" s="4">
        <v>2</v>
      </c>
      <c r="H361" s="4">
        <v>2</v>
      </c>
      <c r="I361" s="18">
        <v>750.46</v>
      </c>
      <c r="J361" s="11">
        <v>732.5</v>
      </c>
      <c r="K361" s="18">
        <v>732.5</v>
      </c>
      <c r="L361" s="38">
        <v>28</v>
      </c>
      <c r="M361" s="85">
        <f t="shared" si="49"/>
        <v>2858329.46</v>
      </c>
      <c r="N361" s="85"/>
      <c r="O361" s="85"/>
      <c r="P361" s="85"/>
      <c r="Q361" s="11">
        <f t="shared" si="50"/>
        <v>2858329.46</v>
      </c>
      <c r="R361" s="85"/>
      <c r="S361" s="100"/>
      <c r="T361" s="85"/>
      <c r="U361" s="85">
        <v>637.9</v>
      </c>
      <c r="V361" s="85">
        <v>2858329.46</v>
      </c>
      <c r="W361" s="85"/>
      <c r="X361" s="85"/>
      <c r="Y361" s="85"/>
      <c r="Z361" s="85"/>
      <c r="AA361" s="85"/>
      <c r="AB361" s="85"/>
      <c r="AC361" s="85"/>
      <c r="AD361" s="85"/>
      <c r="AE361" s="85"/>
      <c r="AF361" s="205"/>
      <c r="AG361" s="29" t="s">
        <v>197</v>
      </c>
      <c r="AH361" s="118"/>
      <c r="AI361" s="159"/>
      <c r="AJ361" s="182"/>
      <c r="AK361" s="182"/>
      <c r="AL361" s="182"/>
      <c r="AM361" s="182"/>
      <c r="AN361" s="182"/>
      <c r="AO361" s="70">
        <f>MAX(AO$26:AO360)+1</f>
        <v>326</v>
      </c>
      <c r="AP361" s="70" t="s">
        <v>142</v>
      </c>
      <c r="AQ361" s="70" t="str">
        <f t="shared" si="48"/>
        <v>326.</v>
      </c>
      <c r="AS361" s="87"/>
      <c r="AV361" s="114"/>
    </row>
    <row r="362" spans="1:48" ht="22.5" customHeight="1" x14ac:dyDescent="0.25">
      <c r="A362" s="93" t="str">
        <f t="shared" si="51"/>
        <v>327.</v>
      </c>
      <c r="B362" s="93">
        <v>5539</v>
      </c>
      <c r="C362" s="222" t="s">
        <v>1417</v>
      </c>
      <c r="D362" s="4">
        <v>1981</v>
      </c>
      <c r="E362" s="9" t="s">
        <v>23</v>
      </c>
      <c r="F362" s="4" t="s">
        <v>24</v>
      </c>
      <c r="G362" s="4">
        <v>2</v>
      </c>
      <c r="H362" s="4">
        <v>2</v>
      </c>
      <c r="I362" s="18">
        <v>750.46</v>
      </c>
      <c r="J362" s="11">
        <v>747.77</v>
      </c>
      <c r="K362" s="18">
        <v>747.77</v>
      </c>
      <c r="L362" s="38">
        <v>42</v>
      </c>
      <c r="M362" s="85">
        <f t="shared" si="49"/>
        <v>244075.8</v>
      </c>
      <c r="N362" s="85"/>
      <c r="O362" s="85"/>
      <c r="P362" s="85"/>
      <c r="Q362" s="11">
        <f t="shared" si="50"/>
        <v>244075.8</v>
      </c>
      <c r="R362" s="85">
        <v>244075.8</v>
      </c>
      <c r="S362" s="100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205"/>
      <c r="AG362" s="29" t="s">
        <v>197</v>
      </c>
      <c r="AH362" s="118"/>
      <c r="AI362" s="159"/>
      <c r="AJ362" s="188" t="s">
        <v>1405</v>
      </c>
      <c r="AK362" s="188"/>
      <c r="AL362" s="188"/>
      <c r="AM362" s="188"/>
      <c r="AN362" s="188"/>
      <c r="AO362" s="70">
        <f>MAX(AO$26:AO361)+1</f>
        <v>327</v>
      </c>
      <c r="AP362" s="70" t="s">
        <v>142</v>
      </c>
      <c r="AQ362" s="70" t="str">
        <f t="shared" si="48"/>
        <v>327.</v>
      </c>
      <c r="AS362" s="87"/>
      <c r="AV362" s="114"/>
    </row>
    <row r="363" spans="1:48" ht="22.5" customHeight="1" x14ac:dyDescent="0.25">
      <c r="A363" s="93" t="str">
        <f t="shared" si="51"/>
        <v>328.</v>
      </c>
      <c r="B363" s="93">
        <v>5540</v>
      </c>
      <c r="C363" s="222" t="s">
        <v>1418</v>
      </c>
      <c r="D363" s="4">
        <v>1981</v>
      </c>
      <c r="E363" s="9" t="s">
        <v>23</v>
      </c>
      <c r="F363" s="4" t="s">
        <v>24</v>
      </c>
      <c r="G363" s="4">
        <v>2</v>
      </c>
      <c r="H363" s="4">
        <v>2</v>
      </c>
      <c r="I363" s="18">
        <v>750.46</v>
      </c>
      <c r="J363" s="11">
        <v>747.32</v>
      </c>
      <c r="K363" s="18">
        <v>747.32</v>
      </c>
      <c r="L363" s="38">
        <v>30</v>
      </c>
      <c r="M363" s="85">
        <f t="shared" si="49"/>
        <v>234152.5</v>
      </c>
      <c r="N363" s="85"/>
      <c r="O363" s="85"/>
      <c r="P363" s="85"/>
      <c r="Q363" s="11">
        <f t="shared" si="50"/>
        <v>234152.5</v>
      </c>
      <c r="R363" s="85">
        <v>234152.5</v>
      </c>
      <c r="S363" s="100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205"/>
      <c r="AG363" s="29" t="s">
        <v>197</v>
      </c>
      <c r="AH363" s="118"/>
      <c r="AI363" s="159"/>
      <c r="AJ363" s="182" t="s">
        <v>1405</v>
      </c>
      <c r="AK363" s="182"/>
      <c r="AL363" s="182"/>
      <c r="AM363" s="182"/>
      <c r="AN363" s="182"/>
      <c r="AO363" s="70">
        <f>MAX(AO$26:AO362)+1</f>
        <v>328</v>
      </c>
      <c r="AP363" s="70" t="s">
        <v>142</v>
      </c>
      <c r="AQ363" s="70" t="str">
        <f t="shared" si="48"/>
        <v>328.</v>
      </c>
      <c r="AS363" s="87"/>
      <c r="AV363" s="114"/>
    </row>
    <row r="364" spans="1:48" ht="22.5" customHeight="1" x14ac:dyDescent="0.25">
      <c r="A364" s="93" t="str">
        <f t="shared" si="51"/>
        <v>329.</v>
      </c>
      <c r="B364" s="93">
        <v>930</v>
      </c>
      <c r="C364" s="222" t="s">
        <v>83</v>
      </c>
      <c r="D364" s="4">
        <v>1973</v>
      </c>
      <c r="E364" s="9" t="s">
        <v>23</v>
      </c>
      <c r="F364" s="8" t="s">
        <v>24</v>
      </c>
      <c r="G364" s="8">
        <v>4</v>
      </c>
      <c r="H364" s="8">
        <v>2</v>
      </c>
      <c r="I364" s="13">
        <v>1329.86</v>
      </c>
      <c r="J364" s="11">
        <v>1239.2</v>
      </c>
      <c r="K364" s="13">
        <v>1239.2</v>
      </c>
      <c r="L364" s="36">
        <v>51</v>
      </c>
      <c r="M364" s="85">
        <f t="shared" si="49"/>
        <v>605190.75</v>
      </c>
      <c r="N364" s="85"/>
      <c r="O364" s="85"/>
      <c r="P364" s="85"/>
      <c r="Q364" s="11">
        <f t="shared" si="50"/>
        <v>605190.75</v>
      </c>
      <c r="R364" s="85">
        <f>296443.34+308747.41</f>
        <v>605190.75</v>
      </c>
      <c r="S364" s="100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11"/>
      <c r="AF364" s="205"/>
      <c r="AG364" s="29" t="s">
        <v>197</v>
      </c>
      <c r="AH364" s="118"/>
      <c r="AI364" s="159"/>
      <c r="AJ364" s="182" t="s">
        <v>1402</v>
      </c>
      <c r="AK364" s="182"/>
      <c r="AL364" s="182"/>
      <c r="AM364" s="182"/>
      <c r="AN364" s="182"/>
      <c r="AO364" s="70">
        <f>MAX(AO$26:AO363)+1</f>
        <v>329</v>
      </c>
      <c r="AP364" s="70" t="s">
        <v>142</v>
      </c>
      <c r="AQ364" s="70" t="str">
        <f t="shared" si="48"/>
        <v>329.</v>
      </c>
      <c r="AS364" s="87"/>
      <c r="AV364" s="114"/>
    </row>
    <row r="365" spans="1:48" ht="22.5" customHeight="1" x14ac:dyDescent="0.25">
      <c r="A365" s="93" t="str">
        <f t="shared" si="51"/>
        <v>330.</v>
      </c>
      <c r="B365" s="93">
        <v>936</v>
      </c>
      <c r="C365" s="222" t="s">
        <v>76</v>
      </c>
      <c r="D365" s="8">
        <v>1962</v>
      </c>
      <c r="E365" s="9" t="s">
        <v>23</v>
      </c>
      <c r="F365" s="4" t="s">
        <v>24</v>
      </c>
      <c r="G365" s="8">
        <v>2</v>
      </c>
      <c r="H365" s="8">
        <v>1</v>
      </c>
      <c r="I365" s="13">
        <v>288.8</v>
      </c>
      <c r="J365" s="11">
        <v>268.2</v>
      </c>
      <c r="K365" s="13">
        <v>268.2</v>
      </c>
      <c r="L365" s="36">
        <v>10</v>
      </c>
      <c r="M365" s="85">
        <f t="shared" si="49"/>
        <v>130266.11</v>
      </c>
      <c r="N365" s="85"/>
      <c r="O365" s="85"/>
      <c r="P365" s="85"/>
      <c r="Q365" s="11">
        <f t="shared" si="50"/>
        <v>130266.11</v>
      </c>
      <c r="R365" s="85">
        <v>115307.52</v>
      </c>
      <c r="S365" s="100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11"/>
      <c r="AF365" s="205">
        <v>14958.59</v>
      </c>
      <c r="AG365" s="29" t="s">
        <v>197</v>
      </c>
      <c r="AH365" s="118"/>
      <c r="AI365" s="159"/>
      <c r="AJ365" s="182" t="s">
        <v>1393</v>
      </c>
      <c r="AK365" s="182"/>
      <c r="AL365" s="182"/>
      <c r="AM365" s="182"/>
      <c r="AN365" s="182"/>
      <c r="AO365" s="70">
        <f>MAX(AO$26:AO364)+1</f>
        <v>330</v>
      </c>
      <c r="AP365" s="70" t="s">
        <v>142</v>
      </c>
      <c r="AQ365" s="70" t="str">
        <f t="shared" si="48"/>
        <v>330.</v>
      </c>
      <c r="AS365" s="87"/>
      <c r="AV365" s="114"/>
    </row>
    <row r="366" spans="1:48" ht="22.5" customHeight="1" x14ac:dyDescent="0.25">
      <c r="A366" s="93" t="str">
        <f t="shared" si="51"/>
        <v>331.</v>
      </c>
      <c r="B366" s="93">
        <v>972</v>
      </c>
      <c r="C366" s="222" t="s">
        <v>358</v>
      </c>
      <c r="D366" s="8">
        <v>1985</v>
      </c>
      <c r="E366" s="17" t="s">
        <v>23</v>
      </c>
      <c r="F366" s="4" t="s">
        <v>26</v>
      </c>
      <c r="G366" s="10">
        <v>2</v>
      </c>
      <c r="H366" s="10">
        <v>2</v>
      </c>
      <c r="I366" s="13">
        <v>597.4</v>
      </c>
      <c r="J366" s="11">
        <v>557.9</v>
      </c>
      <c r="K366" s="13">
        <v>557.9</v>
      </c>
      <c r="L366" s="35">
        <v>21</v>
      </c>
      <c r="M366" s="11">
        <f t="shared" si="49"/>
        <v>31463.47</v>
      </c>
      <c r="N366" s="11"/>
      <c r="O366" s="11"/>
      <c r="P366" s="11"/>
      <c r="Q366" s="11">
        <f t="shared" si="50"/>
        <v>31463.47</v>
      </c>
      <c r="R366" s="11"/>
      <c r="S366" s="35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74">
        <v>31463.47</v>
      </c>
      <c r="AG366" s="29" t="s">
        <v>197</v>
      </c>
      <c r="AH366" s="118"/>
      <c r="AI366" s="159"/>
      <c r="AJ366" s="182"/>
      <c r="AK366" s="182"/>
      <c r="AL366" s="182"/>
      <c r="AM366" s="182"/>
      <c r="AN366" s="182"/>
      <c r="AO366" s="70">
        <f>MAX(AO$26:AO365)+1</f>
        <v>331</v>
      </c>
      <c r="AP366" s="70" t="s">
        <v>142</v>
      </c>
      <c r="AQ366" s="70" t="str">
        <f t="shared" si="48"/>
        <v>331.</v>
      </c>
      <c r="AS366" s="87"/>
      <c r="AV366" s="114"/>
    </row>
    <row r="367" spans="1:48" ht="22.5" customHeight="1" x14ac:dyDescent="0.25">
      <c r="A367" s="93" t="str">
        <f t="shared" si="51"/>
        <v>332.</v>
      </c>
      <c r="B367" s="93">
        <v>984</v>
      </c>
      <c r="C367" s="222" t="s">
        <v>391</v>
      </c>
      <c r="D367" s="4">
        <v>1974</v>
      </c>
      <c r="E367" s="9" t="s">
        <v>23</v>
      </c>
      <c r="F367" s="8" t="s">
        <v>24</v>
      </c>
      <c r="G367" s="4">
        <v>2</v>
      </c>
      <c r="H367" s="4">
        <v>2</v>
      </c>
      <c r="I367" s="18">
        <v>794.65</v>
      </c>
      <c r="J367" s="11">
        <v>721.3</v>
      </c>
      <c r="K367" s="18">
        <v>721.3</v>
      </c>
      <c r="L367" s="38">
        <v>27</v>
      </c>
      <c r="M367" s="85">
        <f t="shared" si="49"/>
        <v>121377.29</v>
      </c>
      <c r="N367" s="85"/>
      <c r="O367" s="85"/>
      <c r="P367" s="85"/>
      <c r="Q367" s="11">
        <f t="shared" si="50"/>
        <v>121377.29</v>
      </c>
      <c r="R367" s="85">
        <v>121377.29</v>
      </c>
      <c r="S367" s="100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205"/>
      <c r="AG367" s="29" t="s">
        <v>197</v>
      </c>
      <c r="AH367" s="118"/>
      <c r="AI367" s="159"/>
      <c r="AJ367" s="182" t="s">
        <v>1396</v>
      </c>
      <c r="AK367" s="182"/>
      <c r="AL367" s="182"/>
      <c r="AM367" s="182"/>
      <c r="AN367" s="182"/>
      <c r="AO367" s="70">
        <f>MAX(AO$26:AO366)+1</f>
        <v>332</v>
      </c>
      <c r="AP367" s="70" t="s">
        <v>142</v>
      </c>
      <c r="AQ367" s="70" t="str">
        <f t="shared" si="48"/>
        <v>332.</v>
      </c>
      <c r="AS367" s="87"/>
      <c r="AV367" s="114"/>
    </row>
    <row r="368" spans="1:48" ht="22.5" customHeight="1" x14ac:dyDescent="0.25">
      <c r="A368" s="93" t="str">
        <f t="shared" si="51"/>
        <v>333.</v>
      </c>
      <c r="B368" s="93">
        <v>1118</v>
      </c>
      <c r="C368" s="222" t="s">
        <v>77</v>
      </c>
      <c r="D368" s="4">
        <v>1968</v>
      </c>
      <c r="E368" s="9" t="s">
        <v>23</v>
      </c>
      <c r="F368" s="8" t="s">
        <v>24</v>
      </c>
      <c r="G368" s="4">
        <v>4</v>
      </c>
      <c r="H368" s="4">
        <v>3</v>
      </c>
      <c r="I368" s="11">
        <v>2125.87</v>
      </c>
      <c r="J368" s="11">
        <v>1962.85</v>
      </c>
      <c r="K368" s="11">
        <v>1962.85</v>
      </c>
      <c r="L368" s="35">
        <v>81</v>
      </c>
      <c r="M368" s="85">
        <f t="shared" si="49"/>
        <v>52846.5</v>
      </c>
      <c r="N368" s="85"/>
      <c r="O368" s="85"/>
      <c r="P368" s="85"/>
      <c r="Q368" s="11">
        <f t="shared" si="50"/>
        <v>52846.5</v>
      </c>
      <c r="R368" s="85"/>
      <c r="S368" s="100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205">
        <v>52846.5</v>
      </c>
      <c r="AG368" s="29" t="s">
        <v>197</v>
      </c>
      <c r="AH368" s="118"/>
      <c r="AI368" s="159"/>
      <c r="AJ368" s="182"/>
      <c r="AK368" s="182"/>
      <c r="AL368" s="182"/>
      <c r="AM368" s="182"/>
      <c r="AN368" s="182"/>
      <c r="AO368" s="70">
        <f>MAX(AO$26:AO367)+1</f>
        <v>333</v>
      </c>
      <c r="AP368" s="70" t="s">
        <v>142</v>
      </c>
      <c r="AQ368" s="70" t="str">
        <f t="shared" si="48"/>
        <v>333.</v>
      </c>
      <c r="AS368" s="87"/>
      <c r="AV368" s="114"/>
    </row>
    <row r="369" spans="1:48" ht="22.5" customHeight="1" x14ac:dyDescent="0.25">
      <c r="A369" s="93" t="str">
        <f t="shared" si="51"/>
        <v>334.</v>
      </c>
      <c r="B369" s="93">
        <v>1025</v>
      </c>
      <c r="C369" s="222" t="s">
        <v>338</v>
      </c>
      <c r="D369" s="8">
        <v>1974</v>
      </c>
      <c r="E369" s="9" t="s">
        <v>23</v>
      </c>
      <c r="F369" s="4" t="s">
        <v>24</v>
      </c>
      <c r="G369" s="8">
        <v>2</v>
      </c>
      <c r="H369" s="8">
        <v>3</v>
      </c>
      <c r="I369" s="13">
        <v>945.7</v>
      </c>
      <c r="J369" s="11">
        <v>858.7</v>
      </c>
      <c r="K369" s="13">
        <v>858.7</v>
      </c>
      <c r="L369" s="36">
        <v>36</v>
      </c>
      <c r="M369" s="85">
        <f t="shared" si="49"/>
        <v>229061.21</v>
      </c>
      <c r="N369" s="85"/>
      <c r="O369" s="85"/>
      <c r="P369" s="85"/>
      <c r="Q369" s="11">
        <f t="shared" si="50"/>
        <v>229061.21</v>
      </c>
      <c r="R369" s="85">
        <v>229061.21</v>
      </c>
      <c r="S369" s="100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205"/>
      <c r="AG369" s="29" t="s">
        <v>197</v>
      </c>
      <c r="AH369" s="118"/>
      <c r="AI369" s="159"/>
      <c r="AJ369" s="182" t="s">
        <v>1396</v>
      </c>
      <c r="AK369" s="182"/>
      <c r="AL369" s="182"/>
      <c r="AM369" s="182"/>
      <c r="AN369" s="182"/>
      <c r="AO369" s="70">
        <f>MAX(AO$26:AO368)+1</f>
        <v>334</v>
      </c>
      <c r="AP369" s="70" t="s">
        <v>142</v>
      </c>
      <c r="AQ369" s="70" t="str">
        <f t="shared" si="48"/>
        <v>334.</v>
      </c>
      <c r="AS369" s="87"/>
      <c r="AV369" s="114"/>
    </row>
    <row r="370" spans="1:48" ht="22.5" customHeight="1" x14ac:dyDescent="0.25">
      <c r="A370" s="93" t="str">
        <f t="shared" si="51"/>
        <v>335.</v>
      </c>
      <c r="B370" s="93">
        <v>1074</v>
      </c>
      <c r="C370" s="222" t="s">
        <v>345</v>
      </c>
      <c r="D370" s="8">
        <v>1968</v>
      </c>
      <c r="E370" s="17" t="s">
        <v>23</v>
      </c>
      <c r="F370" s="4" t="s">
        <v>24</v>
      </c>
      <c r="G370" s="10">
        <v>2</v>
      </c>
      <c r="H370" s="10">
        <v>2</v>
      </c>
      <c r="I370" s="13">
        <v>529.6</v>
      </c>
      <c r="J370" s="11">
        <v>300.39999999999998</v>
      </c>
      <c r="K370" s="13">
        <v>300.39999999999998</v>
      </c>
      <c r="L370" s="35">
        <v>25</v>
      </c>
      <c r="M370" s="11">
        <f t="shared" si="49"/>
        <v>206502.49</v>
      </c>
      <c r="N370" s="11"/>
      <c r="O370" s="11"/>
      <c r="P370" s="11"/>
      <c r="Q370" s="11">
        <f t="shared" si="50"/>
        <v>206502.49</v>
      </c>
      <c r="R370" s="11">
        <v>206502.49</v>
      </c>
      <c r="S370" s="35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74"/>
      <c r="AG370" s="29" t="s">
        <v>197</v>
      </c>
      <c r="AH370" s="118"/>
      <c r="AI370" s="159"/>
      <c r="AJ370" s="182" t="s">
        <v>1393</v>
      </c>
      <c r="AK370" s="182"/>
      <c r="AL370" s="182"/>
      <c r="AM370" s="182"/>
      <c r="AN370" s="182"/>
      <c r="AO370" s="70">
        <f>MAX(AO$26:AO369)+1</f>
        <v>335</v>
      </c>
      <c r="AP370" s="70" t="s">
        <v>142</v>
      </c>
      <c r="AQ370" s="70" t="str">
        <f t="shared" si="48"/>
        <v>335.</v>
      </c>
      <c r="AS370" s="87"/>
      <c r="AV370" s="114"/>
    </row>
    <row r="371" spans="1:48" ht="22.5" customHeight="1" x14ac:dyDescent="0.25">
      <c r="A371" s="93" t="str">
        <f t="shared" si="51"/>
        <v>336.</v>
      </c>
      <c r="B371" s="93">
        <v>907</v>
      </c>
      <c r="C371" s="222" t="s">
        <v>356</v>
      </c>
      <c r="D371" s="8">
        <v>1985</v>
      </c>
      <c r="E371" s="17" t="s">
        <v>23</v>
      </c>
      <c r="F371" s="4" t="s">
        <v>26</v>
      </c>
      <c r="G371" s="10">
        <v>3</v>
      </c>
      <c r="H371" s="10">
        <v>3</v>
      </c>
      <c r="I371" s="13">
        <v>1359.4</v>
      </c>
      <c r="J371" s="11">
        <v>1270.4000000000001</v>
      </c>
      <c r="K371" s="13">
        <v>1270.4000000000001</v>
      </c>
      <c r="L371" s="35">
        <v>54</v>
      </c>
      <c r="M371" s="11">
        <f t="shared" si="49"/>
        <v>1533220.16</v>
      </c>
      <c r="N371" s="11"/>
      <c r="O371" s="11"/>
      <c r="P371" s="11"/>
      <c r="Q371" s="11">
        <f t="shared" si="50"/>
        <v>1533220.16</v>
      </c>
      <c r="R371" s="11"/>
      <c r="S371" s="35"/>
      <c r="T371" s="11"/>
      <c r="U371" s="11">
        <v>626.1</v>
      </c>
      <c r="V371" s="11">
        <v>1533220.16</v>
      </c>
      <c r="W371" s="11"/>
      <c r="X371" s="11"/>
      <c r="Y371" s="11"/>
      <c r="Z371" s="11"/>
      <c r="AA371" s="11"/>
      <c r="AB371" s="11"/>
      <c r="AC371" s="11"/>
      <c r="AD371" s="11"/>
      <c r="AE371" s="11"/>
      <c r="AF371" s="74"/>
      <c r="AG371" s="29" t="s">
        <v>197</v>
      </c>
      <c r="AH371" s="118"/>
      <c r="AI371" s="159"/>
      <c r="AJ371" s="182"/>
      <c r="AK371" s="182"/>
      <c r="AL371" s="182"/>
      <c r="AM371" s="182"/>
      <c r="AN371" s="182"/>
      <c r="AO371" s="70">
        <f>MAX(AO$26:AO370)+1</f>
        <v>336</v>
      </c>
      <c r="AP371" s="70" t="s">
        <v>142</v>
      </c>
      <c r="AQ371" s="70" t="str">
        <f t="shared" si="48"/>
        <v>336.</v>
      </c>
      <c r="AS371" s="87"/>
      <c r="AV371" s="114"/>
    </row>
    <row r="372" spans="1:48" ht="22.5" customHeight="1" x14ac:dyDescent="0.25">
      <c r="A372" s="93" t="str">
        <f t="shared" si="51"/>
        <v>337.</v>
      </c>
      <c r="B372" s="93">
        <v>909</v>
      </c>
      <c r="C372" s="222" t="s">
        <v>404</v>
      </c>
      <c r="D372" s="8">
        <v>1966</v>
      </c>
      <c r="E372" s="17" t="s">
        <v>23</v>
      </c>
      <c r="F372" s="4" t="s">
        <v>26</v>
      </c>
      <c r="G372" s="10">
        <v>5</v>
      </c>
      <c r="H372" s="10">
        <v>5</v>
      </c>
      <c r="I372" s="13">
        <v>4944.96</v>
      </c>
      <c r="J372" s="11">
        <v>3100.8</v>
      </c>
      <c r="K372" s="13">
        <v>3100.8</v>
      </c>
      <c r="L372" s="35">
        <v>133</v>
      </c>
      <c r="M372" s="11">
        <f t="shared" si="49"/>
        <v>762807.34</v>
      </c>
      <c r="N372" s="11"/>
      <c r="O372" s="11"/>
      <c r="P372" s="11"/>
      <c r="Q372" s="11">
        <f t="shared" si="50"/>
        <v>762807.34</v>
      </c>
      <c r="R372" s="11">
        <v>762807.34</v>
      </c>
      <c r="S372" s="35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74"/>
      <c r="AG372" s="29" t="s">
        <v>197</v>
      </c>
      <c r="AH372" s="118"/>
      <c r="AI372" s="159"/>
      <c r="AJ372" s="182" t="s">
        <v>1405</v>
      </c>
      <c r="AK372" s="182"/>
      <c r="AL372" s="182"/>
      <c r="AM372" s="182"/>
      <c r="AN372" s="182"/>
      <c r="AO372" s="70">
        <f>MAX(AO$26:AO371)+1</f>
        <v>337</v>
      </c>
      <c r="AP372" s="70" t="s">
        <v>142</v>
      </c>
      <c r="AQ372" s="70" t="str">
        <f t="shared" si="48"/>
        <v>337.</v>
      </c>
      <c r="AS372" s="87"/>
      <c r="AV372" s="114"/>
    </row>
    <row r="373" spans="1:48" ht="22.5" customHeight="1" x14ac:dyDescent="0.25">
      <c r="A373" s="93" t="str">
        <f t="shared" si="51"/>
        <v>338.</v>
      </c>
      <c r="B373" s="93">
        <v>910</v>
      </c>
      <c r="C373" s="222" t="s">
        <v>386</v>
      </c>
      <c r="D373" s="8">
        <v>1967</v>
      </c>
      <c r="E373" s="17" t="s">
        <v>23</v>
      </c>
      <c r="F373" s="4" t="s">
        <v>24</v>
      </c>
      <c r="G373" s="10">
        <v>5</v>
      </c>
      <c r="H373" s="10">
        <v>3</v>
      </c>
      <c r="I373" s="13">
        <v>6473</v>
      </c>
      <c r="J373" s="11">
        <v>2387.62</v>
      </c>
      <c r="K373" s="13">
        <v>1834.82</v>
      </c>
      <c r="L373" s="35">
        <v>75</v>
      </c>
      <c r="M373" s="11">
        <f t="shared" si="49"/>
        <v>862042.54</v>
      </c>
      <c r="N373" s="11"/>
      <c r="O373" s="11"/>
      <c r="P373" s="11"/>
      <c r="Q373" s="11">
        <f t="shared" si="50"/>
        <v>862042.54</v>
      </c>
      <c r="R373" s="11">
        <v>862042.54</v>
      </c>
      <c r="S373" s="35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74"/>
      <c r="AG373" s="29" t="s">
        <v>197</v>
      </c>
      <c r="AH373" s="118"/>
      <c r="AI373" s="159"/>
      <c r="AJ373" s="182" t="s">
        <v>1405</v>
      </c>
      <c r="AK373" s="182"/>
      <c r="AL373" s="182"/>
      <c r="AM373" s="182"/>
      <c r="AN373" s="182"/>
      <c r="AO373" s="70">
        <f>MAX(AO$26:AO372)+1</f>
        <v>338</v>
      </c>
      <c r="AP373" s="70" t="s">
        <v>142</v>
      </c>
      <c r="AQ373" s="70" t="str">
        <f t="shared" si="48"/>
        <v>338.</v>
      </c>
      <c r="AS373" s="87"/>
      <c r="AV373" s="114"/>
    </row>
    <row r="374" spans="1:48" ht="22.5" customHeight="1" x14ac:dyDescent="0.25">
      <c r="A374" s="93" t="str">
        <f t="shared" si="51"/>
        <v>339.</v>
      </c>
      <c r="B374" s="93">
        <v>911</v>
      </c>
      <c r="C374" s="222" t="s">
        <v>387</v>
      </c>
      <c r="D374" s="8">
        <v>1965</v>
      </c>
      <c r="E374" s="17" t="s">
        <v>23</v>
      </c>
      <c r="F374" s="4" t="s">
        <v>26</v>
      </c>
      <c r="G374" s="10">
        <v>5</v>
      </c>
      <c r="H374" s="10">
        <v>5</v>
      </c>
      <c r="I374" s="13">
        <v>5067.6000000000004</v>
      </c>
      <c r="J374" s="11">
        <v>3088</v>
      </c>
      <c r="K374" s="13">
        <v>3088</v>
      </c>
      <c r="L374" s="35">
        <v>134</v>
      </c>
      <c r="M374" s="11">
        <f t="shared" si="49"/>
        <v>779044.66</v>
      </c>
      <c r="N374" s="11"/>
      <c r="O374" s="11"/>
      <c r="P374" s="11"/>
      <c r="Q374" s="11">
        <f t="shared" si="50"/>
        <v>779044.66</v>
      </c>
      <c r="R374" s="11">
        <v>779044.66</v>
      </c>
      <c r="S374" s="35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74"/>
      <c r="AG374" s="29" t="s">
        <v>197</v>
      </c>
      <c r="AH374" s="118"/>
      <c r="AI374" s="159"/>
      <c r="AJ374" s="182" t="s">
        <v>1405</v>
      </c>
      <c r="AK374" s="182"/>
      <c r="AL374" s="182"/>
      <c r="AM374" s="182"/>
      <c r="AN374" s="182"/>
      <c r="AO374" s="70">
        <f>MAX(AO$26:AO373)+1</f>
        <v>339</v>
      </c>
      <c r="AP374" s="70" t="s">
        <v>142</v>
      </c>
      <c r="AQ374" s="70" t="str">
        <f t="shared" si="48"/>
        <v>339.</v>
      </c>
      <c r="AS374" s="87"/>
      <c r="AV374" s="114"/>
    </row>
    <row r="375" spans="1:48" ht="22.5" customHeight="1" x14ac:dyDescent="0.25">
      <c r="A375" s="93" t="str">
        <f t="shared" si="51"/>
        <v>340.</v>
      </c>
      <c r="B375" s="93">
        <v>912</v>
      </c>
      <c r="C375" s="222" t="s">
        <v>402</v>
      </c>
      <c r="D375" s="8">
        <v>1966</v>
      </c>
      <c r="E375" s="9" t="s">
        <v>23</v>
      </c>
      <c r="F375" s="4" t="s">
        <v>26</v>
      </c>
      <c r="G375" s="8">
        <v>5</v>
      </c>
      <c r="H375" s="8">
        <v>5</v>
      </c>
      <c r="I375" s="13">
        <v>4954.5</v>
      </c>
      <c r="J375" s="11">
        <v>3097.3</v>
      </c>
      <c r="K375" s="13">
        <v>3097.3</v>
      </c>
      <c r="L375" s="36">
        <v>136</v>
      </c>
      <c r="M375" s="85">
        <f t="shared" si="49"/>
        <v>743233.32</v>
      </c>
      <c r="N375" s="85"/>
      <c r="O375" s="85"/>
      <c r="P375" s="85"/>
      <c r="Q375" s="11">
        <f t="shared" si="50"/>
        <v>743233.32</v>
      </c>
      <c r="R375" s="85">
        <v>743233.32</v>
      </c>
      <c r="S375" s="100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205"/>
      <c r="AG375" s="179" t="s">
        <v>197</v>
      </c>
      <c r="AH375" s="217"/>
      <c r="AI375" s="159"/>
      <c r="AJ375" s="182" t="s">
        <v>1405</v>
      </c>
      <c r="AK375" s="182"/>
      <c r="AL375" s="182"/>
      <c r="AM375" s="182"/>
      <c r="AN375" s="182"/>
      <c r="AO375" s="70">
        <f>MAX(AO$26:AO374)+1</f>
        <v>340</v>
      </c>
      <c r="AP375" s="70" t="s">
        <v>142</v>
      </c>
      <c r="AQ375" s="70" t="str">
        <f t="shared" si="48"/>
        <v>340.</v>
      </c>
      <c r="AV375" s="114"/>
    </row>
    <row r="376" spans="1:48" ht="22.5" customHeight="1" x14ac:dyDescent="0.25">
      <c r="A376" s="93" t="str">
        <f t="shared" si="51"/>
        <v>341.</v>
      </c>
      <c r="B376" s="93">
        <v>913</v>
      </c>
      <c r="C376" s="222" t="s">
        <v>403</v>
      </c>
      <c r="D376" s="8">
        <v>1966</v>
      </c>
      <c r="E376" s="9" t="s">
        <v>23</v>
      </c>
      <c r="F376" s="4" t="s">
        <v>26</v>
      </c>
      <c r="G376" s="8">
        <v>5</v>
      </c>
      <c r="H376" s="8">
        <v>5</v>
      </c>
      <c r="I376" s="13">
        <v>4959.6000000000004</v>
      </c>
      <c r="J376" s="11">
        <v>3093.2</v>
      </c>
      <c r="K376" s="13">
        <v>3093.2</v>
      </c>
      <c r="L376" s="36">
        <v>134</v>
      </c>
      <c r="M376" s="85">
        <f t="shared" si="49"/>
        <v>713643.72</v>
      </c>
      <c r="N376" s="85"/>
      <c r="O376" s="85"/>
      <c r="P376" s="85"/>
      <c r="Q376" s="11">
        <f t="shared" si="50"/>
        <v>713643.72</v>
      </c>
      <c r="R376" s="85">
        <v>713643.72</v>
      </c>
      <c r="S376" s="100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205"/>
      <c r="AG376" s="179" t="s">
        <v>197</v>
      </c>
      <c r="AH376" s="217"/>
      <c r="AI376" s="159"/>
      <c r="AJ376" s="182" t="s">
        <v>1405</v>
      </c>
      <c r="AK376" s="182"/>
      <c r="AL376" s="182"/>
      <c r="AM376" s="182"/>
      <c r="AN376" s="182"/>
      <c r="AO376" s="70">
        <f>MAX(AO$26:AO375)+1</f>
        <v>341</v>
      </c>
      <c r="AP376" s="70" t="s">
        <v>142</v>
      </c>
      <c r="AQ376" s="70" t="str">
        <f t="shared" si="48"/>
        <v>341.</v>
      </c>
      <c r="AV376" s="114"/>
    </row>
    <row r="377" spans="1:48" ht="22.5" customHeight="1" x14ac:dyDescent="0.25">
      <c r="A377" s="93" t="str">
        <f t="shared" si="51"/>
        <v>342.</v>
      </c>
      <c r="B377" s="93">
        <v>1111</v>
      </c>
      <c r="C377" s="222" t="s">
        <v>360</v>
      </c>
      <c r="D377" s="8">
        <v>1964</v>
      </c>
      <c r="E377" s="17" t="s">
        <v>23</v>
      </c>
      <c r="F377" s="4" t="s">
        <v>24</v>
      </c>
      <c r="G377" s="10">
        <v>2</v>
      </c>
      <c r="H377" s="10">
        <v>2</v>
      </c>
      <c r="I377" s="13">
        <v>652.07000000000005</v>
      </c>
      <c r="J377" s="11">
        <v>601.04999999999995</v>
      </c>
      <c r="K377" s="13">
        <v>601.04999999999995</v>
      </c>
      <c r="L377" s="35">
        <v>31</v>
      </c>
      <c r="M377" s="11">
        <f t="shared" si="49"/>
        <v>230726.81</v>
      </c>
      <c r="N377" s="11"/>
      <c r="O377" s="11"/>
      <c r="P377" s="11"/>
      <c r="Q377" s="11">
        <f t="shared" si="50"/>
        <v>230726.81</v>
      </c>
      <c r="R377" s="11">
        <v>230726.81</v>
      </c>
      <c r="S377" s="35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74"/>
      <c r="AG377" s="29" t="s">
        <v>197</v>
      </c>
      <c r="AH377" s="118"/>
      <c r="AI377" s="159"/>
      <c r="AJ377" s="182" t="s">
        <v>1393</v>
      </c>
      <c r="AK377" s="182"/>
      <c r="AL377" s="182"/>
      <c r="AM377" s="182"/>
      <c r="AN377" s="182"/>
      <c r="AO377" s="70">
        <f>MAX(AO$26:AO376)+1</f>
        <v>342</v>
      </c>
      <c r="AP377" s="70" t="s">
        <v>142</v>
      </c>
      <c r="AQ377" s="70" t="str">
        <f t="shared" si="48"/>
        <v>342.</v>
      </c>
      <c r="AS377" s="87"/>
      <c r="AV377" s="114"/>
    </row>
    <row r="378" spans="1:48" ht="22.5" customHeight="1" x14ac:dyDescent="0.25">
      <c r="A378" s="93" t="str">
        <f t="shared" si="51"/>
        <v>343.</v>
      </c>
      <c r="B378" s="93">
        <v>1112</v>
      </c>
      <c r="C378" s="222" t="s">
        <v>361</v>
      </c>
      <c r="D378" s="8">
        <v>1972</v>
      </c>
      <c r="E378" s="17" t="s">
        <v>23</v>
      </c>
      <c r="F378" s="4" t="s">
        <v>26</v>
      </c>
      <c r="G378" s="10">
        <v>5</v>
      </c>
      <c r="H378" s="10">
        <v>4</v>
      </c>
      <c r="I378" s="13">
        <v>3691.3</v>
      </c>
      <c r="J378" s="11">
        <v>3381.3</v>
      </c>
      <c r="K378" s="13">
        <v>3381.3</v>
      </c>
      <c r="L378" s="35">
        <v>136</v>
      </c>
      <c r="M378" s="11">
        <f t="shared" si="49"/>
        <v>143510.15</v>
      </c>
      <c r="N378" s="11"/>
      <c r="O378" s="11"/>
      <c r="P378" s="11"/>
      <c r="Q378" s="11">
        <f t="shared" si="50"/>
        <v>143510.15</v>
      </c>
      <c r="R378" s="11"/>
      <c r="S378" s="35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74">
        <v>143510.15</v>
      </c>
      <c r="AG378" s="29" t="s">
        <v>197</v>
      </c>
      <c r="AH378" s="118"/>
      <c r="AI378" s="159"/>
      <c r="AJ378" s="182"/>
      <c r="AK378" s="182"/>
      <c r="AL378" s="182"/>
      <c r="AM378" s="182"/>
      <c r="AN378" s="182"/>
      <c r="AO378" s="70">
        <f>MAX(AO$26:AO377)+1</f>
        <v>343</v>
      </c>
      <c r="AP378" s="70" t="s">
        <v>142</v>
      </c>
      <c r="AQ378" s="70" t="str">
        <f t="shared" si="48"/>
        <v>343.</v>
      </c>
      <c r="AS378" s="87"/>
      <c r="AV378" s="114"/>
    </row>
    <row r="379" spans="1:48" ht="22.5" customHeight="1" x14ac:dyDescent="0.25">
      <c r="A379" s="93" t="str">
        <f t="shared" si="51"/>
        <v>344.</v>
      </c>
      <c r="B379" s="93">
        <v>954</v>
      </c>
      <c r="C379" s="222" t="s">
        <v>332</v>
      </c>
      <c r="D379" s="8">
        <v>1986</v>
      </c>
      <c r="E379" s="9" t="s">
        <v>23</v>
      </c>
      <c r="F379" s="4" t="s">
        <v>26</v>
      </c>
      <c r="G379" s="4">
        <v>5</v>
      </c>
      <c r="H379" s="4">
        <v>5</v>
      </c>
      <c r="I379" s="11">
        <v>12272.4</v>
      </c>
      <c r="J379" s="11">
        <v>8004</v>
      </c>
      <c r="K379" s="11">
        <v>8004</v>
      </c>
      <c r="L379" s="35">
        <v>186</v>
      </c>
      <c r="M379" s="85">
        <f t="shared" si="49"/>
        <v>826862.07</v>
      </c>
      <c r="N379" s="11"/>
      <c r="O379" s="11"/>
      <c r="P379" s="11"/>
      <c r="Q379" s="11">
        <f t="shared" si="50"/>
        <v>826862.07</v>
      </c>
      <c r="R379" s="85">
        <v>826862.07</v>
      </c>
      <c r="S379" s="100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11"/>
      <c r="AF379" s="205"/>
      <c r="AG379" s="29" t="s">
        <v>197</v>
      </c>
      <c r="AH379" s="118"/>
      <c r="AI379" s="159"/>
      <c r="AJ379" s="182" t="s">
        <v>1393</v>
      </c>
      <c r="AK379" s="182"/>
      <c r="AL379" s="182"/>
      <c r="AM379" s="182"/>
      <c r="AN379" s="182"/>
      <c r="AO379" s="70">
        <f>MAX(AO$26:AO378)+1</f>
        <v>344</v>
      </c>
      <c r="AP379" s="70" t="s">
        <v>142</v>
      </c>
      <c r="AQ379" s="70" t="str">
        <f t="shared" si="48"/>
        <v>344.</v>
      </c>
      <c r="AS379" s="87"/>
      <c r="AV379" s="114"/>
    </row>
    <row r="380" spans="1:48" ht="22.5" customHeight="1" x14ac:dyDescent="0.25">
      <c r="A380" s="93" t="str">
        <f t="shared" si="51"/>
        <v>345.</v>
      </c>
      <c r="B380" s="93">
        <v>1027</v>
      </c>
      <c r="C380" s="222" t="s">
        <v>339</v>
      </c>
      <c r="D380" s="8">
        <v>1960</v>
      </c>
      <c r="E380" s="9" t="s">
        <v>23</v>
      </c>
      <c r="F380" s="4" t="s">
        <v>24</v>
      </c>
      <c r="G380" s="8">
        <v>2</v>
      </c>
      <c r="H380" s="8">
        <v>1</v>
      </c>
      <c r="I380" s="13">
        <v>347.9</v>
      </c>
      <c r="J380" s="11">
        <v>326.60000000000002</v>
      </c>
      <c r="K380" s="13">
        <v>288</v>
      </c>
      <c r="L380" s="36">
        <v>14</v>
      </c>
      <c r="M380" s="85">
        <f t="shared" si="49"/>
        <v>90111.24</v>
      </c>
      <c r="N380" s="85"/>
      <c r="O380" s="85"/>
      <c r="P380" s="85"/>
      <c r="Q380" s="11">
        <f t="shared" si="50"/>
        <v>90111.24</v>
      </c>
      <c r="R380" s="85">
        <v>90111.24</v>
      </c>
      <c r="S380" s="100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11"/>
      <c r="AF380" s="205"/>
      <c r="AG380" s="29" t="s">
        <v>197</v>
      </c>
      <c r="AH380" s="118"/>
      <c r="AI380" s="159"/>
      <c r="AJ380" s="182" t="s">
        <v>1393</v>
      </c>
      <c r="AK380" s="182"/>
      <c r="AL380" s="182"/>
      <c r="AM380" s="182"/>
      <c r="AN380" s="182"/>
      <c r="AO380" s="70">
        <f>MAX(AO$26:AO379)+1</f>
        <v>345</v>
      </c>
      <c r="AP380" s="70" t="s">
        <v>142</v>
      </c>
      <c r="AQ380" s="70" t="str">
        <f t="shared" si="48"/>
        <v>345.</v>
      </c>
      <c r="AS380" s="87"/>
      <c r="AV380" s="114"/>
    </row>
    <row r="381" spans="1:48" ht="22.5" customHeight="1" x14ac:dyDescent="0.25">
      <c r="A381" s="93" t="str">
        <f t="shared" si="51"/>
        <v>346.</v>
      </c>
      <c r="B381" s="93">
        <v>1028</v>
      </c>
      <c r="C381" s="222" t="s">
        <v>78</v>
      </c>
      <c r="D381" s="8">
        <v>1968</v>
      </c>
      <c r="E381" s="9" t="s">
        <v>23</v>
      </c>
      <c r="F381" s="4" t="s">
        <v>24</v>
      </c>
      <c r="G381" s="8">
        <v>5</v>
      </c>
      <c r="H381" s="8">
        <v>2</v>
      </c>
      <c r="I381" s="13">
        <v>1936.8</v>
      </c>
      <c r="J381" s="11">
        <v>1787.7</v>
      </c>
      <c r="K381" s="13">
        <v>1787.8</v>
      </c>
      <c r="L381" s="36">
        <v>64</v>
      </c>
      <c r="M381" s="85">
        <f t="shared" si="49"/>
        <v>56930.25</v>
      </c>
      <c r="N381" s="85"/>
      <c r="O381" s="85"/>
      <c r="P381" s="85"/>
      <c r="Q381" s="11">
        <f t="shared" si="50"/>
        <v>56930.25</v>
      </c>
      <c r="R381" s="85"/>
      <c r="S381" s="100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205">
        <v>56930.25</v>
      </c>
      <c r="AG381" s="29" t="s">
        <v>197</v>
      </c>
      <c r="AH381" s="118"/>
      <c r="AI381" s="159"/>
      <c r="AJ381" s="182"/>
      <c r="AK381" s="182"/>
      <c r="AL381" s="182"/>
      <c r="AM381" s="182"/>
      <c r="AN381" s="182"/>
      <c r="AO381" s="70">
        <f>MAX(AO$26:AO380)+1</f>
        <v>346</v>
      </c>
      <c r="AP381" s="70" t="s">
        <v>142</v>
      </c>
      <c r="AQ381" s="70" t="str">
        <f t="shared" si="48"/>
        <v>346.</v>
      </c>
      <c r="AS381" s="87"/>
      <c r="AV381" s="114"/>
    </row>
    <row r="382" spans="1:48" ht="22.5" customHeight="1" x14ac:dyDescent="0.25">
      <c r="A382" s="93" t="str">
        <f t="shared" si="51"/>
        <v>347.</v>
      </c>
      <c r="B382" s="93">
        <v>1032</v>
      </c>
      <c r="C382" s="221" t="s">
        <v>81</v>
      </c>
      <c r="D382" s="8">
        <v>1972</v>
      </c>
      <c r="E382" s="9" t="s">
        <v>23</v>
      </c>
      <c r="F382" s="4" t="s">
        <v>24</v>
      </c>
      <c r="G382" s="8">
        <v>2</v>
      </c>
      <c r="H382" s="8">
        <v>2</v>
      </c>
      <c r="I382" s="13">
        <v>774.4</v>
      </c>
      <c r="J382" s="11">
        <v>714.2</v>
      </c>
      <c r="K382" s="13">
        <v>714.2</v>
      </c>
      <c r="L382" s="36">
        <v>32</v>
      </c>
      <c r="M382" s="85">
        <f t="shared" si="49"/>
        <v>240105.34</v>
      </c>
      <c r="N382" s="85"/>
      <c r="O382" s="85"/>
      <c r="P382" s="85"/>
      <c r="Q382" s="11">
        <f t="shared" si="50"/>
        <v>240105.34</v>
      </c>
      <c r="R382" s="85">
        <v>240105.34</v>
      </c>
      <c r="S382" s="100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11"/>
      <c r="AF382" s="205"/>
      <c r="AG382" s="179" t="s">
        <v>197</v>
      </c>
      <c r="AH382" s="217"/>
      <c r="AI382" s="159"/>
      <c r="AJ382" s="182" t="s">
        <v>1393</v>
      </c>
      <c r="AK382" s="182"/>
      <c r="AL382" s="182"/>
      <c r="AM382" s="182"/>
      <c r="AN382" s="182"/>
      <c r="AO382" s="70">
        <f>MAX(AO$26:AO381)+1</f>
        <v>347</v>
      </c>
      <c r="AP382" s="70" t="s">
        <v>142</v>
      </c>
      <c r="AQ382" s="70" t="str">
        <f t="shared" si="48"/>
        <v>347.</v>
      </c>
      <c r="AV382" s="114"/>
    </row>
    <row r="383" spans="1:48" ht="22.5" customHeight="1" x14ac:dyDescent="0.25">
      <c r="A383" s="93" t="str">
        <f t="shared" si="51"/>
        <v>348.</v>
      </c>
      <c r="B383" s="93">
        <v>1047</v>
      </c>
      <c r="C383" s="222" t="s">
        <v>378</v>
      </c>
      <c r="D383" s="8">
        <v>1974</v>
      </c>
      <c r="E383" s="9" t="s">
        <v>23</v>
      </c>
      <c r="F383" s="8" t="s">
        <v>24</v>
      </c>
      <c r="G383" s="8">
        <v>2</v>
      </c>
      <c r="H383" s="8">
        <v>2</v>
      </c>
      <c r="I383" s="13">
        <v>573.5</v>
      </c>
      <c r="J383" s="11">
        <v>518.5</v>
      </c>
      <c r="K383" s="13">
        <v>518.5</v>
      </c>
      <c r="L383" s="36">
        <v>17</v>
      </c>
      <c r="M383" s="85">
        <f t="shared" si="49"/>
        <v>129705.19</v>
      </c>
      <c r="N383" s="85"/>
      <c r="O383" s="85"/>
      <c r="P383" s="85"/>
      <c r="Q383" s="11">
        <f t="shared" si="50"/>
        <v>129705.19</v>
      </c>
      <c r="R383" s="85">
        <v>129705.19</v>
      </c>
      <c r="S383" s="100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205"/>
      <c r="AG383" s="179" t="s">
        <v>197</v>
      </c>
      <c r="AH383" s="217"/>
      <c r="AI383" s="159"/>
      <c r="AJ383" s="182" t="s">
        <v>1396</v>
      </c>
      <c r="AK383" s="182"/>
      <c r="AL383" s="182"/>
      <c r="AM383" s="182"/>
      <c r="AN383" s="182"/>
      <c r="AO383" s="70">
        <f>MAX(AO$26:AO382)+1</f>
        <v>348</v>
      </c>
      <c r="AP383" s="70" t="s">
        <v>142</v>
      </c>
      <c r="AQ383" s="70" t="str">
        <f t="shared" si="48"/>
        <v>348.</v>
      </c>
      <c r="AV383" s="114"/>
    </row>
    <row r="384" spans="1:48" ht="22.5" customHeight="1" x14ac:dyDescent="0.25">
      <c r="A384" s="93" t="str">
        <f t="shared" si="51"/>
        <v>349.</v>
      </c>
      <c r="B384" s="93">
        <v>1067</v>
      </c>
      <c r="C384" s="222" t="s">
        <v>379</v>
      </c>
      <c r="D384" s="8">
        <v>1975</v>
      </c>
      <c r="E384" s="9" t="s">
        <v>23</v>
      </c>
      <c r="F384" s="8" t="s">
        <v>24</v>
      </c>
      <c r="G384" s="8">
        <v>2</v>
      </c>
      <c r="H384" s="8">
        <v>2</v>
      </c>
      <c r="I384" s="13">
        <v>744.8</v>
      </c>
      <c r="J384" s="11">
        <v>485.3</v>
      </c>
      <c r="K384" s="13">
        <v>485.3</v>
      </c>
      <c r="L384" s="36">
        <v>30</v>
      </c>
      <c r="M384" s="85">
        <f t="shared" si="49"/>
        <v>236859.35</v>
      </c>
      <c r="N384" s="85"/>
      <c r="O384" s="85"/>
      <c r="P384" s="85"/>
      <c r="Q384" s="11">
        <f t="shared" si="50"/>
        <v>236859.35</v>
      </c>
      <c r="R384" s="85">
        <v>236859.35</v>
      </c>
      <c r="S384" s="100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205"/>
      <c r="AG384" s="179" t="s">
        <v>197</v>
      </c>
      <c r="AH384" s="217"/>
      <c r="AI384" s="159"/>
      <c r="AJ384" s="182" t="s">
        <v>1396</v>
      </c>
      <c r="AK384" s="182"/>
      <c r="AL384" s="182"/>
      <c r="AM384" s="182"/>
      <c r="AN384" s="182"/>
      <c r="AO384" s="70">
        <f>MAX(AO$26:AO383)+1</f>
        <v>349</v>
      </c>
      <c r="AP384" s="70" t="s">
        <v>142</v>
      </c>
      <c r="AQ384" s="70" t="str">
        <f t="shared" si="48"/>
        <v>349.</v>
      </c>
      <c r="AV384" s="114"/>
    </row>
    <row r="385" spans="1:48" ht="22.5" customHeight="1" x14ac:dyDescent="0.25">
      <c r="A385" s="93" t="str">
        <f t="shared" si="51"/>
        <v>350.</v>
      </c>
      <c r="B385" s="93">
        <v>1017</v>
      </c>
      <c r="C385" s="222" t="s">
        <v>372</v>
      </c>
      <c r="D385" s="8">
        <v>1973</v>
      </c>
      <c r="E385" s="9" t="s">
        <v>23</v>
      </c>
      <c r="F385" s="8" t="s">
        <v>24</v>
      </c>
      <c r="G385" s="8">
        <v>2</v>
      </c>
      <c r="H385" s="8">
        <v>3</v>
      </c>
      <c r="I385" s="13">
        <v>913.09</v>
      </c>
      <c r="J385" s="11">
        <v>859.5</v>
      </c>
      <c r="K385" s="13">
        <v>859.5</v>
      </c>
      <c r="L385" s="36">
        <v>36</v>
      </c>
      <c r="M385" s="85">
        <f t="shared" si="49"/>
        <v>1219235.8800000001</v>
      </c>
      <c r="N385" s="85"/>
      <c r="O385" s="85"/>
      <c r="P385" s="85"/>
      <c r="Q385" s="11">
        <f t="shared" si="50"/>
        <v>1219235.8800000001</v>
      </c>
      <c r="R385" s="85">
        <v>1139010.8400000001</v>
      </c>
      <c r="S385" s="100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205">
        <v>80225.039999999994</v>
      </c>
      <c r="AG385" s="179" t="s">
        <v>197</v>
      </c>
      <c r="AH385" s="217"/>
      <c r="AI385" s="159"/>
      <c r="AJ385" s="182" t="s">
        <v>1395</v>
      </c>
      <c r="AK385" s="182"/>
      <c r="AL385" s="182"/>
      <c r="AM385" s="182"/>
      <c r="AN385" s="182"/>
      <c r="AO385" s="70">
        <f>MAX(AO$26:AO384)+1</f>
        <v>350</v>
      </c>
      <c r="AP385" s="70" t="s">
        <v>142</v>
      </c>
      <c r="AQ385" s="70" t="str">
        <f t="shared" si="48"/>
        <v>350.</v>
      </c>
      <c r="AV385" s="114"/>
    </row>
    <row r="386" spans="1:48" ht="22.5" customHeight="1" x14ac:dyDescent="0.25">
      <c r="A386" s="93" t="str">
        <f t="shared" si="51"/>
        <v>351.</v>
      </c>
      <c r="B386" s="93">
        <v>1004</v>
      </c>
      <c r="C386" s="222" t="s">
        <v>367</v>
      </c>
      <c r="D386" s="8">
        <v>1963</v>
      </c>
      <c r="E386" s="9" t="s">
        <v>23</v>
      </c>
      <c r="F386" s="4" t="s">
        <v>24</v>
      </c>
      <c r="G386" s="8">
        <v>5</v>
      </c>
      <c r="H386" s="8">
        <v>3</v>
      </c>
      <c r="I386" s="13">
        <v>2449.4</v>
      </c>
      <c r="J386" s="11">
        <v>2245.8000000000002</v>
      </c>
      <c r="K386" s="13">
        <v>2245.8000000000002</v>
      </c>
      <c r="L386" s="36">
        <v>87</v>
      </c>
      <c r="M386" s="85">
        <f t="shared" si="49"/>
        <v>135281.69</v>
      </c>
      <c r="N386" s="85"/>
      <c r="O386" s="85"/>
      <c r="P386" s="85"/>
      <c r="Q386" s="11">
        <f t="shared" si="50"/>
        <v>135281.69</v>
      </c>
      <c r="R386" s="85"/>
      <c r="S386" s="100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205">
        <v>135281.69</v>
      </c>
      <c r="AG386" s="29" t="s">
        <v>197</v>
      </c>
      <c r="AH386" s="118"/>
      <c r="AI386" s="159"/>
      <c r="AJ386" s="182"/>
      <c r="AK386" s="182"/>
      <c r="AL386" s="182"/>
      <c r="AM386" s="182"/>
      <c r="AN386" s="182"/>
      <c r="AO386" s="70">
        <f>MAX(AO$26:AO385)+1</f>
        <v>351</v>
      </c>
      <c r="AP386" s="70" t="s">
        <v>142</v>
      </c>
      <c r="AQ386" s="70" t="str">
        <f t="shared" si="48"/>
        <v>351.</v>
      </c>
      <c r="AS386" s="87"/>
      <c r="AV386" s="114"/>
    </row>
    <row r="387" spans="1:48" ht="22.5" customHeight="1" x14ac:dyDescent="0.25">
      <c r="A387" s="93"/>
      <c r="B387" s="93"/>
      <c r="C387" s="236" t="s">
        <v>190</v>
      </c>
      <c r="D387" s="4"/>
      <c r="E387" s="9"/>
      <c r="F387" s="4"/>
      <c r="G387" s="10"/>
      <c r="H387" s="10"/>
      <c r="I387" s="6">
        <f>SUM(I388:I465)</f>
        <v>133482.24000000005</v>
      </c>
      <c r="J387" s="6">
        <f>SUM(J388:J465)</f>
        <v>111737.81000000001</v>
      </c>
      <c r="K387" s="6">
        <f>SUM(K388:K465)</f>
        <v>110715.70000000003</v>
      </c>
      <c r="L387" s="6">
        <f>SUM(L388:L465)</f>
        <v>4453</v>
      </c>
      <c r="M387" s="6">
        <f>SUM(M388:M465)</f>
        <v>109148584.33999999</v>
      </c>
      <c r="N387" s="6"/>
      <c r="O387" s="6"/>
      <c r="P387" s="6"/>
      <c r="Q387" s="6">
        <f>SUM(Q388:Q465)</f>
        <v>109148584.33999999</v>
      </c>
      <c r="R387" s="6">
        <f>SUM(R388:R465)</f>
        <v>73023586.569999993</v>
      </c>
      <c r="S387" s="6"/>
      <c r="T387" s="6"/>
      <c r="U387" s="6">
        <f t="shared" ref="U387:AB387" si="52">SUM(U388:U465)</f>
        <v>5284.3</v>
      </c>
      <c r="V387" s="6">
        <f t="shared" si="52"/>
        <v>24601610.09</v>
      </c>
      <c r="W387" s="6">
        <f t="shared" si="52"/>
        <v>855.4</v>
      </c>
      <c r="X387" s="6">
        <f t="shared" si="52"/>
        <v>758511.09</v>
      </c>
      <c r="Y387" s="6">
        <f t="shared" si="52"/>
        <v>3231.6</v>
      </c>
      <c r="Z387" s="6">
        <f t="shared" si="52"/>
        <v>7488858.8499999996</v>
      </c>
      <c r="AA387" s="6">
        <f t="shared" si="52"/>
        <v>370.2</v>
      </c>
      <c r="AB387" s="6">
        <f t="shared" si="52"/>
        <v>931873.49</v>
      </c>
      <c r="AC387" s="6"/>
      <c r="AD387" s="6"/>
      <c r="AE387" s="6"/>
      <c r="AF387" s="6">
        <f>SUM(AF388:AF465)</f>
        <v>2344144.2499999995</v>
      </c>
      <c r="AG387" s="29"/>
      <c r="AH387" s="118"/>
      <c r="AI387" s="166"/>
      <c r="AJ387" s="182"/>
      <c r="AK387" s="182"/>
      <c r="AL387" s="182"/>
      <c r="AM387" s="182"/>
      <c r="AN387" s="182"/>
      <c r="AQ387" s="70" t="str">
        <f t="shared" si="48"/>
        <v/>
      </c>
      <c r="AR387" s="70"/>
      <c r="AS387" s="70"/>
      <c r="AV387" s="114"/>
    </row>
    <row r="388" spans="1:48" ht="22.5" customHeight="1" x14ac:dyDescent="0.25">
      <c r="A388" s="93" t="str">
        <f t="shared" ref="A388:A418" si="53">AQ388</f>
        <v>352.</v>
      </c>
      <c r="B388" s="93">
        <v>1004</v>
      </c>
      <c r="C388" s="222" t="s">
        <v>367</v>
      </c>
      <c r="D388" s="8">
        <v>1963</v>
      </c>
      <c r="E388" s="9" t="s">
        <v>23</v>
      </c>
      <c r="F388" s="4" t="s">
        <v>24</v>
      </c>
      <c r="G388" s="8">
        <v>5</v>
      </c>
      <c r="H388" s="8">
        <v>3</v>
      </c>
      <c r="I388" s="13">
        <v>2449.4</v>
      </c>
      <c r="J388" s="11">
        <v>2245.8000000000002</v>
      </c>
      <c r="K388" s="13">
        <v>2245.8000000000002</v>
      </c>
      <c r="L388" s="36">
        <v>87</v>
      </c>
      <c r="M388" s="85">
        <f t="shared" ref="M388:M418" si="54">R388+T388+V388+X388+Z388+AB388+AE388+AF388</f>
        <v>151269.31</v>
      </c>
      <c r="N388" s="85"/>
      <c r="O388" s="85"/>
      <c r="P388" s="85"/>
      <c r="Q388" s="11">
        <f t="shared" ref="Q388:Q418" si="55">M388</f>
        <v>151269.31</v>
      </c>
      <c r="R388" s="85"/>
      <c r="S388" s="100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205">
        <v>151269.31</v>
      </c>
      <c r="AG388" s="29" t="s">
        <v>197</v>
      </c>
      <c r="AH388" s="118"/>
      <c r="AI388" s="159"/>
      <c r="AJ388" s="182"/>
      <c r="AK388" s="182"/>
      <c r="AL388" s="182"/>
      <c r="AM388" s="182"/>
      <c r="AN388" s="182"/>
      <c r="AO388" s="70">
        <f>MAX(AO$26:AO387)+1</f>
        <v>352</v>
      </c>
      <c r="AP388" s="70" t="s">
        <v>142</v>
      </c>
      <c r="AQ388" s="70" t="str">
        <f t="shared" si="48"/>
        <v>352.</v>
      </c>
      <c r="AS388" s="87"/>
      <c r="AV388" s="114"/>
    </row>
    <row r="389" spans="1:48" ht="22.5" customHeight="1" x14ac:dyDescent="0.25">
      <c r="A389" s="93" t="str">
        <f t="shared" si="53"/>
        <v>353.</v>
      </c>
      <c r="B389" s="93">
        <v>5534</v>
      </c>
      <c r="C389" s="222" t="s">
        <v>390</v>
      </c>
      <c r="D389" s="8">
        <v>1987</v>
      </c>
      <c r="E389" s="9" t="s">
        <v>23</v>
      </c>
      <c r="F389" s="4" t="s">
        <v>26</v>
      </c>
      <c r="G389" s="8">
        <v>2</v>
      </c>
      <c r="H389" s="8">
        <v>2</v>
      </c>
      <c r="I389" s="13">
        <v>564</v>
      </c>
      <c r="J389" s="11">
        <v>564</v>
      </c>
      <c r="K389" s="13">
        <v>564</v>
      </c>
      <c r="L389" s="36">
        <v>11</v>
      </c>
      <c r="M389" s="85">
        <f t="shared" si="54"/>
        <v>2264541.89</v>
      </c>
      <c r="N389" s="85"/>
      <c r="O389" s="85"/>
      <c r="P389" s="85"/>
      <c r="Q389" s="11">
        <f t="shared" si="55"/>
        <v>2264541.89</v>
      </c>
      <c r="R389" s="85"/>
      <c r="S389" s="100"/>
      <c r="T389" s="85"/>
      <c r="U389" s="85">
        <v>457</v>
      </c>
      <c r="V389" s="15">
        <v>2264541.89</v>
      </c>
      <c r="W389" s="85"/>
      <c r="X389" s="85"/>
      <c r="Y389" s="85"/>
      <c r="Z389" s="85"/>
      <c r="AA389" s="85"/>
      <c r="AB389" s="85"/>
      <c r="AC389" s="85"/>
      <c r="AD389" s="85"/>
      <c r="AE389" s="85"/>
      <c r="AF389" s="205"/>
      <c r="AG389" s="29" t="s">
        <v>197</v>
      </c>
      <c r="AH389" s="118"/>
      <c r="AI389" s="159"/>
      <c r="AJ389" s="182"/>
      <c r="AK389" s="182"/>
      <c r="AL389" s="182"/>
      <c r="AM389" s="182"/>
      <c r="AN389" s="182"/>
      <c r="AO389" s="70">
        <f>MAX(AO$26:AO388)+1</f>
        <v>353</v>
      </c>
      <c r="AP389" s="70" t="s">
        <v>142</v>
      </c>
      <c r="AQ389" s="70" t="str">
        <f t="shared" si="48"/>
        <v>353.</v>
      </c>
      <c r="AS389" s="87"/>
      <c r="AV389" s="114"/>
    </row>
    <row r="390" spans="1:48" ht="22.5" customHeight="1" x14ac:dyDescent="0.25">
      <c r="A390" s="93" t="str">
        <f t="shared" si="53"/>
        <v>354.</v>
      </c>
      <c r="B390" s="93">
        <v>5535</v>
      </c>
      <c r="C390" s="222" t="s">
        <v>397</v>
      </c>
      <c r="D390" s="8">
        <v>1987</v>
      </c>
      <c r="E390" s="9" t="s">
        <v>23</v>
      </c>
      <c r="F390" s="4" t="s">
        <v>26</v>
      </c>
      <c r="G390" s="8">
        <v>2</v>
      </c>
      <c r="H390" s="8">
        <v>2</v>
      </c>
      <c r="I390" s="13">
        <v>580.20000000000005</v>
      </c>
      <c r="J390" s="11">
        <v>580.20000000000005</v>
      </c>
      <c r="K390" s="13">
        <v>580.20000000000005</v>
      </c>
      <c r="L390" s="36">
        <v>19</v>
      </c>
      <c r="M390" s="85">
        <f t="shared" si="54"/>
        <v>2272154.17</v>
      </c>
      <c r="N390" s="85"/>
      <c r="O390" s="85"/>
      <c r="P390" s="85"/>
      <c r="Q390" s="11">
        <f t="shared" si="55"/>
        <v>2272154.17</v>
      </c>
      <c r="R390" s="11"/>
      <c r="S390" s="100"/>
      <c r="T390" s="85"/>
      <c r="U390" s="85">
        <v>459</v>
      </c>
      <c r="V390" s="85">
        <v>2272154.17</v>
      </c>
      <c r="W390" s="85"/>
      <c r="X390" s="85"/>
      <c r="Y390" s="85"/>
      <c r="Z390" s="85"/>
      <c r="AA390" s="85"/>
      <c r="AB390" s="85"/>
      <c r="AC390" s="85"/>
      <c r="AD390" s="85"/>
      <c r="AE390" s="85"/>
      <c r="AF390" s="205"/>
      <c r="AG390" s="179" t="s">
        <v>197</v>
      </c>
      <c r="AH390" s="118"/>
      <c r="AI390" s="159"/>
      <c r="AJ390" s="182"/>
      <c r="AK390" s="182"/>
      <c r="AL390" s="182"/>
      <c r="AM390" s="182"/>
      <c r="AN390" s="182"/>
      <c r="AO390" s="70">
        <f>MAX(AO$26:AO389)+1</f>
        <v>354</v>
      </c>
      <c r="AP390" s="70" t="s">
        <v>142</v>
      </c>
      <c r="AQ390" s="70" t="str">
        <f t="shared" si="48"/>
        <v>354.</v>
      </c>
      <c r="AV390" s="114"/>
    </row>
    <row r="391" spans="1:48" ht="22.5" customHeight="1" x14ac:dyDescent="0.25">
      <c r="A391" s="93" t="str">
        <f t="shared" si="53"/>
        <v>355.</v>
      </c>
      <c r="B391" s="93">
        <v>5536</v>
      </c>
      <c r="C391" s="222" t="s">
        <v>398</v>
      </c>
      <c r="D391" s="8">
        <v>1987</v>
      </c>
      <c r="E391" s="9" t="s">
        <v>23</v>
      </c>
      <c r="F391" s="4" t="s">
        <v>26</v>
      </c>
      <c r="G391" s="8">
        <v>2</v>
      </c>
      <c r="H391" s="8">
        <v>2</v>
      </c>
      <c r="I391" s="13">
        <v>555.6</v>
      </c>
      <c r="J391" s="11">
        <v>555.6</v>
      </c>
      <c r="K391" s="13">
        <v>555.6</v>
      </c>
      <c r="L391" s="36">
        <v>14</v>
      </c>
      <c r="M391" s="85">
        <f t="shared" si="54"/>
        <v>2213781.7999999998</v>
      </c>
      <c r="N391" s="85"/>
      <c r="O391" s="85"/>
      <c r="P391" s="85"/>
      <c r="Q391" s="11">
        <f t="shared" si="55"/>
        <v>2213781.7999999998</v>
      </c>
      <c r="R391" s="85"/>
      <c r="S391" s="100"/>
      <c r="T391" s="85"/>
      <c r="U391" s="85">
        <v>457</v>
      </c>
      <c r="V391" s="85">
        <v>2213781.7999999998</v>
      </c>
      <c r="W391" s="85"/>
      <c r="X391" s="85"/>
      <c r="Y391" s="85"/>
      <c r="Z391" s="85"/>
      <c r="AA391" s="85"/>
      <c r="AB391" s="85"/>
      <c r="AC391" s="85"/>
      <c r="AD391" s="85"/>
      <c r="AE391" s="85"/>
      <c r="AF391" s="205"/>
      <c r="AG391" s="179" t="s">
        <v>197</v>
      </c>
      <c r="AH391" s="118"/>
      <c r="AI391" s="159"/>
      <c r="AJ391" s="182"/>
      <c r="AK391" s="182"/>
      <c r="AL391" s="182"/>
      <c r="AM391" s="182"/>
      <c r="AN391" s="182"/>
      <c r="AO391" s="70">
        <f>MAX(AO$26:AO390)+1</f>
        <v>355</v>
      </c>
      <c r="AP391" s="70" t="s">
        <v>142</v>
      </c>
      <c r="AQ391" s="70" t="str">
        <f t="shared" si="48"/>
        <v>355.</v>
      </c>
      <c r="AV391" s="114"/>
    </row>
    <row r="392" spans="1:48" ht="22.5" customHeight="1" x14ac:dyDescent="0.25">
      <c r="A392" s="93" t="str">
        <f t="shared" si="53"/>
        <v>356.</v>
      </c>
      <c r="B392" s="93">
        <v>5539</v>
      </c>
      <c r="C392" s="222" t="s">
        <v>1417</v>
      </c>
      <c r="D392" s="8">
        <v>1981</v>
      </c>
      <c r="E392" s="9" t="s">
        <v>23</v>
      </c>
      <c r="F392" s="4" t="s">
        <v>24</v>
      </c>
      <c r="G392" s="8">
        <v>2</v>
      </c>
      <c r="H392" s="8">
        <v>2</v>
      </c>
      <c r="I392" s="13">
        <v>750.46</v>
      </c>
      <c r="J392" s="11">
        <v>747.77</v>
      </c>
      <c r="K392" s="13">
        <v>747.77</v>
      </c>
      <c r="L392" s="36">
        <v>42</v>
      </c>
      <c r="M392" s="85">
        <f t="shared" si="54"/>
        <v>311927.45</v>
      </c>
      <c r="N392" s="85"/>
      <c r="O392" s="85"/>
      <c r="P392" s="85"/>
      <c r="Q392" s="11">
        <f t="shared" si="55"/>
        <v>311927.45</v>
      </c>
      <c r="R392" s="85">
        <v>311927.45</v>
      </c>
      <c r="S392" s="100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11"/>
      <c r="AF392" s="205"/>
      <c r="AG392" s="179" t="s">
        <v>197</v>
      </c>
      <c r="AH392" s="118"/>
      <c r="AI392" s="159"/>
      <c r="AJ392" s="182" t="s">
        <v>1393</v>
      </c>
      <c r="AK392" s="182"/>
      <c r="AL392" s="182"/>
      <c r="AM392" s="182"/>
      <c r="AN392" s="182"/>
      <c r="AO392" s="70">
        <f>MAX(AO$26:AO391)+1</f>
        <v>356</v>
      </c>
      <c r="AP392" s="70" t="s">
        <v>142</v>
      </c>
      <c r="AQ392" s="70" t="str">
        <f t="shared" si="48"/>
        <v>356.</v>
      </c>
      <c r="AV392" s="114"/>
    </row>
    <row r="393" spans="1:48" ht="22.5" customHeight="1" x14ac:dyDescent="0.25">
      <c r="A393" s="93" t="str">
        <f t="shared" si="53"/>
        <v>357.</v>
      </c>
      <c r="B393" s="93">
        <v>5540</v>
      </c>
      <c r="C393" s="222" t="s">
        <v>1418</v>
      </c>
      <c r="D393" s="8">
        <v>1981</v>
      </c>
      <c r="E393" s="9" t="s">
        <v>23</v>
      </c>
      <c r="F393" s="4" t="s">
        <v>24</v>
      </c>
      <c r="G393" s="8">
        <v>2</v>
      </c>
      <c r="H393" s="8">
        <v>2</v>
      </c>
      <c r="I393" s="13">
        <v>750.46</v>
      </c>
      <c r="J393" s="11">
        <v>747.32</v>
      </c>
      <c r="K393" s="13">
        <v>747.32</v>
      </c>
      <c r="L393" s="36">
        <v>30</v>
      </c>
      <c r="M393" s="85">
        <f t="shared" si="54"/>
        <v>311927.15000000002</v>
      </c>
      <c r="N393" s="85"/>
      <c r="O393" s="85"/>
      <c r="P393" s="85"/>
      <c r="Q393" s="11">
        <f t="shared" si="55"/>
        <v>311927.15000000002</v>
      </c>
      <c r="R393" s="85">
        <v>311927.15000000002</v>
      </c>
      <c r="S393" s="100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11"/>
      <c r="AF393" s="205"/>
      <c r="AG393" s="179" t="s">
        <v>197</v>
      </c>
      <c r="AH393" s="118"/>
      <c r="AI393" s="159"/>
      <c r="AJ393" s="182" t="s">
        <v>1393</v>
      </c>
      <c r="AK393" s="182"/>
      <c r="AL393" s="182"/>
      <c r="AM393" s="182"/>
      <c r="AN393" s="182"/>
      <c r="AO393" s="70">
        <f>MAX(AO$26:AO392)+1</f>
        <v>357</v>
      </c>
      <c r="AP393" s="70" t="s">
        <v>142</v>
      </c>
      <c r="AQ393" s="70" t="str">
        <f t="shared" si="48"/>
        <v>357.</v>
      </c>
      <c r="AV393" s="114"/>
    </row>
    <row r="394" spans="1:48" ht="22.5" customHeight="1" x14ac:dyDescent="0.25">
      <c r="A394" s="93" t="str">
        <f t="shared" si="53"/>
        <v>358.</v>
      </c>
      <c r="B394" s="93">
        <v>972</v>
      </c>
      <c r="C394" s="222" t="s">
        <v>358</v>
      </c>
      <c r="D394" s="8">
        <v>1985</v>
      </c>
      <c r="E394" s="9" t="s">
        <v>23</v>
      </c>
      <c r="F394" s="4" t="s">
        <v>26</v>
      </c>
      <c r="G394" s="8">
        <v>2</v>
      </c>
      <c r="H394" s="8">
        <v>2</v>
      </c>
      <c r="I394" s="13">
        <v>597.4</v>
      </c>
      <c r="J394" s="11">
        <v>557.9</v>
      </c>
      <c r="K394" s="13">
        <v>557.9</v>
      </c>
      <c r="L394" s="36">
        <v>21</v>
      </c>
      <c r="M394" s="85">
        <f t="shared" si="54"/>
        <v>3365843.1199999996</v>
      </c>
      <c r="N394" s="85"/>
      <c r="O394" s="85"/>
      <c r="P394" s="85"/>
      <c r="Q394" s="11">
        <f t="shared" si="55"/>
        <v>3365843.1199999996</v>
      </c>
      <c r="R394" s="85"/>
      <c r="S394" s="100"/>
      <c r="T394" s="85"/>
      <c r="U394" s="85">
        <v>476.8</v>
      </c>
      <c r="V394" s="85">
        <v>2831323.86</v>
      </c>
      <c r="W394" s="85"/>
      <c r="X394" s="85"/>
      <c r="Y394" s="85">
        <v>213</v>
      </c>
      <c r="Z394" s="85">
        <v>457523.99</v>
      </c>
      <c r="AA394" s="85"/>
      <c r="AB394" s="85"/>
      <c r="AC394" s="85"/>
      <c r="AD394" s="85"/>
      <c r="AE394" s="85"/>
      <c r="AF394" s="205">
        <v>76995.27</v>
      </c>
      <c r="AG394" s="29" t="s">
        <v>197</v>
      </c>
      <c r="AH394" s="118"/>
      <c r="AI394" s="159"/>
      <c r="AJ394" s="182"/>
      <c r="AK394" s="182"/>
      <c r="AL394" s="182"/>
      <c r="AM394" s="182"/>
      <c r="AN394" s="182"/>
      <c r="AO394" s="70">
        <f>MAX(AO$26:AO393)+1</f>
        <v>358</v>
      </c>
      <c r="AP394" s="70" t="s">
        <v>142</v>
      </c>
      <c r="AQ394" s="70" t="str">
        <f t="shared" si="48"/>
        <v>358.</v>
      </c>
      <c r="AS394" s="87"/>
      <c r="AV394" s="114"/>
    </row>
    <row r="395" spans="1:48" ht="22.5" customHeight="1" x14ac:dyDescent="0.25">
      <c r="A395" s="93" t="str">
        <f t="shared" si="53"/>
        <v>359.</v>
      </c>
      <c r="B395" s="93">
        <v>981</v>
      </c>
      <c r="C395" s="222" t="s">
        <v>134</v>
      </c>
      <c r="D395" s="4">
        <v>1973</v>
      </c>
      <c r="E395" s="9" t="s">
        <v>23</v>
      </c>
      <c r="F395" s="8" t="s">
        <v>24</v>
      </c>
      <c r="G395" s="4">
        <v>2</v>
      </c>
      <c r="H395" s="4">
        <v>2</v>
      </c>
      <c r="I395" s="18">
        <v>791.1</v>
      </c>
      <c r="J395" s="11">
        <v>705</v>
      </c>
      <c r="K395" s="18">
        <v>705</v>
      </c>
      <c r="L395" s="38">
        <v>31</v>
      </c>
      <c r="M395" s="85">
        <f t="shared" si="54"/>
        <v>1636509.79</v>
      </c>
      <c r="N395" s="85"/>
      <c r="O395" s="85"/>
      <c r="P395" s="85"/>
      <c r="Q395" s="11">
        <f t="shared" si="55"/>
        <v>1636509.79</v>
      </c>
      <c r="R395" s="85">
        <f>249575.76+298337.26+1045133.92</f>
        <v>1593046.94</v>
      </c>
      <c r="S395" s="100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11"/>
      <c r="AF395" s="205">
        <v>43462.85</v>
      </c>
      <c r="AG395" s="29" t="s">
        <v>197</v>
      </c>
      <c r="AH395" s="118"/>
      <c r="AI395" s="159"/>
      <c r="AJ395" s="182" t="s">
        <v>1450</v>
      </c>
      <c r="AK395" s="182"/>
      <c r="AL395" s="182"/>
      <c r="AM395" s="182"/>
      <c r="AN395" s="182"/>
      <c r="AO395" s="70">
        <f>MAX(AO$26:AO394)+1</f>
        <v>359</v>
      </c>
      <c r="AP395" s="70" t="s">
        <v>142</v>
      </c>
      <c r="AQ395" s="70" t="str">
        <f t="shared" si="48"/>
        <v>359.</v>
      </c>
      <c r="AS395" s="87"/>
      <c r="AV395" s="114"/>
    </row>
    <row r="396" spans="1:48" ht="22.5" customHeight="1" x14ac:dyDescent="0.25">
      <c r="A396" s="93" t="str">
        <f t="shared" si="53"/>
        <v>360.</v>
      </c>
      <c r="B396" s="93">
        <v>984</v>
      </c>
      <c r="C396" s="222" t="s">
        <v>391</v>
      </c>
      <c r="D396" s="8">
        <v>1974</v>
      </c>
      <c r="E396" s="9" t="s">
        <v>23</v>
      </c>
      <c r="F396" s="4" t="s">
        <v>24</v>
      </c>
      <c r="G396" s="8">
        <v>2</v>
      </c>
      <c r="H396" s="8">
        <v>2</v>
      </c>
      <c r="I396" s="13">
        <v>794.65</v>
      </c>
      <c r="J396" s="11">
        <v>721.3</v>
      </c>
      <c r="K396" s="13">
        <v>721.3</v>
      </c>
      <c r="L396" s="36">
        <v>27</v>
      </c>
      <c r="M396" s="85">
        <f t="shared" si="54"/>
        <v>461849.87</v>
      </c>
      <c r="N396" s="85"/>
      <c r="O396" s="85"/>
      <c r="P396" s="85"/>
      <c r="Q396" s="11">
        <f t="shared" si="55"/>
        <v>461849.87</v>
      </c>
      <c r="R396" s="85">
        <v>461849.87</v>
      </c>
      <c r="S396" s="100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205"/>
      <c r="AG396" s="179" t="s">
        <v>197</v>
      </c>
      <c r="AH396" s="118"/>
      <c r="AI396" s="159"/>
      <c r="AJ396" s="182" t="s">
        <v>1395</v>
      </c>
      <c r="AK396" s="182"/>
      <c r="AL396" s="182"/>
      <c r="AM396" s="182"/>
      <c r="AN396" s="182"/>
      <c r="AO396" s="70">
        <f>MAX(AO$26:AO395)+1</f>
        <v>360</v>
      </c>
      <c r="AP396" s="70" t="s">
        <v>142</v>
      </c>
      <c r="AQ396" s="70" t="str">
        <f t="shared" si="48"/>
        <v>360.</v>
      </c>
      <c r="AV396" s="114"/>
    </row>
    <row r="397" spans="1:48" ht="22.5" customHeight="1" x14ac:dyDescent="0.25">
      <c r="A397" s="93" t="str">
        <f t="shared" si="53"/>
        <v>361.</v>
      </c>
      <c r="B397" s="93">
        <v>1118</v>
      </c>
      <c r="C397" s="222" t="s">
        <v>77</v>
      </c>
      <c r="D397" s="4">
        <v>1968</v>
      </c>
      <c r="E397" s="9" t="s">
        <v>23</v>
      </c>
      <c r="F397" s="4" t="s">
        <v>24</v>
      </c>
      <c r="G397" s="4">
        <v>4</v>
      </c>
      <c r="H397" s="4">
        <v>3</v>
      </c>
      <c r="I397" s="18">
        <v>2125.87</v>
      </c>
      <c r="J397" s="11">
        <v>1962.85</v>
      </c>
      <c r="K397" s="18">
        <v>1962.85</v>
      </c>
      <c r="L397" s="38">
        <v>81</v>
      </c>
      <c r="M397" s="85">
        <f t="shared" si="54"/>
        <v>1060519.6399999999</v>
      </c>
      <c r="N397" s="85"/>
      <c r="O397" s="85"/>
      <c r="P397" s="85"/>
      <c r="Q397" s="11">
        <f t="shared" si="55"/>
        <v>1060519.6399999999</v>
      </c>
      <c r="R397" s="85"/>
      <c r="S397" s="100"/>
      <c r="T397" s="85"/>
      <c r="U397" s="85"/>
      <c r="V397" s="85"/>
      <c r="W397" s="85">
        <v>626.4</v>
      </c>
      <c r="X397" s="85">
        <v>697743.44</v>
      </c>
      <c r="Y397" s="85"/>
      <c r="Z397" s="85"/>
      <c r="AA397" s="85">
        <v>136.19999999999999</v>
      </c>
      <c r="AB397" s="85">
        <v>362776.2</v>
      </c>
      <c r="AC397" s="85"/>
      <c r="AD397" s="85"/>
      <c r="AE397" s="85"/>
      <c r="AF397" s="205"/>
      <c r="AG397" s="179" t="s">
        <v>197</v>
      </c>
      <c r="AH397" s="118"/>
      <c r="AI397" s="159"/>
      <c r="AJ397" s="182"/>
      <c r="AK397" s="182"/>
      <c r="AL397" s="182"/>
      <c r="AM397" s="182"/>
      <c r="AN397" s="182"/>
      <c r="AO397" s="70">
        <f>MAX(AO$26:AO396)+1</f>
        <v>361</v>
      </c>
      <c r="AP397" s="70" t="s">
        <v>142</v>
      </c>
      <c r="AQ397" s="70" t="str">
        <f t="shared" si="48"/>
        <v>361.</v>
      </c>
      <c r="AV397" s="114"/>
    </row>
    <row r="398" spans="1:48" ht="22.5" customHeight="1" x14ac:dyDescent="0.25">
      <c r="A398" s="93" t="str">
        <f t="shared" si="53"/>
        <v>362.</v>
      </c>
      <c r="B398" s="93">
        <v>1097</v>
      </c>
      <c r="C398" s="222" t="s">
        <v>393</v>
      </c>
      <c r="D398" s="4">
        <v>1971</v>
      </c>
      <c r="E398" s="9" t="s">
        <v>23</v>
      </c>
      <c r="F398" s="4" t="s">
        <v>24</v>
      </c>
      <c r="G398" s="8">
        <v>2</v>
      </c>
      <c r="H398" s="8">
        <v>1</v>
      </c>
      <c r="I398" s="13">
        <v>246.5</v>
      </c>
      <c r="J398" s="11">
        <v>208.7</v>
      </c>
      <c r="K398" s="13">
        <v>208.7</v>
      </c>
      <c r="L398" s="36">
        <v>19</v>
      </c>
      <c r="M398" s="85">
        <f t="shared" si="54"/>
        <v>765572.1</v>
      </c>
      <c r="N398" s="85"/>
      <c r="O398" s="85"/>
      <c r="P398" s="85"/>
      <c r="Q398" s="11">
        <f t="shared" si="55"/>
        <v>765572.1</v>
      </c>
      <c r="R398" s="85"/>
      <c r="S398" s="100"/>
      <c r="T398" s="85"/>
      <c r="U398" s="85"/>
      <c r="V398" s="85"/>
      <c r="W398" s="85"/>
      <c r="X398" s="85"/>
      <c r="Y398" s="85">
        <v>414</v>
      </c>
      <c r="Z398" s="85">
        <v>765572.1</v>
      </c>
      <c r="AA398" s="85"/>
      <c r="AB398" s="85"/>
      <c r="AC398" s="85"/>
      <c r="AD398" s="85"/>
      <c r="AE398" s="85"/>
      <c r="AF398" s="205"/>
      <c r="AG398" s="179" t="s">
        <v>197</v>
      </c>
      <c r="AH398" s="118"/>
      <c r="AI398" s="159"/>
      <c r="AJ398" s="182"/>
      <c r="AK398" s="182"/>
      <c r="AL398" s="182"/>
      <c r="AM398" s="182"/>
      <c r="AN398" s="182"/>
      <c r="AO398" s="70">
        <f>MAX(AO$26:AO397)+1</f>
        <v>362</v>
      </c>
      <c r="AP398" s="70" t="s">
        <v>142</v>
      </c>
      <c r="AQ398" s="70" t="str">
        <f t="shared" si="48"/>
        <v>362.</v>
      </c>
      <c r="AV398" s="114"/>
    </row>
    <row r="399" spans="1:48" ht="22.5" customHeight="1" x14ac:dyDescent="0.25">
      <c r="A399" s="93" t="str">
        <f t="shared" si="53"/>
        <v>363.</v>
      </c>
      <c r="B399" s="93">
        <v>943</v>
      </c>
      <c r="C399" s="222" t="s">
        <v>362</v>
      </c>
      <c r="D399" s="8">
        <v>1970</v>
      </c>
      <c r="E399" s="9" t="s">
        <v>23</v>
      </c>
      <c r="F399" s="4" t="s">
        <v>24</v>
      </c>
      <c r="G399" s="4">
        <v>2</v>
      </c>
      <c r="H399" s="4">
        <v>2</v>
      </c>
      <c r="I399" s="11">
        <v>573.20000000000005</v>
      </c>
      <c r="J399" s="11">
        <v>523.4</v>
      </c>
      <c r="K399" s="11">
        <v>523.4</v>
      </c>
      <c r="L399" s="35">
        <v>18</v>
      </c>
      <c r="M399" s="85">
        <f t="shared" si="54"/>
        <v>561126.06999999995</v>
      </c>
      <c r="N399" s="85"/>
      <c r="O399" s="85"/>
      <c r="P399" s="85"/>
      <c r="Q399" s="11">
        <f t="shared" si="55"/>
        <v>561126.06999999995</v>
      </c>
      <c r="R399" s="85">
        <f>306345.38+227497.09</f>
        <v>533842.47</v>
      </c>
      <c r="S399" s="100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11"/>
      <c r="AF399" s="205">
        <v>27283.599999999999</v>
      </c>
      <c r="AG399" s="29" t="s">
        <v>197</v>
      </c>
      <c r="AH399" s="118"/>
      <c r="AI399" s="159"/>
      <c r="AJ399" s="182" t="s">
        <v>2355</v>
      </c>
      <c r="AK399" s="182"/>
      <c r="AL399" s="182"/>
      <c r="AM399" s="182"/>
      <c r="AN399" s="182"/>
      <c r="AO399" s="70">
        <f>MAX(AO$26:AO398)+1</f>
        <v>363</v>
      </c>
      <c r="AP399" s="70" t="s">
        <v>142</v>
      </c>
      <c r="AQ399" s="70" t="str">
        <f t="shared" si="48"/>
        <v>363.</v>
      </c>
      <c r="AS399" s="87"/>
      <c r="AV399" s="114"/>
    </row>
    <row r="400" spans="1:48" ht="22.5" customHeight="1" x14ac:dyDescent="0.25">
      <c r="A400" s="93" t="str">
        <f t="shared" si="53"/>
        <v>364.</v>
      </c>
      <c r="B400" s="93">
        <v>944</v>
      </c>
      <c r="C400" s="222" t="s">
        <v>331</v>
      </c>
      <c r="D400" s="4">
        <v>1968</v>
      </c>
      <c r="E400" s="9" t="s">
        <v>23</v>
      </c>
      <c r="F400" s="4" t="s">
        <v>24</v>
      </c>
      <c r="G400" s="8">
        <v>2</v>
      </c>
      <c r="H400" s="8">
        <v>2</v>
      </c>
      <c r="I400" s="13">
        <v>563.70000000000005</v>
      </c>
      <c r="J400" s="11">
        <v>521.79999999999995</v>
      </c>
      <c r="K400" s="13">
        <v>521.79999999999995</v>
      </c>
      <c r="L400" s="36">
        <v>27</v>
      </c>
      <c r="M400" s="85">
        <f t="shared" si="54"/>
        <v>420330.87</v>
      </c>
      <c r="N400" s="85"/>
      <c r="O400" s="85"/>
      <c r="P400" s="85"/>
      <c r="Q400" s="11">
        <f t="shared" si="55"/>
        <v>420330.87</v>
      </c>
      <c r="R400" s="85">
        <v>230376.8</v>
      </c>
      <c r="S400" s="100"/>
      <c r="T400" s="85"/>
      <c r="U400" s="85"/>
      <c r="V400" s="85"/>
      <c r="W400" s="85"/>
      <c r="X400" s="85"/>
      <c r="Y400" s="85"/>
      <c r="Z400" s="85"/>
      <c r="AA400" s="85">
        <v>80</v>
      </c>
      <c r="AB400" s="85">
        <v>162855.79</v>
      </c>
      <c r="AC400" s="85"/>
      <c r="AD400" s="85"/>
      <c r="AE400" s="85"/>
      <c r="AF400" s="205">
        <v>27098.28</v>
      </c>
      <c r="AG400" s="179" t="s">
        <v>197</v>
      </c>
      <c r="AH400" s="118"/>
      <c r="AI400" s="159"/>
      <c r="AJ400" s="182" t="s">
        <v>1406</v>
      </c>
      <c r="AK400" s="182"/>
      <c r="AL400" s="182"/>
      <c r="AM400" s="182"/>
      <c r="AN400" s="182"/>
      <c r="AO400" s="70">
        <f>MAX(AO$26:AO399)+1</f>
        <v>364</v>
      </c>
      <c r="AP400" s="70" t="s">
        <v>142</v>
      </c>
      <c r="AQ400" s="70" t="str">
        <f t="shared" si="48"/>
        <v>364.</v>
      </c>
      <c r="AV400" s="114"/>
    </row>
    <row r="401" spans="1:48" ht="22.5" customHeight="1" x14ac:dyDescent="0.25">
      <c r="A401" s="93" t="str">
        <f t="shared" si="53"/>
        <v>365.</v>
      </c>
      <c r="B401" s="93">
        <v>1011</v>
      </c>
      <c r="C401" s="222" t="s">
        <v>369</v>
      </c>
      <c r="D401" s="8">
        <v>2006</v>
      </c>
      <c r="E401" s="9" t="s">
        <v>23</v>
      </c>
      <c r="F401" s="4" t="s">
        <v>24</v>
      </c>
      <c r="G401" s="4">
        <v>2</v>
      </c>
      <c r="H401" s="4">
        <v>2</v>
      </c>
      <c r="I401" s="11">
        <v>524.20000000000005</v>
      </c>
      <c r="J401" s="11">
        <v>296.7</v>
      </c>
      <c r="K401" s="11">
        <v>259.89999999999998</v>
      </c>
      <c r="L401" s="35">
        <v>5</v>
      </c>
      <c r="M401" s="85">
        <f t="shared" si="54"/>
        <v>2429945.4</v>
      </c>
      <c r="N401" s="11"/>
      <c r="O401" s="11"/>
      <c r="P401" s="11"/>
      <c r="Q401" s="11">
        <f t="shared" si="55"/>
        <v>2429945.4</v>
      </c>
      <c r="R401" s="85">
        <v>175662.31</v>
      </c>
      <c r="S401" s="100"/>
      <c r="T401" s="85"/>
      <c r="U401" s="85">
        <v>454</v>
      </c>
      <c r="V401" s="85">
        <v>2227430.77</v>
      </c>
      <c r="W401" s="85"/>
      <c r="X401" s="85"/>
      <c r="Y401" s="85"/>
      <c r="Z401" s="85"/>
      <c r="AA401" s="85"/>
      <c r="AB401" s="85"/>
      <c r="AC401" s="85"/>
      <c r="AD401" s="85"/>
      <c r="AE401" s="85"/>
      <c r="AF401" s="205">
        <v>26852.32</v>
      </c>
      <c r="AG401" s="29" t="s">
        <v>197</v>
      </c>
      <c r="AH401" s="118"/>
      <c r="AI401" s="159"/>
      <c r="AJ401" s="182" t="s">
        <v>1406</v>
      </c>
      <c r="AK401" s="182"/>
      <c r="AL401" s="182"/>
      <c r="AM401" s="182"/>
      <c r="AN401" s="182"/>
      <c r="AO401" s="70">
        <f>MAX(AO$26:AO400)+1</f>
        <v>365</v>
      </c>
      <c r="AP401" s="70" t="s">
        <v>142</v>
      </c>
      <c r="AQ401" s="70" t="str">
        <f t="shared" si="48"/>
        <v>365.</v>
      </c>
      <c r="AS401" s="87"/>
      <c r="AV401" s="114"/>
    </row>
    <row r="402" spans="1:48" ht="22.5" customHeight="1" x14ac:dyDescent="0.25">
      <c r="A402" s="93" t="str">
        <f t="shared" si="53"/>
        <v>366.</v>
      </c>
      <c r="B402" s="93">
        <v>963</v>
      </c>
      <c r="C402" s="222" t="s">
        <v>333</v>
      </c>
      <c r="D402" s="8">
        <v>1959</v>
      </c>
      <c r="E402" s="9" t="s">
        <v>23</v>
      </c>
      <c r="F402" s="4" t="s">
        <v>24</v>
      </c>
      <c r="G402" s="4">
        <v>2</v>
      </c>
      <c r="H402" s="4">
        <v>2</v>
      </c>
      <c r="I402" s="11">
        <v>748.6</v>
      </c>
      <c r="J402" s="11">
        <v>670</v>
      </c>
      <c r="K402" s="11">
        <v>670</v>
      </c>
      <c r="L402" s="35">
        <v>16</v>
      </c>
      <c r="M402" s="85">
        <f t="shared" si="54"/>
        <v>147864.74</v>
      </c>
      <c r="N402" s="19"/>
      <c r="O402" s="19"/>
      <c r="P402" s="19"/>
      <c r="Q402" s="11">
        <f t="shared" si="55"/>
        <v>147864.74</v>
      </c>
      <c r="R402" s="19"/>
      <c r="S402" s="39"/>
      <c r="T402" s="19"/>
      <c r="U402" s="19"/>
      <c r="V402" s="19"/>
      <c r="W402" s="19"/>
      <c r="X402" s="19"/>
      <c r="Y402" s="19"/>
      <c r="Z402" s="19"/>
      <c r="AA402" s="11">
        <v>54</v>
      </c>
      <c r="AB402" s="11">
        <v>147864.74</v>
      </c>
      <c r="AC402" s="19"/>
      <c r="AD402" s="19"/>
      <c r="AE402" s="19"/>
      <c r="AF402" s="206"/>
      <c r="AG402" s="29" t="s">
        <v>197</v>
      </c>
      <c r="AH402" s="118"/>
      <c r="AI402" s="159"/>
      <c r="AJ402" s="182"/>
      <c r="AK402" s="182"/>
      <c r="AL402" s="182"/>
      <c r="AM402" s="182"/>
      <c r="AN402" s="182"/>
      <c r="AO402" s="70">
        <f>MAX(AO$26:AO401)+1</f>
        <v>366</v>
      </c>
      <c r="AP402" s="70" t="s">
        <v>142</v>
      </c>
      <c r="AQ402" s="70" t="str">
        <f t="shared" si="48"/>
        <v>366.</v>
      </c>
      <c r="AS402" s="87"/>
      <c r="AV402" s="114"/>
    </row>
    <row r="403" spans="1:48" ht="22.5" customHeight="1" x14ac:dyDescent="0.25">
      <c r="A403" s="93" t="str">
        <f t="shared" si="53"/>
        <v>367.</v>
      </c>
      <c r="B403" s="93">
        <v>965</v>
      </c>
      <c r="C403" s="222" t="s">
        <v>364</v>
      </c>
      <c r="D403" s="8">
        <v>1960</v>
      </c>
      <c r="E403" s="9" t="s">
        <v>23</v>
      </c>
      <c r="F403" s="4" t="s">
        <v>24</v>
      </c>
      <c r="G403" s="4">
        <v>2</v>
      </c>
      <c r="H403" s="4">
        <v>1</v>
      </c>
      <c r="I403" s="11">
        <v>303.89999999999998</v>
      </c>
      <c r="J403" s="11">
        <v>274.8</v>
      </c>
      <c r="K403" s="11">
        <v>274.8</v>
      </c>
      <c r="L403" s="35">
        <v>6</v>
      </c>
      <c r="M403" s="85">
        <f t="shared" si="54"/>
        <v>447251.64</v>
      </c>
      <c r="N403" s="19"/>
      <c r="O403" s="19"/>
      <c r="P403" s="19"/>
      <c r="Q403" s="11">
        <f t="shared" si="55"/>
        <v>447251.64</v>
      </c>
      <c r="R403" s="19">
        <f>192539.96+240945.68</f>
        <v>433485.64</v>
      </c>
      <c r="S403" s="3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1"/>
      <c r="AF403" s="206">
        <v>13766</v>
      </c>
      <c r="AG403" s="29" t="s">
        <v>197</v>
      </c>
      <c r="AH403" s="118"/>
      <c r="AI403" s="159"/>
      <c r="AJ403" s="182" t="s">
        <v>1407</v>
      </c>
      <c r="AK403" s="182"/>
      <c r="AL403" s="182"/>
      <c r="AM403" s="182"/>
      <c r="AN403" s="182"/>
      <c r="AO403" s="70">
        <f>MAX(AO$26:AO402)+1</f>
        <v>367</v>
      </c>
      <c r="AP403" s="70" t="s">
        <v>142</v>
      </c>
      <c r="AQ403" s="70" t="str">
        <f t="shared" si="48"/>
        <v>367.</v>
      </c>
      <c r="AS403" s="87"/>
      <c r="AV403" s="114"/>
    </row>
    <row r="404" spans="1:48" ht="22.5" customHeight="1" x14ac:dyDescent="0.25">
      <c r="A404" s="93" t="str">
        <f t="shared" si="53"/>
        <v>368.</v>
      </c>
      <c r="B404" s="93">
        <v>964</v>
      </c>
      <c r="C404" s="222" t="s">
        <v>363</v>
      </c>
      <c r="D404" s="8">
        <v>1961</v>
      </c>
      <c r="E404" s="9" t="s">
        <v>23</v>
      </c>
      <c r="F404" s="8" t="s">
        <v>24</v>
      </c>
      <c r="G404" s="8">
        <v>2</v>
      </c>
      <c r="H404" s="8">
        <v>1</v>
      </c>
      <c r="I404" s="13">
        <v>303.89999999999998</v>
      </c>
      <c r="J404" s="11">
        <v>274.8</v>
      </c>
      <c r="K404" s="13">
        <v>274.8</v>
      </c>
      <c r="L404" s="36">
        <v>6</v>
      </c>
      <c r="M404" s="85">
        <f t="shared" si="54"/>
        <v>513393.18</v>
      </c>
      <c r="N404" s="85"/>
      <c r="O404" s="85"/>
      <c r="P404" s="85"/>
      <c r="Q404" s="11">
        <f t="shared" si="55"/>
        <v>513393.18</v>
      </c>
      <c r="R404" s="19">
        <f>258013.58+241199.6</f>
        <v>499213.18</v>
      </c>
      <c r="S404" s="100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11"/>
      <c r="AF404" s="205">
        <v>14180</v>
      </c>
      <c r="AG404" s="29" t="s">
        <v>197</v>
      </c>
      <c r="AH404" s="118"/>
      <c r="AI404" s="159"/>
      <c r="AJ404" s="182" t="s">
        <v>1407</v>
      </c>
      <c r="AK404" s="182"/>
      <c r="AL404" s="182"/>
      <c r="AM404" s="182"/>
      <c r="AN404" s="182"/>
      <c r="AO404" s="70">
        <f>MAX(AO$26:AO403)+1</f>
        <v>368</v>
      </c>
      <c r="AP404" s="70" t="s">
        <v>142</v>
      </c>
      <c r="AQ404" s="70" t="str">
        <f t="shared" ref="AQ404:AQ468" si="56">CONCATENATE(AO404,AP404)</f>
        <v>368.</v>
      </c>
      <c r="AS404" s="87"/>
      <c r="AV404" s="114"/>
    </row>
    <row r="405" spans="1:48" ht="22.5" customHeight="1" x14ac:dyDescent="0.25">
      <c r="A405" s="93" t="str">
        <f t="shared" si="53"/>
        <v>369.</v>
      </c>
      <c r="B405" s="93">
        <v>967</v>
      </c>
      <c r="C405" s="222" t="s">
        <v>130</v>
      </c>
      <c r="D405" s="8">
        <v>1955</v>
      </c>
      <c r="E405" s="17" t="s">
        <v>23</v>
      </c>
      <c r="F405" s="4" t="s">
        <v>24</v>
      </c>
      <c r="G405" s="10">
        <v>2</v>
      </c>
      <c r="H405" s="10">
        <v>1</v>
      </c>
      <c r="I405" s="11">
        <v>415.1</v>
      </c>
      <c r="J405" s="11">
        <v>379.6</v>
      </c>
      <c r="K405" s="11">
        <v>379.6</v>
      </c>
      <c r="L405" s="35">
        <v>9</v>
      </c>
      <c r="M405" s="11">
        <f t="shared" si="54"/>
        <v>135253.72</v>
      </c>
      <c r="N405" s="11"/>
      <c r="O405" s="11"/>
      <c r="P405" s="11"/>
      <c r="Q405" s="11">
        <f t="shared" si="55"/>
        <v>135253.72</v>
      </c>
      <c r="R405" s="11">
        <v>135253.72</v>
      </c>
      <c r="S405" s="35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74"/>
      <c r="AG405" s="29" t="s">
        <v>197</v>
      </c>
      <c r="AH405" s="118"/>
      <c r="AI405" s="159"/>
      <c r="AJ405" s="182" t="s">
        <v>1393</v>
      </c>
      <c r="AK405" s="182"/>
      <c r="AL405" s="182"/>
      <c r="AM405" s="182"/>
      <c r="AN405" s="182"/>
      <c r="AO405" s="70">
        <f>MAX(AO$26:AO404)+1</f>
        <v>369</v>
      </c>
      <c r="AP405" s="70" t="s">
        <v>142</v>
      </c>
      <c r="AQ405" s="70" t="str">
        <f t="shared" si="56"/>
        <v>369.</v>
      </c>
      <c r="AS405" s="87"/>
      <c r="AV405" s="114"/>
    </row>
    <row r="406" spans="1:48" ht="22.5" customHeight="1" x14ac:dyDescent="0.25">
      <c r="A406" s="93" t="str">
        <f t="shared" si="53"/>
        <v>370.</v>
      </c>
      <c r="B406" s="93">
        <v>968</v>
      </c>
      <c r="C406" s="222" t="s">
        <v>131</v>
      </c>
      <c r="D406" s="8">
        <v>1971</v>
      </c>
      <c r="E406" s="17" t="s">
        <v>23</v>
      </c>
      <c r="F406" s="4" t="s">
        <v>24</v>
      </c>
      <c r="G406" s="10">
        <v>2</v>
      </c>
      <c r="H406" s="10">
        <v>2</v>
      </c>
      <c r="I406" s="11">
        <v>647.59</v>
      </c>
      <c r="J406" s="11">
        <v>530.1</v>
      </c>
      <c r="K406" s="11">
        <v>530.1</v>
      </c>
      <c r="L406" s="35">
        <v>17</v>
      </c>
      <c r="M406" s="11">
        <f t="shared" si="54"/>
        <v>281803.98</v>
      </c>
      <c r="N406" s="11"/>
      <c r="O406" s="11"/>
      <c r="P406" s="11"/>
      <c r="Q406" s="11">
        <f t="shared" si="55"/>
        <v>281803.98</v>
      </c>
      <c r="R406" s="11">
        <v>281803.98</v>
      </c>
      <c r="S406" s="35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74"/>
      <c r="AG406" s="29" t="s">
        <v>197</v>
      </c>
      <c r="AH406" s="118"/>
      <c r="AI406" s="159"/>
      <c r="AJ406" s="182" t="s">
        <v>1393</v>
      </c>
      <c r="AK406" s="182"/>
      <c r="AL406" s="182"/>
      <c r="AM406" s="182"/>
      <c r="AN406" s="182"/>
      <c r="AO406" s="70">
        <f>MAX(AO$26:AO405)+1</f>
        <v>370</v>
      </c>
      <c r="AP406" s="70" t="s">
        <v>142</v>
      </c>
      <c r="AQ406" s="70" t="str">
        <f t="shared" si="56"/>
        <v>370.</v>
      </c>
      <c r="AS406" s="87"/>
      <c r="AV406" s="114"/>
    </row>
    <row r="407" spans="1:48" ht="22.5" customHeight="1" x14ac:dyDescent="0.25">
      <c r="A407" s="93" t="str">
        <f t="shared" si="53"/>
        <v>371.</v>
      </c>
      <c r="B407" s="93">
        <v>969</v>
      </c>
      <c r="C407" s="222" t="s">
        <v>365</v>
      </c>
      <c r="D407" s="4">
        <v>1860</v>
      </c>
      <c r="E407" s="9" t="s">
        <v>23</v>
      </c>
      <c r="F407" s="4" t="s">
        <v>24</v>
      </c>
      <c r="G407" s="8">
        <v>2</v>
      </c>
      <c r="H407" s="8">
        <v>1</v>
      </c>
      <c r="I407" s="13">
        <v>290.10000000000002</v>
      </c>
      <c r="J407" s="11">
        <v>256.39999999999998</v>
      </c>
      <c r="K407" s="13">
        <v>256.39999999999998</v>
      </c>
      <c r="L407" s="36">
        <v>28</v>
      </c>
      <c r="M407" s="85">
        <f t="shared" si="54"/>
        <v>143466.13</v>
      </c>
      <c r="N407" s="85"/>
      <c r="O407" s="85"/>
      <c r="P407" s="85"/>
      <c r="Q407" s="11">
        <f t="shared" si="55"/>
        <v>143466.13</v>
      </c>
      <c r="R407" s="85">
        <v>143466.13</v>
      </c>
      <c r="S407" s="100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11"/>
      <c r="AF407" s="205"/>
      <c r="AG407" s="179" t="s">
        <v>197</v>
      </c>
      <c r="AH407" s="118"/>
      <c r="AI407" s="159"/>
      <c r="AJ407" s="182" t="s">
        <v>1393</v>
      </c>
      <c r="AK407" s="182"/>
      <c r="AL407" s="182"/>
      <c r="AM407" s="182"/>
      <c r="AN407" s="182"/>
      <c r="AO407" s="70">
        <f>MAX(AO$26:AO406)+1</f>
        <v>371</v>
      </c>
      <c r="AP407" s="70" t="s">
        <v>142</v>
      </c>
      <c r="AQ407" s="70" t="str">
        <f t="shared" si="56"/>
        <v>371.</v>
      </c>
      <c r="AV407" s="114"/>
    </row>
    <row r="408" spans="1:48" ht="22.5" customHeight="1" x14ac:dyDescent="0.25">
      <c r="A408" s="93" t="str">
        <f t="shared" si="53"/>
        <v>372.</v>
      </c>
      <c r="B408" s="93">
        <v>927</v>
      </c>
      <c r="C408" s="222" t="s">
        <v>132</v>
      </c>
      <c r="D408" s="8">
        <v>1970</v>
      </c>
      <c r="E408" s="17" t="s">
        <v>23</v>
      </c>
      <c r="F408" s="4" t="s">
        <v>24</v>
      </c>
      <c r="G408" s="10">
        <v>2</v>
      </c>
      <c r="H408" s="10">
        <v>2</v>
      </c>
      <c r="I408" s="11">
        <v>518.9</v>
      </c>
      <c r="J408" s="11">
        <v>503.3</v>
      </c>
      <c r="K408" s="11">
        <v>503.3</v>
      </c>
      <c r="L408" s="35">
        <v>30</v>
      </c>
      <c r="M408" s="11">
        <f t="shared" si="54"/>
        <v>258376.76</v>
      </c>
      <c r="N408" s="11"/>
      <c r="O408" s="11"/>
      <c r="P408" s="11"/>
      <c r="Q408" s="11">
        <f t="shared" si="55"/>
        <v>258376.76</v>
      </c>
      <c r="R408" s="11"/>
      <c r="S408" s="35"/>
      <c r="T408" s="11"/>
      <c r="U408" s="11"/>
      <c r="V408" s="11"/>
      <c r="W408" s="11"/>
      <c r="X408" s="11"/>
      <c r="Y408" s="11"/>
      <c r="Z408" s="11"/>
      <c r="AA408" s="11">
        <v>100</v>
      </c>
      <c r="AB408" s="11">
        <v>258376.76</v>
      </c>
      <c r="AC408" s="11"/>
      <c r="AD408" s="11"/>
      <c r="AE408" s="11"/>
      <c r="AF408" s="74"/>
      <c r="AG408" s="29" t="s">
        <v>197</v>
      </c>
      <c r="AH408" s="118"/>
      <c r="AI408" s="159"/>
      <c r="AJ408" s="182"/>
      <c r="AK408" s="182"/>
      <c r="AL408" s="182"/>
      <c r="AM408" s="182"/>
      <c r="AN408" s="182"/>
      <c r="AO408" s="70">
        <f>MAX(AO$26:AO407)+1</f>
        <v>372</v>
      </c>
      <c r="AP408" s="70" t="s">
        <v>142</v>
      </c>
      <c r="AQ408" s="70" t="str">
        <f t="shared" si="56"/>
        <v>372.</v>
      </c>
      <c r="AS408" s="87"/>
      <c r="AV408" s="114"/>
    </row>
    <row r="409" spans="1:48" ht="22.5" customHeight="1" x14ac:dyDescent="0.25">
      <c r="A409" s="93" t="str">
        <f t="shared" si="53"/>
        <v>373.</v>
      </c>
      <c r="B409" s="93">
        <v>928</v>
      </c>
      <c r="C409" s="222" t="s">
        <v>133</v>
      </c>
      <c r="D409" s="8">
        <v>1971</v>
      </c>
      <c r="E409" s="17" t="s">
        <v>23</v>
      </c>
      <c r="F409" s="4" t="s">
        <v>24</v>
      </c>
      <c r="G409" s="10">
        <v>2</v>
      </c>
      <c r="H409" s="10">
        <v>2</v>
      </c>
      <c r="I409" s="11">
        <v>544</v>
      </c>
      <c r="J409" s="11">
        <v>503</v>
      </c>
      <c r="K409" s="11">
        <v>503</v>
      </c>
      <c r="L409" s="35">
        <v>28</v>
      </c>
      <c r="M409" s="11">
        <f t="shared" si="54"/>
        <v>269225.58</v>
      </c>
      <c r="N409" s="11"/>
      <c r="O409" s="11"/>
      <c r="P409" s="11"/>
      <c r="Q409" s="11">
        <f t="shared" si="55"/>
        <v>269225.58</v>
      </c>
      <c r="R409" s="11">
        <v>269225.58</v>
      </c>
      <c r="S409" s="35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74"/>
      <c r="AG409" s="29" t="s">
        <v>197</v>
      </c>
      <c r="AH409" s="118"/>
      <c r="AI409" s="159"/>
      <c r="AJ409" s="182" t="s">
        <v>1393</v>
      </c>
      <c r="AK409" s="182"/>
      <c r="AL409" s="182"/>
      <c r="AM409" s="182"/>
      <c r="AN409" s="182"/>
      <c r="AO409" s="70">
        <f>MAX(AO$26:AO408)+1</f>
        <v>373</v>
      </c>
      <c r="AP409" s="70" t="s">
        <v>142</v>
      </c>
      <c r="AQ409" s="70" t="str">
        <f t="shared" si="56"/>
        <v>373.</v>
      </c>
      <c r="AS409" s="87"/>
      <c r="AV409" s="114"/>
    </row>
    <row r="410" spans="1:48" ht="22.5" customHeight="1" x14ac:dyDescent="0.25">
      <c r="A410" s="93" t="str">
        <f t="shared" si="53"/>
        <v>374.</v>
      </c>
      <c r="B410" s="93">
        <v>997</v>
      </c>
      <c r="C410" s="222" t="s">
        <v>334</v>
      </c>
      <c r="D410" s="8">
        <v>1973</v>
      </c>
      <c r="E410" s="9" t="s">
        <v>23</v>
      </c>
      <c r="F410" s="4" t="s">
        <v>24</v>
      </c>
      <c r="G410" s="8">
        <v>5</v>
      </c>
      <c r="H410" s="8">
        <v>4</v>
      </c>
      <c r="I410" s="13">
        <v>3617.6</v>
      </c>
      <c r="J410" s="11">
        <v>3343.2</v>
      </c>
      <c r="K410" s="13">
        <v>3343.2</v>
      </c>
      <c r="L410" s="36">
        <v>123</v>
      </c>
      <c r="M410" s="85">
        <f t="shared" si="54"/>
        <v>1500151.76</v>
      </c>
      <c r="N410" s="85"/>
      <c r="O410" s="85"/>
      <c r="P410" s="85"/>
      <c r="Q410" s="11">
        <f t="shared" si="55"/>
        <v>1500151.76</v>
      </c>
      <c r="R410" s="85">
        <f>899308.04+600843.72</f>
        <v>1500151.76</v>
      </c>
      <c r="S410" s="100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11"/>
      <c r="AF410" s="205"/>
      <c r="AG410" s="29" t="s">
        <v>197</v>
      </c>
      <c r="AH410" s="118"/>
      <c r="AI410" s="159"/>
      <c r="AJ410" s="182" t="s">
        <v>1408</v>
      </c>
      <c r="AK410" s="182"/>
      <c r="AL410" s="182"/>
      <c r="AM410" s="182"/>
      <c r="AN410" s="182"/>
      <c r="AO410" s="70">
        <f>MAX(AO$26:AO409)+1</f>
        <v>374</v>
      </c>
      <c r="AP410" s="70" t="s">
        <v>142</v>
      </c>
      <c r="AQ410" s="70" t="str">
        <f t="shared" si="56"/>
        <v>374.</v>
      </c>
      <c r="AS410" s="87"/>
      <c r="AV410" s="114"/>
    </row>
    <row r="411" spans="1:48" ht="23.25" customHeight="1" x14ac:dyDescent="0.25">
      <c r="A411" s="93" t="str">
        <f t="shared" si="53"/>
        <v>375.</v>
      </c>
      <c r="B411" s="93">
        <v>1005</v>
      </c>
      <c r="C411" s="222" t="s">
        <v>368</v>
      </c>
      <c r="D411" s="8">
        <v>1969</v>
      </c>
      <c r="E411" s="9" t="s">
        <v>23</v>
      </c>
      <c r="F411" s="4" t="s">
        <v>26</v>
      </c>
      <c r="G411" s="8">
        <v>5</v>
      </c>
      <c r="H411" s="8">
        <v>3</v>
      </c>
      <c r="I411" s="13">
        <v>2236.7800000000002</v>
      </c>
      <c r="J411" s="11">
        <v>2050.98</v>
      </c>
      <c r="K411" s="13">
        <v>2050.98</v>
      </c>
      <c r="L411" s="36">
        <v>73</v>
      </c>
      <c r="M411" s="85">
        <f t="shared" si="54"/>
        <v>484908.68</v>
      </c>
      <c r="N411" s="85"/>
      <c r="O411" s="85"/>
      <c r="P411" s="85"/>
      <c r="Q411" s="11">
        <f t="shared" si="55"/>
        <v>484908.68</v>
      </c>
      <c r="R411" s="85">
        <v>370755.68</v>
      </c>
      <c r="S411" s="100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11"/>
      <c r="AF411" s="205">
        <v>114153</v>
      </c>
      <c r="AG411" s="29" t="s">
        <v>197</v>
      </c>
      <c r="AH411" s="118"/>
      <c r="AI411" s="159"/>
      <c r="AJ411" s="186" t="s">
        <v>1405</v>
      </c>
      <c r="AK411" s="186"/>
      <c r="AL411" s="186"/>
      <c r="AM411" s="186"/>
      <c r="AN411" s="186"/>
      <c r="AO411" s="70">
        <f>MAX(AO$26:AO410)+1</f>
        <v>375</v>
      </c>
      <c r="AP411" s="70" t="s">
        <v>142</v>
      </c>
      <c r="AQ411" s="70" t="str">
        <f t="shared" si="56"/>
        <v>375.</v>
      </c>
      <c r="AS411" s="87"/>
      <c r="AV411" s="114"/>
    </row>
    <row r="412" spans="1:48" ht="22.5" customHeight="1" x14ac:dyDescent="0.25">
      <c r="A412" s="93" t="str">
        <f t="shared" si="53"/>
        <v>376.</v>
      </c>
      <c r="B412" s="93">
        <v>1006</v>
      </c>
      <c r="C412" s="222" t="s">
        <v>335</v>
      </c>
      <c r="D412" s="8">
        <v>1962</v>
      </c>
      <c r="E412" s="17" t="s">
        <v>23</v>
      </c>
      <c r="F412" s="4" t="s">
        <v>24</v>
      </c>
      <c r="G412" s="10">
        <v>4</v>
      </c>
      <c r="H412" s="10">
        <v>3</v>
      </c>
      <c r="I412" s="11">
        <v>1584</v>
      </c>
      <c r="J412" s="11">
        <v>1560.4</v>
      </c>
      <c r="K412" s="11">
        <v>1560.4</v>
      </c>
      <c r="L412" s="35">
        <v>54</v>
      </c>
      <c r="M412" s="11">
        <f t="shared" si="54"/>
        <v>482161.22</v>
      </c>
      <c r="N412" s="11"/>
      <c r="O412" s="11"/>
      <c r="P412" s="11"/>
      <c r="Q412" s="11">
        <f t="shared" si="55"/>
        <v>482161.22</v>
      </c>
      <c r="R412" s="11">
        <v>482161.22</v>
      </c>
      <c r="S412" s="35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74"/>
      <c r="AG412" s="29" t="s">
        <v>197</v>
      </c>
      <c r="AH412" s="118"/>
      <c r="AI412" s="159"/>
      <c r="AJ412" s="182" t="s">
        <v>1396</v>
      </c>
      <c r="AK412" s="182"/>
      <c r="AL412" s="182"/>
      <c r="AM412" s="182"/>
      <c r="AN412" s="182"/>
      <c r="AO412" s="70">
        <f>MAX(AO$26:AO411)+1</f>
        <v>376</v>
      </c>
      <c r="AP412" s="70" t="s">
        <v>142</v>
      </c>
      <c r="AQ412" s="70" t="str">
        <f t="shared" si="56"/>
        <v>376.</v>
      </c>
      <c r="AS412" s="87"/>
      <c r="AV412" s="114"/>
    </row>
    <row r="413" spans="1:48" ht="22.5" customHeight="1" x14ac:dyDescent="0.25">
      <c r="A413" s="93" t="str">
        <f t="shared" si="53"/>
        <v>377.</v>
      </c>
      <c r="B413" s="93">
        <v>1010</v>
      </c>
      <c r="C413" s="222" t="s">
        <v>336</v>
      </c>
      <c r="D413" s="8">
        <v>1966</v>
      </c>
      <c r="E413" s="9" t="s">
        <v>23</v>
      </c>
      <c r="F413" s="4" t="s">
        <v>24</v>
      </c>
      <c r="G413" s="8">
        <v>2</v>
      </c>
      <c r="H413" s="8">
        <v>1</v>
      </c>
      <c r="I413" s="13">
        <v>318.89999999999998</v>
      </c>
      <c r="J413" s="11">
        <v>211.1</v>
      </c>
      <c r="K413" s="13">
        <v>211.1</v>
      </c>
      <c r="L413" s="36">
        <v>12</v>
      </c>
      <c r="M413" s="85">
        <f t="shared" si="54"/>
        <v>969302.85</v>
      </c>
      <c r="N413" s="85"/>
      <c r="O413" s="85"/>
      <c r="P413" s="85"/>
      <c r="Q413" s="11">
        <f t="shared" si="55"/>
        <v>969302.85</v>
      </c>
      <c r="R413" s="85">
        <v>230376.8</v>
      </c>
      <c r="S413" s="100"/>
      <c r="T413" s="85"/>
      <c r="U413" s="85"/>
      <c r="V413" s="85"/>
      <c r="W413" s="85"/>
      <c r="X413" s="85"/>
      <c r="Y413" s="85">
        <v>270.5</v>
      </c>
      <c r="Z413" s="85">
        <v>717553.46</v>
      </c>
      <c r="AA413" s="85"/>
      <c r="AB413" s="85"/>
      <c r="AC413" s="85"/>
      <c r="AD413" s="85"/>
      <c r="AE413" s="85"/>
      <c r="AF413" s="205">
        <v>21372.59</v>
      </c>
      <c r="AG413" s="29" t="s">
        <v>197</v>
      </c>
      <c r="AH413" s="118"/>
      <c r="AI413" s="159"/>
      <c r="AJ413" s="182" t="s">
        <v>1406</v>
      </c>
      <c r="AK413" s="182"/>
      <c r="AL413" s="182"/>
      <c r="AM413" s="182"/>
      <c r="AN413" s="182"/>
      <c r="AO413" s="70">
        <f>MAX(AO$26:AO412)+1</f>
        <v>377</v>
      </c>
      <c r="AP413" s="70" t="s">
        <v>142</v>
      </c>
      <c r="AQ413" s="70" t="str">
        <f t="shared" si="56"/>
        <v>377.</v>
      </c>
      <c r="AS413" s="87"/>
      <c r="AV413" s="114"/>
    </row>
    <row r="414" spans="1:48" ht="22.5" customHeight="1" x14ac:dyDescent="0.25">
      <c r="A414" s="93" t="str">
        <f t="shared" si="53"/>
        <v>378.</v>
      </c>
      <c r="B414" s="93">
        <v>1014</v>
      </c>
      <c r="C414" s="222" t="s">
        <v>370</v>
      </c>
      <c r="D414" s="8">
        <v>1974</v>
      </c>
      <c r="E414" s="9" t="s">
        <v>23</v>
      </c>
      <c r="F414" s="4" t="s">
        <v>24</v>
      </c>
      <c r="G414" s="8">
        <v>2</v>
      </c>
      <c r="H414" s="8">
        <v>3</v>
      </c>
      <c r="I414" s="13">
        <v>944.7</v>
      </c>
      <c r="J414" s="11">
        <v>858.5</v>
      </c>
      <c r="K414" s="13">
        <v>858.5</v>
      </c>
      <c r="L414" s="36">
        <v>21</v>
      </c>
      <c r="M414" s="85">
        <f t="shared" si="54"/>
        <v>234924.73</v>
      </c>
      <c r="N414" s="85"/>
      <c r="O414" s="85"/>
      <c r="P414" s="85"/>
      <c r="Q414" s="11">
        <f t="shared" si="55"/>
        <v>234924.73</v>
      </c>
      <c r="R414" s="85">
        <v>234924.73</v>
      </c>
      <c r="S414" s="100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205"/>
      <c r="AG414" s="29" t="s">
        <v>197</v>
      </c>
      <c r="AH414" s="118"/>
      <c r="AI414" s="159"/>
      <c r="AJ414" s="182" t="s">
        <v>1396</v>
      </c>
      <c r="AK414" s="182"/>
      <c r="AL414" s="182"/>
      <c r="AM414" s="182"/>
      <c r="AN414" s="182"/>
      <c r="AO414" s="70">
        <f>MAX(AO$26:AO413)+1</f>
        <v>378</v>
      </c>
      <c r="AP414" s="70" t="s">
        <v>142</v>
      </c>
      <c r="AQ414" s="70" t="str">
        <f t="shared" si="56"/>
        <v>378.</v>
      </c>
      <c r="AS414" s="87"/>
      <c r="AV414" s="114"/>
    </row>
    <row r="415" spans="1:48" ht="22.5" customHeight="1" x14ac:dyDescent="0.25">
      <c r="A415" s="93" t="str">
        <f t="shared" si="53"/>
        <v>379.</v>
      </c>
      <c r="B415" s="93">
        <v>1015</v>
      </c>
      <c r="C415" s="222" t="s">
        <v>371</v>
      </c>
      <c r="D415" s="8">
        <v>1974</v>
      </c>
      <c r="E415" s="9" t="s">
        <v>23</v>
      </c>
      <c r="F415" s="4" t="s">
        <v>24</v>
      </c>
      <c r="G415" s="8">
        <v>2</v>
      </c>
      <c r="H415" s="8">
        <v>3</v>
      </c>
      <c r="I415" s="13">
        <v>854.8</v>
      </c>
      <c r="J415" s="11">
        <v>491</v>
      </c>
      <c r="K415" s="13">
        <v>491</v>
      </c>
      <c r="L415" s="36">
        <v>31</v>
      </c>
      <c r="M415" s="85">
        <f t="shared" si="54"/>
        <v>231342.36</v>
      </c>
      <c r="N415" s="85"/>
      <c r="O415" s="85"/>
      <c r="P415" s="85"/>
      <c r="Q415" s="11">
        <f t="shared" si="55"/>
        <v>231342.36</v>
      </c>
      <c r="R415" s="85">
        <v>231342.36</v>
      </c>
      <c r="S415" s="100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205"/>
      <c r="AG415" s="29" t="s">
        <v>197</v>
      </c>
      <c r="AH415" s="118"/>
      <c r="AI415" s="159"/>
      <c r="AJ415" s="182" t="s">
        <v>1396</v>
      </c>
      <c r="AK415" s="182"/>
      <c r="AL415" s="182"/>
      <c r="AM415" s="182"/>
      <c r="AN415" s="182"/>
      <c r="AO415" s="70">
        <f>MAX(AO$26:AO414)+1</f>
        <v>379</v>
      </c>
      <c r="AP415" s="70" t="s">
        <v>142</v>
      </c>
      <c r="AQ415" s="70" t="str">
        <f t="shared" si="56"/>
        <v>379.</v>
      </c>
      <c r="AS415" s="87"/>
      <c r="AV415" s="114"/>
    </row>
    <row r="416" spans="1:48" ht="22.5" customHeight="1" x14ac:dyDescent="0.25">
      <c r="A416" s="93" t="str">
        <f t="shared" si="53"/>
        <v>380.</v>
      </c>
      <c r="B416" s="93">
        <v>1023</v>
      </c>
      <c r="C416" s="222" t="s">
        <v>337</v>
      </c>
      <c r="D416" s="8">
        <v>1952</v>
      </c>
      <c r="E416" s="17" t="s">
        <v>23</v>
      </c>
      <c r="F416" s="4" t="s">
        <v>24</v>
      </c>
      <c r="G416" s="10">
        <v>2</v>
      </c>
      <c r="H416" s="10">
        <v>1</v>
      </c>
      <c r="I416" s="11">
        <v>255.17</v>
      </c>
      <c r="J416" s="11">
        <v>168.5</v>
      </c>
      <c r="K416" s="11">
        <v>168.5</v>
      </c>
      <c r="L416" s="35">
        <v>7</v>
      </c>
      <c r="M416" s="11">
        <f t="shared" si="54"/>
        <v>1317499.1099999999</v>
      </c>
      <c r="N416" s="11"/>
      <c r="O416" s="11"/>
      <c r="P416" s="11"/>
      <c r="Q416" s="11">
        <f t="shared" si="55"/>
        <v>1317499.1099999999</v>
      </c>
      <c r="R416" s="11"/>
      <c r="S416" s="35"/>
      <c r="T416" s="11"/>
      <c r="U416" s="11"/>
      <c r="V416" s="11"/>
      <c r="W416" s="11"/>
      <c r="X416" s="11"/>
      <c r="Y416" s="11">
        <v>154</v>
      </c>
      <c r="Z416" s="11">
        <v>1134134</v>
      </c>
      <c r="AA416" s="11"/>
      <c r="AB416" s="11"/>
      <c r="AC416" s="11"/>
      <c r="AD416" s="11"/>
      <c r="AE416" s="11"/>
      <c r="AF416" s="74">
        <v>183365.11</v>
      </c>
      <c r="AG416" s="29" t="s">
        <v>197</v>
      </c>
      <c r="AH416" s="118"/>
      <c r="AI416" s="159"/>
      <c r="AJ416" s="182"/>
      <c r="AK416" s="182"/>
      <c r="AL416" s="182"/>
      <c r="AM416" s="182"/>
      <c r="AN416" s="182"/>
      <c r="AO416" s="70">
        <f>MAX(AO$26:AO415)+1</f>
        <v>380</v>
      </c>
      <c r="AP416" s="70" t="s">
        <v>142</v>
      </c>
      <c r="AQ416" s="70" t="str">
        <f t="shared" si="56"/>
        <v>380.</v>
      </c>
      <c r="AS416" s="87"/>
      <c r="AV416" s="114"/>
    </row>
    <row r="417" spans="1:48" ht="22.5" customHeight="1" x14ac:dyDescent="0.25">
      <c r="A417" s="93" t="str">
        <f t="shared" si="53"/>
        <v>381.</v>
      </c>
      <c r="B417" s="93">
        <v>1029</v>
      </c>
      <c r="C417" s="222" t="s">
        <v>79</v>
      </c>
      <c r="D417" s="8">
        <v>1969</v>
      </c>
      <c r="E417" s="17" t="s">
        <v>23</v>
      </c>
      <c r="F417" s="4" t="s">
        <v>24</v>
      </c>
      <c r="G417" s="10">
        <v>5</v>
      </c>
      <c r="H417" s="10">
        <v>2</v>
      </c>
      <c r="I417" s="11">
        <v>1888.32</v>
      </c>
      <c r="J417" s="11">
        <v>1734.32</v>
      </c>
      <c r="K417" s="11">
        <v>1734.32</v>
      </c>
      <c r="L417" s="35">
        <v>63</v>
      </c>
      <c r="M417" s="11">
        <f t="shared" si="54"/>
        <v>450840.68000000005</v>
      </c>
      <c r="N417" s="11"/>
      <c r="O417" s="11"/>
      <c r="P417" s="11"/>
      <c r="Q417" s="11">
        <f t="shared" si="55"/>
        <v>450840.68000000005</v>
      </c>
      <c r="R417" s="11">
        <v>354017.28000000003</v>
      </c>
      <c r="S417" s="35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74">
        <v>96823.4</v>
      </c>
      <c r="AG417" s="29" t="s">
        <v>197</v>
      </c>
      <c r="AH417" s="118"/>
      <c r="AI417" s="159"/>
      <c r="AJ417" s="182" t="s">
        <v>1406</v>
      </c>
      <c r="AK417" s="182"/>
      <c r="AL417" s="182"/>
      <c r="AM417" s="182"/>
      <c r="AN417" s="182"/>
      <c r="AO417" s="70">
        <f>MAX(AO$26:AO416)+1</f>
        <v>381</v>
      </c>
      <c r="AP417" s="70" t="s">
        <v>142</v>
      </c>
      <c r="AQ417" s="70" t="str">
        <f t="shared" si="56"/>
        <v>381.</v>
      </c>
      <c r="AS417" s="87"/>
      <c r="AV417" s="114"/>
    </row>
    <row r="418" spans="1:48" ht="22.5" customHeight="1" x14ac:dyDescent="0.25">
      <c r="A418" s="93" t="str">
        <f t="shared" si="53"/>
        <v>382.</v>
      </c>
      <c r="B418" s="93">
        <v>1030</v>
      </c>
      <c r="C418" s="222" t="s">
        <v>80</v>
      </c>
      <c r="D418" s="8">
        <v>1985</v>
      </c>
      <c r="E418" s="9" t="s">
        <v>23</v>
      </c>
      <c r="F418" s="4" t="s">
        <v>24</v>
      </c>
      <c r="G418" s="8">
        <v>5</v>
      </c>
      <c r="H418" s="8">
        <v>4</v>
      </c>
      <c r="I418" s="13">
        <v>3077.2</v>
      </c>
      <c r="J418" s="11">
        <v>2822.3</v>
      </c>
      <c r="K418" s="13">
        <v>2822.3</v>
      </c>
      <c r="L418" s="36">
        <v>119</v>
      </c>
      <c r="M418" s="85">
        <f t="shared" si="54"/>
        <v>912593.91999999993</v>
      </c>
      <c r="N418" s="85"/>
      <c r="O418" s="85"/>
      <c r="P418" s="85"/>
      <c r="Q418" s="11">
        <f t="shared" si="55"/>
        <v>912593.91999999993</v>
      </c>
      <c r="R418" s="85">
        <v>824982.72</v>
      </c>
      <c r="S418" s="100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11"/>
      <c r="AF418" s="205">
        <v>87611.199999999997</v>
      </c>
      <c r="AG418" s="29" t="s">
        <v>197</v>
      </c>
      <c r="AH418" s="118"/>
      <c r="AI418" s="159"/>
      <c r="AJ418" s="182" t="s">
        <v>1393</v>
      </c>
      <c r="AK418" s="182"/>
      <c r="AL418" s="182"/>
      <c r="AM418" s="182"/>
      <c r="AN418" s="182"/>
      <c r="AO418" s="70">
        <f>MAX(AO$26:AO417)+1</f>
        <v>382</v>
      </c>
      <c r="AP418" s="70" t="s">
        <v>142</v>
      </c>
      <c r="AQ418" s="70" t="str">
        <f t="shared" si="56"/>
        <v>382.</v>
      </c>
      <c r="AS418" s="87"/>
      <c r="AV418" s="114"/>
    </row>
    <row r="419" spans="1:48" ht="22.5" customHeight="1" x14ac:dyDescent="0.25">
      <c r="A419" s="93" t="str">
        <f t="shared" ref="A419:A449" si="57">AQ419</f>
        <v>383.</v>
      </c>
      <c r="B419" s="93">
        <v>1031</v>
      </c>
      <c r="C419" s="222" t="s">
        <v>373</v>
      </c>
      <c r="D419" s="8">
        <v>1971</v>
      </c>
      <c r="E419" s="9" t="s">
        <v>23</v>
      </c>
      <c r="F419" s="4" t="s">
        <v>24</v>
      </c>
      <c r="G419" s="8">
        <v>2</v>
      </c>
      <c r="H419" s="8">
        <v>2</v>
      </c>
      <c r="I419" s="13">
        <v>785.5</v>
      </c>
      <c r="J419" s="11">
        <v>726.7</v>
      </c>
      <c r="K419" s="13">
        <v>726.7</v>
      </c>
      <c r="L419" s="36">
        <v>35</v>
      </c>
      <c r="M419" s="85">
        <f t="shared" ref="M419:M450" si="58">R419+T419+V419+X419+Z419+AB419+AE419+AF419</f>
        <v>258635.44</v>
      </c>
      <c r="N419" s="85"/>
      <c r="O419" s="85"/>
      <c r="P419" s="85"/>
      <c r="Q419" s="11">
        <f t="shared" ref="Q419:Q449" si="59">M419</f>
        <v>258635.44</v>
      </c>
      <c r="R419" s="85">
        <v>258635.44</v>
      </c>
      <c r="S419" s="100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11"/>
      <c r="AF419" s="205"/>
      <c r="AG419" s="29" t="s">
        <v>197</v>
      </c>
      <c r="AH419" s="118"/>
      <c r="AI419" s="159"/>
      <c r="AJ419" s="182" t="s">
        <v>1393</v>
      </c>
      <c r="AK419" s="182"/>
      <c r="AL419" s="182"/>
      <c r="AM419" s="182"/>
      <c r="AN419" s="182"/>
      <c r="AO419" s="70">
        <f>MAX(AO$26:AO418)+1</f>
        <v>383</v>
      </c>
      <c r="AP419" s="70" t="s">
        <v>142</v>
      </c>
      <c r="AQ419" s="70" t="str">
        <f t="shared" si="56"/>
        <v>383.</v>
      </c>
      <c r="AS419" s="87"/>
      <c r="AV419" s="114"/>
    </row>
    <row r="420" spans="1:48" ht="22.5" customHeight="1" x14ac:dyDescent="0.25">
      <c r="A420" s="93" t="str">
        <f t="shared" si="57"/>
        <v>384.</v>
      </c>
      <c r="B420" s="93">
        <v>1033</v>
      </c>
      <c r="C420" s="222" t="s">
        <v>82</v>
      </c>
      <c r="D420" s="8">
        <v>1973</v>
      </c>
      <c r="E420" s="9" t="s">
        <v>23</v>
      </c>
      <c r="F420" s="4" t="s">
        <v>24</v>
      </c>
      <c r="G420" s="8">
        <v>2</v>
      </c>
      <c r="H420" s="8">
        <v>2</v>
      </c>
      <c r="I420" s="13">
        <v>794.6</v>
      </c>
      <c r="J420" s="11">
        <v>733.2</v>
      </c>
      <c r="K420" s="13">
        <v>733.2</v>
      </c>
      <c r="L420" s="36">
        <v>34</v>
      </c>
      <c r="M420" s="85">
        <f t="shared" si="58"/>
        <v>533640.55000000005</v>
      </c>
      <c r="N420" s="85"/>
      <c r="O420" s="85"/>
      <c r="P420" s="85"/>
      <c r="Q420" s="11">
        <f t="shared" si="59"/>
        <v>533640.55000000005</v>
      </c>
      <c r="R420" s="85">
        <v>533640.55000000005</v>
      </c>
      <c r="S420" s="100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205"/>
      <c r="AG420" s="29" t="s">
        <v>197</v>
      </c>
      <c r="AH420" s="118"/>
      <c r="AI420" s="159"/>
      <c r="AJ420" s="182" t="s">
        <v>1395</v>
      </c>
      <c r="AK420" s="182"/>
      <c r="AL420" s="182"/>
      <c r="AM420" s="182"/>
      <c r="AN420" s="182"/>
      <c r="AO420" s="70">
        <f>MAX(AO$26:AO419)+1</f>
        <v>384</v>
      </c>
      <c r="AP420" s="70" t="s">
        <v>142</v>
      </c>
      <c r="AQ420" s="70" t="str">
        <f t="shared" si="56"/>
        <v>384.</v>
      </c>
      <c r="AS420" s="87"/>
      <c r="AV420" s="114"/>
    </row>
    <row r="421" spans="1:48" ht="22.5" customHeight="1" x14ac:dyDescent="0.25">
      <c r="A421" s="93" t="str">
        <f t="shared" si="57"/>
        <v>385.</v>
      </c>
      <c r="B421" s="93">
        <v>1036</v>
      </c>
      <c r="C421" s="222" t="s">
        <v>375</v>
      </c>
      <c r="D421" s="8">
        <v>1975</v>
      </c>
      <c r="E421" s="9" t="s">
        <v>23</v>
      </c>
      <c r="F421" s="4" t="s">
        <v>24</v>
      </c>
      <c r="G421" s="8">
        <v>2</v>
      </c>
      <c r="H421" s="8">
        <v>2</v>
      </c>
      <c r="I421" s="13">
        <v>798</v>
      </c>
      <c r="J421" s="11">
        <v>727.6</v>
      </c>
      <c r="K421" s="13">
        <v>727.6</v>
      </c>
      <c r="L421" s="36">
        <v>32</v>
      </c>
      <c r="M421" s="85">
        <f t="shared" si="58"/>
        <v>886885.42</v>
      </c>
      <c r="N421" s="85"/>
      <c r="O421" s="85"/>
      <c r="P421" s="85"/>
      <c r="Q421" s="11">
        <f t="shared" si="59"/>
        <v>886885.42</v>
      </c>
      <c r="R421" s="85">
        <f>212170.12+674715.3</f>
        <v>886885.42</v>
      </c>
      <c r="S421" s="100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205"/>
      <c r="AG421" s="29" t="s">
        <v>197</v>
      </c>
      <c r="AH421" s="118"/>
      <c r="AI421" s="159"/>
      <c r="AJ421" s="182" t="s">
        <v>1398</v>
      </c>
      <c r="AK421" s="182"/>
      <c r="AL421" s="182"/>
      <c r="AM421" s="182"/>
      <c r="AN421" s="182"/>
      <c r="AO421" s="70">
        <f>MAX(AO$26:AO420)+1</f>
        <v>385</v>
      </c>
      <c r="AP421" s="70" t="s">
        <v>142</v>
      </c>
      <c r="AQ421" s="70" t="str">
        <f t="shared" si="56"/>
        <v>385.</v>
      </c>
      <c r="AS421" s="87"/>
      <c r="AV421" s="114"/>
    </row>
    <row r="422" spans="1:48" ht="22.5" customHeight="1" x14ac:dyDescent="0.25">
      <c r="A422" s="93" t="str">
        <f t="shared" si="57"/>
        <v>386.</v>
      </c>
      <c r="B422" s="93">
        <v>1041</v>
      </c>
      <c r="C422" s="222" t="s">
        <v>376</v>
      </c>
      <c r="D422" s="8">
        <v>1967</v>
      </c>
      <c r="E422" s="9" t="s">
        <v>23</v>
      </c>
      <c r="F422" s="4" t="s">
        <v>24</v>
      </c>
      <c r="G422" s="8">
        <v>2</v>
      </c>
      <c r="H422" s="8">
        <v>1</v>
      </c>
      <c r="I422" s="13">
        <v>409.8</v>
      </c>
      <c r="J422" s="11">
        <v>361.4</v>
      </c>
      <c r="K422" s="13">
        <v>361.4</v>
      </c>
      <c r="L422" s="36">
        <v>15</v>
      </c>
      <c r="M422" s="85">
        <f t="shared" si="58"/>
        <v>383712.62999999995</v>
      </c>
      <c r="N422" s="85"/>
      <c r="O422" s="85"/>
      <c r="P422" s="85"/>
      <c r="Q422" s="11">
        <f t="shared" si="59"/>
        <v>383712.62999999995</v>
      </c>
      <c r="R422" s="85">
        <f>145570.97+215978.25</f>
        <v>361549.22</v>
      </c>
      <c r="S422" s="100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11"/>
      <c r="AF422" s="205">
        <v>22163.41</v>
      </c>
      <c r="AG422" s="29" t="s">
        <v>197</v>
      </c>
      <c r="AH422" s="118"/>
      <c r="AI422" s="159"/>
      <c r="AJ422" s="182" t="s">
        <v>2355</v>
      </c>
      <c r="AK422" s="182"/>
      <c r="AL422" s="182"/>
      <c r="AM422" s="182"/>
      <c r="AN422" s="182"/>
      <c r="AO422" s="70">
        <f>MAX(AO$26:AO421)+1</f>
        <v>386</v>
      </c>
      <c r="AP422" s="70" t="s">
        <v>142</v>
      </c>
      <c r="AQ422" s="70" t="str">
        <f t="shared" si="56"/>
        <v>386.</v>
      </c>
      <c r="AS422" s="87"/>
      <c r="AV422" s="114"/>
    </row>
    <row r="423" spans="1:48" ht="22.5" customHeight="1" x14ac:dyDescent="0.25">
      <c r="A423" s="93" t="str">
        <f t="shared" si="57"/>
        <v>387.</v>
      </c>
      <c r="B423" s="93">
        <v>1045</v>
      </c>
      <c r="C423" s="222" t="s">
        <v>340</v>
      </c>
      <c r="D423" s="8">
        <v>1969</v>
      </c>
      <c r="E423" s="17" t="s">
        <v>23</v>
      </c>
      <c r="F423" s="4" t="s">
        <v>24</v>
      </c>
      <c r="G423" s="10">
        <v>2</v>
      </c>
      <c r="H423" s="10">
        <v>2</v>
      </c>
      <c r="I423" s="13">
        <v>576.70000000000005</v>
      </c>
      <c r="J423" s="11">
        <v>517.29999999999995</v>
      </c>
      <c r="K423" s="11">
        <v>517.29999999999995</v>
      </c>
      <c r="L423" s="35">
        <v>18</v>
      </c>
      <c r="M423" s="11">
        <f t="shared" si="58"/>
        <v>540139.28</v>
      </c>
      <c r="N423" s="11"/>
      <c r="O423" s="11"/>
      <c r="P423" s="11"/>
      <c r="Q423" s="11">
        <f t="shared" si="59"/>
        <v>540139.28</v>
      </c>
      <c r="R423" s="11">
        <f>263833.26+276306.02</f>
        <v>540139.28</v>
      </c>
      <c r="S423" s="35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74"/>
      <c r="AG423" s="29" t="s">
        <v>197</v>
      </c>
      <c r="AH423" s="118"/>
      <c r="AI423" s="159"/>
      <c r="AJ423" s="182" t="s">
        <v>1407</v>
      </c>
      <c r="AK423" s="182"/>
      <c r="AL423" s="182"/>
      <c r="AM423" s="182"/>
      <c r="AN423" s="182"/>
      <c r="AO423" s="70">
        <f>MAX(AO$26:AO422)+1</f>
        <v>387</v>
      </c>
      <c r="AP423" s="70" t="s">
        <v>142</v>
      </c>
      <c r="AQ423" s="70" t="str">
        <f t="shared" si="56"/>
        <v>387.</v>
      </c>
      <c r="AS423" s="87"/>
      <c r="AV423" s="114"/>
    </row>
    <row r="424" spans="1:48" ht="22.5" customHeight="1" x14ac:dyDescent="0.25">
      <c r="A424" s="93" t="str">
        <f t="shared" si="57"/>
        <v>388.</v>
      </c>
      <c r="B424" s="93">
        <v>1062</v>
      </c>
      <c r="C424" s="222" t="s">
        <v>343</v>
      </c>
      <c r="D424" s="8">
        <v>1971</v>
      </c>
      <c r="E424" s="17" t="s">
        <v>23</v>
      </c>
      <c r="F424" s="4" t="s">
        <v>24</v>
      </c>
      <c r="G424" s="10">
        <v>5</v>
      </c>
      <c r="H424" s="10">
        <v>2</v>
      </c>
      <c r="I424" s="13">
        <v>1932.33</v>
      </c>
      <c r="J424" s="11">
        <v>1779.35</v>
      </c>
      <c r="K424" s="13">
        <v>1779.35</v>
      </c>
      <c r="L424" s="35">
        <v>73</v>
      </c>
      <c r="M424" s="11">
        <f t="shared" si="58"/>
        <v>5244086.1500000004</v>
      </c>
      <c r="N424" s="11"/>
      <c r="O424" s="11"/>
      <c r="P424" s="11"/>
      <c r="Q424" s="11">
        <f t="shared" si="59"/>
        <v>5244086.1500000004</v>
      </c>
      <c r="R424" s="11">
        <f>4613782.81+547898.27</f>
        <v>5161681.08</v>
      </c>
      <c r="S424" s="35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74">
        <v>82405.070000000007</v>
      </c>
      <c r="AG424" s="29" t="s">
        <v>197</v>
      </c>
      <c r="AH424" s="118"/>
      <c r="AI424" s="159"/>
      <c r="AJ424" s="182" t="s">
        <v>1401</v>
      </c>
      <c r="AK424" s="182"/>
      <c r="AL424" s="182"/>
      <c r="AM424" s="182"/>
      <c r="AN424" s="182"/>
      <c r="AO424" s="70">
        <f>MAX(AO$26:AO423)+1</f>
        <v>388</v>
      </c>
      <c r="AP424" s="70" t="s">
        <v>142</v>
      </c>
      <c r="AQ424" s="70" t="str">
        <f t="shared" si="56"/>
        <v>388.</v>
      </c>
      <c r="AS424" s="87"/>
      <c r="AV424" s="114"/>
    </row>
    <row r="425" spans="1:48" ht="22.5" customHeight="1" x14ac:dyDescent="0.25">
      <c r="A425" s="93" t="str">
        <f t="shared" si="57"/>
        <v>389.</v>
      </c>
      <c r="B425" s="93">
        <v>1074</v>
      </c>
      <c r="C425" s="222" t="s">
        <v>345</v>
      </c>
      <c r="D425" s="8">
        <v>1968</v>
      </c>
      <c r="E425" s="9" t="s">
        <v>23</v>
      </c>
      <c r="F425" s="4" t="s">
        <v>24</v>
      </c>
      <c r="G425" s="8">
        <v>2</v>
      </c>
      <c r="H425" s="8">
        <v>2</v>
      </c>
      <c r="I425" s="13">
        <v>529.6</v>
      </c>
      <c r="J425" s="11">
        <v>300.39999999999998</v>
      </c>
      <c r="K425" s="13">
        <v>300.39999999999998</v>
      </c>
      <c r="L425" s="36">
        <v>25</v>
      </c>
      <c r="M425" s="85">
        <f t="shared" si="58"/>
        <v>124996.98</v>
      </c>
      <c r="N425" s="85"/>
      <c r="O425" s="85"/>
      <c r="P425" s="85"/>
      <c r="Q425" s="11">
        <f t="shared" si="59"/>
        <v>124996.98</v>
      </c>
      <c r="R425" s="85">
        <v>124996.98</v>
      </c>
      <c r="S425" s="100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205"/>
      <c r="AG425" s="29" t="s">
        <v>197</v>
      </c>
      <c r="AH425" s="118"/>
      <c r="AI425" s="159"/>
      <c r="AJ425" s="182" t="s">
        <v>1396</v>
      </c>
      <c r="AK425" s="182"/>
      <c r="AL425" s="182"/>
      <c r="AM425" s="182"/>
      <c r="AN425" s="182"/>
      <c r="AO425" s="70">
        <f>MAX(AO$26:AO424)+1</f>
        <v>389</v>
      </c>
      <c r="AP425" s="70" t="s">
        <v>142</v>
      </c>
      <c r="AQ425" s="70" t="str">
        <f t="shared" si="56"/>
        <v>389.</v>
      </c>
      <c r="AS425" s="87"/>
      <c r="AV425" s="114"/>
    </row>
    <row r="426" spans="1:48" ht="22.5" customHeight="1" x14ac:dyDescent="0.25">
      <c r="A426" s="93" t="str">
        <f t="shared" si="57"/>
        <v>390.</v>
      </c>
      <c r="B426" s="93">
        <v>1075</v>
      </c>
      <c r="C426" s="222" t="s">
        <v>380</v>
      </c>
      <c r="D426" s="8">
        <v>1962</v>
      </c>
      <c r="E426" s="9" t="s">
        <v>23</v>
      </c>
      <c r="F426" s="4" t="s">
        <v>24</v>
      </c>
      <c r="G426" s="8">
        <v>2</v>
      </c>
      <c r="H426" s="8">
        <v>1</v>
      </c>
      <c r="I426" s="13">
        <v>333.52</v>
      </c>
      <c r="J426" s="11">
        <v>304.23</v>
      </c>
      <c r="K426" s="13">
        <v>260.91000000000003</v>
      </c>
      <c r="L426" s="36">
        <v>14</v>
      </c>
      <c r="M426" s="85">
        <f t="shared" si="58"/>
        <v>113662.28</v>
      </c>
      <c r="N426" s="85"/>
      <c r="O426" s="85"/>
      <c r="P426" s="85"/>
      <c r="Q426" s="11">
        <f t="shared" si="59"/>
        <v>113662.28</v>
      </c>
      <c r="R426" s="85">
        <v>113662.28</v>
      </c>
      <c r="S426" s="100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11"/>
      <c r="AF426" s="205"/>
      <c r="AG426" s="29" t="s">
        <v>197</v>
      </c>
      <c r="AH426" s="118"/>
      <c r="AI426" s="159"/>
      <c r="AJ426" s="182" t="s">
        <v>1393</v>
      </c>
      <c r="AK426" s="182"/>
      <c r="AL426" s="182"/>
      <c r="AM426" s="182"/>
      <c r="AN426" s="182"/>
      <c r="AO426" s="70">
        <f>MAX(AO$26:AO425)+1</f>
        <v>390</v>
      </c>
      <c r="AP426" s="70" t="s">
        <v>142</v>
      </c>
      <c r="AQ426" s="70" t="str">
        <f t="shared" si="56"/>
        <v>390.</v>
      </c>
      <c r="AS426" s="87"/>
      <c r="AV426" s="114"/>
    </row>
    <row r="427" spans="1:48" ht="22.5" customHeight="1" x14ac:dyDescent="0.25">
      <c r="A427" s="93" t="str">
        <f t="shared" si="57"/>
        <v>391.</v>
      </c>
      <c r="B427" s="93">
        <v>1080</v>
      </c>
      <c r="C427" s="222" t="s">
        <v>346</v>
      </c>
      <c r="D427" s="8">
        <v>1963</v>
      </c>
      <c r="E427" s="9" t="s">
        <v>23</v>
      </c>
      <c r="F427" s="4" t="s">
        <v>24</v>
      </c>
      <c r="G427" s="10">
        <v>2</v>
      </c>
      <c r="H427" s="10">
        <v>2</v>
      </c>
      <c r="I427" s="13">
        <v>551.9</v>
      </c>
      <c r="J427" s="11">
        <v>495.06</v>
      </c>
      <c r="K427" s="13">
        <v>484.56</v>
      </c>
      <c r="L427" s="35">
        <v>35</v>
      </c>
      <c r="M427" s="85">
        <f t="shared" si="58"/>
        <v>1328893.98</v>
      </c>
      <c r="N427" s="85"/>
      <c r="O427" s="85"/>
      <c r="P427" s="85"/>
      <c r="Q427" s="11">
        <f t="shared" si="59"/>
        <v>1328893.98</v>
      </c>
      <c r="R427" s="85"/>
      <c r="S427" s="100"/>
      <c r="T427" s="85"/>
      <c r="U427" s="85"/>
      <c r="V427" s="85"/>
      <c r="W427" s="85"/>
      <c r="X427" s="85"/>
      <c r="Y427" s="85">
        <v>481.1</v>
      </c>
      <c r="Z427" s="85">
        <v>1328893.98</v>
      </c>
      <c r="AA427" s="85"/>
      <c r="AB427" s="85"/>
      <c r="AC427" s="85"/>
      <c r="AD427" s="85"/>
      <c r="AE427" s="85"/>
      <c r="AF427" s="205"/>
      <c r="AG427" s="29" t="s">
        <v>197</v>
      </c>
      <c r="AH427" s="118"/>
      <c r="AI427" s="159"/>
      <c r="AJ427" s="182"/>
      <c r="AK427" s="182"/>
      <c r="AL427" s="182"/>
      <c r="AM427" s="182"/>
      <c r="AN427" s="182"/>
      <c r="AO427" s="70">
        <f>MAX(AO$26:AO426)+1</f>
        <v>391</v>
      </c>
      <c r="AP427" s="70" t="s">
        <v>142</v>
      </c>
      <c r="AQ427" s="70" t="str">
        <f t="shared" si="56"/>
        <v>391.</v>
      </c>
      <c r="AS427" s="87"/>
      <c r="AV427" s="114"/>
    </row>
    <row r="428" spans="1:48" ht="22.5" customHeight="1" x14ac:dyDescent="0.25">
      <c r="A428" s="93" t="str">
        <f t="shared" si="57"/>
        <v>392.</v>
      </c>
      <c r="B428" s="93">
        <v>1081</v>
      </c>
      <c r="C428" s="222" t="s">
        <v>347</v>
      </c>
      <c r="D428" s="8">
        <v>1972</v>
      </c>
      <c r="E428" s="17" t="s">
        <v>23</v>
      </c>
      <c r="F428" s="4" t="s">
        <v>24</v>
      </c>
      <c r="G428" s="10">
        <v>5</v>
      </c>
      <c r="H428" s="10">
        <v>4</v>
      </c>
      <c r="I428" s="13">
        <v>3533.21</v>
      </c>
      <c r="J428" s="11">
        <v>3258.51</v>
      </c>
      <c r="K428" s="13">
        <v>3210.21</v>
      </c>
      <c r="L428" s="35">
        <v>120</v>
      </c>
      <c r="M428" s="11">
        <f t="shared" si="58"/>
        <v>1536910.27</v>
      </c>
      <c r="N428" s="11"/>
      <c r="O428" s="11"/>
      <c r="P428" s="11"/>
      <c r="Q428" s="11">
        <f t="shared" si="59"/>
        <v>1536910.27</v>
      </c>
      <c r="R428" s="11">
        <f>629761.26+907149.01</f>
        <v>1536910.27</v>
      </c>
      <c r="S428" s="35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74"/>
      <c r="AG428" s="29" t="s">
        <v>197</v>
      </c>
      <c r="AH428" s="118"/>
      <c r="AI428" s="159"/>
      <c r="AJ428" s="182" t="s">
        <v>1407</v>
      </c>
      <c r="AK428" s="182"/>
      <c r="AL428" s="182"/>
      <c r="AM428" s="182"/>
      <c r="AN428" s="182"/>
      <c r="AO428" s="70">
        <f>MAX(AO$26:AO427)+1</f>
        <v>392</v>
      </c>
      <c r="AP428" s="70" t="s">
        <v>142</v>
      </c>
      <c r="AQ428" s="70" t="str">
        <f t="shared" si="56"/>
        <v>392.</v>
      </c>
      <c r="AS428" s="87"/>
      <c r="AV428" s="114"/>
    </row>
    <row r="429" spans="1:48" ht="22.5" customHeight="1" x14ac:dyDescent="0.25">
      <c r="A429" s="93" t="str">
        <f t="shared" si="57"/>
        <v>393.</v>
      </c>
      <c r="B429" s="93">
        <v>1085</v>
      </c>
      <c r="C429" s="222" t="s">
        <v>348</v>
      </c>
      <c r="D429" s="8">
        <v>1972</v>
      </c>
      <c r="E429" s="9" t="s">
        <v>23</v>
      </c>
      <c r="F429" s="4" t="s">
        <v>26</v>
      </c>
      <c r="G429" s="10">
        <v>5</v>
      </c>
      <c r="H429" s="10">
        <v>6</v>
      </c>
      <c r="I429" s="13">
        <v>5148.46</v>
      </c>
      <c r="J429" s="11">
        <v>4706.66</v>
      </c>
      <c r="K429" s="13">
        <v>4706.66</v>
      </c>
      <c r="L429" s="35">
        <v>191</v>
      </c>
      <c r="M429" s="85">
        <f t="shared" si="58"/>
        <v>1299294.3600000001</v>
      </c>
      <c r="N429" s="85"/>
      <c r="O429" s="85"/>
      <c r="P429" s="85"/>
      <c r="Q429" s="11">
        <f t="shared" si="59"/>
        <v>1299294.3600000001</v>
      </c>
      <c r="R429" s="85">
        <v>1171260.3600000001</v>
      </c>
      <c r="S429" s="100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205">
        <v>128034</v>
      </c>
      <c r="AG429" s="29" t="s">
        <v>197</v>
      </c>
      <c r="AH429" s="118"/>
      <c r="AI429" s="159"/>
      <c r="AJ429" s="182" t="s">
        <v>1405</v>
      </c>
      <c r="AK429" s="182"/>
      <c r="AL429" s="182"/>
      <c r="AM429" s="182"/>
      <c r="AN429" s="182"/>
      <c r="AO429" s="70">
        <f>MAX(AO$26:AO428)+1</f>
        <v>393</v>
      </c>
      <c r="AP429" s="70" t="s">
        <v>142</v>
      </c>
      <c r="AQ429" s="70" t="str">
        <f t="shared" si="56"/>
        <v>393.</v>
      </c>
      <c r="AS429" s="87"/>
      <c r="AV429" s="114"/>
    </row>
    <row r="430" spans="1:48" ht="22.5" customHeight="1" x14ac:dyDescent="0.25">
      <c r="A430" s="93" t="str">
        <f t="shared" si="57"/>
        <v>394.</v>
      </c>
      <c r="B430" s="93">
        <v>1086</v>
      </c>
      <c r="C430" s="222" t="s">
        <v>349</v>
      </c>
      <c r="D430" s="8">
        <v>1972</v>
      </c>
      <c r="E430" s="17" t="s">
        <v>23</v>
      </c>
      <c r="F430" s="4" t="s">
        <v>24</v>
      </c>
      <c r="G430" s="10">
        <v>5</v>
      </c>
      <c r="H430" s="10">
        <v>4</v>
      </c>
      <c r="I430" s="13">
        <v>3583.9</v>
      </c>
      <c r="J430" s="11">
        <v>3077.1</v>
      </c>
      <c r="K430" s="13">
        <v>3077.1</v>
      </c>
      <c r="L430" s="35">
        <v>138</v>
      </c>
      <c r="M430" s="11">
        <f t="shared" si="58"/>
        <v>5558127.0299999993</v>
      </c>
      <c r="N430" s="11"/>
      <c r="O430" s="11"/>
      <c r="P430" s="11"/>
      <c r="Q430" s="11">
        <f t="shared" si="59"/>
        <v>5558127.0299999993</v>
      </c>
      <c r="R430" s="11">
        <f>4892529+584759.26</f>
        <v>5477288.2599999998</v>
      </c>
      <c r="S430" s="35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74">
        <v>80838.77</v>
      </c>
      <c r="AG430" s="29" t="s">
        <v>197</v>
      </c>
      <c r="AH430" s="118"/>
      <c r="AI430" s="159"/>
      <c r="AJ430" s="182" t="s">
        <v>1401</v>
      </c>
      <c r="AK430" s="182"/>
      <c r="AL430" s="182"/>
      <c r="AM430" s="182"/>
      <c r="AN430" s="182"/>
      <c r="AO430" s="70">
        <f>MAX(AO$26:AO429)+1</f>
        <v>394</v>
      </c>
      <c r="AP430" s="70" t="s">
        <v>142</v>
      </c>
      <c r="AQ430" s="70" t="str">
        <f t="shared" si="56"/>
        <v>394.</v>
      </c>
      <c r="AS430" s="87"/>
      <c r="AV430" s="114"/>
    </row>
    <row r="431" spans="1:48" ht="22.5" customHeight="1" x14ac:dyDescent="0.25">
      <c r="A431" s="93" t="str">
        <f t="shared" si="57"/>
        <v>395.</v>
      </c>
      <c r="B431" s="93">
        <v>1087</v>
      </c>
      <c r="C431" s="222" t="s">
        <v>383</v>
      </c>
      <c r="D431" s="8">
        <v>1968</v>
      </c>
      <c r="E431" s="9" t="s">
        <v>23</v>
      </c>
      <c r="F431" s="4" t="s">
        <v>24</v>
      </c>
      <c r="G431" s="10">
        <v>2</v>
      </c>
      <c r="H431" s="10">
        <v>3</v>
      </c>
      <c r="I431" s="13">
        <v>971.1</v>
      </c>
      <c r="J431" s="11">
        <v>877.9</v>
      </c>
      <c r="K431" s="13">
        <v>877.9</v>
      </c>
      <c r="L431" s="35">
        <v>37</v>
      </c>
      <c r="M431" s="85">
        <f t="shared" si="58"/>
        <v>699092.95000000007</v>
      </c>
      <c r="N431" s="85"/>
      <c r="O431" s="85"/>
      <c r="P431" s="85"/>
      <c r="Q431" s="11">
        <f t="shared" si="59"/>
        <v>699092.95000000007</v>
      </c>
      <c r="R431" s="85">
        <f>312631.82+345565.2</f>
        <v>658197.02</v>
      </c>
      <c r="S431" s="100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11"/>
      <c r="AF431" s="205">
        <v>40895.93</v>
      </c>
      <c r="AG431" s="29" t="s">
        <v>197</v>
      </c>
      <c r="AH431" s="118"/>
      <c r="AI431" s="159"/>
      <c r="AJ431" s="182" t="s">
        <v>2355</v>
      </c>
      <c r="AK431" s="182"/>
      <c r="AL431" s="182"/>
      <c r="AM431" s="182"/>
      <c r="AN431" s="182"/>
      <c r="AO431" s="70">
        <f>MAX(AO$26:AO430)+1</f>
        <v>395</v>
      </c>
      <c r="AP431" s="70" t="s">
        <v>142</v>
      </c>
      <c r="AQ431" s="70" t="str">
        <f t="shared" si="56"/>
        <v>395.</v>
      </c>
      <c r="AS431" s="87"/>
      <c r="AV431" s="114"/>
    </row>
    <row r="432" spans="1:48" ht="22.5" customHeight="1" x14ac:dyDescent="0.25">
      <c r="A432" s="93" t="str">
        <f t="shared" si="57"/>
        <v>396.</v>
      </c>
      <c r="B432" s="93">
        <v>1090</v>
      </c>
      <c r="C432" s="222" t="s">
        <v>350</v>
      </c>
      <c r="D432" s="8">
        <v>1974</v>
      </c>
      <c r="E432" s="9" t="s">
        <v>23</v>
      </c>
      <c r="F432" s="4" t="s">
        <v>26</v>
      </c>
      <c r="G432" s="10">
        <v>5</v>
      </c>
      <c r="H432" s="10">
        <v>6</v>
      </c>
      <c r="I432" s="13">
        <v>5186</v>
      </c>
      <c r="J432" s="11">
        <v>4781.59</v>
      </c>
      <c r="K432" s="13">
        <v>4764</v>
      </c>
      <c r="L432" s="35">
        <v>191</v>
      </c>
      <c r="M432" s="85">
        <f t="shared" si="58"/>
        <v>11118133.42</v>
      </c>
      <c r="N432" s="85"/>
      <c r="O432" s="85"/>
      <c r="P432" s="85"/>
      <c r="Q432" s="11">
        <f t="shared" si="59"/>
        <v>11118133.42</v>
      </c>
      <c r="R432" s="85">
        <v>10984648.640000001</v>
      </c>
      <c r="S432" s="100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205">
        <v>133484.78</v>
      </c>
      <c r="AG432" s="29" t="s">
        <v>197</v>
      </c>
      <c r="AH432" s="118"/>
      <c r="AI432" s="159"/>
      <c r="AJ432" s="182" t="s">
        <v>1395</v>
      </c>
      <c r="AK432" s="182"/>
      <c r="AL432" s="182"/>
      <c r="AM432" s="182"/>
      <c r="AN432" s="182"/>
      <c r="AO432" s="70">
        <f>MAX(AO$26:AO431)+1</f>
        <v>396</v>
      </c>
      <c r="AP432" s="70" t="s">
        <v>142</v>
      </c>
      <c r="AQ432" s="70" t="str">
        <f t="shared" si="56"/>
        <v>396.</v>
      </c>
      <c r="AS432" s="87"/>
      <c r="AV432" s="114"/>
    </row>
    <row r="433" spans="1:48" ht="22.5" customHeight="1" x14ac:dyDescent="0.25">
      <c r="A433" s="93" t="str">
        <f t="shared" si="57"/>
        <v>397.</v>
      </c>
      <c r="B433" s="93">
        <v>1096</v>
      </c>
      <c r="C433" s="222" t="s">
        <v>384</v>
      </c>
      <c r="D433" s="8">
        <v>1966</v>
      </c>
      <c r="E433" s="9" t="s">
        <v>23</v>
      </c>
      <c r="F433" s="4" t="s">
        <v>26</v>
      </c>
      <c r="G433" s="10">
        <v>5</v>
      </c>
      <c r="H433" s="10">
        <v>3</v>
      </c>
      <c r="I433" s="13">
        <v>2237.39</v>
      </c>
      <c r="J433" s="11">
        <v>2051.14</v>
      </c>
      <c r="K433" s="13">
        <v>2051.14</v>
      </c>
      <c r="L433" s="35">
        <v>90</v>
      </c>
      <c r="M433" s="85">
        <f t="shared" si="58"/>
        <v>536764.17000000004</v>
      </c>
      <c r="N433" s="85"/>
      <c r="O433" s="85"/>
      <c r="P433" s="85"/>
      <c r="Q433" s="11">
        <f t="shared" si="59"/>
        <v>536764.17000000004</v>
      </c>
      <c r="R433" s="85">
        <f>322488.51+152624.63</f>
        <v>475113.14</v>
      </c>
      <c r="S433" s="100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205">
        <v>61651.03</v>
      </c>
      <c r="AG433" s="29" t="s">
        <v>197</v>
      </c>
      <c r="AH433" s="118"/>
      <c r="AI433" s="159"/>
      <c r="AJ433" s="182" t="s">
        <v>2356</v>
      </c>
      <c r="AK433" s="182"/>
      <c r="AL433" s="182"/>
      <c r="AM433" s="182"/>
      <c r="AN433" s="182"/>
      <c r="AO433" s="70">
        <f>MAX(AO$26:AO432)+1</f>
        <v>397</v>
      </c>
      <c r="AP433" s="70" t="s">
        <v>142</v>
      </c>
      <c r="AQ433" s="70" t="str">
        <f t="shared" si="56"/>
        <v>397.</v>
      </c>
      <c r="AS433" s="87"/>
      <c r="AV433" s="114"/>
    </row>
    <row r="434" spans="1:48" ht="22.5" customHeight="1" x14ac:dyDescent="0.25">
      <c r="A434" s="93" t="str">
        <f t="shared" si="57"/>
        <v>398.</v>
      </c>
      <c r="B434" s="93">
        <v>1095</v>
      </c>
      <c r="C434" s="222" t="s">
        <v>392</v>
      </c>
      <c r="D434" s="8">
        <v>1976</v>
      </c>
      <c r="E434" s="9" t="s">
        <v>23</v>
      </c>
      <c r="F434" s="4" t="s">
        <v>26</v>
      </c>
      <c r="G434" s="8">
        <v>5</v>
      </c>
      <c r="H434" s="8">
        <v>4</v>
      </c>
      <c r="I434" s="13">
        <v>3588.59</v>
      </c>
      <c r="J434" s="11">
        <v>3333.28</v>
      </c>
      <c r="K434" s="13">
        <v>3333.28</v>
      </c>
      <c r="L434" s="36">
        <v>134</v>
      </c>
      <c r="M434" s="85">
        <f t="shared" si="58"/>
        <v>746372.78</v>
      </c>
      <c r="N434" s="85"/>
      <c r="O434" s="85"/>
      <c r="P434" s="85"/>
      <c r="Q434" s="11">
        <f t="shared" si="59"/>
        <v>746372.78</v>
      </c>
      <c r="R434" s="85">
        <v>746372.78</v>
      </c>
      <c r="S434" s="100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205"/>
      <c r="AG434" s="179" t="s">
        <v>197</v>
      </c>
      <c r="AH434" s="118"/>
      <c r="AI434" s="159"/>
      <c r="AJ434" s="182" t="s">
        <v>1396</v>
      </c>
      <c r="AK434" s="182"/>
      <c r="AL434" s="182"/>
      <c r="AM434" s="182"/>
      <c r="AN434" s="182"/>
      <c r="AO434" s="70">
        <f>MAX(AO$26:AO433)+1</f>
        <v>398</v>
      </c>
      <c r="AP434" s="70" t="s">
        <v>142</v>
      </c>
      <c r="AQ434" s="70" t="str">
        <f t="shared" si="56"/>
        <v>398.</v>
      </c>
      <c r="AV434" s="114"/>
    </row>
    <row r="435" spans="1:48" ht="22.5" customHeight="1" x14ac:dyDescent="0.25">
      <c r="A435" s="93" t="str">
        <f t="shared" si="57"/>
        <v>399.</v>
      </c>
      <c r="B435" s="93">
        <v>991</v>
      </c>
      <c r="C435" s="222" t="s">
        <v>1228</v>
      </c>
      <c r="D435" s="8">
        <v>1973</v>
      </c>
      <c r="E435" s="9" t="s">
        <v>23</v>
      </c>
      <c r="F435" s="4" t="s">
        <v>24</v>
      </c>
      <c r="G435" s="8">
        <v>4</v>
      </c>
      <c r="H435" s="8">
        <v>1</v>
      </c>
      <c r="I435" s="13">
        <v>2421.3000000000002</v>
      </c>
      <c r="J435" s="11">
        <v>1756.6</v>
      </c>
      <c r="K435" s="13">
        <v>1756.6</v>
      </c>
      <c r="L435" s="36">
        <v>133</v>
      </c>
      <c r="M435" s="85">
        <f t="shared" si="58"/>
        <v>84303.49</v>
      </c>
      <c r="N435" s="85"/>
      <c r="O435" s="85"/>
      <c r="P435" s="85"/>
      <c r="Q435" s="11">
        <f t="shared" si="59"/>
        <v>84303.49</v>
      </c>
      <c r="R435" s="85"/>
      <c r="S435" s="100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205">
        <v>84303.49</v>
      </c>
      <c r="AG435" s="179" t="s">
        <v>197</v>
      </c>
      <c r="AH435" s="118"/>
      <c r="AI435" s="159"/>
      <c r="AJ435" s="182"/>
      <c r="AK435" s="182"/>
      <c r="AL435" s="182"/>
      <c r="AM435" s="182"/>
      <c r="AN435" s="182"/>
      <c r="AO435" s="70">
        <f>MAX(AO$26:AO434)+1</f>
        <v>399</v>
      </c>
      <c r="AP435" s="70" t="s">
        <v>142</v>
      </c>
      <c r="AQ435" s="70" t="str">
        <f t="shared" si="56"/>
        <v>399.</v>
      </c>
      <c r="AV435" s="114"/>
    </row>
    <row r="436" spans="1:48" ht="22.5" customHeight="1" x14ac:dyDescent="0.25">
      <c r="A436" s="93" t="str">
        <f t="shared" si="57"/>
        <v>400.</v>
      </c>
      <c r="B436" s="93">
        <v>1098</v>
      </c>
      <c r="C436" s="222" t="s">
        <v>394</v>
      </c>
      <c r="D436" s="8">
        <v>1970</v>
      </c>
      <c r="E436" s="17" t="s">
        <v>23</v>
      </c>
      <c r="F436" s="4" t="s">
        <v>26</v>
      </c>
      <c r="G436" s="10">
        <v>5</v>
      </c>
      <c r="H436" s="10">
        <v>3</v>
      </c>
      <c r="I436" s="13">
        <v>2232.3000000000002</v>
      </c>
      <c r="J436" s="11">
        <v>2047.8</v>
      </c>
      <c r="K436" s="13">
        <v>2047.8</v>
      </c>
      <c r="L436" s="35">
        <v>55</v>
      </c>
      <c r="M436" s="11">
        <f t="shared" si="58"/>
        <v>1113694.8799999999</v>
      </c>
      <c r="N436" s="11"/>
      <c r="O436" s="11"/>
      <c r="P436" s="11"/>
      <c r="Q436" s="11">
        <f t="shared" si="59"/>
        <v>1113694.8799999999</v>
      </c>
      <c r="R436" s="11">
        <f>513678.37+600016.51</f>
        <v>1113694.8799999999</v>
      </c>
      <c r="S436" s="35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74"/>
      <c r="AG436" s="29" t="s">
        <v>197</v>
      </c>
      <c r="AH436" s="118"/>
      <c r="AI436" s="159"/>
      <c r="AJ436" s="182" t="s">
        <v>1407</v>
      </c>
      <c r="AK436" s="182"/>
      <c r="AL436" s="182"/>
      <c r="AM436" s="182"/>
      <c r="AN436" s="182"/>
      <c r="AO436" s="70">
        <f>MAX(AO$26:AO435)+1</f>
        <v>400</v>
      </c>
      <c r="AP436" s="70" t="s">
        <v>142</v>
      </c>
      <c r="AQ436" s="70" t="str">
        <f t="shared" si="56"/>
        <v>400.</v>
      </c>
      <c r="AS436" s="87"/>
      <c r="AV436" s="114"/>
    </row>
    <row r="437" spans="1:48" ht="22.5" customHeight="1" x14ac:dyDescent="0.25">
      <c r="A437" s="93" t="str">
        <f t="shared" si="57"/>
        <v>401.</v>
      </c>
      <c r="B437" s="93">
        <v>1099</v>
      </c>
      <c r="C437" s="222" t="s">
        <v>351</v>
      </c>
      <c r="D437" s="8">
        <v>1960</v>
      </c>
      <c r="E437" s="9" t="s">
        <v>23</v>
      </c>
      <c r="F437" s="4" t="s">
        <v>24</v>
      </c>
      <c r="G437" s="10">
        <v>2</v>
      </c>
      <c r="H437" s="10">
        <v>1</v>
      </c>
      <c r="I437" s="13">
        <v>281</v>
      </c>
      <c r="J437" s="11">
        <v>201</v>
      </c>
      <c r="K437" s="13">
        <v>95.4</v>
      </c>
      <c r="L437" s="35">
        <v>6</v>
      </c>
      <c r="M437" s="85">
        <f t="shared" si="58"/>
        <v>108402.5</v>
      </c>
      <c r="N437" s="85"/>
      <c r="O437" s="85"/>
      <c r="P437" s="85"/>
      <c r="Q437" s="11">
        <f t="shared" si="59"/>
        <v>108402.5</v>
      </c>
      <c r="R437" s="85">
        <v>108402.5</v>
      </c>
      <c r="S437" s="100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11"/>
      <c r="AF437" s="205"/>
      <c r="AG437" s="29" t="s">
        <v>197</v>
      </c>
      <c r="AH437" s="118"/>
      <c r="AI437" s="159"/>
      <c r="AJ437" s="182" t="s">
        <v>1393</v>
      </c>
      <c r="AK437" s="182"/>
      <c r="AL437" s="182"/>
      <c r="AM437" s="182"/>
      <c r="AN437" s="182"/>
      <c r="AO437" s="70">
        <f>MAX(AO$26:AO436)+1</f>
        <v>401</v>
      </c>
      <c r="AP437" s="70" t="s">
        <v>142</v>
      </c>
      <c r="AQ437" s="70" t="str">
        <f t="shared" si="56"/>
        <v>401.</v>
      </c>
      <c r="AS437" s="87"/>
      <c r="AV437" s="114"/>
    </row>
    <row r="438" spans="1:48" ht="22.5" customHeight="1" x14ac:dyDescent="0.25">
      <c r="A438" s="93" t="str">
        <f t="shared" si="57"/>
        <v>402.</v>
      </c>
      <c r="B438" s="93">
        <v>1100</v>
      </c>
      <c r="C438" s="222" t="s">
        <v>352</v>
      </c>
      <c r="D438" s="8">
        <v>1966</v>
      </c>
      <c r="E438" s="17" t="s">
        <v>23</v>
      </c>
      <c r="F438" s="4" t="s">
        <v>26</v>
      </c>
      <c r="G438" s="10">
        <v>5</v>
      </c>
      <c r="H438" s="10">
        <v>3</v>
      </c>
      <c r="I438" s="13">
        <v>2185.9499999999998</v>
      </c>
      <c r="J438" s="11">
        <v>2000.15</v>
      </c>
      <c r="K438" s="13">
        <v>2000.15</v>
      </c>
      <c r="L438" s="35">
        <v>80</v>
      </c>
      <c r="M438" s="11">
        <f t="shared" si="58"/>
        <v>1067856.81</v>
      </c>
      <c r="N438" s="11"/>
      <c r="O438" s="11"/>
      <c r="P438" s="11"/>
      <c r="Q438" s="11">
        <f t="shared" si="59"/>
        <v>1067856.81</v>
      </c>
      <c r="R438" s="11">
        <f>535647.44+532209.37</f>
        <v>1067856.81</v>
      </c>
      <c r="S438" s="35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74"/>
      <c r="AG438" s="29" t="s">
        <v>197</v>
      </c>
      <c r="AH438" s="118"/>
      <c r="AI438" s="159"/>
      <c r="AJ438" s="182" t="s">
        <v>1407</v>
      </c>
      <c r="AK438" s="182"/>
      <c r="AL438" s="182"/>
      <c r="AM438" s="182"/>
      <c r="AN438" s="182"/>
      <c r="AO438" s="70">
        <f>MAX(AO$26:AO437)+1</f>
        <v>402</v>
      </c>
      <c r="AP438" s="70" t="s">
        <v>142</v>
      </c>
      <c r="AQ438" s="70" t="str">
        <f t="shared" si="56"/>
        <v>402.</v>
      </c>
      <c r="AS438" s="87"/>
      <c r="AV438" s="114"/>
    </row>
    <row r="439" spans="1:48" ht="22.5" customHeight="1" x14ac:dyDescent="0.25">
      <c r="A439" s="93" t="str">
        <f t="shared" si="57"/>
        <v>403.</v>
      </c>
      <c r="B439" s="93">
        <v>1101</v>
      </c>
      <c r="C439" s="222" t="s">
        <v>385</v>
      </c>
      <c r="D439" s="8">
        <v>1972</v>
      </c>
      <c r="E439" s="9" t="s">
        <v>23</v>
      </c>
      <c r="F439" s="4" t="s">
        <v>24</v>
      </c>
      <c r="G439" s="10">
        <v>5</v>
      </c>
      <c r="H439" s="10">
        <v>4</v>
      </c>
      <c r="I439" s="13">
        <v>3436</v>
      </c>
      <c r="J439" s="11">
        <v>3162.6</v>
      </c>
      <c r="K439" s="13">
        <v>3162.6</v>
      </c>
      <c r="L439" s="35">
        <v>126</v>
      </c>
      <c r="M439" s="85">
        <f t="shared" si="58"/>
        <v>865211.95</v>
      </c>
      <c r="N439" s="85"/>
      <c r="O439" s="85"/>
      <c r="P439" s="85"/>
      <c r="Q439" s="11">
        <f t="shared" si="59"/>
        <v>865211.95</v>
      </c>
      <c r="R439" s="85">
        <v>865211.95</v>
      </c>
      <c r="S439" s="100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205"/>
      <c r="AG439" s="29" t="s">
        <v>197</v>
      </c>
      <c r="AH439" s="118"/>
      <c r="AI439" s="159"/>
      <c r="AJ439" s="182" t="s">
        <v>1405</v>
      </c>
      <c r="AK439" s="182"/>
      <c r="AL439" s="182"/>
      <c r="AM439" s="182"/>
      <c r="AN439" s="182"/>
      <c r="AO439" s="70">
        <f>MAX(AO$26:AO438)+1</f>
        <v>403</v>
      </c>
      <c r="AP439" s="70" t="s">
        <v>142</v>
      </c>
      <c r="AQ439" s="70" t="str">
        <f t="shared" si="56"/>
        <v>403.</v>
      </c>
      <c r="AS439" s="87"/>
      <c r="AV439" s="114"/>
    </row>
    <row r="440" spans="1:48" ht="22.5" customHeight="1" x14ac:dyDescent="0.25">
      <c r="A440" s="93" t="str">
        <f t="shared" si="57"/>
        <v>404.</v>
      </c>
      <c r="B440" s="93">
        <v>1102</v>
      </c>
      <c r="C440" s="222" t="s">
        <v>353</v>
      </c>
      <c r="D440" s="8">
        <v>1971</v>
      </c>
      <c r="E440" s="17" t="s">
        <v>23</v>
      </c>
      <c r="F440" s="4" t="s">
        <v>24</v>
      </c>
      <c r="G440" s="10">
        <v>5</v>
      </c>
      <c r="H440" s="10">
        <v>2</v>
      </c>
      <c r="I440" s="13">
        <v>1908.2</v>
      </c>
      <c r="J440" s="11">
        <v>1755.2</v>
      </c>
      <c r="K440" s="13">
        <v>1687.8</v>
      </c>
      <c r="L440" s="35">
        <v>52</v>
      </c>
      <c r="M440" s="11">
        <f t="shared" si="58"/>
        <v>960197.71000000008</v>
      </c>
      <c r="N440" s="11"/>
      <c r="O440" s="11"/>
      <c r="P440" s="11"/>
      <c r="Q440" s="11">
        <f t="shared" si="59"/>
        <v>960197.71000000008</v>
      </c>
      <c r="R440" s="11">
        <f>481994.27+385881.14</f>
        <v>867875.41</v>
      </c>
      <c r="S440" s="35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74">
        <v>92322.3</v>
      </c>
      <c r="AG440" s="29" t="s">
        <v>197</v>
      </c>
      <c r="AH440" s="118"/>
      <c r="AI440" s="159"/>
      <c r="AJ440" s="182" t="s">
        <v>2355</v>
      </c>
      <c r="AK440" s="182"/>
      <c r="AL440" s="182"/>
      <c r="AM440" s="182"/>
      <c r="AN440" s="182"/>
      <c r="AO440" s="70">
        <f>MAX(AO$26:AO439)+1</f>
        <v>404</v>
      </c>
      <c r="AP440" s="70" t="s">
        <v>142</v>
      </c>
      <c r="AQ440" s="70" t="str">
        <f t="shared" si="56"/>
        <v>404.</v>
      </c>
      <c r="AS440" s="87"/>
      <c r="AV440" s="114"/>
    </row>
    <row r="441" spans="1:48" ht="22.5" customHeight="1" x14ac:dyDescent="0.25">
      <c r="A441" s="93" t="str">
        <f t="shared" si="57"/>
        <v>405.</v>
      </c>
      <c r="B441" s="93">
        <v>1103</v>
      </c>
      <c r="C441" s="222" t="s">
        <v>354</v>
      </c>
      <c r="D441" s="8">
        <v>1972</v>
      </c>
      <c r="E441" s="17" t="s">
        <v>23</v>
      </c>
      <c r="F441" s="4" t="s">
        <v>24</v>
      </c>
      <c r="G441" s="10">
        <v>5</v>
      </c>
      <c r="H441" s="10">
        <v>4</v>
      </c>
      <c r="I441" s="13">
        <v>3072.49</v>
      </c>
      <c r="J441" s="11">
        <v>2769.89</v>
      </c>
      <c r="K441" s="13">
        <v>2730.19</v>
      </c>
      <c r="L441" s="35">
        <v>79</v>
      </c>
      <c r="M441" s="11">
        <f t="shared" si="58"/>
        <v>1227705.04</v>
      </c>
      <c r="N441" s="11"/>
      <c r="O441" s="11"/>
      <c r="P441" s="11"/>
      <c r="Q441" s="11">
        <f t="shared" si="59"/>
        <v>1227705.04</v>
      </c>
      <c r="R441" s="11">
        <f>232108.62+995596.42</f>
        <v>1227705.04</v>
      </c>
      <c r="S441" s="35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74"/>
      <c r="AG441" s="29" t="s">
        <v>197</v>
      </c>
      <c r="AH441" s="118"/>
      <c r="AI441" s="159"/>
      <c r="AJ441" s="182" t="s">
        <v>1407</v>
      </c>
      <c r="AK441" s="182"/>
      <c r="AL441" s="182"/>
      <c r="AM441" s="182"/>
      <c r="AN441" s="182"/>
      <c r="AO441" s="70">
        <f>MAX(AO$26:AO440)+1</f>
        <v>405</v>
      </c>
      <c r="AP441" s="70" t="s">
        <v>142</v>
      </c>
      <c r="AQ441" s="70" t="str">
        <f t="shared" si="56"/>
        <v>405.</v>
      </c>
      <c r="AS441" s="87"/>
      <c r="AV441" s="114"/>
    </row>
    <row r="442" spans="1:48" ht="22.5" customHeight="1" x14ac:dyDescent="0.25">
      <c r="A442" s="93" t="str">
        <f t="shared" si="57"/>
        <v>406.</v>
      </c>
      <c r="B442" s="93">
        <v>1106</v>
      </c>
      <c r="C442" s="222" t="s">
        <v>382</v>
      </c>
      <c r="D442" s="8">
        <v>1974</v>
      </c>
      <c r="E442" s="9" t="s">
        <v>23</v>
      </c>
      <c r="F442" s="4" t="s">
        <v>24</v>
      </c>
      <c r="G442" s="8">
        <v>5</v>
      </c>
      <c r="H442" s="8">
        <v>2</v>
      </c>
      <c r="I442" s="13">
        <v>1990.6</v>
      </c>
      <c r="J442" s="11">
        <v>1799.3</v>
      </c>
      <c r="K442" s="13">
        <v>1785.8</v>
      </c>
      <c r="L442" s="36">
        <v>58</v>
      </c>
      <c r="M442" s="85">
        <f t="shared" si="58"/>
        <v>696200.77</v>
      </c>
      <c r="N442" s="85"/>
      <c r="O442" s="85"/>
      <c r="P442" s="85"/>
      <c r="Q442" s="11">
        <f t="shared" si="59"/>
        <v>696200.77</v>
      </c>
      <c r="R442" s="85">
        <v>696200.77</v>
      </c>
      <c r="S442" s="100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205"/>
      <c r="AG442" s="29" t="s">
        <v>197</v>
      </c>
      <c r="AH442" s="118"/>
      <c r="AI442" s="159"/>
      <c r="AJ442" s="182" t="s">
        <v>1405</v>
      </c>
      <c r="AK442" s="182"/>
      <c r="AL442" s="182"/>
      <c r="AM442" s="182"/>
      <c r="AN442" s="182"/>
      <c r="AO442" s="70">
        <f>MAX(AO$26:AO441)+1</f>
        <v>406</v>
      </c>
      <c r="AP442" s="70" t="s">
        <v>142</v>
      </c>
      <c r="AQ442" s="70" t="str">
        <f t="shared" si="56"/>
        <v>406.</v>
      </c>
      <c r="AS442" s="87"/>
      <c r="AV442" s="114"/>
    </row>
    <row r="443" spans="1:48" ht="22.5" customHeight="1" x14ac:dyDescent="0.25">
      <c r="A443" s="93" t="str">
        <f t="shared" si="57"/>
        <v>407.</v>
      </c>
      <c r="B443" s="93">
        <v>1107</v>
      </c>
      <c r="C443" s="222" t="s">
        <v>355</v>
      </c>
      <c r="D443" s="8">
        <v>1964</v>
      </c>
      <c r="E443" s="9" t="s">
        <v>23</v>
      </c>
      <c r="F443" s="4" t="s">
        <v>24</v>
      </c>
      <c r="G443" s="8">
        <v>2</v>
      </c>
      <c r="H443" s="8">
        <v>2</v>
      </c>
      <c r="I443" s="13">
        <v>545.70000000000005</v>
      </c>
      <c r="J443" s="11">
        <v>480.3</v>
      </c>
      <c r="K443" s="13">
        <v>480.3</v>
      </c>
      <c r="L443" s="36">
        <v>16</v>
      </c>
      <c r="M443" s="85">
        <f t="shared" si="58"/>
        <v>624851.70000000007</v>
      </c>
      <c r="N443" s="85"/>
      <c r="O443" s="85"/>
      <c r="P443" s="85"/>
      <c r="Q443" s="11">
        <f t="shared" si="59"/>
        <v>624851.70000000007</v>
      </c>
      <c r="R443" s="85">
        <f>251901.58+345565.2</f>
        <v>597466.78</v>
      </c>
      <c r="S443" s="100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11"/>
      <c r="AF443" s="205">
        <v>27384.92</v>
      </c>
      <c r="AG443" s="29" t="s">
        <v>197</v>
      </c>
      <c r="AH443" s="118"/>
      <c r="AI443" s="159"/>
      <c r="AJ443" s="182" t="s">
        <v>2355</v>
      </c>
      <c r="AK443" s="182"/>
      <c r="AL443" s="182"/>
      <c r="AM443" s="182"/>
      <c r="AN443" s="182"/>
      <c r="AO443" s="70">
        <f>MAX(AO$26:AO442)+1</f>
        <v>407</v>
      </c>
      <c r="AP443" s="70" t="s">
        <v>142</v>
      </c>
      <c r="AQ443" s="70" t="str">
        <f t="shared" si="56"/>
        <v>407.</v>
      </c>
      <c r="AS443" s="87"/>
      <c r="AV443" s="114"/>
    </row>
    <row r="444" spans="1:48" ht="22.5" customHeight="1" x14ac:dyDescent="0.25">
      <c r="A444" s="93" t="str">
        <f t="shared" si="57"/>
        <v>408.</v>
      </c>
      <c r="B444" s="93">
        <v>906</v>
      </c>
      <c r="C444" s="222" t="s">
        <v>75</v>
      </c>
      <c r="D444" s="8">
        <v>1963</v>
      </c>
      <c r="E444" s="17" t="s">
        <v>23</v>
      </c>
      <c r="F444" s="4" t="s">
        <v>24</v>
      </c>
      <c r="G444" s="10">
        <v>2</v>
      </c>
      <c r="H444" s="10">
        <v>1</v>
      </c>
      <c r="I444" s="13">
        <v>348.8</v>
      </c>
      <c r="J444" s="11">
        <v>287.3</v>
      </c>
      <c r="K444" s="13">
        <v>287.3</v>
      </c>
      <c r="L444" s="35">
        <v>15</v>
      </c>
      <c r="M444" s="11">
        <f t="shared" si="58"/>
        <v>60767.65</v>
      </c>
      <c r="N444" s="11"/>
      <c r="O444" s="11"/>
      <c r="P444" s="11"/>
      <c r="Q444" s="11">
        <f t="shared" si="59"/>
        <v>60767.65</v>
      </c>
      <c r="R444" s="11"/>
      <c r="S444" s="35"/>
      <c r="T444" s="11"/>
      <c r="U444" s="11"/>
      <c r="V444" s="11"/>
      <c r="W444" s="11">
        <v>229</v>
      </c>
      <c r="X444" s="11">
        <v>60767.65</v>
      </c>
      <c r="Y444" s="11"/>
      <c r="Z444" s="11"/>
      <c r="AA444" s="11"/>
      <c r="AB444" s="11"/>
      <c r="AC444" s="11"/>
      <c r="AD444" s="11"/>
      <c r="AE444" s="11"/>
      <c r="AF444" s="74"/>
      <c r="AG444" s="29" t="s">
        <v>197</v>
      </c>
      <c r="AH444" s="118"/>
      <c r="AI444" s="159"/>
      <c r="AJ444" s="182"/>
      <c r="AK444" s="182"/>
      <c r="AL444" s="182"/>
      <c r="AM444" s="182"/>
      <c r="AN444" s="182"/>
      <c r="AO444" s="70">
        <f>MAX(AO$26:AO443)+1</f>
        <v>408</v>
      </c>
      <c r="AP444" s="70" t="s">
        <v>142</v>
      </c>
      <c r="AQ444" s="70" t="str">
        <f t="shared" si="56"/>
        <v>408.</v>
      </c>
      <c r="AS444" s="87"/>
      <c r="AV444" s="114"/>
    </row>
    <row r="445" spans="1:48" ht="22.5" customHeight="1" x14ac:dyDescent="0.25">
      <c r="A445" s="93" t="str">
        <f t="shared" si="57"/>
        <v>409.</v>
      </c>
      <c r="B445" s="93">
        <v>932</v>
      </c>
      <c r="C445" s="222" t="s">
        <v>357</v>
      </c>
      <c r="D445" s="8">
        <v>1975</v>
      </c>
      <c r="E445" s="17" t="s">
        <v>23</v>
      </c>
      <c r="F445" s="4" t="s">
        <v>24</v>
      </c>
      <c r="G445" s="10">
        <v>5</v>
      </c>
      <c r="H445" s="10">
        <v>2</v>
      </c>
      <c r="I445" s="13">
        <v>1896.3</v>
      </c>
      <c r="J445" s="11">
        <v>1749.8</v>
      </c>
      <c r="K445" s="13">
        <v>1749.8</v>
      </c>
      <c r="L445" s="35">
        <v>62</v>
      </c>
      <c r="M445" s="11">
        <f t="shared" si="58"/>
        <v>106459.21</v>
      </c>
      <c r="N445" s="11"/>
      <c r="O445" s="11"/>
      <c r="P445" s="11"/>
      <c r="Q445" s="11">
        <f t="shared" si="59"/>
        <v>106459.21</v>
      </c>
      <c r="R445" s="11"/>
      <c r="S445" s="35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74">
        <v>106459.21</v>
      </c>
      <c r="AG445" s="29" t="s">
        <v>197</v>
      </c>
      <c r="AH445" s="118"/>
      <c r="AI445" s="159"/>
      <c r="AJ445" s="182"/>
      <c r="AK445" s="182"/>
      <c r="AL445" s="182"/>
      <c r="AM445" s="182"/>
      <c r="AN445" s="182"/>
      <c r="AO445" s="70">
        <f>MAX(AO$26:AO444)+1</f>
        <v>409</v>
      </c>
      <c r="AP445" s="70" t="s">
        <v>142</v>
      </c>
      <c r="AQ445" s="70" t="str">
        <f t="shared" si="56"/>
        <v>409.</v>
      </c>
      <c r="AS445" s="87"/>
      <c r="AV445" s="114"/>
    </row>
    <row r="446" spans="1:48" ht="22.5" customHeight="1" x14ac:dyDescent="0.25">
      <c r="A446" s="93" t="str">
        <f t="shared" si="57"/>
        <v>410.</v>
      </c>
      <c r="B446" s="93">
        <v>982</v>
      </c>
      <c r="C446" s="222" t="s">
        <v>359</v>
      </c>
      <c r="D446" s="4">
        <v>1973</v>
      </c>
      <c r="E446" s="9" t="s">
        <v>23</v>
      </c>
      <c r="F446" s="4" t="s">
        <v>24</v>
      </c>
      <c r="G446" s="4">
        <v>2</v>
      </c>
      <c r="H446" s="4">
        <v>2</v>
      </c>
      <c r="I446" s="11">
        <v>797.8</v>
      </c>
      <c r="J446" s="11">
        <v>726.3</v>
      </c>
      <c r="K446" s="11">
        <v>726.3</v>
      </c>
      <c r="L446" s="35">
        <v>38</v>
      </c>
      <c r="M446" s="85">
        <f t="shared" si="58"/>
        <v>1091733.29</v>
      </c>
      <c r="N446" s="85"/>
      <c r="O446" s="85"/>
      <c r="P446" s="85"/>
      <c r="Q446" s="11">
        <f t="shared" si="59"/>
        <v>1091733.29</v>
      </c>
      <c r="R446" s="85">
        <v>1048072.12</v>
      </c>
      <c r="S446" s="100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205">
        <v>43661.17</v>
      </c>
      <c r="AG446" s="29" t="s">
        <v>197</v>
      </c>
      <c r="AH446" s="118"/>
      <c r="AI446" s="159"/>
      <c r="AJ446" s="182" t="s">
        <v>1395</v>
      </c>
      <c r="AK446" s="182"/>
      <c r="AL446" s="182"/>
      <c r="AM446" s="182"/>
      <c r="AN446" s="182"/>
      <c r="AO446" s="70">
        <f>MAX(AO$26:AO445)+1</f>
        <v>410</v>
      </c>
      <c r="AP446" s="70" t="s">
        <v>142</v>
      </c>
      <c r="AQ446" s="70" t="str">
        <f t="shared" si="56"/>
        <v>410.</v>
      </c>
      <c r="AS446" s="87"/>
      <c r="AV446" s="114"/>
    </row>
    <row r="447" spans="1:48" ht="22.5" customHeight="1" x14ac:dyDescent="0.25">
      <c r="A447" s="93" t="str">
        <f t="shared" si="57"/>
        <v>411.</v>
      </c>
      <c r="B447" s="93">
        <v>907</v>
      </c>
      <c r="C447" s="222" t="s">
        <v>356</v>
      </c>
      <c r="D447" s="8">
        <v>1985</v>
      </c>
      <c r="E447" s="9" t="s">
        <v>23</v>
      </c>
      <c r="F447" s="4" t="s">
        <v>26</v>
      </c>
      <c r="G447" s="8">
        <v>3</v>
      </c>
      <c r="H447" s="8">
        <v>3</v>
      </c>
      <c r="I447" s="13">
        <v>1359.4</v>
      </c>
      <c r="J447" s="11">
        <v>1270.4000000000001</v>
      </c>
      <c r="K447" s="13">
        <v>1270.4000000000001</v>
      </c>
      <c r="L447" s="36">
        <v>54</v>
      </c>
      <c r="M447" s="85">
        <f t="shared" si="58"/>
        <v>1097600.99</v>
      </c>
      <c r="N447" s="85"/>
      <c r="O447" s="85"/>
      <c r="P447" s="85"/>
      <c r="Q447" s="11">
        <f t="shared" si="59"/>
        <v>1097600.99</v>
      </c>
      <c r="R447" s="85">
        <f>641050.72+456550.27</f>
        <v>1097600.99</v>
      </c>
      <c r="S447" s="100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11"/>
      <c r="AF447" s="205"/>
      <c r="AG447" s="29" t="s">
        <v>197</v>
      </c>
      <c r="AH447" s="118"/>
      <c r="AI447" s="159"/>
      <c r="AJ447" s="182" t="s">
        <v>1407</v>
      </c>
      <c r="AK447" s="182"/>
      <c r="AL447" s="182"/>
      <c r="AM447" s="182"/>
      <c r="AN447" s="182"/>
      <c r="AO447" s="70">
        <f>MAX(AO$26:AO446)+1</f>
        <v>411</v>
      </c>
      <c r="AP447" s="70" t="s">
        <v>142</v>
      </c>
      <c r="AQ447" s="70" t="str">
        <f t="shared" si="56"/>
        <v>411.</v>
      </c>
      <c r="AS447" s="87"/>
      <c r="AV447" s="114"/>
    </row>
    <row r="448" spans="1:48" ht="22.5" customHeight="1" x14ac:dyDescent="0.25">
      <c r="A448" s="93" t="str">
        <f t="shared" si="57"/>
        <v>412.</v>
      </c>
      <c r="B448" s="93">
        <v>908</v>
      </c>
      <c r="C448" s="222" t="s">
        <v>1563</v>
      </c>
      <c r="D448" s="8">
        <v>1966</v>
      </c>
      <c r="E448" s="9" t="s">
        <v>23</v>
      </c>
      <c r="F448" s="4" t="s">
        <v>26</v>
      </c>
      <c r="G448" s="8">
        <v>5</v>
      </c>
      <c r="H448" s="8">
        <v>5</v>
      </c>
      <c r="I448" s="13">
        <v>4959.6000000000004</v>
      </c>
      <c r="J448" s="11">
        <v>3088.7</v>
      </c>
      <c r="K448" s="13">
        <v>3088.7</v>
      </c>
      <c r="L448" s="36">
        <v>157</v>
      </c>
      <c r="M448" s="85">
        <f t="shared" si="58"/>
        <v>1851141.52</v>
      </c>
      <c r="N448" s="85"/>
      <c r="O448" s="85"/>
      <c r="P448" s="85"/>
      <c r="Q448" s="11">
        <f t="shared" si="59"/>
        <v>1851141.52</v>
      </c>
      <c r="R448" s="85">
        <v>1851141.52</v>
      </c>
      <c r="S448" s="100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11"/>
      <c r="AF448" s="205"/>
      <c r="AG448" s="29" t="s">
        <v>1496</v>
      </c>
      <c r="AH448" s="118"/>
      <c r="AI448" s="159"/>
      <c r="AJ448" s="182" t="s">
        <v>1395</v>
      </c>
      <c r="AK448" s="182"/>
      <c r="AL448" s="182"/>
      <c r="AM448" s="182"/>
      <c r="AN448" s="182"/>
      <c r="AO448" s="70">
        <f>MAX(AO$26:AO447)+1</f>
        <v>412</v>
      </c>
      <c r="AP448" s="70" t="s">
        <v>142</v>
      </c>
      <c r="AQ448" s="70" t="str">
        <f t="shared" si="56"/>
        <v>412.</v>
      </c>
      <c r="AS448" s="87"/>
      <c r="AV448" s="114"/>
    </row>
    <row r="449" spans="1:48" ht="22.5" customHeight="1" x14ac:dyDescent="0.25">
      <c r="A449" s="93" t="str">
        <f t="shared" si="57"/>
        <v>413.</v>
      </c>
      <c r="B449" s="93">
        <v>909</v>
      </c>
      <c r="C449" s="222" t="s">
        <v>1564</v>
      </c>
      <c r="D449" s="8">
        <v>1966</v>
      </c>
      <c r="E449" s="9" t="s">
        <v>23</v>
      </c>
      <c r="F449" s="4" t="s">
        <v>26</v>
      </c>
      <c r="G449" s="8">
        <v>5</v>
      </c>
      <c r="H449" s="8">
        <v>5</v>
      </c>
      <c r="I449" s="13">
        <v>4944.96</v>
      </c>
      <c r="J449" s="11">
        <v>3100.8</v>
      </c>
      <c r="K449" s="13">
        <v>3100.8</v>
      </c>
      <c r="L449" s="36">
        <v>133</v>
      </c>
      <c r="M449" s="85">
        <f t="shared" si="58"/>
        <v>1171266.44</v>
      </c>
      <c r="N449" s="85"/>
      <c r="O449" s="85"/>
      <c r="P449" s="85"/>
      <c r="Q449" s="11">
        <f t="shared" si="59"/>
        <v>1171266.44</v>
      </c>
      <c r="R449" s="85">
        <v>1171266.44</v>
      </c>
      <c r="S449" s="100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11"/>
      <c r="AF449" s="205"/>
      <c r="AG449" s="29" t="s">
        <v>1496</v>
      </c>
      <c r="AH449" s="118"/>
      <c r="AI449" s="159"/>
      <c r="AJ449" s="182" t="s">
        <v>1393</v>
      </c>
      <c r="AK449" s="182"/>
      <c r="AL449" s="182"/>
      <c r="AM449" s="182"/>
      <c r="AN449" s="182"/>
      <c r="AO449" s="70">
        <f>MAX(AO$26:AO448)+1</f>
        <v>413</v>
      </c>
      <c r="AP449" s="70" t="s">
        <v>142</v>
      </c>
      <c r="AQ449" s="70" t="str">
        <f t="shared" si="56"/>
        <v>413.</v>
      </c>
      <c r="AS449" s="87"/>
      <c r="AV449" s="114"/>
    </row>
    <row r="450" spans="1:48" ht="22.5" customHeight="1" x14ac:dyDescent="0.25">
      <c r="A450" s="93" t="str">
        <f t="shared" ref="A450:A465" si="60">AQ450</f>
        <v>414.</v>
      </c>
      <c r="B450" s="93">
        <v>910</v>
      </c>
      <c r="C450" s="222" t="s">
        <v>386</v>
      </c>
      <c r="D450" s="8">
        <v>1967</v>
      </c>
      <c r="E450" s="9" t="s">
        <v>23</v>
      </c>
      <c r="F450" s="4" t="s">
        <v>24</v>
      </c>
      <c r="G450" s="8">
        <v>5</v>
      </c>
      <c r="H450" s="8">
        <v>3</v>
      </c>
      <c r="I450" s="13">
        <v>6473</v>
      </c>
      <c r="J450" s="11">
        <v>2387.62</v>
      </c>
      <c r="K450" s="13">
        <v>1834.82</v>
      </c>
      <c r="L450" s="36">
        <v>75</v>
      </c>
      <c r="M450" s="85">
        <f t="shared" si="58"/>
        <v>1545791.91</v>
      </c>
      <c r="N450" s="85"/>
      <c r="O450" s="85"/>
      <c r="P450" s="85"/>
      <c r="Q450" s="11">
        <f t="shared" ref="Q450:Q461" si="61">M450</f>
        <v>1545791.91</v>
      </c>
      <c r="R450" s="85">
        <v>1545791.91</v>
      </c>
      <c r="S450" s="100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11"/>
      <c r="AF450" s="205"/>
      <c r="AG450" s="29" t="s">
        <v>1496</v>
      </c>
      <c r="AH450" s="118"/>
      <c r="AI450" s="159"/>
      <c r="AJ450" s="182" t="s">
        <v>1393</v>
      </c>
      <c r="AK450" s="182"/>
      <c r="AL450" s="182"/>
      <c r="AM450" s="182"/>
      <c r="AN450" s="182"/>
      <c r="AO450" s="70">
        <f>MAX(AO$26:AO449)+1</f>
        <v>414</v>
      </c>
      <c r="AP450" s="70" t="s">
        <v>142</v>
      </c>
      <c r="AQ450" s="70" t="str">
        <f t="shared" si="56"/>
        <v>414.</v>
      </c>
      <c r="AS450" s="87"/>
      <c r="AV450" s="114"/>
    </row>
    <row r="451" spans="1:48" ht="22.5" customHeight="1" x14ac:dyDescent="0.25">
      <c r="A451" s="93" t="str">
        <f t="shared" si="60"/>
        <v>415.</v>
      </c>
      <c r="B451" s="93">
        <v>911</v>
      </c>
      <c r="C451" s="222" t="s">
        <v>387</v>
      </c>
      <c r="D451" s="8">
        <v>1965</v>
      </c>
      <c r="E451" s="9" t="s">
        <v>23</v>
      </c>
      <c r="F451" s="4" t="s">
        <v>26</v>
      </c>
      <c r="G451" s="8">
        <v>5</v>
      </c>
      <c r="H451" s="8">
        <v>5</v>
      </c>
      <c r="I451" s="13">
        <v>5067.6000000000004</v>
      </c>
      <c r="J451" s="11">
        <v>3088</v>
      </c>
      <c r="K451" s="13">
        <v>3088</v>
      </c>
      <c r="L451" s="36">
        <v>134</v>
      </c>
      <c r="M451" s="85">
        <f t="shared" ref="M451:M465" si="62">R451+T451+V451+X451+Z451+AB451+AE451+AF451</f>
        <v>3154692.42</v>
      </c>
      <c r="N451" s="85"/>
      <c r="O451" s="85"/>
      <c r="P451" s="85"/>
      <c r="Q451" s="11">
        <f t="shared" si="61"/>
        <v>3154692.42</v>
      </c>
      <c r="R451" s="85">
        <f>1853316.98+1301375.44</f>
        <v>3154692.42</v>
      </c>
      <c r="S451" s="100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11"/>
      <c r="AF451" s="205"/>
      <c r="AG451" s="29" t="s">
        <v>1496</v>
      </c>
      <c r="AH451" s="118"/>
      <c r="AI451" s="159"/>
      <c r="AJ451" s="182" t="s">
        <v>1409</v>
      </c>
      <c r="AK451" s="182"/>
      <c r="AL451" s="182"/>
      <c r="AM451" s="182"/>
      <c r="AN451" s="182"/>
      <c r="AO451" s="70">
        <f>MAX(AO$26:AO450)+1</f>
        <v>415</v>
      </c>
      <c r="AP451" s="70" t="s">
        <v>142</v>
      </c>
      <c r="AQ451" s="70" t="str">
        <f t="shared" si="56"/>
        <v>415.</v>
      </c>
      <c r="AS451" s="87"/>
      <c r="AV451" s="114"/>
    </row>
    <row r="452" spans="1:48" ht="22.5" customHeight="1" x14ac:dyDescent="0.25">
      <c r="A452" s="93" t="str">
        <f t="shared" si="60"/>
        <v>416.</v>
      </c>
      <c r="B452" s="93">
        <v>912</v>
      </c>
      <c r="C452" s="222" t="s">
        <v>1565</v>
      </c>
      <c r="D452" s="8">
        <v>1966</v>
      </c>
      <c r="E452" s="9" t="s">
        <v>23</v>
      </c>
      <c r="F452" s="4" t="s">
        <v>26</v>
      </c>
      <c r="G452" s="8">
        <v>5</v>
      </c>
      <c r="H452" s="8">
        <v>5</v>
      </c>
      <c r="I452" s="13">
        <v>4954.5</v>
      </c>
      <c r="J452" s="11">
        <v>3097.3</v>
      </c>
      <c r="K452" s="13">
        <v>3097.3</v>
      </c>
      <c r="L452" s="36">
        <v>136</v>
      </c>
      <c r="M452" s="85">
        <f t="shared" si="62"/>
        <v>2320144.69</v>
      </c>
      <c r="N452" s="85"/>
      <c r="O452" s="85"/>
      <c r="P452" s="85"/>
      <c r="Q452" s="11">
        <f t="shared" si="61"/>
        <v>2320144.69</v>
      </c>
      <c r="R452" s="85">
        <v>2320144.69</v>
      </c>
      <c r="S452" s="100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11"/>
      <c r="AF452" s="205"/>
      <c r="AG452" s="29" t="s">
        <v>1496</v>
      </c>
      <c r="AH452" s="118"/>
      <c r="AI452" s="159"/>
      <c r="AJ452" s="182" t="s">
        <v>1395</v>
      </c>
      <c r="AK452" s="182"/>
      <c r="AL452" s="182"/>
      <c r="AM452" s="182"/>
      <c r="AN452" s="182"/>
      <c r="AO452" s="70">
        <f>MAX(AO$26:AO451)+1</f>
        <v>416</v>
      </c>
      <c r="AP452" s="70" t="s">
        <v>142</v>
      </c>
      <c r="AQ452" s="70" t="str">
        <f t="shared" si="56"/>
        <v>416.</v>
      </c>
      <c r="AS452" s="87"/>
      <c r="AV452" s="114"/>
    </row>
    <row r="453" spans="1:48" ht="22.5" customHeight="1" x14ac:dyDescent="0.25">
      <c r="A453" s="93" t="str">
        <f t="shared" si="60"/>
        <v>417.</v>
      </c>
      <c r="B453" s="93">
        <v>932</v>
      </c>
      <c r="C453" s="222" t="s">
        <v>357</v>
      </c>
      <c r="D453" s="8">
        <v>1975</v>
      </c>
      <c r="E453" s="9" t="s">
        <v>23</v>
      </c>
      <c r="F453" s="4" t="s">
        <v>24</v>
      </c>
      <c r="G453" s="8">
        <v>5</v>
      </c>
      <c r="H453" s="8">
        <v>2</v>
      </c>
      <c r="I453" s="13">
        <v>1896.3</v>
      </c>
      <c r="J453" s="11">
        <v>1749.8</v>
      </c>
      <c r="K453" s="13">
        <v>1749.8</v>
      </c>
      <c r="L453" s="36">
        <v>62</v>
      </c>
      <c r="M453" s="85">
        <f t="shared" si="62"/>
        <v>611713.6</v>
      </c>
      <c r="N453" s="85"/>
      <c r="O453" s="85"/>
      <c r="P453" s="85"/>
      <c r="Q453" s="11">
        <f t="shared" si="61"/>
        <v>611713.6</v>
      </c>
      <c r="R453" s="85">
        <v>611713.6</v>
      </c>
      <c r="S453" s="100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11"/>
      <c r="AF453" s="205"/>
      <c r="AG453" s="29" t="s">
        <v>1496</v>
      </c>
      <c r="AH453" s="118"/>
      <c r="AI453" s="159"/>
      <c r="AJ453" s="182" t="s">
        <v>1393</v>
      </c>
      <c r="AK453" s="182"/>
      <c r="AL453" s="182"/>
      <c r="AM453" s="182"/>
      <c r="AN453" s="182"/>
      <c r="AO453" s="70">
        <f>MAX(AO$26:AO452)+1</f>
        <v>417</v>
      </c>
      <c r="AP453" s="70" t="s">
        <v>142</v>
      </c>
      <c r="AQ453" s="70" t="str">
        <f t="shared" si="56"/>
        <v>417.</v>
      </c>
      <c r="AS453" s="87"/>
      <c r="AV453" s="114"/>
    </row>
    <row r="454" spans="1:48" ht="22.5" customHeight="1" x14ac:dyDescent="0.25">
      <c r="A454" s="93" t="str">
        <f t="shared" si="60"/>
        <v>418.</v>
      </c>
      <c r="B454" s="93">
        <v>937</v>
      </c>
      <c r="C454" s="222" t="s">
        <v>1566</v>
      </c>
      <c r="D454" s="8">
        <v>1966</v>
      </c>
      <c r="E454" s="9" t="s">
        <v>23</v>
      </c>
      <c r="F454" s="4" t="s">
        <v>24</v>
      </c>
      <c r="G454" s="8">
        <v>4</v>
      </c>
      <c r="H454" s="8">
        <v>2</v>
      </c>
      <c r="I454" s="13">
        <v>1358.3</v>
      </c>
      <c r="J454" s="11">
        <v>1262.9000000000001</v>
      </c>
      <c r="K454" s="13">
        <v>1189.8</v>
      </c>
      <c r="L454" s="36">
        <v>43</v>
      </c>
      <c r="M454" s="85">
        <f t="shared" si="62"/>
        <v>2812483.07</v>
      </c>
      <c r="N454" s="85"/>
      <c r="O454" s="85"/>
      <c r="P454" s="85"/>
      <c r="Q454" s="11">
        <f t="shared" si="61"/>
        <v>2812483.07</v>
      </c>
      <c r="R454" s="85">
        <v>2812483.07</v>
      </c>
      <c r="S454" s="100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11"/>
      <c r="AF454" s="205"/>
      <c r="AG454" s="29" t="s">
        <v>1496</v>
      </c>
      <c r="AH454" s="118"/>
      <c r="AI454" s="159"/>
      <c r="AJ454" s="182" t="s">
        <v>1395</v>
      </c>
      <c r="AK454" s="182"/>
      <c r="AL454" s="182"/>
      <c r="AM454" s="182"/>
      <c r="AN454" s="182"/>
      <c r="AO454" s="70">
        <f>MAX(AO$26:AO453)+1</f>
        <v>418</v>
      </c>
      <c r="AP454" s="70" t="s">
        <v>142</v>
      </c>
      <c r="AQ454" s="70" t="str">
        <f t="shared" si="56"/>
        <v>418.</v>
      </c>
      <c r="AS454" s="87"/>
      <c r="AV454" s="114"/>
    </row>
    <row r="455" spans="1:48" ht="22.5" customHeight="1" x14ac:dyDescent="0.25">
      <c r="A455" s="93" t="str">
        <f t="shared" si="60"/>
        <v>419.</v>
      </c>
      <c r="B455" s="93">
        <v>938</v>
      </c>
      <c r="C455" s="222" t="s">
        <v>1567</v>
      </c>
      <c r="D455" s="8">
        <v>1975</v>
      </c>
      <c r="E455" s="9" t="s">
        <v>23</v>
      </c>
      <c r="F455" s="4" t="s">
        <v>26</v>
      </c>
      <c r="G455" s="8">
        <v>5</v>
      </c>
      <c r="H455" s="8">
        <v>4</v>
      </c>
      <c r="I455" s="13">
        <v>3734.3</v>
      </c>
      <c r="J455" s="11">
        <v>3476.3</v>
      </c>
      <c r="K455" s="13">
        <v>3476.3</v>
      </c>
      <c r="L455" s="36">
        <v>116</v>
      </c>
      <c r="M455" s="85">
        <f t="shared" si="62"/>
        <v>3159410.84</v>
      </c>
      <c r="N455" s="85"/>
      <c r="O455" s="85"/>
      <c r="P455" s="85"/>
      <c r="Q455" s="11">
        <f t="shared" si="61"/>
        <v>3159410.84</v>
      </c>
      <c r="R455" s="85"/>
      <c r="S455" s="100"/>
      <c r="T455" s="85"/>
      <c r="U455" s="85">
        <v>930</v>
      </c>
      <c r="V455" s="85">
        <v>3159410.84</v>
      </c>
      <c r="W455" s="85"/>
      <c r="X455" s="85"/>
      <c r="Y455" s="85"/>
      <c r="Z455" s="85"/>
      <c r="AA455" s="85"/>
      <c r="AB455" s="85"/>
      <c r="AC455" s="85"/>
      <c r="AD455" s="85"/>
      <c r="AE455" s="11"/>
      <c r="AF455" s="205"/>
      <c r="AG455" s="29" t="s">
        <v>1496</v>
      </c>
      <c r="AH455" s="118"/>
      <c r="AI455" s="159"/>
      <c r="AJ455" s="182"/>
      <c r="AK455" s="182"/>
      <c r="AL455" s="182"/>
      <c r="AM455" s="182"/>
      <c r="AN455" s="182"/>
      <c r="AO455" s="70">
        <f>MAX(AO$26:AO454)+1</f>
        <v>419</v>
      </c>
      <c r="AP455" s="70" t="s">
        <v>142</v>
      </c>
      <c r="AQ455" s="70" t="str">
        <f t="shared" si="56"/>
        <v>419.</v>
      </c>
      <c r="AS455" s="87"/>
      <c r="AV455" s="114"/>
    </row>
    <row r="456" spans="1:48" ht="22.5" customHeight="1" x14ac:dyDescent="0.25">
      <c r="A456" s="93" t="str">
        <f t="shared" si="60"/>
        <v>420.</v>
      </c>
      <c r="B456" s="93">
        <v>942</v>
      </c>
      <c r="C456" s="222" t="s">
        <v>1568</v>
      </c>
      <c r="D456" s="8">
        <v>1995</v>
      </c>
      <c r="E456" s="9" t="s">
        <v>23</v>
      </c>
      <c r="F456" s="4" t="s">
        <v>26</v>
      </c>
      <c r="G456" s="8">
        <v>3</v>
      </c>
      <c r="H456" s="8">
        <v>3</v>
      </c>
      <c r="I456" s="13">
        <v>1457.7</v>
      </c>
      <c r="J456" s="11">
        <v>1287.8</v>
      </c>
      <c r="K456" s="13">
        <v>1287.8</v>
      </c>
      <c r="L456" s="36">
        <v>54</v>
      </c>
      <c r="M456" s="85">
        <f t="shared" si="62"/>
        <v>2539996.79</v>
      </c>
      <c r="N456" s="85"/>
      <c r="O456" s="85"/>
      <c r="P456" s="85"/>
      <c r="Q456" s="11">
        <f t="shared" si="61"/>
        <v>2539996.79</v>
      </c>
      <c r="R456" s="85"/>
      <c r="S456" s="100"/>
      <c r="T456" s="85"/>
      <c r="U456" s="85">
        <v>765.7</v>
      </c>
      <c r="V456" s="85">
        <v>2539996.79</v>
      </c>
      <c r="W456" s="85"/>
      <c r="X456" s="85"/>
      <c r="Y456" s="85"/>
      <c r="Z456" s="85"/>
      <c r="AA456" s="85"/>
      <c r="AB456" s="85"/>
      <c r="AC456" s="85"/>
      <c r="AD456" s="85"/>
      <c r="AE456" s="11"/>
      <c r="AF456" s="205"/>
      <c r="AG456" s="29" t="s">
        <v>1496</v>
      </c>
      <c r="AH456" s="118"/>
      <c r="AI456" s="159"/>
      <c r="AJ456" s="182"/>
      <c r="AK456" s="182"/>
      <c r="AL456" s="182"/>
      <c r="AM456" s="182"/>
      <c r="AN456" s="182"/>
      <c r="AO456" s="70">
        <f>MAX(AO$26:AO455)+1</f>
        <v>420</v>
      </c>
      <c r="AP456" s="70" t="s">
        <v>142</v>
      </c>
      <c r="AQ456" s="70" t="str">
        <f t="shared" si="56"/>
        <v>420.</v>
      </c>
      <c r="AS456" s="87"/>
      <c r="AV456" s="114"/>
    </row>
    <row r="457" spans="1:48" ht="22.5" customHeight="1" x14ac:dyDescent="0.25">
      <c r="A457" s="93" t="str">
        <f t="shared" si="60"/>
        <v>421.</v>
      </c>
      <c r="B457" s="93">
        <v>5744</v>
      </c>
      <c r="C457" s="222" t="s">
        <v>1569</v>
      </c>
      <c r="D457" s="8">
        <v>1956</v>
      </c>
      <c r="E457" s="9"/>
      <c r="F457" s="4" t="s">
        <v>24</v>
      </c>
      <c r="G457" s="8">
        <v>2</v>
      </c>
      <c r="H457" s="8">
        <v>3</v>
      </c>
      <c r="I457" s="13">
        <v>1418.7</v>
      </c>
      <c r="J457" s="11">
        <v>1344.7</v>
      </c>
      <c r="K457" s="13">
        <v>1344.7</v>
      </c>
      <c r="L457" s="36">
        <v>25</v>
      </c>
      <c r="M457" s="85">
        <f t="shared" si="62"/>
        <v>9013353.0500000007</v>
      </c>
      <c r="N457" s="85"/>
      <c r="O457" s="85"/>
      <c r="P457" s="85"/>
      <c r="Q457" s="11">
        <f t="shared" si="61"/>
        <v>9013353.0500000007</v>
      </c>
      <c r="R457" s="85">
        <v>1920383.08</v>
      </c>
      <c r="S457" s="100"/>
      <c r="T457" s="85"/>
      <c r="U457" s="85">
        <v>1284.8</v>
      </c>
      <c r="V457" s="85">
        <v>7092969.9699999997</v>
      </c>
      <c r="W457" s="85"/>
      <c r="X457" s="85"/>
      <c r="Y457" s="85"/>
      <c r="Z457" s="85"/>
      <c r="AA457" s="85"/>
      <c r="AB457" s="85"/>
      <c r="AC457" s="85"/>
      <c r="AD457" s="85"/>
      <c r="AE457" s="11"/>
      <c r="AF457" s="205"/>
      <c r="AG457" s="29" t="s">
        <v>1496</v>
      </c>
      <c r="AH457" s="118"/>
      <c r="AI457" s="159"/>
      <c r="AJ457" s="182" t="s">
        <v>1395</v>
      </c>
      <c r="AK457" s="182"/>
      <c r="AL457" s="182"/>
      <c r="AM457" s="182"/>
      <c r="AN457" s="182"/>
      <c r="AO457" s="70">
        <f>MAX(AO$26:AO456)+1</f>
        <v>421</v>
      </c>
      <c r="AP457" s="70" t="s">
        <v>142</v>
      </c>
      <c r="AQ457" s="70" t="str">
        <f t="shared" si="56"/>
        <v>421.</v>
      </c>
      <c r="AS457" s="87"/>
      <c r="AV457" s="114"/>
    </row>
    <row r="458" spans="1:48" ht="22.5" customHeight="1" x14ac:dyDescent="0.25">
      <c r="A458" s="93" t="str">
        <f t="shared" si="60"/>
        <v>422.</v>
      </c>
      <c r="B458" s="93">
        <v>975</v>
      </c>
      <c r="C458" s="222" t="s">
        <v>1570</v>
      </c>
      <c r="D458" s="8">
        <v>1972</v>
      </c>
      <c r="E458" s="9" t="s">
        <v>23</v>
      </c>
      <c r="F458" s="4" t="s">
        <v>24</v>
      </c>
      <c r="G458" s="8">
        <v>2</v>
      </c>
      <c r="H458" s="8">
        <v>1</v>
      </c>
      <c r="I458" s="13">
        <v>350.4</v>
      </c>
      <c r="J458" s="11">
        <v>317.39999999999998</v>
      </c>
      <c r="K458" s="13">
        <v>317.39999999999998</v>
      </c>
      <c r="L458" s="36">
        <v>17</v>
      </c>
      <c r="M458" s="85">
        <f t="shared" si="62"/>
        <v>921788.16999999993</v>
      </c>
      <c r="N458" s="85"/>
      <c r="O458" s="85"/>
      <c r="P458" s="85"/>
      <c r="Q458" s="11">
        <f t="shared" si="61"/>
        <v>921788.16999999993</v>
      </c>
      <c r="R458" s="85">
        <v>140992.93</v>
      </c>
      <c r="S458" s="100"/>
      <c r="T458" s="85"/>
      <c r="U458" s="85"/>
      <c r="V458" s="85"/>
      <c r="W458" s="85"/>
      <c r="X458" s="85"/>
      <c r="Y458" s="85">
        <v>306</v>
      </c>
      <c r="Z458" s="85">
        <v>780795.24</v>
      </c>
      <c r="AA458" s="85"/>
      <c r="AB458" s="85"/>
      <c r="AC458" s="85"/>
      <c r="AD458" s="85"/>
      <c r="AE458" s="11"/>
      <c r="AF458" s="205"/>
      <c r="AG458" s="29" t="s">
        <v>1496</v>
      </c>
      <c r="AH458" s="118"/>
      <c r="AI458" s="159"/>
      <c r="AJ458" s="182" t="s">
        <v>1393</v>
      </c>
      <c r="AK458" s="182"/>
      <c r="AL458" s="182"/>
      <c r="AM458" s="182"/>
      <c r="AN458" s="182"/>
      <c r="AO458" s="70">
        <f>MAX(AO$26:AO457)+1</f>
        <v>422</v>
      </c>
      <c r="AP458" s="70" t="s">
        <v>142</v>
      </c>
      <c r="AQ458" s="70" t="str">
        <f t="shared" si="56"/>
        <v>422.</v>
      </c>
      <c r="AS458" s="87"/>
      <c r="AV458" s="114"/>
    </row>
    <row r="459" spans="1:48" ht="22.5" customHeight="1" x14ac:dyDescent="0.25">
      <c r="A459" s="93" t="str">
        <f t="shared" si="60"/>
        <v>423.</v>
      </c>
      <c r="B459" s="93">
        <v>1111</v>
      </c>
      <c r="C459" s="222" t="s">
        <v>360</v>
      </c>
      <c r="D459" s="8">
        <v>1964</v>
      </c>
      <c r="E459" s="9" t="s">
        <v>23</v>
      </c>
      <c r="F459" s="4" t="s">
        <v>24</v>
      </c>
      <c r="G459" s="8">
        <v>2</v>
      </c>
      <c r="H459" s="8">
        <v>2</v>
      </c>
      <c r="I459" s="13">
        <v>652.07000000000005</v>
      </c>
      <c r="J459" s="11">
        <v>601.04999999999995</v>
      </c>
      <c r="K459" s="13">
        <v>601.04999999999995</v>
      </c>
      <c r="L459" s="36">
        <v>31</v>
      </c>
      <c r="M459" s="85">
        <f t="shared" si="62"/>
        <v>1482262.08</v>
      </c>
      <c r="N459" s="85"/>
      <c r="O459" s="85"/>
      <c r="P459" s="85"/>
      <c r="Q459" s="11">
        <f t="shared" si="61"/>
        <v>1482262.08</v>
      </c>
      <c r="R459" s="85"/>
      <c r="S459" s="100"/>
      <c r="T459" s="85"/>
      <c r="U459" s="85"/>
      <c r="V459" s="85"/>
      <c r="W459" s="85"/>
      <c r="X459" s="85"/>
      <c r="Y459" s="85">
        <v>503</v>
      </c>
      <c r="Z459" s="85">
        <v>1482262.08</v>
      </c>
      <c r="AA459" s="85"/>
      <c r="AB459" s="85"/>
      <c r="AC459" s="85"/>
      <c r="AD459" s="85"/>
      <c r="AE459" s="11"/>
      <c r="AF459" s="205"/>
      <c r="AG459" s="29" t="s">
        <v>1496</v>
      </c>
      <c r="AH459" s="118"/>
      <c r="AI459" s="159"/>
      <c r="AJ459" s="182"/>
      <c r="AK459" s="182"/>
      <c r="AL459" s="182"/>
      <c r="AM459" s="182"/>
      <c r="AN459" s="182"/>
      <c r="AO459" s="70">
        <f>MAX(AO$26:AO458)+1</f>
        <v>423</v>
      </c>
      <c r="AP459" s="70" t="s">
        <v>142</v>
      </c>
      <c r="AQ459" s="70" t="str">
        <f t="shared" si="56"/>
        <v>423.</v>
      </c>
      <c r="AS459" s="87"/>
      <c r="AV459" s="114"/>
    </row>
    <row r="460" spans="1:48" ht="22.5" customHeight="1" x14ac:dyDescent="0.25">
      <c r="A460" s="93" t="str">
        <f t="shared" si="60"/>
        <v>424.</v>
      </c>
      <c r="B460" s="93">
        <v>1112</v>
      </c>
      <c r="C460" s="222" t="s">
        <v>361</v>
      </c>
      <c r="D460" s="8">
        <v>1972</v>
      </c>
      <c r="E460" s="9" t="s">
        <v>23</v>
      </c>
      <c r="F460" s="4" t="s">
        <v>26</v>
      </c>
      <c r="G460" s="8">
        <v>5</v>
      </c>
      <c r="H460" s="8">
        <v>4</v>
      </c>
      <c r="I460" s="13">
        <v>3691.3</v>
      </c>
      <c r="J460" s="11">
        <v>3381.3</v>
      </c>
      <c r="K460" s="13">
        <v>3381.3</v>
      </c>
      <c r="L460" s="36">
        <v>136</v>
      </c>
      <c r="M460" s="85">
        <f t="shared" si="62"/>
        <v>2787098.4699999997</v>
      </c>
      <c r="N460" s="85"/>
      <c r="O460" s="85"/>
      <c r="P460" s="85"/>
      <c r="Q460" s="11">
        <f t="shared" si="61"/>
        <v>2787098.4699999997</v>
      </c>
      <c r="R460" s="85">
        <f>1459685.88+1327412.59</f>
        <v>2787098.4699999997</v>
      </c>
      <c r="S460" s="100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11"/>
      <c r="AF460" s="205"/>
      <c r="AG460" s="29" t="s">
        <v>1496</v>
      </c>
      <c r="AH460" s="118"/>
      <c r="AI460" s="159"/>
      <c r="AJ460" s="182" t="s">
        <v>1407</v>
      </c>
      <c r="AK460" s="182"/>
      <c r="AL460" s="182"/>
      <c r="AM460" s="182"/>
      <c r="AN460" s="182"/>
      <c r="AO460" s="70">
        <f>MAX(AO$26:AO459)+1</f>
        <v>424</v>
      </c>
      <c r="AP460" s="70" t="s">
        <v>142</v>
      </c>
      <c r="AQ460" s="70" t="str">
        <f t="shared" si="56"/>
        <v>424.</v>
      </c>
      <c r="AS460" s="87"/>
      <c r="AV460" s="114"/>
    </row>
    <row r="461" spans="1:48" ht="22.5" customHeight="1" x14ac:dyDescent="0.25">
      <c r="A461" s="93" t="str">
        <f t="shared" si="60"/>
        <v>425.</v>
      </c>
      <c r="B461" s="93">
        <v>1122</v>
      </c>
      <c r="C461" s="222" t="s">
        <v>1571</v>
      </c>
      <c r="D461" s="8">
        <v>1971</v>
      </c>
      <c r="E461" s="9" t="s">
        <v>23</v>
      </c>
      <c r="F461" s="4" t="s">
        <v>24</v>
      </c>
      <c r="G461" s="8">
        <v>2</v>
      </c>
      <c r="H461" s="8">
        <v>3</v>
      </c>
      <c r="I461" s="13">
        <v>939.07</v>
      </c>
      <c r="J461" s="11">
        <v>854.44</v>
      </c>
      <c r="K461" s="13">
        <v>854.44</v>
      </c>
      <c r="L461" s="36">
        <v>29</v>
      </c>
      <c r="M461" s="85">
        <f t="shared" si="62"/>
        <v>822124</v>
      </c>
      <c r="N461" s="85"/>
      <c r="O461" s="85"/>
      <c r="P461" s="85"/>
      <c r="Q461" s="11">
        <f t="shared" si="61"/>
        <v>822124</v>
      </c>
      <c r="R461" s="85"/>
      <c r="S461" s="100"/>
      <c r="T461" s="85"/>
      <c r="U461" s="85"/>
      <c r="V461" s="85"/>
      <c r="W461" s="85"/>
      <c r="X461" s="85"/>
      <c r="Y461" s="85">
        <v>890</v>
      </c>
      <c r="Z461" s="85">
        <v>822124</v>
      </c>
      <c r="AA461" s="85"/>
      <c r="AB461" s="85"/>
      <c r="AC461" s="85"/>
      <c r="AD461" s="85"/>
      <c r="AE461" s="11"/>
      <c r="AF461" s="205"/>
      <c r="AG461" s="29" t="s">
        <v>1496</v>
      </c>
      <c r="AH461" s="118"/>
      <c r="AI461" s="159"/>
      <c r="AJ461" s="182"/>
      <c r="AK461" s="182"/>
      <c r="AL461" s="182"/>
      <c r="AM461" s="182"/>
      <c r="AN461" s="182"/>
      <c r="AO461" s="70">
        <f>MAX(AO$26:AO460)+1</f>
        <v>425</v>
      </c>
      <c r="AP461" s="70" t="s">
        <v>142</v>
      </c>
      <c r="AQ461" s="70" t="str">
        <f t="shared" si="56"/>
        <v>425.</v>
      </c>
      <c r="AS461" s="87"/>
      <c r="AV461" s="114"/>
    </row>
    <row r="462" spans="1:48" ht="22.5" customHeight="1" x14ac:dyDescent="0.25">
      <c r="A462" s="93" t="str">
        <f t="shared" si="60"/>
        <v>426.</v>
      </c>
      <c r="B462" s="93">
        <v>1101</v>
      </c>
      <c r="C462" s="222" t="s">
        <v>385</v>
      </c>
      <c r="D462" s="8">
        <v>1972</v>
      </c>
      <c r="E462" s="9" t="s">
        <v>23</v>
      </c>
      <c r="F462" s="4" t="s">
        <v>24</v>
      </c>
      <c r="G462" s="10">
        <v>5</v>
      </c>
      <c r="H462" s="10">
        <v>4</v>
      </c>
      <c r="I462" s="13">
        <v>3436</v>
      </c>
      <c r="J462" s="11">
        <v>3162.6</v>
      </c>
      <c r="K462" s="13">
        <v>3162.6</v>
      </c>
      <c r="L462" s="35">
        <v>126</v>
      </c>
      <c r="M462" s="85">
        <f t="shared" si="62"/>
        <v>5144012.96</v>
      </c>
      <c r="N462" s="85"/>
      <c r="O462" s="85"/>
      <c r="P462" s="85"/>
      <c r="Q462" s="11">
        <f t="shared" ref="Q462:Q465" si="63">M462</f>
        <v>5144012.96</v>
      </c>
      <c r="R462" s="85">
        <v>5055464.0599999996</v>
      </c>
      <c r="S462" s="100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205">
        <v>88548.9</v>
      </c>
      <c r="AG462" s="29" t="s">
        <v>1496</v>
      </c>
      <c r="AH462" s="118"/>
      <c r="AI462" s="159"/>
      <c r="AJ462" s="182" t="s">
        <v>1395</v>
      </c>
      <c r="AK462" s="182"/>
      <c r="AL462" s="182"/>
      <c r="AM462" s="182"/>
      <c r="AN462" s="182"/>
      <c r="AO462" s="70">
        <f>MAX(AO$26:AO461)+1</f>
        <v>426</v>
      </c>
      <c r="AP462" s="70" t="s">
        <v>142</v>
      </c>
      <c r="AQ462" s="70" t="str">
        <f t="shared" si="56"/>
        <v>426.</v>
      </c>
      <c r="AS462" s="87"/>
      <c r="AV462" s="114"/>
    </row>
    <row r="463" spans="1:48" ht="22.5" customHeight="1" x14ac:dyDescent="0.25">
      <c r="A463" s="93" t="str">
        <f t="shared" si="60"/>
        <v>427.</v>
      </c>
      <c r="B463" s="93">
        <v>1106</v>
      </c>
      <c r="C463" s="222" t="s">
        <v>382</v>
      </c>
      <c r="D463" s="8">
        <v>1974</v>
      </c>
      <c r="E463" s="9" t="s">
        <v>23</v>
      </c>
      <c r="F463" s="4" t="s">
        <v>24</v>
      </c>
      <c r="G463" s="8">
        <v>5</v>
      </c>
      <c r="H463" s="8">
        <v>2</v>
      </c>
      <c r="I463" s="13">
        <v>1990.6</v>
      </c>
      <c r="J463" s="11">
        <v>1799.3</v>
      </c>
      <c r="K463" s="13">
        <v>1785.8</v>
      </c>
      <c r="L463" s="36">
        <v>58</v>
      </c>
      <c r="M463" s="85">
        <f t="shared" si="62"/>
        <v>721923.11</v>
      </c>
      <c r="N463" s="85"/>
      <c r="O463" s="85"/>
      <c r="P463" s="85"/>
      <c r="Q463" s="11">
        <f t="shared" si="63"/>
        <v>721923.11</v>
      </c>
      <c r="R463" s="85">
        <v>547087.19999999995</v>
      </c>
      <c r="S463" s="100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205">
        <v>174835.91</v>
      </c>
      <c r="AG463" s="29" t="s">
        <v>2336</v>
      </c>
      <c r="AH463" s="118"/>
      <c r="AI463" s="159"/>
      <c r="AJ463" s="182" t="s">
        <v>1395</v>
      </c>
      <c r="AK463" s="182"/>
      <c r="AL463" s="182"/>
      <c r="AM463" s="182"/>
      <c r="AN463" s="182"/>
      <c r="AO463" s="70">
        <f>MAX(AO$26:AO462)+1</f>
        <v>427</v>
      </c>
      <c r="AP463" s="70" t="s">
        <v>142</v>
      </c>
      <c r="AQ463" s="70" t="str">
        <f t="shared" si="56"/>
        <v>427.</v>
      </c>
      <c r="AS463" s="87"/>
      <c r="AV463" s="114"/>
    </row>
    <row r="464" spans="1:48" ht="22.5" customHeight="1" x14ac:dyDescent="0.25">
      <c r="A464" s="93" t="str">
        <f t="shared" si="60"/>
        <v>428.</v>
      </c>
      <c r="B464" s="93">
        <v>1025</v>
      </c>
      <c r="C464" s="222" t="s">
        <v>338</v>
      </c>
      <c r="D464" s="8">
        <v>1974</v>
      </c>
      <c r="E464" s="9" t="s">
        <v>23</v>
      </c>
      <c r="F464" s="4" t="s">
        <v>24</v>
      </c>
      <c r="G464" s="8">
        <v>2</v>
      </c>
      <c r="H464" s="8">
        <v>3</v>
      </c>
      <c r="I464" s="13">
        <v>945.7</v>
      </c>
      <c r="J464" s="11">
        <v>858.7</v>
      </c>
      <c r="K464" s="13">
        <v>858.7</v>
      </c>
      <c r="L464" s="36">
        <v>36</v>
      </c>
      <c r="M464" s="85">
        <f t="shared" si="62"/>
        <v>625772.21</v>
      </c>
      <c r="N464" s="85"/>
      <c r="O464" s="85"/>
      <c r="P464" s="85"/>
      <c r="Q464" s="11">
        <f t="shared" si="63"/>
        <v>625772.21</v>
      </c>
      <c r="R464" s="85">
        <v>537572.64</v>
      </c>
      <c r="S464" s="100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205">
        <v>88199.57</v>
      </c>
      <c r="AG464" s="29" t="s">
        <v>2336</v>
      </c>
      <c r="AH464" s="118"/>
      <c r="AI464" s="159"/>
      <c r="AJ464" s="182" t="s">
        <v>1395</v>
      </c>
      <c r="AK464" s="182"/>
      <c r="AL464" s="182"/>
      <c r="AM464" s="182"/>
      <c r="AN464" s="182"/>
      <c r="AO464" s="70">
        <f>MAX(AO$26:AO463)+1</f>
        <v>428</v>
      </c>
      <c r="AP464" s="70" t="s">
        <v>142</v>
      </c>
      <c r="AQ464" s="70" t="str">
        <f t="shared" si="56"/>
        <v>428.</v>
      </c>
      <c r="AS464" s="87"/>
      <c r="AV464" s="114"/>
    </row>
    <row r="465" spans="1:48" ht="22.5" customHeight="1" x14ac:dyDescent="0.25">
      <c r="A465" s="93" t="str">
        <f t="shared" si="60"/>
        <v>429.</v>
      </c>
      <c r="B465" s="93">
        <v>907</v>
      </c>
      <c r="C465" s="222" t="s">
        <v>356</v>
      </c>
      <c r="D465" s="8">
        <v>1985</v>
      </c>
      <c r="E465" s="9" t="s">
        <v>23</v>
      </c>
      <c r="F465" s="4" t="s">
        <v>26</v>
      </c>
      <c r="G465" s="8">
        <v>3</v>
      </c>
      <c r="H465" s="8">
        <v>3</v>
      </c>
      <c r="I465" s="13">
        <v>1359.4</v>
      </c>
      <c r="J465" s="11">
        <v>1270.4000000000001</v>
      </c>
      <c r="K465" s="13">
        <v>1270.4000000000001</v>
      </c>
      <c r="L465" s="36">
        <v>54</v>
      </c>
      <c r="M465" s="85">
        <f t="shared" si="62"/>
        <v>1441615.6600000001</v>
      </c>
      <c r="N465" s="85"/>
      <c r="O465" s="85"/>
      <c r="P465" s="85"/>
      <c r="Q465" s="11">
        <f t="shared" si="63"/>
        <v>1441615.6600000001</v>
      </c>
      <c r="R465" s="85">
        <v>1236892.8</v>
      </c>
      <c r="S465" s="100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205">
        <v>204722.86</v>
      </c>
      <c r="AG465" s="29" t="s">
        <v>2336</v>
      </c>
      <c r="AH465" s="118"/>
      <c r="AI465" s="159"/>
      <c r="AJ465" s="182" t="s">
        <v>1395</v>
      </c>
      <c r="AK465" s="182"/>
      <c r="AL465" s="182"/>
      <c r="AM465" s="182"/>
      <c r="AN465" s="182"/>
      <c r="AO465" s="70">
        <f>MAX(AO$26:AO464)+1</f>
        <v>429</v>
      </c>
      <c r="AP465" s="70" t="s">
        <v>142</v>
      </c>
      <c r="AQ465" s="70" t="str">
        <f t="shared" si="56"/>
        <v>429.</v>
      </c>
      <c r="AS465" s="87"/>
      <c r="AV465" s="114"/>
    </row>
    <row r="466" spans="1:48" ht="21" customHeight="1" x14ac:dyDescent="0.25">
      <c r="A466" s="93"/>
      <c r="B466" s="93"/>
      <c r="C466" s="236" t="s">
        <v>1359</v>
      </c>
      <c r="D466" s="4"/>
      <c r="E466" s="4"/>
      <c r="F466" s="4"/>
      <c r="G466" s="10"/>
      <c r="H466" s="10"/>
      <c r="I466" s="6">
        <f>I467+I469+I471</f>
        <v>5316.7000000000007</v>
      </c>
      <c r="J466" s="6">
        <f>J467+J469+J471</f>
        <v>4684.5</v>
      </c>
      <c r="K466" s="6">
        <f>K467+K469+K471</f>
        <v>4639.1000000000004</v>
      </c>
      <c r="L466" s="34">
        <f>L467+L469+L471</f>
        <v>216</v>
      </c>
      <c r="M466" s="6">
        <f>M467+M469+M471</f>
        <v>8416033.4400000013</v>
      </c>
      <c r="N466" s="6"/>
      <c r="O466" s="6"/>
      <c r="P466" s="6"/>
      <c r="Q466" s="6">
        <f t="shared" ref="Q466:AF466" si="64">Q467+Q469+Q471</f>
        <v>8416033.4400000013</v>
      </c>
      <c r="R466" s="6">
        <f t="shared" si="64"/>
        <v>449458.92999999993</v>
      </c>
      <c r="S466" s="6"/>
      <c r="T466" s="6"/>
      <c r="U466" s="6">
        <f t="shared" si="64"/>
        <v>2473.6999999999998</v>
      </c>
      <c r="V466" s="6">
        <f t="shared" si="64"/>
        <v>7895688.9100000001</v>
      </c>
      <c r="W466" s="6"/>
      <c r="X466" s="6"/>
      <c r="Y466" s="6"/>
      <c r="Z466" s="6"/>
      <c r="AA466" s="6"/>
      <c r="AB466" s="6"/>
      <c r="AC466" s="6"/>
      <c r="AD466" s="6"/>
      <c r="AE466" s="6"/>
      <c r="AF466" s="6">
        <f t="shared" si="64"/>
        <v>70885.600000000006</v>
      </c>
      <c r="AG466" s="31"/>
      <c r="AH466" s="175"/>
      <c r="AI466" s="159"/>
      <c r="AJ466" s="182"/>
      <c r="AK466" s="182"/>
      <c r="AL466" s="182"/>
      <c r="AM466" s="182"/>
      <c r="AN466" s="182"/>
      <c r="AQ466" s="70" t="str">
        <f t="shared" si="56"/>
        <v/>
      </c>
      <c r="AR466" s="70"/>
      <c r="AS466" s="70"/>
      <c r="AV466" s="114"/>
    </row>
    <row r="467" spans="1:48" ht="22.5" customHeight="1" x14ac:dyDescent="0.25">
      <c r="A467" s="93"/>
      <c r="B467" s="93"/>
      <c r="C467" s="236" t="s">
        <v>188</v>
      </c>
      <c r="D467" s="4"/>
      <c r="E467" s="4"/>
      <c r="F467" s="4"/>
      <c r="G467" s="10"/>
      <c r="H467" s="10"/>
      <c r="I467" s="6">
        <f>SUM(I468)</f>
        <v>1241.2</v>
      </c>
      <c r="J467" s="6">
        <f>SUM(J468)</f>
        <v>990.8</v>
      </c>
      <c r="K467" s="6">
        <f>SUM(K468)</f>
        <v>990.8</v>
      </c>
      <c r="L467" s="120">
        <f>SUM(L468)</f>
        <v>51</v>
      </c>
      <c r="M467" s="6">
        <f>SUM(M468)</f>
        <v>1541389.57</v>
      </c>
      <c r="N467" s="6"/>
      <c r="O467" s="6"/>
      <c r="P467" s="6"/>
      <c r="Q467" s="6">
        <f>SUM(Q468)</f>
        <v>1541389.57</v>
      </c>
      <c r="R467" s="6"/>
      <c r="S467" s="6"/>
      <c r="T467" s="6"/>
      <c r="U467" s="6">
        <f>SUM(U468)</f>
        <v>915.3</v>
      </c>
      <c r="V467" s="6">
        <f>SUM(V468)</f>
        <v>1541389.57</v>
      </c>
      <c r="W467" s="6"/>
      <c r="X467" s="6"/>
      <c r="Y467" s="6"/>
      <c r="Z467" s="6"/>
      <c r="AA467" s="6"/>
      <c r="AB467" s="6"/>
      <c r="AC467" s="6"/>
      <c r="AD467" s="6"/>
      <c r="AE467" s="6"/>
      <c r="AF467" s="201"/>
      <c r="AG467" s="35"/>
      <c r="AH467" s="119"/>
      <c r="AI467" s="159"/>
      <c r="AJ467" s="182"/>
      <c r="AK467" s="182"/>
      <c r="AL467" s="182"/>
      <c r="AM467" s="182"/>
      <c r="AN467" s="182"/>
      <c r="AQ467" s="70" t="str">
        <f t="shared" si="56"/>
        <v/>
      </c>
      <c r="AR467" s="70"/>
      <c r="AS467" s="70"/>
      <c r="AV467" s="114"/>
    </row>
    <row r="468" spans="1:48" ht="22.5" customHeight="1" x14ac:dyDescent="0.25">
      <c r="A468" s="93" t="str">
        <f>AQ468</f>
        <v>430.</v>
      </c>
      <c r="B468" s="93">
        <v>1153</v>
      </c>
      <c r="C468" s="222" t="s">
        <v>406</v>
      </c>
      <c r="D468" s="8">
        <v>1978</v>
      </c>
      <c r="E468" s="9" t="s">
        <v>23</v>
      </c>
      <c r="F468" s="8" t="s">
        <v>24</v>
      </c>
      <c r="G468" s="14">
        <v>2</v>
      </c>
      <c r="H468" s="14">
        <v>1</v>
      </c>
      <c r="I468" s="11">
        <v>1241.2</v>
      </c>
      <c r="J468" s="11">
        <v>990.8</v>
      </c>
      <c r="K468" s="11">
        <v>990.8</v>
      </c>
      <c r="L468" s="35">
        <v>51</v>
      </c>
      <c r="M468" s="11">
        <f>R468+T468+V468+X468+Z468+AB468+AE468+AF468</f>
        <v>1541389.57</v>
      </c>
      <c r="N468" s="6"/>
      <c r="O468" s="6"/>
      <c r="P468" s="6"/>
      <c r="Q468" s="11">
        <f>M468</f>
        <v>1541389.57</v>
      </c>
      <c r="R468" s="11"/>
      <c r="S468" s="35"/>
      <c r="T468" s="11"/>
      <c r="U468" s="11">
        <v>915.3</v>
      </c>
      <c r="V468" s="11">
        <v>1541389.57</v>
      </c>
      <c r="W468" s="11"/>
      <c r="X468" s="11"/>
      <c r="Y468" s="11"/>
      <c r="Z468" s="11"/>
      <c r="AA468" s="11"/>
      <c r="AB468" s="11"/>
      <c r="AC468" s="11"/>
      <c r="AD468" s="11"/>
      <c r="AE468" s="11"/>
      <c r="AF468" s="74"/>
      <c r="AG468" s="29" t="s">
        <v>197</v>
      </c>
      <c r="AH468" s="118"/>
      <c r="AI468" s="159"/>
      <c r="AJ468" s="182"/>
      <c r="AK468" s="182"/>
      <c r="AL468" s="182"/>
      <c r="AM468" s="182"/>
      <c r="AN468" s="182"/>
      <c r="AO468" s="70">
        <f>MAX(AO$26:AO467)+1</f>
        <v>430</v>
      </c>
      <c r="AP468" s="70" t="s">
        <v>142</v>
      </c>
      <c r="AQ468" s="70" t="str">
        <f t="shared" si="56"/>
        <v>430.</v>
      </c>
      <c r="AS468" s="70"/>
      <c r="AV468" s="114"/>
    </row>
    <row r="469" spans="1:48" ht="22.5" customHeight="1" x14ac:dyDescent="0.25">
      <c r="A469" s="93"/>
      <c r="B469" s="93"/>
      <c r="C469" s="236" t="s">
        <v>189</v>
      </c>
      <c r="D469" s="4"/>
      <c r="E469" s="4"/>
      <c r="F469" s="4"/>
      <c r="G469" s="10"/>
      <c r="H469" s="10"/>
      <c r="I469" s="6">
        <f>SUM(I470)</f>
        <v>819.2</v>
      </c>
      <c r="J469" s="6">
        <f>SUM(J470)</f>
        <v>755.3</v>
      </c>
      <c r="K469" s="6">
        <f>SUM(K470)</f>
        <v>709.9</v>
      </c>
      <c r="L469" s="120">
        <f>SUM(L470)</f>
        <v>34</v>
      </c>
      <c r="M469" s="6">
        <f>SUM(M470)</f>
        <v>183368.33</v>
      </c>
      <c r="N469" s="6"/>
      <c r="O469" s="6"/>
      <c r="P469" s="6"/>
      <c r="Q469" s="6">
        <f>SUM(Q470)</f>
        <v>183368.33</v>
      </c>
      <c r="R469" s="6">
        <f>SUM(R470)</f>
        <v>183368.33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201"/>
      <c r="AG469" s="31"/>
      <c r="AH469" s="175"/>
      <c r="AI469" s="159"/>
      <c r="AJ469" s="182"/>
      <c r="AK469" s="182"/>
      <c r="AL469" s="182"/>
      <c r="AM469" s="182"/>
      <c r="AN469" s="182"/>
      <c r="AQ469" s="70" t="str">
        <f t="shared" ref="AQ469:AQ530" si="65">CONCATENATE(AO469,AP469)</f>
        <v/>
      </c>
      <c r="AR469" s="70"/>
      <c r="AS469" s="70"/>
      <c r="AV469" s="114"/>
    </row>
    <row r="470" spans="1:48" ht="22.5" customHeight="1" x14ac:dyDescent="0.25">
      <c r="A470" s="93" t="str">
        <f>AQ470</f>
        <v>431.</v>
      </c>
      <c r="B470" s="93">
        <v>1152</v>
      </c>
      <c r="C470" s="222" t="s">
        <v>405</v>
      </c>
      <c r="D470" s="8">
        <v>1985</v>
      </c>
      <c r="E470" s="9" t="s">
        <v>23</v>
      </c>
      <c r="F470" s="8" t="s">
        <v>24</v>
      </c>
      <c r="G470" s="14">
        <v>2</v>
      </c>
      <c r="H470" s="14">
        <v>2</v>
      </c>
      <c r="I470" s="11">
        <v>819.2</v>
      </c>
      <c r="J470" s="11">
        <v>755.3</v>
      </c>
      <c r="K470" s="11">
        <v>709.9</v>
      </c>
      <c r="L470" s="35">
        <v>34</v>
      </c>
      <c r="M470" s="11">
        <f>R470+T470+V470+X470+Z470+AB470+AE470+AF470</f>
        <v>183368.33</v>
      </c>
      <c r="N470" s="6"/>
      <c r="O470" s="6"/>
      <c r="P470" s="6"/>
      <c r="Q470" s="11">
        <f>M470</f>
        <v>183368.33</v>
      </c>
      <c r="R470" s="11">
        <v>183368.33</v>
      </c>
      <c r="S470" s="35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74"/>
      <c r="AG470" s="29" t="s">
        <v>197</v>
      </c>
      <c r="AH470" s="118"/>
      <c r="AI470" s="159"/>
      <c r="AJ470" s="182" t="s">
        <v>1393</v>
      </c>
      <c r="AK470" s="182"/>
      <c r="AL470" s="182"/>
      <c r="AM470" s="182"/>
      <c r="AN470" s="182"/>
      <c r="AO470" s="70">
        <f>MAX(AO$26:AO469)+1</f>
        <v>431</v>
      </c>
      <c r="AP470" s="70" t="s">
        <v>142</v>
      </c>
      <c r="AQ470" s="70" t="str">
        <f t="shared" si="65"/>
        <v>431.</v>
      </c>
      <c r="AS470" s="70"/>
      <c r="AV470" s="114"/>
    </row>
    <row r="471" spans="1:48" ht="22.5" customHeight="1" x14ac:dyDescent="0.25">
      <c r="A471" s="93"/>
      <c r="B471" s="93"/>
      <c r="C471" s="236" t="s">
        <v>190</v>
      </c>
      <c r="D471" s="21"/>
      <c r="E471" s="9"/>
      <c r="F471" s="80"/>
      <c r="G471" s="22"/>
      <c r="H471" s="22"/>
      <c r="I471" s="81">
        <f>SUM(I472:I476)</f>
        <v>3256.3</v>
      </c>
      <c r="J471" s="81">
        <f>SUM(J472:J476)</f>
        <v>2938.4</v>
      </c>
      <c r="K471" s="81">
        <f>SUM(K472:K476)</f>
        <v>2938.4</v>
      </c>
      <c r="L471" s="81">
        <f>SUM(L472:L476)</f>
        <v>131</v>
      </c>
      <c r="M471" s="6">
        <f>SUM(M472:M476)</f>
        <v>6691275.540000001</v>
      </c>
      <c r="N471" s="6"/>
      <c r="O471" s="6"/>
      <c r="P471" s="6"/>
      <c r="Q471" s="6">
        <f t="shared" ref="Q471:AF471" si="66">SUM(Q472:Q476)</f>
        <v>6691275.540000001</v>
      </c>
      <c r="R471" s="6">
        <f t="shared" si="66"/>
        <v>266090.59999999998</v>
      </c>
      <c r="S471" s="6"/>
      <c r="T471" s="6"/>
      <c r="U471" s="6">
        <f t="shared" si="66"/>
        <v>1558.4</v>
      </c>
      <c r="V471" s="6">
        <f t="shared" si="66"/>
        <v>6354299.3399999999</v>
      </c>
      <c r="W471" s="6"/>
      <c r="X471" s="6"/>
      <c r="Y471" s="6"/>
      <c r="Z471" s="6"/>
      <c r="AA471" s="6"/>
      <c r="AB471" s="6"/>
      <c r="AC471" s="6"/>
      <c r="AD471" s="6"/>
      <c r="AE471" s="6"/>
      <c r="AF471" s="6">
        <f t="shared" si="66"/>
        <v>70885.600000000006</v>
      </c>
      <c r="AG471" s="29"/>
      <c r="AH471" s="118"/>
      <c r="AI471" s="159"/>
      <c r="AJ471" s="182"/>
      <c r="AK471" s="182"/>
      <c r="AL471" s="182"/>
      <c r="AM471" s="182"/>
      <c r="AN471" s="182"/>
      <c r="AQ471" s="70" t="str">
        <f t="shared" si="65"/>
        <v/>
      </c>
      <c r="AR471" s="70"/>
      <c r="AS471" s="70"/>
      <c r="AV471" s="114"/>
    </row>
    <row r="472" spans="1:48" ht="22.5" customHeight="1" x14ac:dyDescent="0.25">
      <c r="A472" s="93" t="str">
        <f>AQ472</f>
        <v>432.</v>
      </c>
      <c r="B472" s="93">
        <v>1147</v>
      </c>
      <c r="C472" s="222" t="s">
        <v>1223</v>
      </c>
      <c r="D472" s="21">
        <v>1979</v>
      </c>
      <c r="E472" s="9" t="s">
        <v>23</v>
      </c>
      <c r="F472" s="80" t="s">
        <v>24</v>
      </c>
      <c r="G472" s="22">
        <v>2</v>
      </c>
      <c r="H472" s="22">
        <v>2</v>
      </c>
      <c r="I472" s="106">
        <v>896.5</v>
      </c>
      <c r="J472" s="11">
        <v>811.9</v>
      </c>
      <c r="K472" s="106">
        <v>811.9</v>
      </c>
      <c r="L472" s="107">
        <v>37</v>
      </c>
      <c r="M472" s="11">
        <f>R472+T472+V472+X472+Z472+AB472+AE472+AF472</f>
        <v>186649.32</v>
      </c>
      <c r="N472" s="11"/>
      <c r="O472" s="11"/>
      <c r="P472" s="11"/>
      <c r="Q472" s="11">
        <f>M472</f>
        <v>186649.32</v>
      </c>
      <c r="R472" s="11">
        <v>186649.32</v>
      </c>
      <c r="S472" s="35"/>
      <c r="T472" s="11"/>
      <c r="U472" s="108"/>
      <c r="V472" s="6"/>
      <c r="W472" s="11"/>
      <c r="X472" s="11"/>
      <c r="Y472" s="11"/>
      <c r="Z472" s="11"/>
      <c r="AA472" s="11"/>
      <c r="AB472" s="11"/>
      <c r="AC472" s="11"/>
      <c r="AD472" s="11"/>
      <c r="AE472" s="11"/>
      <c r="AF472" s="207"/>
      <c r="AG472" s="29" t="s">
        <v>197</v>
      </c>
      <c r="AH472" s="118"/>
      <c r="AI472" s="159"/>
      <c r="AJ472" s="182" t="s">
        <v>1405</v>
      </c>
      <c r="AK472" s="182"/>
      <c r="AL472" s="182"/>
      <c r="AM472" s="182"/>
      <c r="AN472" s="182"/>
      <c r="AO472" s="70">
        <f>MAX(AO$26:AO471)+1</f>
        <v>432</v>
      </c>
      <c r="AP472" s="70" t="s">
        <v>142</v>
      </c>
      <c r="AQ472" s="70" t="str">
        <f t="shared" si="65"/>
        <v>432.</v>
      </c>
      <c r="AS472" s="70"/>
      <c r="AV472" s="114"/>
    </row>
    <row r="473" spans="1:48" ht="22.5" customHeight="1" x14ac:dyDescent="0.25">
      <c r="A473" s="93" t="str">
        <f>AQ473</f>
        <v>433.</v>
      </c>
      <c r="B473" s="93">
        <v>1142</v>
      </c>
      <c r="C473" s="222" t="s">
        <v>1326</v>
      </c>
      <c r="D473" s="8">
        <v>1989</v>
      </c>
      <c r="E473" s="9" t="s">
        <v>23</v>
      </c>
      <c r="F473" s="80" t="s">
        <v>24</v>
      </c>
      <c r="G473" s="14">
        <v>2</v>
      </c>
      <c r="H473" s="14">
        <v>1</v>
      </c>
      <c r="I473" s="106">
        <v>690.1</v>
      </c>
      <c r="J473" s="11">
        <v>603.9</v>
      </c>
      <c r="K473" s="106">
        <v>603.9</v>
      </c>
      <c r="L473" s="107">
        <v>16</v>
      </c>
      <c r="M473" s="11">
        <f>R473+T473+V473+X473+Z473+AB473+AE473+AF473</f>
        <v>2664132.7200000002</v>
      </c>
      <c r="N473" s="6"/>
      <c r="O473" s="6"/>
      <c r="P473" s="6"/>
      <c r="Q473" s="11">
        <f>M473</f>
        <v>2664132.7200000002</v>
      </c>
      <c r="R473" s="11"/>
      <c r="S473" s="35"/>
      <c r="T473" s="11"/>
      <c r="U473" s="108">
        <v>630.5</v>
      </c>
      <c r="V473" s="11">
        <v>2664132.7200000002</v>
      </c>
      <c r="W473" s="11"/>
      <c r="X473" s="11"/>
      <c r="Y473" s="11"/>
      <c r="Z473" s="11"/>
      <c r="AA473" s="11"/>
      <c r="AB473" s="11"/>
      <c r="AC473" s="11"/>
      <c r="AD473" s="11"/>
      <c r="AE473" s="11"/>
      <c r="AF473" s="207"/>
      <c r="AG473" s="29" t="s">
        <v>197</v>
      </c>
      <c r="AH473" s="118"/>
      <c r="AI473" s="159"/>
      <c r="AJ473" s="182"/>
      <c r="AK473" s="182"/>
      <c r="AL473" s="182"/>
      <c r="AM473" s="182"/>
      <c r="AN473" s="182"/>
      <c r="AO473" s="70">
        <f>MAX(AO$26:AO472)+1</f>
        <v>433</v>
      </c>
      <c r="AP473" s="70" t="s">
        <v>142</v>
      </c>
      <c r="AQ473" s="70" t="str">
        <f t="shared" si="65"/>
        <v>433.</v>
      </c>
      <c r="AS473" s="70"/>
      <c r="AV473" s="114"/>
    </row>
    <row r="474" spans="1:48" ht="22.5" customHeight="1" x14ac:dyDescent="0.25">
      <c r="A474" s="93" t="str">
        <f>AQ474</f>
        <v>434.</v>
      </c>
      <c r="B474" s="93">
        <v>1143</v>
      </c>
      <c r="C474" s="222" t="s">
        <v>1572</v>
      </c>
      <c r="D474" s="8">
        <v>1977</v>
      </c>
      <c r="E474" s="9" t="s">
        <v>23</v>
      </c>
      <c r="F474" s="80" t="s">
        <v>24</v>
      </c>
      <c r="G474" s="14">
        <v>2</v>
      </c>
      <c r="H474" s="14">
        <v>1</v>
      </c>
      <c r="I474" s="106">
        <v>426.9</v>
      </c>
      <c r="J474" s="11">
        <v>374.7</v>
      </c>
      <c r="K474" s="106">
        <v>374.7</v>
      </c>
      <c r="L474" s="107">
        <v>23</v>
      </c>
      <c r="M474" s="11">
        <f>R474+T474+V474+X474+Z474+AB474+AE474+AF474</f>
        <v>1693560.32</v>
      </c>
      <c r="N474" s="6"/>
      <c r="O474" s="6"/>
      <c r="P474" s="6"/>
      <c r="Q474" s="11">
        <f>M474</f>
        <v>1693560.32</v>
      </c>
      <c r="R474" s="11"/>
      <c r="S474" s="35"/>
      <c r="T474" s="11"/>
      <c r="U474" s="108">
        <v>365</v>
      </c>
      <c r="V474" s="11">
        <v>1693560.32</v>
      </c>
      <c r="W474" s="11"/>
      <c r="X474" s="11"/>
      <c r="Y474" s="11"/>
      <c r="Z474" s="11"/>
      <c r="AA474" s="11"/>
      <c r="AB474" s="11"/>
      <c r="AC474" s="11"/>
      <c r="AD474" s="11"/>
      <c r="AE474" s="11"/>
      <c r="AF474" s="207"/>
      <c r="AG474" s="29" t="s">
        <v>1496</v>
      </c>
      <c r="AH474" s="118"/>
      <c r="AI474" s="159"/>
      <c r="AJ474" s="182"/>
      <c r="AK474" s="182"/>
      <c r="AL474" s="182"/>
      <c r="AM474" s="182"/>
      <c r="AN474" s="182"/>
      <c r="AO474" s="70">
        <f>MAX(AO$26:AO473)+1</f>
        <v>434</v>
      </c>
      <c r="AP474" s="70" t="s">
        <v>142</v>
      </c>
      <c r="AQ474" s="70" t="str">
        <f t="shared" si="65"/>
        <v>434.</v>
      </c>
      <c r="AS474" s="70"/>
      <c r="AV474" s="114"/>
    </row>
    <row r="475" spans="1:48" ht="22.5" customHeight="1" x14ac:dyDescent="0.25">
      <c r="A475" s="93" t="str">
        <f>AQ475</f>
        <v>435.</v>
      </c>
      <c r="B475" s="93">
        <v>1149</v>
      </c>
      <c r="C475" s="222" t="s">
        <v>1574</v>
      </c>
      <c r="D475" s="8">
        <v>1984</v>
      </c>
      <c r="E475" s="9" t="s">
        <v>23</v>
      </c>
      <c r="F475" s="80" t="s">
        <v>24</v>
      </c>
      <c r="G475" s="14">
        <v>2</v>
      </c>
      <c r="H475" s="14">
        <v>1</v>
      </c>
      <c r="I475" s="106">
        <v>415.9</v>
      </c>
      <c r="J475" s="11">
        <v>380.4</v>
      </c>
      <c r="K475" s="106">
        <v>380.4</v>
      </c>
      <c r="L475" s="107">
        <v>17</v>
      </c>
      <c r="M475" s="11">
        <f>R475+T475+V475+X475+Z475+AB475+AE475+AF475</f>
        <v>79441.279999999999</v>
      </c>
      <c r="N475" s="6"/>
      <c r="O475" s="6"/>
      <c r="P475" s="6"/>
      <c r="Q475" s="11">
        <f>M475</f>
        <v>79441.279999999999</v>
      </c>
      <c r="R475" s="11">
        <v>79441.279999999999</v>
      </c>
      <c r="S475" s="35"/>
      <c r="T475" s="11"/>
      <c r="U475" s="108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207"/>
      <c r="AG475" s="29" t="s">
        <v>1496</v>
      </c>
      <c r="AH475" s="118"/>
      <c r="AI475" s="159"/>
      <c r="AJ475" s="182" t="s">
        <v>1396</v>
      </c>
      <c r="AK475" s="182"/>
      <c r="AL475" s="182"/>
      <c r="AM475" s="182"/>
      <c r="AN475" s="182"/>
      <c r="AO475" s="70">
        <f>MAX(AO$26:AO474)+1</f>
        <v>435</v>
      </c>
      <c r="AP475" s="70" t="s">
        <v>142</v>
      </c>
      <c r="AQ475" s="70" t="str">
        <f>CONCATENATE(AO475,AP475)</f>
        <v>435.</v>
      </c>
      <c r="AS475" s="70"/>
      <c r="AV475" s="114"/>
    </row>
    <row r="476" spans="1:48" ht="22.5" customHeight="1" x14ac:dyDescent="0.25">
      <c r="A476" s="93" t="str">
        <f>AQ476</f>
        <v>436.</v>
      </c>
      <c r="B476" s="93">
        <v>1148</v>
      </c>
      <c r="C476" s="222" t="s">
        <v>1573</v>
      </c>
      <c r="D476" s="8">
        <v>1973</v>
      </c>
      <c r="E476" s="9" t="s">
        <v>23</v>
      </c>
      <c r="F476" s="80" t="s">
        <v>24</v>
      </c>
      <c r="G476" s="14">
        <v>2</v>
      </c>
      <c r="H476" s="14">
        <v>2</v>
      </c>
      <c r="I476" s="106">
        <v>826.9</v>
      </c>
      <c r="J476" s="11">
        <v>767.5</v>
      </c>
      <c r="K476" s="106">
        <v>767.5</v>
      </c>
      <c r="L476" s="107">
        <v>38</v>
      </c>
      <c r="M476" s="11">
        <f>R476+T476+V476+X476+Z476+AB476+AE476+AF476</f>
        <v>2067491.9</v>
      </c>
      <c r="N476" s="6"/>
      <c r="O476" s="6"/>
      <c r="P476" s="6"/>
      <c r="Q476" s="11">
        <f>M476</f>
        <v>2067491.9</v>
      </c>
      <c r="R476" s="11"/>
      <c r="S476" s="35"/>
      <c r="T476" s="11"/>
      <c r="U476" s="108">
        <v>562.9</v>
      </c>
      <c r="V476" s="11">
        <v>1996606.2999999998</v>
      </c>
      <c r="W476" s="11"/>
      <c r="X476" s="11"/>
      <c r="Y476" s="11"/>
      <c r="Z476" s="11"/>
      <c r="AA476" s="11"/>
      <c r="AB476" s="11"/>
      <c r="AC476" s="11"/>
      <c r="AD476" s="11"/>
      <c r="AE476" s="11"/>
      <c r="AF476" s="207">
        <v>70885.600000000006</v>
      </c>
      <c r="AG476" s="29" t="s">
        <v>2336</v>
      </c>
      <c r="AH476" s="118"/>
      <c r="AI476" s="159"/>
      <c r="AJ476" s="182"/>
      <c r="AK476" s="182"/>
      <c r="AL476" s="182"/>
      <c r="AM476" s="182"/>
      <c r="AN476" s="182"/>
      <c r="AO476" s="70">
        <f>MAX(AO$26:AO475)+1</f>
        <v>436</v>
      </c>
      <c r="AP476" s="70" t="s">
        <v>142</v>
      </c>
      <c r="AQ476" s="70" t="str">
        <f t="shared" si="65"/>
        <v>436.</v>
      </c>
      <c r="AS476" s="70"/>
      <c r="AV476" s="114"/>
    </row>
    <row r="477" spans="1:48" ht="21.75" customHeight="1" x14ac:dyDescent="0.25">
      <c r="A477" s="93"/>
      <c r="B477" s="93"/>
      <c r="C477" s="236" t="s">
        <v>2329</v>
      </c>
      <c r="D477" s="9"/>
      <c r="E477" s="9"/>
      <c r="F477" s="4"/>
      <c r="G477" s="12"/>
      <c r="H477" s="12"/>
      <c r="I477" s="6">
        <f>I478+I482+I487</f>
        <v>21217.800000000003</v>
      </c>
      <c r="J477" s="11">
        <f>J478+J482+J487</f>
        <v>16934.450000000004</v>
      </c>
      <c r="K477" s="6">
        <f>K478+K482+K487</f>
        <v>16907.450000000004</v>
      </c>
      <c r="L477" s="34">
        <f>L478+L482+L487</f>
        <v>1061</v>
      </c>
      <c r="M477" s="6">
        <f>M478+M482+M487</f>
        <v>60348061.310000017</v>
      </c>
      <c r="N477" s="6"/>
      <c r="O477" s="6"/>
      <c r="P477" s="6"/>
      <c r="Q477" s="6">
        <f>Q478+Q482+Q487</f>
        <v>60348061.310000017</v>
      </c>
      <c r="R477" s="6">
        <f>R478+R482+R487</f>
        <v>6919068.0199999996</v>
      </c>
      <c r="S477" s="6"/>
      <c r="T477" s="6"/>
      <c r="U477" s="6">
        <f>U478+U482+U487</f>
        <v>11240.5</v>
      </c>
      <c r="V477" s="6">
        <f>V478+V482+V487</f>
        <v>52620216.200000003</v>
      </c>
      <c r="W477" s="6"/>
      <c r="X477" s="6"/>
      <c r="Y477" s="6"/>
      <c r="Z477" s="6"/>
      <c r="AA477" s="6">
        <f>AA478+AA482+AA487</f>
        <v>262</v>
      </c>
      <c r="AB477" s="6">
        <f>AB478+AB482+AB487</f>
        <v>755048.29</v>
      </c>
      <c r="AC477" s="6"/>
      <c r="AD477" s="6"/>
      <c r="AE477" s="6"/>
      <c r="AF477" s="6">
        <f>AF478+AF482+AF487</f>
        <v>53728.800000000003</v>
      </c>
      <c r="AG477" s="29"/>
      <c r="AH477" s="118"/>
      <c r="AI477" s="159"/>
      <c r="AJ477" s="182"/>
      <c r="AK477" s="182"/>
      <c r="AL477" s="182"/>
      <c r="AM477" s="182"/>
      <c r="AN477" s="182"/>
      <c r="AQ477" s="70" t="str">
        <f t="shared" si="65"/>
        <v/>
      </c>
      <c r="AR477" s="70"/>
      <c r="AS477" s="70"/>
      <c r="AV477" s="114"/>
    </row>
    <row r="478" spans="1:48" ht="22.5" customHeight="1" x14ac:dyDescent="0.25">
      <c r="A478" s="93"/>
      <c r="B478" s="93"/>
      <c r="C478" s="236" t="s">
        <v>188</v>
      </c>
      <c r="D478" s="9"/>
      <c r="E478" s="9"/>
      <c r="F478" s="4"/>
      <c r="G478" s="12"/>
      <c r="H478" s="12"/>
      <c r="I478" s="6">
        <f>SUM(I479:I481)</f>
        <v>1687.8999999999999</v>
      </c>
      <c r="J478" s="6">
        <f>SUM(J479:J481)</f>
        <v>1069.7</v>
      </c>
      <c r="K478" s="6">
        <f>SUM(K479:K481)</f>
        <v>1069.7</v>
      </c>
      <c r="L478" s="34">
        <f>SUM(L479:L481)</f>
        <v>80</v>
      </c>
      <c r="M478" s="6">
        <f>SUM(M479:M481)</f>
        <v>4283527.51</v>
      </c>
      <c r="N478" s="6"/>
      <c r="O478" s="6"/>
      <c r="P478" s="6"/>
      <c r="Q478" s="6">
        <f>SUM(Q479:Q481)</f>
        <v>4283527.51</v>
      </c>
      <c r="R478" s="6"/>
      <c r="S478" s="6"/>
      <c r="T478" s="6"/>
      <c r="U478" s="6">
        <f>SUM(U479:U481)</f>
        <v>1661.9</v>
      </c>
      <c r="V478" s="6">
        <f>SUM(V479:V481)</f>
        <v>4283527.51</v>
      </c>
      <c r="W478" s="6"/>
      <c r="X478" s="6"/>
      <c r="Y478" s="6"/>
      <c r="Z478" s="6"/>
      <c r="AA478" s="6"/>
      <c r="AB478" s="6"/>
      <c r="AC478" s="6"/>
      <c r="AD478" s="6"/>
      <c r="AE478" s="6"/>
      <c r="AF478" s="201"/>
      <c r="AG478" s="29"/>
      <c r="AH478" s="118"/>
      <c r="AI478" s="159"/>
      <c r="AJ478" s="182"/>
      <c r="AK478" s="182"/>
      <c r="AL478" s="182"/>
      <c r="AM478" s="182"/>
      <c r="AN478" s="182"/>
      <c r="AQ478" s="70" t="str">
        <f t="shared" si="65"/>
        <v/>
      </c>
      <c r="AR478" s="70"/>
      <c r="AS478" s="70"/>
      <c r="AV478" s="114"/>
    </row>
    <row r="479" spans="1:48" ht="22.5" customHeight="1" x14ac:dyDescent="0.25">
      <c r="A479" s="93" t="str">
        <f>AQ479</f>
        <v>437.</v>
      </c>
      <c r="B479" s="93">
        <v>5497</v>
      </c>
      <c r="C479" s="220" t="s">
        <v>407</v>
      </c>
      <c r="D479" s="9">
        <v>1982</v>
      </c>
      <c r="E479" s="9" t="s">
        <v>23</v>
      </c>
      <c r="F479" s="9" t="s">
        <v>24</v>
      </c>
      <c r="G479" s="12">
        <v>2</v>
      </c>
      <c r="H479" s="12">
        <v>3</v>
      </c>
      <c r="I479" s="11">
        <v>820.8</v>
      </c>
      <c r="J479" s="11">
        <v>469</v>
      </c>
      <c r="K479" s="11">
        <v>469</v>
      </c>
      <c r="L479" s="35">
        <v>36</v>
      </c>
      <c r="M479" s="11">
        <f>R479+T479+V479+X479+Z479+AB479+AE479+AF479</f>
        <v>1290465.6399999999</v>
      </c>
      <c r="N479" s="11"/>
      <c r="O479" s="11"/>
      <c r="P479" s="11"/>
      <c r="Q479" s="11">
        <f>M479</f>
        <v>1290465.6399999999</v>
      </c>
      <c r="R479" s="11"/>
      <c r="S479" s="35"/>
      <c r="T479" s="11"/>
      <c r="U479" s="11">
        <v>725</v>
      </c>
      <c r="V479" s="11">
        <v>1290465.6399999999</v>
      </c>
      <c r="W479" s="11"/>
      <c r="X479" s="11"/>
      <c r="Y479" s="11"/>
      <c r="Z479" s="11"/>
      <c r="AA479" s="11"/>
      <c r="AB479" s="11"/>
      <c r="AC479" s="11"/>
      <c r="AD479" s="11"/>
      <c r="AE479" s="11"/>
      <c r="AF479" s="74"/>
      <c r="AG479" s="29" t="s">
        <v>197</v>
      </c>
      <c r="AH479" s="118"/>
      <c r="AI479" s="159"/>
      <c r="AJ479" s="182"/>
      <c r="AK479" s="182"/>
      <c r="AL479" s="182"/>
      <c r="AM479" s="182"/>
      <c r="AN479" s="182"/>
      <c r="AO479" s="70">
        <f>MAX(AO$26:AO478)+1</f>
        <v>437</v>
      </c>
      <c r="AP479" s="70" t="s">
        <v>142</v>
      </c>
      <c r="AQ479" s="70" t="str">
        <f t="shared" si="65"/>
        <v>437.</v>
      </c>
      <c r="AS479" s="70"/>
      <c r="AV479" s="114"/>
    </row>
    <row r="480" spans="1:48" ht="22.5" customHeight="1" x14ac:dyDescent="0.25">
      <c r="A480" s="93" t="str">
        <f>AQ480</f>
        <v>438.</v>
      </c>
      <c r="B480" s="93">
        <v>5683</v>
      </c>
      <c r="C480" s="220" t="s">
        <v>1220</v>
      </c>
      <c r="D480" s="8">
        <v>1954</v>
      </c>
      <c r="E480" s="8"/>
      <c r="F480" s="21" t="s">
        <v>24</v>
      </c>
      <c r="G480" s="8">
        <v>2</v>
      </c>
      <c r="H480" s="8">
        <v>3</v>
      </c>
      <c r="I480" s="13">
        <v>474.8</v>
      </c>
      <c r="J480" s="11">
        <v>303.2</v>
      </c>
      <c r="K480" s="13">
        <v>303.2</v>
      </c>
      <c r="L480" s="36">
        <v>18</v>
      </c>
      <c r="M480" s="13">
        <f>V480</f>
        <v>1270068.1599999999</v>
      </c>
      <c r="N480" s="13"/>
      <c r="O480" s="13"/>
      <c r="P480" s="13"/>
      <c r="Q480" s="11">
        <f>M480</f>
        <v>1270068.1599999999</v>
      </c>
      <c r="R480" s="13"/>
      <c r="S480" s="36"/>
      <c r="T480" s="13"/>
      <c r="U480" s="13">
        <v>445.3</v>
      </c>
      <c r="V480" s="13">
        <v>1270068.1599999999</v>
      </c>
      <c r="W480" s="13"/>
      <c r="X480" s="13"/>
      <c r="Y480" s="13"/>
      <c r="Z480" s="13"/>
      <c r="AA480" s="13"/>
      <c r="AB480" s="13"/>
      <c r="AC480" s="13"/>
      <c r="AD480" s="13"/>
      <c r="AE480" s="13"/>
      <c r="AF480" s="76"/>
      <c r="AG480" s="180" t="s">
        <v>197</v>
      </c>
      <c r="AH480" s="218"/>
      <c r="AI480" s="159"/>
      <c r="AJ480" s="182"/>
      <c r="AK480" s="182"/>
      <c r="AL480" s="182"/>
      <c r="AM480" s="182"/>
      <c r="AN480" s="182"/>
      <c r="AO480" s="70">
        <f>MAX(AO$26:AO479)+1</f>
        <v>438</v>
      </c>
      <c r="AP480" s="70" t="s">
        <v>142</v>
      </c>
      <c r="AQ480" s="70" t="str">
        <f t="shared" si="65"/>
        <v>438.</v>
      </c>
      <c r="AS480" s="70"/>
      <c r="AV480" s="114"/>
    </row>
    <row r="481" spans="1:48" ht="22.5" customHeight="1" x14ac:dyDescent="0.25">
      <c r="A481" s="93" t="str">
        <f>AQ481</f>
        <v>439.</v>
      </c>
      <c r="B481" s="93">
        <v>1162</v>
      </c>
      <c r="C481" s="220" t="s">
        <v>411</v>
      </c>
      <c r="D481" s="8">
        <v>1968</v>
      </c>
      <c r="E481" s="8" t="s">
        <v>23</v>
      </c>
      <c r="F481" s="21" t="s">
        <v>24</v>
      </c>
      <c r="G481" s="8">
        <v>2</v>
      </c>
      <c r="H481" s="8">
        <v>2</v>
      </c>
      <c r="I481" s="13">
        <v>392.3</v>
      </c>
      <c r="J481" s="11">
        <v>297.5</v>
      </c>
      <c r="K481" s="13">
        <v>297.5</v>
      </c>
      <c r="L481" s="36">
        <v>26</v>
      </c>
      <c r="M481" s="13">
        <f>V481</f>
        <v>1722993.71</v>
      </c>
      <c r="N481" s="13"/>
      <c r="O481" s="13"/>
      <c r="P481" s="13"/>
      <c r="Q481" s="11">
        <f>M481</f>
        <v>1722993.71</v>
      </c>
      <c r="R481" s="13"/>
      <c r="S481" s="36"/>
      <c r="T481" s="13"/>
      <c r="U481" s="13">
        <v>491.6</v>
      </c>
      <c r="V481" s="13">
        <v>1722993.71</v>
      </c>
      <c r="W481" s="13"/>
      <c r="X481" s="13"/>
      <c r="Y481" s="13"/>
      <c r="Z481" s="13"/>
      <c r="AA481" s="13"/>
      <c r="AB481" s="13"/>
      <c r="AC481" s="13"/>
      <c r="AD481" s="13"/>
      <c r="AE481" s="13"/>
      <c r="AF481" s="76"/>
      <c r="AG481" s="180" t="s">
        <v>197</v>
      </c>
      <c r="AH481" s="218"/>
      <c r="AI481" s="159"/>
      <c r="AJ481" s="182"/>
      <c r="AK481" s="182"/>
      <c r="AL481" s="182"/>
      <c r="AM481" s="182"/>
      <c r="AN481" s="182"/>
      <c r="AO481" s="70">
        <f>MAX(AO$26:AO480)+1</f>
        <v>439</v>
      </c>
      <c r="AP481" s="70" t="s">
        <v>142</v>
      </c>
      <c r="AQ481" s="70" t="str">
        <f t="shared" si="65"/>
        <v>439.</v>
      </c>
      <c r="AS481" s="70"/>
      <c r="AV481" s="114"/>
    </row>
    <row r="482" spans="1:48" ht="22.5" customHeight="1" x14ac:dyDescent="0.25">
      <c r="A482" s="93"/>
      <c r="B482" s="93"/>
      <c r="C482" s="236" t="s">
        <v>189</v>
      </c>
      <c r="D482" s="9"/>
      <c r="E482" s="9"/>
      <c r="F482" s="4"/>
      <c r="G482" s="12"/>
      <c r="H482" s="12"/>
      <c r="I482" s="6">
        <f>SUM(I483:I486)</f>
        <v>1486.9</v>
      </c>
      <c r="J482" s="6">
        <f>SUM(J483:J486)</f>
        <v>1221.06</v>
      </c>
      <c r="K482" s="6">
        <f>SUM(K483:K486)</f>
        <v>1221.06</v>
      </c>
      <c r="L482" s="34">
        <f>SUM(L483:L486)</f>
        <v>81</v>
      </c>
      <c r="M482" s="6">
        <f>SUM(M483:M486)</f>
        <v>8062675.3300000001</v>
      </c>
      <c r="N482" s="6"/>
      <c r="O482" s="6"/>
      <c r="P482" s="6"/>
      <c r="Q482" s="6">
        <f>SUM(Q483:Q486)</f>
        <v>8062675.3300000001</v>
      </c>
      <c r="R482" s="6"/>
      <c r="S482" s="6"/>
      <c r="T482" s="6"/>
      <c r="U482" s="6">
        <f>SUM(U483:U486)</f>
        <v>1765.5</v>
      </c>
      <c r="V482" s="6">
        <f>SUM(V483:V486)</f>
        <v>8062675.3300000001</v>
      </c>
      <c r="W482" s="6"/>
      <c r="X482" s="6"/>
      <c r="Y482" s="6"/>
      <c r="Z482" s="6"/>
      <c r="AA482" s="6"/>
      <c r="AB482" s="6"/>
      <c r="AC482" s="6"/>
      <c r="AD482" s="6"/>
      <c r="AE482" s="6"/>
      <c r="AF482" s="201"/>
      <c r="AG482" s="29"/>
      <c r="AH482" s="118"/>
      <c r="AI482" s="159"/>
      <c r="AJ482" s="182"/>
      <c r="AK482" s="182"/>
      <c r="AL482" s="182"/>
      <c r="AM482" s="182"/>
      <c r="AN482" s="182"/>
      <c r="AQ482" s="70" t="str">
        <f t="shared" si="65"/>
        <v/>
      </c>
      <c r="AR482" s="70"/>
      <c r="AS482" s="70"/>
      <c r="AV482" s="114"/>
    </row>
    <row r="483" spans="1:48" ht="22.5" customHeight="1" x14ac:dyDescent="0.25">
      <c r="A483" s="93" t="str">
        <f>AQ483</f>
        <v>440.</v>
      </c>
      <c r="B483" s="93">
        <v>1197</v>
      </c>
      <c r="C483" s="220" t="s">
        <v>422</v>
      </c>
      <c r="D483" s="4">
        <v>1976</v>
      </c>
      <c r="E483" s="8" t="s">
        <v>23</v>
      </c>
      <c r="F483" s="21" t="s">
        <v>24</v>
      </c>
      <c r="G483" s="4">
        <v>2</v>
      </c>
      <c r="H483" s="4">
        <v>1</v>
      </c>
      <c r="I483" s="18">
        <v>280.7</v>
      </c>
      <c r="J483" s="11">
        <v>247.56</v>
      </c>
      <c r="K483" s="18">
        <v>247.56</v>
      </c>
      <c r="L483" s="38">
        <v>17</v>
      </c>
      <c r="M483" s="13">
        <f>R483+T483+V483+X483+Z483+AB483+AE483+AF483</f>
        <v>1699559.08</v>
      </c>
      <c r="N483" s="13"/>
      <c r="O483" s="13"/>
      <c r="P483" s="13"/>
      <c r="Q483" s="11">
        <f>M483</f>
        <v>1699559.08</v>
      </c>
      <c r="R483" s="13"/>
      <c r="S483" s="36"/>
      <c r="T483" s="13"/>
      <c r="U483" s="13">
        <v>386.6</v>
      </c>
      <c r="V483" s="13">
        <v>1699559.08</v>
      </c>
      <c r="W483" s="13"/>
      <c r="X483" s="13"/>
      <c r="Y483" s="13"/>
      <c r="Z483" s="13"/>
      <c r="AA483" s="13"/>
      <c r="AB483" s="13"/>
      <c r="AC483" s="13"/>
      <c r="AD483" s="13"/>
      <c r="AE483" s="13"/>
      <c r="AF483" s="76"/>
      <c r="AG483" s="29" t="s">
        <v>197</v>
      </c>
      <c r="AH483" s="118"/>
      <c r="AI483" s="159"/>
      <c r="AJ483" s="182"/>
      <c r="AK483" s="182"/>
      <c r="AL483" s="182"/>
      <c r="AM483" s="182"/>
      <c r="AN483" s="182"/>
      <c r="AO483" s="70">
        <f>MAX(AO$26:AO482)+1</f>
        <v>440</v>
      </c>
      <c r="AP483" s="70" t="s">
        <v>142</v>
      </c>
      <c r="AQ483" s="70" t="str">
        <f t="shared" si="65"/>
        <v>440.</v>
      </c>
      <c r="AV483" s="114"/>
    </row>
    <row r="484" spans="1:48" ht="22.5" customHeight="1" x14ac:dyDescent="0.25">
      <c r="A484" s="93" t="str">
        <f>AQ484</f>
        <v>441.</v>
      </c>
      <c r="B484" s="93">
        <v>1203</v>
      </c>
      <c r="C484" s="220" t="s">
        <v>423</v>
      </c>
      <c r="D484" s="8">
        <v>1974</v>
      </c>
      <c r="E484" s="8" t="s">
        <v>23</v>
      </c>
      <c r="F484" s="21" t="s">
        <v>24</v>
      </c>
      <c r="G484" s="8">
        <v>2</v>
      </c>
      <c r="H484" s="8">
        <v>1</v>
      </c>
      <c r="I484" s="13">
        <v>260.3</v>
      </c>
      <c r="J484" s="11">
        <v>217.2</v>
      </c>
      <c r="K484" s="13">
        <v>217.2</v>
      </c>
      <c r="L484" s="36">
        <v>14</v>
      </c>
      <c r="M484" s="13">
        <f>R484+T484+V484+X484+Z484+AB484+AE484+AF484</f>
        <v>1488084.88</v>
      </c>
      <c r="N484" s="13"/>
      <c r="O484" s="13"/>
      <c r="P484" s="13"/>
      <c r="Q484" s="11">
        <f>M484</f>
        <v>1488084.88</v>
      </c>
      <c r="R484" s="13"/>
      <c r="S484" s="36"/>
      <c r="T484" s="13"/>
      <c r="U484" s="13">
        <v>353.5</v>
      </c>
      <c r="V484" s="13">
        <v>1488084.88</v>
      </c>
      <c r="W484" s="13"/>
      <c r="X484" s="13"/>
      <c r="Y484" s="13"/>
      <c r="Z484" s="13"/>
      <c r="AA484" s="13"/>
      <c r="AB484" s="13"/>
      <c r="AC484" s="13"/>
      <c r="AD484" s="13"/>
      <c r="AE484" s="13"/>
      <c r="AF484" s="76"/>
      <c r="AG484" s="29" t="s">
        <v>197</v>
      </c>
      <c r="AH484" s="118"/>
      <c r="AI484" s="159"/>
      <c r="AJ484" s="182"/>
      <c r="AK484" s="182"/>
      <c r="AL484" s="182"/>
      <c r="AM484" s="182"/>
      <c r="AN484" s="182"/>
      <c r="AO484" s="70">
        <f>MAX(AO$26:AO483)+1</f>
        <v>441</v>
      </c>
      <c r="AP484" s="70" t="s">
        <v>142</v>
      </c>
      <c r="AQ484" s="70" t="str">
        <f t="shared" si="65"/>
        <v>441.</v>
      </c>
      <c r="AS484" s="70"/>
      <c r="AV484" s="114"/>
    </row>
    <row r="485" spans="1:48" ht="22.5" customHeight="1" x14ac:dyDescent="0.25">
      <c r="A485" s="93" t="str">
        <f>AQ485</f>
        <v>442.</v>
      </c>
      <c r="B485" s="93">
        <v>1181</v>
      </c>
      <c r="C485" s="220" t="s">
        <v>412</v>
      </c>
      <c r="D485" s="8">
        <v>1970</v>
      </c>
      <c r="E485" s="8" t="s">
        <v>23</v>
      </c>
      <c r="F485" s="21" t="s">
        <v>24</v>
      </c>
      <c r="G485" s="8">
        <v>2</v>
      </c>
      <c r="H485" s="8">
        <v>2</v>
      </c>
      <c r="I485" s="13">
        <v>486.9</v>
      </c>
      <c r="J485" s="11">
        <v>392.1</v>
      </c>
      <c r="K485" s="13">
        <v>392.1</v>
      </c>
      <c r="L485" s="36">
        <v>25</v>
      </c>
      <c r="M485" s="13">
        <f>R485+T485+V485+X485+Z485+AB485+AE485+AF485</f>
        <v>2760117.22</v>
      </c>
      <c r="N485" s="13"/>
      <c r="O485" s="13"/>
      <c r="P485" s="13"/>
      <c r="Q485" s="11">
        <f>M485</f>
        <v>2760117.22</v>
      </c>
      <c r="R485" s="13"/>
      <c r="S485" s="36"/>
      <c r="T485" s="13"/>
      <c r="U485" s="13">
        <v>519</v>
      </c>
      <c r="V485" s="13">
        <v>2760117.22</v>
      </c>
      <c r="W485" s="13"/>
      <c r="X485" s="13"/>
      <c r="Y485" s="13"/>
      <c r="Z485" s="13"/>
      <c r="AA485" s="13"/>
      <c r="AB485" s="13"/>
      <c r="AC485" s="13"/>
      <c r="AD485" s="13"/>
      <c r="AE485" s="13"/>
      <c r="AF485" s="76"/>
      <c r="AG485" s="29" t="s">
        <v>197</v>
      </c>
      <c r="AH485" s="118"/>
      <c r="AI485" s="159"/>
      <c r="AJ485" s="182"/>
      <c r="AK485" s="182"/>
      <c r="AL485" s="182"/>
      <c r="AM485" s="182"/>
      <c r="AN485" s="182"/>
      <c r="AO485" s="70">
        <f>MAX(AO$26:AO484)+1</f>
        <v>442</v>
      </c>
      <c r="AP485" s="70" t="s">
        <v>142</v>
      </c>
      <c r="AQ485" s="70" t="str">
        <f t="shared" si="65"/>
        <v>442.</v>
      </c>
      <c r="AS485" s="70"/>
      <c r="AV485" s="114"/>
    </row>
    <row r="486" spans="1:48" ht="22.5" customHeight="1" x14ac:dyDescent="0.25">
      <c r="A486" s="93" t="str">
        <f>AQ486</f>
        <v>443.</v>
      </c>
      <c r="B486" s="93">
        <v>1186</v>
      </c>
      <c r="C486" s="220" t="s">
        <v>415</v>
      </c>
      <c r="D486" s="9">
        <v>1972</v>
      </c>
      <c r="E486" s="9" t="s">
        <v>23</v>
      </c>
      <c r="F486" s="9" t="s">
        <v>24</v>
      </c>
      <c r="G486" s="12">
        <v>2</v>
      </c>
      <c r="H486" s="12">
        <v>2</v>
      </c>
      <c r="I486" s="11">
        <v>459</v>
      </c>
      <c r="J486" s="11">
        <v>364.2</v>
      </c>
      <c r="K486" s="11">
        <v>364.2</v>
      </c>
      <c r="L486" s="35">
        <v>25</v>
      </c>
      <c r="M486" s="11">
        <f>R486+T486+V486+X486+Z486+AB486+AE486+AF486</f>
        <v>2114914.15</v>
      </c>
      <c r="N486" s="11"/>
      <c r="O486" s="11"/>
      <c r="P486" s="11"/>
      <c r="Q486" s="11">
        <f>M486</f>
        <v>2114914.15</v>
      </c>
      <c r="R486" s="11"/>
      <c r="S486" s="35"/>
      <c r="T486" s="11"/>
      <c r="U486" s="11">
        <v>506.4</v>
      </c>
      <c r="V486" s="11">
        <v>2114914.15</v>
      </c>
      <c r="W486" s="11"/>
      <c r="X486" s="11"/>
      <c r="Y486" s="11"/>
      <c r="Z486" s="11"/>
      <c r="AA486" s="11"/>
      <c r="AB486" s="11"/>
      <c r="AC486" s="11"/>
      <c r="AD486" s="11"/>
      <c r="AE486" s="11"/>
      <c r="AF486" s="74"/>
      <c r="AG486" s="29" t="s">
        <v>197</v>
      </c>
      <c r="AH486" s="118"/>
      <c r="AI486" s="159"/>
      <c r="AJ486" s="182"/>
      <c r="AK486" s="182"/>
      <c r="AL486" s="182"/>
      <c r="AM486" s="182"/>
      <c r="AN486" s="182"/>
      <c r="AO486" s="70">
        <f>MAX(AO$26:AO485)+1</f>
        <v>443</v>
      </c>
      <c r="AP486" s="70" t="s">
        <v>142</v>
      </c>
      <c r="AQ486" s="70" t="str">
        <f t="shared" si="65"/>
        <v>443.</v>
      </c>
      <c r="AS486" s="70"/>
      <c r="AV486" s="114"/>
    </row>
    <row r="487" spans="1:48" ht="22.5" customHeight="1" x14ac:dyDescent="0.25">
      <c r="A487" s="93"/>
      <c r="B487" s="93"/>
      <c r="C487" s="236" t="s">
        <v>190</v>
      </c>
      <c r="D487" s="9"/>
      <c r="E487" s="9"/>
      <c r="F487" s="4"/>
      <c r="G487" s="12"/>
      <c r="H487" s="12"/>
      <c r="I487" s="6">
        <f>SUM(I488:I526)</f>
        <v>18043.000000000004</v>
      </c>
      <c r="J487" s="6">
        <f>SUM(J488:J526)</f>
        <v>14643.690000000002</v>
      </c>
      <c r="K487" s="6">
        <f>SUM(K488:K526)</f>
        <v>14616.690000000002</v>
      </c>
      <c r="L487" s="6">
        <f>SUM(L488:L526)</f>
        <v>900</v>
      </c>
      <c r="M487" s="6">
        <f>SUM(M488:M526)</f>
        <v>48001858.470000014</v>
      </c>
      <c r="N487" s="6"/>
      <c r="O487" s="6"/>
      <c r="P487" s="6"/>
      <c r="Q487" s="6">
        <f>SUM(Q488:Q526)</f>
        <v>48001858.470000014</v>
      </c>
      <c r="R487" s="6">
        <f>SUM(R488:R526)</f>
        <v>6919068.0199999996</v>
      </c>
      <c r="S487" s="6"/>
      <c r="T487" s="6"/>
      <c r="U487" s="6">
        <f>SUM(U488:U526)</f>
        <v>7813.0999999999995</v>
      </c>
      <c r="V487" s="6">
        <f>SUM(V488:V526)</f>
        <v>40274013.359999999</v>
      </c>
      <c r="W487" s="6"/>
      <c r="X487" s="6"/>
      <c r="Y487" s="6"/>
      <c r="Z487" s="6"/>
      <c r="AA487" s="6">
        <f>SUM(AA488:AA526)</f>
        <v>262</v>
      </c>
      <c r="AB487" s="6">
        <f>SUM(AB488:AB526)</f>
        <v>755048.29</v>
      </c>
      <c r="AC487" s="6"/>
      <c r="AD487" s="6"/>
      <c r="AE487" s="6"/>
      <c r="AF487" s="6">
        <f>SUM(AF488:AF526)</f>
        <v>53728.800000000003</v>
      </c>
      <c r="AG487" s="29"/>
      <c r="AH487" s="118"/>
      <c r="AI487" s="166"/>
      <c r="AJ487" s="182"/>
      <c r="AK487" s="182"/>
      <c r="AL487" s="182"/>
      <c r="AM487" s="182"/>
      <c r="AN487" s="182"/>
      <c r="AQ487" s="70" t="str">
        <f t="shared" si="65"/>
        <v/>
      </c>
      <c r="AR487" s="70"/>
      <c r="AS487" s="70"/>
      <c r="AV487" s="114"/>
    </row>
    <row r="488" spans="1:48" ht="22.5" customHeight="1" x14ac:dyDescent="0.25">
      <c r="A488" s="93" t="str">
        <f t="shared" ref="A488:A546" si="67">AQ488</f>
        <v>444.</v>
      </c>
      <c r="B488" s="93">
        <v>1182</v>
      </c>
      <c r="C488" s="220" t="s">
        <v>413</v>
      </c>
      <c r="D488" s="9">
        <v>1972</v>
      </c>
      <c r="E488" s="9" t="s">
        <v>23</v>
      </c>
      <c r="F488" s="9" t="s">
        <v>24</v>
      </c>
      <c r="G488" s="12">
        <v>2</v>
      </c>
      <c r="H488" s="12">
        <v>2</v>
      </c>
      <c r="I488" s="11">
        <v>580.4</v>
      </c>
      <c r="J488" s="11">
        <v>485.6</v>
      </c>
      <c r="K488" s="11">
        <v>485.6</v>
      </c>
      <c r="L488" s="35">
        <v>26</v>
      </c>
      <c r="M488" s="11">
        <f t="shared" ref="M488:M526" si="68">R488+T488+V488+X488+Z488+AB488+AE488+AF488</f>
        <v>2430573.41</v>
      </c>
      <c r="N488" s="11"/>
      <c r="O488" s="11"/>
      <c r="P488" s="11"/>
      <c r="Q488" s="11">
        <f t="shared" ref="Q488:Q526" si="69">M488</f>
        <v>2430573.41</v>
      </c>
      <c r="R488" s="11"/>
      <c r="S488" s="35"/>
      <c r="T488" s="11"/>
      <c r="U488" s="11">
        <v>502</v>
      </c>
      <c r="V488" s="11">
        <v>2430573.41</v>
      </c>
      <c r="W488" s="11"/>
      <c r="X488" s="11"/>
      <c r="Y488" s="11"/>
      <c r="Z488" s="11"/>
      <c r="AA488" s="11"/>
      <c r="AB488" s="11"/>
      <c r="AC488" s="11"/>
      <c r="AD488" s="11"/>
      <c r="AE488" s="11"/>
      <c r="AF488" s="74"/>
      <c r="AG488" s="29" t="s">
        <v>197</v>
      </c>
      <c r="AH488" s="118"/>
      <c r="AI488" s="159"/>
      <c r="AJ488" s="182"/>
      <c r="AK488" s="182"/>
      <c r="AL488" s="182"/>
      <c r="AM488" s="182"/>
      <c r="AN488" s="182"/>
      <c r="AO488" s="70">
        <f>MAX(AO$26:AO487)+1</f>
        <v>444</v>
      </c>
      <c r="AP488" s="70" t="s">
        <v>142</v>
      </c>
      <c r="AQ488" s="70" t="str">
        <f t="shared" si="65"/>
        <v>444.</v>
      </c>
      <c r="AS488" s="70"/>
      <c r="AV488" s="114"/>
    </row>
    <row r="489" spans="1:48" ht="22.5" customHeight="1" x14ac:dyDescent="0.25">
      <c r="A489" s="93" t="str">
        <f t="shared" si="67"/>
        <v>445.</v>
      </c>
      <c r="B489" s="93">
        <v>1161</v>
      </c>
      <c r="C489" s="220" t="s">
        <v>410</v>
      </c>
      <c r="D489" s="4">
        <v>1972</v>
      </c>
      <c r="E489" s="8" t="s">
        <v>23</v>
      </c>
      <c r="F489" s="21" t="s">
        <v>24</v>
      </c>
      <c r="G489" s="4">
        <v>2</v>
      </c>
      <c r="H489" s="4">
        <v>2</v>
      </c>
      <c r="I489" s="18">
        <v>455.1</v>
      </c>
      <c r="J489" s="11">
        <v>360.3</v>
      </c>
      <c r="K489" s="18">
        <v>360.3</v>
      </c>
      <c r="L489" s="38">
        <v>26</v>
      </c>
      <c r="M489" s="13">
        <f t="shared" si="68"/>
        <v>1926660.44</v>
      </c>
      <c r="N489" s="13"/>
      <c r="O489" s="13"/>
      <c r="P489" s="13"/>
      <c r="Q489" s="11">
        <f t="shared" si="69"/>
        <v>1926660.44</v>
      </c>
      <c r="R489" s="13"/>
      <c r="S489" s="36"/>
      <c r="T489" s="13"/>
      <c r="U489" s="13">
        <v>508</v>
      </c>
      <c r="V489" s="13">
        <v>1926660.44</v>
      </c>
      <c r="W489" s="13"/>
      <c r="X489" s="13"/>
      <c r="Y489" s="13"/>
      <c r="Z489" s="13"/>
      <c r="AA489" s="13"/>
      <c r="AB489" s="13"/>
      <c r="AC489" s="13"/>
      <c r="AD489" s="13"/>
      <c r="AE489" s="13"/>
      <c r="AF489" s="76"/>
      <c r="AG489" s="29" t="s">
        <v>197</v>
      </c>
      <c r="AH489" s="118"/>
      <c r="AI489" s="159"/>
      <c r="AJ489" s="182"/>
      <c r="AK489" s="182"/>
      <c r="AL489" s="182"/>
      <c r="AM489" s="182"/>
      <c r="AN489" s="182"/>
      <c r="AO489" s="70">
        <f>MAX(AO$26:AO488)+1</f>
        <v>445</v>
      </c>
      <c r="AP489" s="70" t="s">
        <v>142</v>
      </c>
      <c r="AQ489" s="70" t="str">
        <f t="shared" si="65"/>
        <v>445.</v>
      </c>
      <c r="AS489" s="70"/>
      <c r="AV489" s="114"/>
    </row>
    <row r="490" spans="1:48" ht="22.5" customHeight="1" x14ac:dyDescent="0.25">
      <c r="A490" s="93" t="str">
        <f t="shared" si="67"/>
        <v>446.</v>
      </c>
      <c r="B490" s="93">
        <v>1169</v>
      </c>
      <c r="C490" s="220" t="s">
        <v>419</v>
      </c>
      <c r="D490" s="8">
        <v>1975</v>
      </c>
      <c r="E490" s="8" t="s">
        <v>23</v>
      </c>
      <c r="F490" s="21" t="s">
        <v>24</v>
      </c>
      <c r="G490" s="8">
        <v>2</v>
      </c>
      <c r="H490" s="8">
        <v>2</v>
      </c>
      <c r="I490" s="13">
        <v>720</v>
      </c>
      <c r="J490" s="11">
        <v>667.2</v>
      </c>
      <c r="K490" s="13">
        <v>667.2</v>
      </c>
      <c r="L490" s="36">
        <v>34</v>
      </c>
      <c r="M490" s="13">
        <f t="shared" si="68"/>
        <v>3530471.09</v>
      </c>
      <c r="N490" s="13"/>
      <c r="O490" s="13"/>
      <c r="P490" s="13"/>
      <c r="Q490" s="11">
        <f t="shared" si="69"/>
        <v>3530471.09</v>
      </c>
      <c r="R490" s="13"/>
      <c r="S490" s="36"/>
      <c r="T490" s="13"/>
      <c r="U490" s="13">
        <v>583</v>
      </c>
      <c r="V490" s="13">
        <v>3530471.09</v>
      </c>
      <c r="W490" s="13"/>
      <c r="X490" s="13"/>
      <c r="Y490" s="13"/>
      <c r="Z490" s="13"/>
      <c r="AA490" s="13"/>
      <c r="AB490" s="13"/>
      <c r="AC490" s="13"/>
      <c r="AD490" s="13"/>
      <c r="AE490" s="13"/>
      <c r="AF490" s="76"/>
      <c r="AG490" s="29" t="s">
        <v>197</v>
      </c>
      <c r="AH490" s="118"/>
      <c r="AI490" s="159"/>
      <c r="AJ490" s="182"/>
      <c r="AK490" s="182"/>
      <c r="AL490" s="182"/>
      <c r="AM490" s="182"/>
      <c r="AN490" s="182"/>
      <c r="AO490" s="70">
        <f>MAX(AO$26:AO489)+1</f>
        <v>446</v>
      </c>
      <c r="AP490" s="70" t="s">
        <v>142</v>
      </c>
      <c r="AQ490" s="70" t="str">
        <f t="shared" si="65"/>
        <v>446.</v>
      </c>
      <c r="AS490" s="70"/>
      <c r="AV490" s="114"/>
    </row>
    <row r="491" spans="1:48" ht="22.5" customHeight="1" x14ac:dyDescent="0.25">
      <c r="A491" s="93" t="str">
        <f t="shared" si="67"/>
        <v>447.</v>
      </c>
      <c r="B491" s="93">
        <v>1177</v>
      </c>
      <c r="C491" s="220" t="s">
        <v>421</v>
      </c>
      <c r="D491" s="8">
        <v>1975</v>
      </c>
      <c r="E491" s="8" t="s">
        <v>23</v>
      </c>
      <c r="F491" s="21" t="s">
        <v>24</v>
      </c>
      <c r="G491" s="8">
        <v>2</v>
      </c>
      <c r="H491" s="8">
        <v>2</v>
      </c>
      <c r="I491" s="13">
        <v>684.9</v>
      </c>
      <c r="J491" s="11">
        <v>632.1</v>
      </c>
      <c r="K491" s="13">
        <v>632.1</v>
      </c>
      <c r="L491" s="36">
        <v>35</v>
      </c>
      <c r="M491" s="13">
        <f t="shared" si="68"/>
        <v>3331716.23</v>
      </c>
      <c r="N491" s="13"/>
      <c r="O491" s="13"/>
      <c r="P491" s="13"/>
      <c r="Q491" s="11">
        <f t="shared" si="69"/>
        <v>3331716.23</v>
      </c>
      <c r="R491" s="13"/>
      <c r="S491" s="36"/>
      <c r="T491" s="13"/>
      <c r="U491" s="13">
        <v>671.2</v>
      </c>
      <c r="V491" s="13">
        <v>3331716.23</v>
      </c>
      <c r="W491" s="13"/>
      <c r="X491" s="13"/>
      <c r="Y491" s="13"/>
      <c r="Z491" s="13"/>
      <c r="AA491" s="13"/>
      <c r="AB491" s="13"/>
      <c r="AC491" s="13"/>
      <c r="AD491" s="13"/>
      <c r="AE491" s="13"/>
      <c r="AF491" s="76"/>
      <c r="AG491" s="29" t="s">
        <v>197</v>
      </c>
      <c r="AH491" s="118"/>
      <c r="AI491" s="159"/>
      <c r="AJ491" s="182"/>
      <c r="AK491" s="182"/>
      <c r="AL491" s="182"/>
      <c r="AM491" s="182"/>
      <c r="AN491" s="182"/>
      <c r="AO491" s="70">
        <f>MAX(AO$26:AO490)+1</f>
        <v>447</v>
      </c>
      <c r="AP491" s="70" t="s">
        <v>142</v>
      </c>
      <c r="AQ491" s="70" t="str">
        <f t="shared" si="65"/>
        <v>447.</v>
      </c>
      <c r="AS491" s="70"/>
      <c r="AV491" s="114"/>
    </row>
    <row r="492" spans="1:48" ht="22.5" customHeight="1" x14ac:dyDescent="0.25">
      <c r="A492" s="93" t="str">
        <f t="shared" si="67"/>
        <v>448.</v>
      </c>
      <c r="B492" s="93">
        <v>1200</v>
      </c>
      <c r="C492" s="220" t="s">
        <v>1255</v>
      </c>
      <c r="D492" s="4">
        <v>1973</v>
      </c>
      <c r="E492" s="8" t="s">
        <v>23</v>
      </c>
      <c r="F492" s="21" t="s">
        <v>24</v>
      </c>
      <c r="G492" s="4">
        <v>2</v>
      </c>
      <c r="H492" s="4">
        <v>2</v>
      </c>
      <c r="I492" s="18">
        <v>817.6</v>
      </c>
      <c r="J492" s="11">
        <v>764.8</v>
      </c>
      <c r="K492" s="18">
        <v>764.8</v>
      </c>
      <c r="L492" s="38">
        <v>39</v>
      </c>
      <c r="M492" s="13">
        <f t="shared" si="68"/>
        <v>3248750.22</v>
      </c>
      <c r="N492" s="13"/>
      <c r="O492" s="13"/>
      <c r="P492" s="13"/>
      <c r="Q492" s="11">
        <f t="shared" si="69"/>
        <v>3248750.22</v>
      </c>
      <c r="R492" s="13"/>
      <c r="S492" s="36"/>
      <c r="T492" s="13"/>
      <c r="U492" s="13">
        <v>671.2</v>
      </c>
      <c r="V492" s="13">
        <v>3248750.22</v>
      </c>
      <c r="W492" s="13"/>
      <c r="X492" s="13"/>
      <c r="Y492" s="13"/>
      <c r="Z492" s="13"/>
      <c r="AA492" s="13"/>
      <c r="AB492" s="13"/>
      <c r="AC492" s="13"/>
      <c r="AD492" s="13"/>
      <c r="AE492" s="13"/>
      <c r="AF492" s="76"/>
      <c r="AG492" s="29" t="s">
        <v>197</v>
      </c>
      <c r="AH492" s="118"/>
      <c r="AI492" s="159"/>
      <c r="AJ492" s="182"/>
      <c r="AK492" s="182"/>
      <c r="AL492" s="182"/>
      <c r="AM492" s="182"/>
      <c r="AN492" s="182"/>
      <c r="AO492" s="70">
        <f>MAX(AO$26:AO491)+1</f>
        <v>448</v>
      </c>
      <c r="AP492" s="70" t="s">
        <v>142</v>
      </c>
      <c r="AQ492" s="70" t="str">
        <f t="shared" si="65"/>
        <v>448.</v>
      </c>
      <c r="AV492" s="114"/>
    </row>
    <row r="493" spans="1:48" ht="22.5" customHeight="1" x14ac:dyDescent="0.25">
      <c r="A493" s="93" t="str">
        <f t="shared" si="67"/>
        <v>449.</v>
      </c>
      <c r="B493" s="93">
        <v>1208</v>
      </c>
      <c r="C493" s="220" t="s">
        <v>416</v>
      </c>
      <c r="D493" s="9">
        <v>1970</v>
      </c>
      <c r="E493" s="9" t="s">
        <v>23</v>
      </c>
      <c r="F493" s="9" t="s">
        <v>24</v>
      </c>
      <c r="G493" s="12">
        <v>2</v>
      </c>
      <c r="H493" s="12">
        <v>2</v>
      </c>
      <c r="I493" s="11">
        <v>357.8</v>
      </c>
      <c r="J493" s="11">
        <v>263</v>
      </c>
      <c r="K493" s="11">
        <v>263</v>
      </c>
      <c r="L493" s="35">
        <v>26</v>
      </c>
      <c r="M493" s="11">
        <f t="shared" si="68"/>
        <v>2908170.83</v>
      </c>
      <c r="N493" s="11"/>
      <c r="O493" s="11"/>
      <c r="P493" s="11"/>
      <c r="Q493" s="11">
        <f t="shared" si="69"/>
        <v>2908170.83</v>
      </c>
      <c r="R493" s="11"/>
      <c r="S493" s="35"/>
      <c r="T493" s="11"/>
      <c r="U493" s="11">
        <v>515</v>
      </c>
      <c r="V493" s="11">
        <v>2908170.83</v>
      </c>
      <c r="W493" s="11"/>
      <c r="X493" s="11"/>
      <c r="Y493" s="11"/>
      <c r="Z493" s="11"/>
      <c r="AA493" s="11"/>
      <c r="AB493" s="11"/>
      <c r="AC493" s="11"/>
      <c r="AD493" s="11"/>
      <c r="AE493" s="11"/>
      <c r="AF493" s="74"/>
      <c r="AG493" s="29" t="s">
        <v>197</v>
      </c>
      <c r="AH493" s="118"/>
      <c r="AI493" s="159"/>
      <c r="AJ493" s="182"/>
      <c r="AK493" s="182"/>
      <c r="AL493" s="182"/>
      <c r="AM493" s="182"/>
      <c r="AN493" s="182"/>
      <c r="AO493" s="70">
        <f>MAX(AO$26:AO492)+1</f>
        <v>449</v>
      </c>
      <c r="AP493" s="70" t="s">
        <v>142</v>
      </c>
      <c r="AQ493" s="70" t="str">
        <f t="shared" si="65"/>
        <v>449.</v>
      </c>
      <c r="AS493" s="70"/>
      <c r="AV493" s="114"/>
    </row>
    <row r="494" spans="1:48" ht="22.5" customHeight="1" x14ac:dyDescent="0.25">
      <c r="A494" s="93" t="str">
        <f t="shared" si="67"/>
        <v>450.</v>
      </c>
      <c r="B494" s="93">
        <v>1250</v>
      </c>
      <c r="C494" s="220" t="s">
        <v>1230</v>
      </c>
      <c r="D494" s="9">
        <v>1958</v>
      </c>
      <c r="E494" s="9" t="s">
        <v>23</v>
      </c>
      <c r="F494" s="9" t="s">
        <v>24</v>
      </c>
      <c r="G494" s="12">
        <v>2</v>
      </c>
      <c r="H494" s="12">
        <v>1</v>
      </c>
      <c r="I494" s="11">
        <v>425.6</v>
      </c>
      <c r="J494" s="11">
        <v>265.2</v>
      </c>
      <c r="K494" s="11">
        <v>265.2</v>
      </c>
      <c r="L494" s="35">
        <v>15</v>
      </c>
      <c r="M494" s="11">
        <f t="shared" si="68"/>
        <v>223006.39</v>
      </c>
      <c r="N494" s="11"/>
      <c r="O494" s="11"/>
      <c r="P494" s="11"/>
      <c r="Q494" s="11">
        <f t="shared" si="69"/>
        <v>223006.39</v>
      </c>
      <c r="R494" s="11">
        <v>223006.39</v>
      </c>
      <c r="S494" s="35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74"/>
      <c r="AG494" s="29" t="s">
        <v>197</v>
      </c>
      <c r="AH494" s="118"/>
      <c r="AI494" s="159"/>
      <c r="AJ494" s="182" t="s">
        <v>1393</v>
      </c>
      <c r="AK494" s="182"/>
      <c r="AL494" s="182"/>
      <c r="AM494" s="182"/>
      <c r="AN494" s="182"/>
      <c r="AO494" s="70">
        <f>MAX(AO$26:AO493)+1</f>
        <v>450</v>
      </c>
      <c r="AP494" s="70" t="s">
        <v>142</v>
      </c>
      <c r="AQ494" s="70" t="str">
        <f t="shared" si="65"/>
        <v>450.</v>
      </c>
      <c r="AS494" s="70"/>
      <c r="AV494" s="114"/>
    </row>
    <row r="495" spans="1:48" ht="22.5" customHeight="1" x14ac:dyDescent="0.25">
      <c r="A495" s="93" t="str">
        <f t="shared" si="67"/>
        <v>451.</v>
      </c>
      <c r="B495" s="93">
        <v>1174</v>
      </c>
      <c r="C495" s="220" t="s">
        <v>420</v>
      </c>
      <c r="D495" s="8">
        <v>1975</v>
      </c>
      <c r="E495" s="8" t="s">
        <v>23</v>
      </c>
      <c r="F495" s="21" t="s">
        <v>24</v>
      </c>
      <c r="G495" s="8">
        <v>2</v>
      </c>
      <c r="H495" s="8">
        <v>2</v>
      </c>
      <c r="I495" s="13">
        <v>860.8</v>
      </c>
      <c r="J495" s="11">
        <v>808</v>
      </c>
      <c r="K495" s="13">
        <v>808</v>
      </c>
      <c r="L495" s="36">
        <v>33</v>
      </c>
      <c r="M495" s="13">
        <f t="shared" si="68"/>
        <v>2601317.23</v>
      </c>
      <c r="N495" s="13"/>
      <c r="O495" s="13"/>
      <c r="P495" s="13"/>
      <c r="Q495" s="11">
        <f t="shared" si="69"/>
        <v>2601317.23</v>
      </c>
      <c r="R495" s="13"/>
      <c r="S495" s="36"/>
      <c r="T495" s="13"/>
      <c r="U495" s="13">
        <v>632</v>
      </c>
      <c r="V495" s="13">
        <v>2601317.23</v>
      </c>
      <c r="W495" s="13"/>
      <c r="X495" s="13"/>
      <c r="Y495" s="13"/>
      <c r="Z495" s="13"/>
      <c r="AA495" s="13"/>
      <c r="AB495" s="13"/>
      <c r="AC495" s="13"/>
      <c r="AD495" s="13"/>
      <c r="AE495" s="13"/>
      <c r="AF495" s="76"/>
      <c r="AG495" s="29" t="s">
        <v>197</v>
      </c>
      <c r="AH495" s="118"/>
      <c r="AI495" s="159"/>
      <c r="AJ495" s="182"/>
      <c r="AK495" s="182"/>
      <c r="AL495" s="182"/>
      <c r="AM495" s="182"/>
      <c r="AN495" s="182"/>
      <c r="AO495" s="70">
        <f>MAX(AO$26:AO494)+1</f>
        <v>451</v>
      </c>
      <c r="AP495" s="70" t="s">
        <v>142</v>
      </c>
      <c r="AQ495" s="70" t="str">
        <f t="shared" si="65"/>
        <v>451.</v>
      </c>
      <c r="AS495" s="70"/>
      <c r="AV495" s="114"/>
    </row>
    <row r="496" spans="1:48" ht="22.5" customHeight="1" x14ac:dyDescent="0.25">
      <c r="A496" s="93" t="str">
        <f t="shared" si="67"/>
        <v>452.</v>
      </c>
      <c r="B496" s="93">
        <v>1225</v>
      </c>
      <c r="C496" s="220" t="s">
        <v>408</v>
      </c>
      <c r="D496" s="9">
        <v>1972</v>
      </c>
      <c r="E496" s="9" t="s">
        <v>23</v>
      </c>
      <c r="F496" s="9" t="s">
        <v>24</v>
      </c>
      <c r="G496" s="12">
        <v>2</v>
      </c>
      <c r="H496" s="12">
        <v>1</v>
      </c>
      <c r="I496" s="11">
        <v>364.3</v>
      </c>
      <c r="J496" s="11">
        <v>315.89999999999998</v>
      </c>
      <c r="K496" s="11">
        <v>315.89999999999998</v>
      </c>
      <c r="L496" s="35">
        <v>16</v>
      </c>
      <c r="M496" s="11">
        <f t="shared" si="68"/>
        <v>1554426.83</v>
      </c>
      <c r="N496" s="11"/>
      <c r="O496" s="11"/>
      <c r="P496" s="11"/>
      <c r="Q496" s="11">
        <f t="shared" si="69"/>
        <v>1554426.83</v>
      </c>
      <c r="R496" s="11"/>
      <c r="S496" s="35"/>
      <c r="T496" s="11"/>
      <c r="U496" s="11">
        <v>367</v>
      </c>
      <c r="V496" s="11">
        <v>1554426.83</v>
      </c>
      <c r="W496" s="11"/>
      <c r="X496" s="11"/>
      <c r="Y496" s="11"/>
      <c r="Z496" s="11"/>
      <c r="AA496" s="11"/>
      <c r="AB496" s="11"/>
      <c r="AC496" s="11"/>
      <c r="AD496" s="11"/>
      <c r="AE496" s="11"/>
      <c r="AF496" s="74"/>
      <c r="AG496" s="29" t="s">
        <v>197</v>
      </c>
      <c r="AH496" s="118"/>
      <c r="AI496" s="159"/>
      <c r="AJ496" s="182"/>
      <c r="AK496" s="182"/>
      <c r="AL496" s="182"/>
      <c r="AM496" s="182"/>
      <c r="AN496" s="182"/>
      <c r="AO496" s="70">
        <f>MAX(AO$26:AO495)+1</f>
        <v>452</v>
      </c>
      <c r="AP496" s="70" t="s">
        <v>142</v>
      </c>
      <c r="AQ496" s="70" t="str">
        <f t="shared" si="65"/>
        <v>452.</v>
      </c>
      <c r="AS496" s="70"/>
      <c r="AV496" s="114"/>
    </row>
    <row r="497" spans="1:48" ht="22.5" customHeight="1" x14ac:dyDescent="0.25">
      <c r="A497" s="93" t="str">
        <f t="shared" si="67"/>
        <v>453.</v>
      </c>
      <c r="B497" s="93">
        <v>1224</v>
      </c>
      <c r="C497" s="220" t="s">
        <v>417</v>
      </c>
      <c r="D497" s="4">
        <v>1973</v>
      </c>
      <c r="E497" s="8" t="s">
        <v>23</v>
      </c>
      <c r="F497" s="21" t="s">
        <v>24</v>
      </c>
      <c r="G497" s="4">
        <v>2</v>
      </c>
      <c r="H497" s="4">
        <v>1</v>
      </c>
      <c r="I497" s="18">
        <v>353.8</v>
      </c>
      <c r="J497" s="11">
        <v>307.60000000000002</v>
      </c>
      <c r="K497" s="18">
        <v>307.60000000000002</v>
      </c>
      <c r="L497" s="38">
        <v>17</v>
      </c>
      <c r="M497" s="13">
        <f t="shared" si="68"/>
        <v>1516358.03</v>
      </c>
      <c r="N497" s="13"/>
      <c r="O497" s="13"/>
      <c r="P497" s="13"/>
      <c r="Q497" s="11">
        <f t="shared" si="69"/>
        <v>1516358.03</v>
      </c>
      <c r="R497" s="13"/>
      <c r="S497" s="36"/>
      <c r="T497" s="13"/>
      <c r="U497" s="13">
        <v>363</v>
      </c>
      <c r="V497" s="13">
        <v>1516358.03</v>
      </c>
      <c r="W497" s="13"/>
      <c r="X497" s="13"/>
      <c r="Y497" s="13"/>
      <c r="Z497" s="13"/>
      <c r="AA497" s="13"/>
      <c r="AB497" s="13"/>
      <c r="AC497" s="13"/>
      <c r="AD497" s="13"/>
      <c r="AE497" s="13"/>
      <c r="AF497" s="76"/>
      <c r="AG497" s="29" t="s">
        <v>197</v>
      </c>
      <c r="AH497" s="118"/>
      <c r="AI497" s="159"/>
      <c r="AJ497" s="182"/>
      <c r="AK497" s="182"/>
      <c r="AL497" s="182"/>
      <c r="AM497" s="182"/>
      <c r="AN497" s="182"/>
      <c r="AO497" s="70">
        <f>MAX(AO$26:AO496)+1</f>
        <v>453</v>
      </c>
      <c r="AP497" s="70" t="s">
        <v>142</v>
      </c>
      <c r="AQ497" s="70" t="str">
        <f t="shared" si="65"/>
        <v>453.</v>
      </c>
      <c r="AS497" s="70"/>
      <c r="AV497" s="114"/>
    </row>
    <row r="498" spans="1:48" ht="22.5" customHeight="1" x14ac:dyDescent="0.25">
      <c r="A498" s="93" t="str">
        <f t="shared" si="67"/>
        <v>454.</v>
      </c>
      <c r="B498" s="257">
        <v>1239</v>
      </c>
      <c r="C498" s="238" t="s">
        <v>418</v>
      </c>
      <c r="D498" s="137">
        <v>1975</v>
      </c>
      <c r="E498" s="137" t="s">
        <v>23</v>
      </c>
      <c r="F498" s="138" t="s">
        <v>24</v>
      </c>
      <c r="G498" s="137">
        <v>2</v>
      </c>
      <c r="H498" s="137">
        <v>1</v>
      </c>
      <c r="I498" s="139">
        <v>370.6</v>
      </c>
      <c r="J498" s="140">
        <v>318.68</v>
      </c>
      <c r="K498" s="139">
        <v>318.68</v>
      </c>
      <c r="L498" s="141">
        <v>17</v>
      </c>
      <c r="M498" s="142">
        <f t="shared" si="68"/>
        <v>1475435.45</v>
      </c>
      <c r="N498" s="142"/>
      <c r="O498" s="142"/>
      <c r="P498" s="142"/>
      <c r="Q498" s="140">
        <f t="shared" si="69"/>
        <v>1475435.45</v>
      </c>
      <c r="R498" s="142"/>
      <c r="S498" s="143"/>
      <c r="T498" s="142"/>
      <c r="U498" s="142">
        <v>367</v>
      </c>
      <c r="V498" s="142">
        <v>1475435.45</v>
      </c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208"/>
      <c r="AG498" s="29" t="s">
        <v>197</v>
      </c>
      <c r="AH498" s="118"/>
      <c r="AI498" s="159"/>
      <c r="AJ498" s="182"/>
      <c r="AK498" s="182"/>
      <c r="AL498" s="182"/>
      <c r="AM498" s="182"/>
      <c r="AN498" s="182"/>
      <c r="AO498" s="70">
        <f>MAX(AO$26:AO497)+1</f>
        <v>454</v>
      </c>
      <c r="AP498" s="70" t="s">
        <v>142</v>
      </c>
      <c r="AQ498" s="70" t="str">
        <f t="shared" si="65"/>
        <v>454.</v>
      </c>
      <c r="AS498" s="70"/>
      <c r="AV498" s="114"/>
    </row>
    <row r="499" spans="1:48" s="88" customFormat="1" ht="22.5" customHeight="1" x14ac:dyDescent="0.25">
      <c r="A499" s="93" t="str">
        <f t="shared" si="67"/>
        <v>455.</v>
      </c>
      <c r="B499" s="93">
        <v>1231</v>
      </c>
      <c r="C499" s="220" t="s">
        <v>409</v>
      </c>
      <c r="D499" s="4">
        <v>1970</v>
      </c>
      <c r="E499" s="4" t="s">
        <v>23</v>
      </c>
      <c r="F499" s="21" t="s">
        <v>24</v>
      </c>
      <c r="G499" s="4">
        <v>2</v>
      </c>
      <c r="H499" s="4">
        <v>1</v>
      </c>
      <c r="I499" s="18">
        <v>356.2</v>
      </c>
      <c r="J499" s="11">
        <v>307.18</v>
      </c>
      <c r="K499" s="18">
        <v>307.18</v>
      </c>
      <c r="L499" s="38">
        <v>15</v>
      </c>
      <c r="M499" s="142">
        <f t="shared" si="68"/>
        <v>1539217.86</v>
      </c>
      <c r="N499" s="13"/>
      <c r="O499" s="13"/>
      <c r="P499" s="13"/>
      <c r="Q499" s="11">
        <f t="shared" si="69"/>
        <v>1539217.86</v>
      </c>
      <c r="R499" s="13"/>
      <c r="S499" s="36"/>
      <c r="T499" s="13"/>
      <c r="U499" s="13">
        <v>362.2</v>
      </c>
      <c r="V499" s="13">
        <v>1539217.86</v>
      </c>
      <c r="W499" s="13"/>
      <c r="X499" s="13"/>
      <c r="Y499" s="13"/>
      <c r="Z499" s="13"/>
      <c r="AA499" s="13"/>
      <c r="AB499" s="13"/>
      <c r="AC499" s="13"/>
      <c r="AD499" s="13"/>
      <c r="AE499" s="13"/>
      <c r="AF499" s="76"/>
      <c r="AG499" s="29" t="s">
        <v>197</v>
      </c>
      <c r="AH499" s="118"/>
      <c r="AI499" s="159"/>
      <c r="AJ499" s="182"/>
      <c r="AK499" s="182"/>
      <c r="AL499" s="182"/>
      <c r="AM499" s="182"/>
      <c r="AN499" s="182"/>
      <c r="AO499" s="70">
        <f>MAX(AO$26:AO498)+1</f>
        <v>455</v>
      </c>
      <c r="AP499" s="70" t="s">
        <v>142</v>
      </c>
      <c r="AQ499" s="70" t="str">
        <f t="shared" si="65"/>
        <v>455.</v>
      </c>
      <c r="AR499" s="154"/>
      <c r="AV499" s="114"/>
    </row>
    <row r="500" spans="1:48" ht="22.5" customHeight="1" x14ac:dyDescent="0.25">
      <c r="A500" s="93" t="str">
        <f t="shared" si="67"/>
        <v>456.</v>
      </c>
      <c r="B500" s="258">
        <v>1183</v>
      </c>
      <c r="C500" s="239" t="s">
        <v>414</v>
      </c>
      <c r="D500" s="144">
        <v>1970</v>
      </c>
      <c r="E500" s="144" t="s">
        <v>23</v>
      </c>
      <c r="F500" s="144" t="s">
        <v>24</v>
      </c>
      <c r="G500" s="145">
        <v>2</v>
      </c>
      <c r="H500" s="145">
        <v>2</v>
      </c>
      <c r="I500" s="146">
        <v>366.2</v>
      </c>
      <c r="J500" s="146">
        <v>271.39999999999998</v>
      </c>
      <c r="K500" s="146">
        <v>271.39999999999998</v>
      </c>
      <c r="L500" s="147">
        <v>27</v>
      </c>
      <c r="M500" s="142">
        <f t="shared" si="68"/>
        <v>2641914.6</v>
      </c>
      <c r="N500" s="146"/>
      <c r="O500" s="146"/>
      <c r="P500" s="146"/>
      <c r="Q500" s="11">
        <f t="shared" si="69"/>
        <v>2641914.6</v>
      </c>
      <c r="R500" s="146"/>
      <c r="S500" s="147"/>
      <c r="T500" s="146"/>
      <c r="U500" s="146">
        <v>342</v>
      </c>
      <c r="V500" s="146">
        <v>2641914.6</v>
      </c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209"/>
      <c r="AG500" s="29" t="s">
        <v>197</v>
      </c>
      <c r="AH500" s="118"/>
      <c r="AI500" s="159"/>
      <c r="AJ500" s="182"/>
      <c r="AK500" s="182"/>
      <c r="AL500" s="182"/>
      <c r="AM500" s="182"/>
      <c r="AN500" s="182"/>
      <c r="AO500" s="70">
        <f>MAX(AO$26:AO499)+1</f>
        <v>456</v>
      </c>
      <c r="AP500" s="70" t="s">
        <v>142</v>
      </c>
      <c r="AQ500" s="70" t="str">
        <f t="shared" si="65"/>
        <v>456.</v>
      </c>
      <c r="AS500" s="70"/>
      <c r="AV500" s="114"/>
    </row>
    <row r="501" spans="1:48" ht="22.5" customHeight="1" x14ac:dyDescent="0.25">
      <c r="A501" s="93" t="str">
        <f t="shared" si="67"/>
        <v>457.</v>
      </c>
      <c r="B501" s="93">
        <v>1156</v>
      </c>
      <c r="C501" s="220" t="s">
        <v>1229</v>
      </c>
      <c r="D501" s="8">
        <v>1973</v>
      </c>
      <c r="E501" s="8" t="s">
        <v>23</v>
      </c>
      <c r="F501" s="21" t="s">
        <v>24</v>
      </c>
      <c r="G501" s="8">
        <v>2</v>
      </c>
      <c r="H501" s="8">
        <v>2</v>
      </c>
      <c r="I501" s="13">
        <v>758.9</v>
      </c>
      <c r="J501" s="11">
        <v>700.8</v>
      </c>
      <c r="K501" s="13">
        <v>700.8</v>
      </c>
      <c r="L501" s="36">
        <v>33</v>
      </c>
      <c r="M501" s="13">
        <f t="shared" si="68"/>
        <v>2067284.27</v>
      </c>
      <c r="N501" s="13"/>
      <c r="O501" s="13"/>
      <c r="P501" s="13"/>
      <c r="Q501" s="11">
        <f t="shared" si="69"/>
        <v>2067284.27</v>
      </c>
      <c r="R501" s="13">
        <v>2013555.47</v>
      </c>
      <c r="S501" s="36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76">
        <v>53728.800000000003</v>
      </c>
      <c r="AG501" s="29" t="s">
        <v>197</v>
      </c>
      <c r="AH501" s="118"/>
      <c r="AI501" s="159"/>
      <c r="AJ501" s="182" t="s">
        <v>1395</v>
      </c>
      <c r="AK501" s="182"/>
      <c r="AL501" s="182"/>
      <c r="AM501" s="182"/>
      <c r="AN501" s="182"/>
      <c r="AO501" s="70">
        <f>MAX(AO$26:AO500)+1</f>
        <v>457</v>
      </c>
      <c r="AP501" s="70" t="s">
        <v>142</v>
      </c>
      <c r="AQ501" s="70" t="str">
        <f t="shared" si="65"/>
        <v>457.</v>
      </c>
      <c r="AS501" s="70"/>
      <c r="AV501" s="114"/>
    </row>
    <row r="502" spans="1:48" ht="22.5" customHeight="1" x14ac:dyDescent="0.25">
      <c r="A502" s="93" t="str">
        <f t="shared" si="67"/>
        <v>458.</v>
      </c>
      <c r="B502" s="93">
        <v>1202</v>
      </c>
      <c r="C502" s="220" t="s">
        <v>1575</v>
      </c>
      <c r="D502" s="9">
        <v>1969</v>
      </c>
      <c r="E502" s="9" t="s">
        <v>23</v>
      </c>
      <c r="F502" s="9" t="s">
        <v>24</v>
      </c>
      <c r="G502" s="12">
        <v>2</v>
      </c>
      <c r="H502" s="12">
        <v>2</v>
      </c>
      <c r="I502" s="11">
        <v>456.4</v>
      </c>
      <c r="J502" s="11">
        <v>443.5</v>
      </c>
      <c r="K502" s="11">
        <v>443.5</v>
      </c>
      <c r="L502" s="35">
        <v>23</v>
      </c>
      <c r="M502" s="11">
        <f t="shared" si="68"/>
        <v>545085.07999999996</v>
      </c>
      <c r="N502" s="11"/>
      <c r="O502" s="11"/>
      <c r="P502" s="11"/>
      <c r="Q502" s="11">
        <f t="shared" si="69"/>
        <v>545085.07999999996</v>
      </c>
      <c r="R502" s="11">
        <v>545085.07999999996</v>
      </c>
      <c r="S502" s="35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74"/>
      <c r="AG502" s="29" t="s">
        <v>1496</v>
      </c>
      <c r="AH502" s="118"/>
      <c r="AI502" s="159"/>
      <c r="AJ502" s="182" t="s">
        <v>1393</v>
      </c>
      <c r="AK502" s="182"/>
      <c r="AL502" s="182"/>
      <c r="AM502" s="182"/>
      <c r="AN502" s="182"/>
      <c r="AO502" s="70">
        <f>MAX(AO$26:AO501)+1</f>
        <v>458</v>
      </c>
      <c r="AP502" s="70" t="s">
        <v>142</v>
      </c>
      <c r="AQ502" s="70" t="str">
        <f t="shared" si="65"/>
        <v>458.</v>
      </c>
      <c r="AS502" s="70"/>
      <c r="AV502" s="114"/>
    </row>
    <row r="503" spans="1:48" ht="22.5" customHeight="1" x14ac:dyDescent="0.25">
      <c r="A503" s="93" t="str">
        <f t="shared" si="67"/>
        <v>459.</v>
      </c>
      <c r="B503" s="93">
        <v>1247</v>
      </c>
      <c r="C503" s="220" t="s">
        <v>1576</v>
      </c>
      <c r="D503" s="9">
        <v>1959</v>
      </c>
      <c r="E503" s="9" t="s">
        <v>23</v>
      </c>
      <c r="F503" s="9" t="s">
        <v>24</v>
      </c>
      <c r="G503" s="12">
        <v>2</v>
      </c>
      <c r="H503" s="12">
        <v>1</v>
      </c>
      <c r="I503" s="11">
        <v>309.8</v>
      </c>
      <c r="J503" s="11">
        <v>182.5</v>
      </c>
      <c r="K503" s="11">
        <v>182.5</v>
      </c>
      <c r="L503" s="35">
        <v>17</v>
      </c>
      <c r="M503" s="11">
        <f t="shared" si="68"/>
        <v>213053.35</v>
      </c>
      <c r="N503" s="11"/>
      <c r="O503" s="11"/>
      <c r="P503" s="11"/>
      <c r="Q503" s="11">
        <f t="shared" si="69"/>
        <v>213053.35</v>
      </c>
      <c r="R503" s="11">
        <v>213053.35</v>
      </c>
      <c r="S503" s="35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74"/>
      <c r="AG503" s="29" t="s">
        <v>1496</v>
      </c>
      <c r="AH503" s="118"/>
      <c r="AI503" s="159"/>
      <c r="AJ503" s="182" t="s">
        <v>1393</v>
      </c>
      <c r="AK503" s="182"/>
      <c r="AL503" s="182"/>
      <c r="AM503" s="182"/>
      <c r="AN503" s="182"/>
      <c r="AO503" s="70">
        <f>MAX(AO$26:AO502)+1</f>
        <v>459</v>
      </c>
      <c r="AP503" s="70" t="s">
        <v>142</v>
      </c>
      <c r="AQ503" s="70" t="str">
        <f t="shared" si="65"/>
        <v>459.</v>
      </c>
      <c r="AS503" s="70"/>
      <c r="AV503" s="114"/>
    </row>
    <row r="504" spans="1:48" ht="22.5" customHeight="1" x14ac:dyDescent="0.25">
      <c r="A504" s="93" t="str">
        <f t="shared" si="67"/>
        <v>460.</v>
      </c>
      <c r="B504" s="93">
        <v>1167</v>
      </c>
      <c r="C504" s="220" t="s">
        <v>1577</v>
      </c>
      <c r="D504" s="9">
        <v>1961</v>
      </c>
      <c r="E504" s="9" t="s">
        <v>23</v>
      </c>
      <c r="F504" s="9" t="s">
        <v>24</v>
      </c>
      <c r="G504" s="12">
        <v>2</v>
      </c>
      <c r="H504" s="12">
        <v>1</v>
      </c>
      <c r="I504" s="11">
        <v>323.60000000000002</v>
      </c>
      <c r="J504" s="11">
        <v>290.45999999999998</v>
      </c>
      <c r="K504" s="11">
        <v>290.45999999999998</v>
      </c>
      <c r="L504" s="35">
        <v>14</v>
      </c>
      <c r="M504" s="11">
        <f t="shared" si="68"/>
        <v>218328.1</v>
      </c>
      <c r="N504" s="11"/>
      <c r="O504" s="11"/>
      <c r="P504" s="11"/>
      <c r="Q504" s="11">
        <f t="shared" si="69"/>
        <v>218328.1</v>
      </c>
      <c r="R504" s="11">
        <v>218328.1</v>
      </c>
      <c r="S504" s="35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74"/>
      <c r="AG504" s="29" t="s">
        <v>1496</v>
      </c>
      <c r="AH504" s="118"/>
      <c r="AI504" s="159"/>
      <c r="AJ504" s="182" t="s">
        <v>1393</v>
      </c>
      <c r="AK504" s="182"/>
      <c r="AL504" s="182"/>
      <c r="AM504" s="182"/>
      <c r="AN504" s="182"/>
      <c r="AO504" s="70">
        <f>MAX(AO$26:AO503)+1</f>
        <v>460</v>
      </c>
      <c r="AP504" s="70" t="s">
        <v>142</v>
      </c>
      <c r="AQ504" s="70" t="str">
        <f t="shared" si="65"/>
        <v>460.</v>
      </c>
      <c r="AS504" s="70"/>
      <c r="AV504" s="114"/>
    </row>
    <row r="505" spans="1:48" ht="22.5" customHeight="1" x14ac:dyDescent="0.25">
      <c r="A505" s="93" t="str">
        <f t="shared" si="67"/>
        <v>461.</v>
      </c>
      <c r="B505" s="93">
        <v>1180</v>
      </c>
      <c r="C505" s="220" t="s">
        <v>1578</v>
      </c>
      <c r="D505" s="9">
        <v>1969</v>
      </c>
      <c r="E505" s="9" t="s">
        <v>23</v>
      </c>
      <c r="F505" s="9" t="s">
        <v>24</v>
      </c>
      <c r="G505" s="12">
        <v>2</v>
      </c>
      <c r="H505" s="12">
        <v>1</v>
      </c>
      <c r="I505" s="11">
        <v>332.5</v>
      </c>
      <c r="J505" s="11">
        <v>299.36</v>
      </c>
      <c r="K505" s="11">
        <v>299.36</v>
      </c>
      <c r="L505" s="35">
        <v>20</v>
      </c>
      <c r="M505" s="11">
        <f t="shared" si="68"/>
        <v>2193020.27</v>
      </c>
      <c r="N505" s="11"/>
      <c r="O505" s="11"/>
      <c r="P505" s="11"/>
      <c r="Q505" s="11">
        <f t="shared" si="69"/>
        <v>2193020.27</v>
      </c>
      <c r="R505" s="11"/>
      <c r="S505" s="35"/>
      <c r="T505" s="11"/>
      <c r="U505" s="11">
        <v>315.5</v>
      </c>
      <c r="V505" s="11">
        <v>2193020.27</v>
      </c>
      <c r="W505" s="11"/>
      <c r="X505" s="11"/>
      <c r="Y505" s="11"/>
      <c r="Z505" s="11"/>
      <c r="AA505" s="11"/>
      <c r="AB505" s="11"/>
      <c r="AC505" s="11"/>
      <c r="AD505" s="11"/>
      <c r="AE505" s="11"/>
      <c r="AF505" s="74"/>
      <c r="AG505" s="29" t="s">
        <v>1496</v>
      </c>
      <c r="AH505" s="118"/>
      <c r="AI505" s="159"/>
      <c r="AJ505" s="182"/>
      <c r="AK505" s="182"/>
      <c r="AL505" s="182"/>
      <c r="AM505" s="182"/>
      <c r="AN505" s="182"/>
      <c r="AO505" s="70">
        <f>MAX(AO$26:AO504)+1</f>
        <v>461</v>
      </c>
      <c r="AP505" s="70" t="s">
        <v>142</v>
      </c>
      <c r="AQ505" s="70" t="str">
        <f t="shared" si="65"/>
        <v>461.</v>
      </c>
      <c r="AS505" s="70"/>
      <c r="AV505" s="114"/>
    </row>
    <row r="506" spans="1:48" ht="22.5" customHeight="1" x14ac:dyDescent="0.25">
      <c r="A506" s="93" t="str">
        <f t="shared" si="67"/>
        <v>462.</v>
      </c>
      <c r="B506" s="93">
        <v>1249</v>
      </c>
      <c r="C506" s="220" t="s">
        <v>1579</v>
      </c>
      <c r="D506" s="9">
        <v>1958</v>
      </c>
      <c r="E506" s="9" t="s">
        <v>23</v>
      </c>
      <c r="F506" s="9" t="s">
        <v>24</v>
      </c>
      <c r="G506" s="12">
        <v>2</v>
      </c>
      <c r="H506" s="12">
        <v>1</v>
      </c>
      <c r="I506" s="11">
        <v>425.6</v>
      </c>
      <c r="J506" s="11">
        <v>265.2</v>
      </c>
      <c r="K506" s="11">
        <v>265.2</v>
      </c>
      <c r="L506" s="35">
        <v>14</v>
      </c>
      <c r="M506" s="11">
        <f t="shared" si="68"/>
        <v>212060.36</v>
      </c>
      <c r="N506" s="11"/>
      <c r="O506" s="11"/>
      <c r="P506" s="11"/>
      <c r="Q506" s="11">
        <f t="shared" si="69"/>
        <v>212060.36</v>
      </c>
      <c r="R506" s="11">
        <v>212060.36</v>
      </c>
      <c r="S506" s="35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74"/>
      <c r="AG506" s="29" t="s">
        <v>1496</v>
      </c>
      <c r="AH506" s="118"/>
      <c r="AI506" s="159"/>
      <c r="AJ506" s="182" t="s">
        <v>1393</v>
      </c>
      <c r="AK506" s="182"/>
      <c r="AL506" s="182"/>
      <c r="AM506" s="182"/>
      <c r="AN506" s="182"/>
      <c r="AO506" s="70">
        <f>MAX(AO$26:AO505)+1</f>
        <v>462</v>
      </c>
      <c r="AP506" s="70" t="s">
        <v>142</v>
      </c>
      <c r="AQ506" s="70" t="str">
        <f t="shared" si="65"/>
        <v>462.</v>
      </c>
      <c r="AS506" s="70"/>
      <c r="AV506" s="114"/>
    </row>
    <row r="507" spans="1:48" ht="22.5" customHeight="1" x14ac:dyDescent="0.25">
      <c r="A507" s="93" t="str">
        <f t="shared" si="67"/>
        <v>463.</v>
      </c>
      <c r="B507" s="93">
        <v>1162</v>
      </c>
      <c r="C507" s="220" t="s">
        <v>411</v>
      </c>
      <c r="D507" s="9">
        <v>1968</v>
      </c>
      <c r="E507" s="9" t="s">
        <v>23</v>
      </c>
      <c r="F507" s="9" t="s">
        <v>24</v>
      </c>
      <c r="G507" s="12">
        <v>2</v>
      </c>
      <c r="H507" s="12">
        <v>2</v>
      </c>
      <c r="I507" s="11">
        <v>392.3</v>
      </c>
      <c r="J507" s="11">
        <v>297.5</v>
      </c>
      <c r="K507" s="11">
        <v>297.5</v>
      </c>
      <c r="L507" s="35">
        <v>26</v>
      </c>
      <c r="M507" s="11">
        <f t="shared" si="68"/>
        <v>150647.17000000001</v>
      </c>
      <c r="N507" s="11"/>
      <c r="O507" s="11"/>
      <c r="P507" s="11"/>
      <c r="Q507" s="11">
        <f t="shared" si="69"/>
        <v>150647.17000000001</v>
      </c>
      <c r="R507" s="11">
        <v>150647.17000000001</v>
      </c>
      <c r="S507" s="35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74"/>
      <c r="AG507" s="29" t="s">
        <v>1496</v>
      </c>
      <c r="AH507" s="118"/>
      <c r="AI507" s="159"/>
      <c r="AJ507" s="182" t="s">
        <v>1396</v>
      </c>
      <c r="AK507" s="182"/>
      <c r="AL507" s="182"/>
      <c r="AM507" s="182"/>
      <c r="AN507" s="182"/>
      <c r="AO507" s="70">
        <f>MAX(AO$26:AO506)+1</f>
        <v>463</v>
      </c>
      <c r="AP507" s="70" t="s">
        <v>142</v>
      </c>
      <c r="AQ507" s="70" t="str">
        <f t="shared" si="65"/>
        <v>463.</v>
      </c>
      <c r="AS507" s="70"/>
      <c r="AV507" s="114"/>
    </row>
    <row r="508" spans="1:48" ht="22.5" customHeight="1" x14ac:dyDescent="0.25">
      <c r="A508" s="93" t="str">
        <f t="shared" si="67"/>
        <v>464.</v>
      </c>
      <c r="B508" s="93">
        <v>1168</v>
      </c>
      <c r="C508" s="220" t="s">
        <v>1580</v>
      </c>
      <c r="D508" s="9">
        <v>1964</v>
      </c>
      <c r="E508" s="9" t="s">
        <v>23</v>
      </c>
      <c r="F508" s="9" t="s">
        <v>24</v>
      </c>
      <c r="G508" s="12">
        <v>2</v>
      </c>
      <c r="H508" s="12">
        <v>1</v>
      </c>
      <c r="I508" s="11">
        <v>353.3</v>
      </c>
      <c r="J508" s="11">
        <v>320.16000000000003</v>
      </c>
      <c r="K508" s="11">
        <v>320.16000000000003</v>
      </c>
      <c r="L508" s="35">
        <v>19</v>
      </c>
      <c r="M508" s="11">
        <f t="shared" si="68"/>
        <v>174997.28</v>
      </c>
      <c r="N508" s="11"/>
      <c r="O508" s="11"/>
      <c r="P508" s="11"/>
      <c r="Q508" s="11">
        <f t="shared" si="69"/>
        <v>174997.28</v>
      </c>
      <c r="R508" s="11">
        <v>174997.28</v>
      </c>
      <c r="S508" s="35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74"/>
      <c r="AG508" s="29" t="s">
        <v>1496</v>
      </c>
      <c r="AH508" s="118"/>
      <c r="AI508" s="159"/>
      <c r="AJ508" s="182" t="s">
        <v>1393</v>
      </c>
      <c r="AK508" s="182"/>
      <c r="AL508" s="182"/>
      <c r="AM508" s="182"/>
      <c r="AN508" s="182"/>
      <c r="AO508" s="70">
        <f>MAX(AO$26:AO507)+1</f>
        <v>464</v>
      </c>
      <c r="AP508" s="70" t="s">
        <v>142</v>
      </c>
      <c r="AQ508" s="70" t="str">
        <f t="shared" si="65"/>
        <v>464.</v>
      </c>
      <c r="AS508" s="70"/>
      <c r="AV508" s="114"/>
    </row>
    <row r="509" spans="1:48" ht="22.5" customHeight="1" x14ac:dyDescent="0.25">
      <c r="A509" s="93" t="str">
        <f t="shared" si="67"/>
        <v>465.</v>
      </c>
      <c r="B509" s="93">
        <v>1172</v>
      </c>
      <c r="C509" s="220" t="s">
        <v>1581</v>
      </c>
      <c r="D509" s="9">
        <v>1957</v>
      </c>
      <c r="E509" s="9" t="s">
        <v>23</v>
      </c>
      <c r="F509" s="9" t="s">
        <v>25</v>
      </c>
      <c r="G509" s="12">
        <v>2</v>
      </c>
      <c r="H509" s="12">
        <v>2</v>
      </c>
      <c r="I509" s="11">
        <v>322.5</v>
      </c>
      <c r="J509" s="11">
        <v>284.10000000000002</v>
      </c>
      <c r="K509" s="11">
        <v>284.10000000000002</v>
      </c>
      <c r="L509" s="35">
        <v>19</v>
      </c>
      <c r="M509" s="11">
        <f t="shared" si="68"/>
        <v>157009.9</v>
      </c>
      <c r="N509" s="11"/>
      <c r="O509" s="11"/>
      <c r="P509" s="11"/>
      <c r="Q509" s="11">
        <f t="shared" si="69"/>
        <v>157009.9</v>
      </c>
      <c r="R509" s="11">
        <v>157009.9</v>
      </c>
      <c r="S509" s="35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74"/>
      <c r="AG509" s="29" t="s">
        <v>1496</v>
      </c>
      <c r="AH509" s="118"/>
      <c r="AI509" s="159"/>
      <c r="AJ509" s="182" t="s">
        <v>1393</v>
      </c>
      <c r="AK509" s="182"/>
      <c r="AL509" s="182"/>
      <c r="AM509" s="182"/>
      <c r="AN509" s="182"/>
      <c r="AO509" s="70">
        <f>MAX(AO$26:AO508)+1</f>
        <v>465</v>
      </c>
      <c r="AP509" s="70" t="s">
        <v>142</v>
      </c>
      <c r="AQ509" s="70" t="str">
        <f t="shared" si="65"/>
        <v>465.</v>
      </c>
      <c r="AS509" s="70"/>
      <c r="AV509" s="114"/>
    </row>
    <row r="510" spans="1:48" ht="22.5" customHeight="1" x14ac:dyDescent="0.25">
      <c r="A510" s="93" t="str">
        <f t="shared" si="67"/>
        <v>466.</v>
      </c>
      <c r="B510" s="93">
        <v>1219</v>
      </c>
      <c r="C510" s="220" t="s">
        <v>1582</v>
      </c>
      <c r="D510" s="9">
        <v>1967</v>
      </c>
      <c r="E510" s="9" t="s">
        <v>23</v>
      </c>
      <c r="F510" s="9" t="s">
        <v>25</v>
      </c>
      <c r="G510" s="12">
        <v>2</v>
      </c>
      <c r="H510" s="12">
        <v>1</v>
      </c>
      <c r="I510" s="11">
        <v>274.2</v>
      </c>
      <c r="J510" s="11">
        <v>231.1</v>
      </c>
      <c r="K510" s="11">
        <v>231.1</v>
      </c>
      <c r="L510" s="35">
        <v>14</v>
      </c>
      <c r="M510" s="11">
        <f t="shared" si="68"/>
        <v>89903.63</v>
      </c>
      <c r="N510" s="11"/>
      <c r="O510" s="11"/>
      <c r="P510" s="11"/>
      <c r="Q510" s="11">
        <f t="shared" si="69"/>
        <v>89903.63</v>
      </c>
      <c r="R510" s="11">
        <v>89903.63</v>
      </c>
      <c r="S510" s="35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74"/>
      <c r="AG510" s="29" t="s">
        <v>1496</v>
      </c>
      <c r="AH510" s="118"/>
      <c r="AI510" s="159"/>
      <c r="AJ510" s="182" t="s">
        <v>1396</v>
      </c>
      <c r="AK510" s="182"/>
      <c r="AL510" s="182"/>
      <c r="AM510" s="182"/>
      <c r="AN510" s="182"/>
      <c r="AO510" s="70">
        <f>MAX(AO$26:AO509)+1</f>
        <v>466</v>
      </c>
      <c r="AP510" s="70" t="s">
        <v>142</v>
      </c>
      <c r="AQ510" s="70" t="str">
        <f t="shared" si="65"/>
        <v>466.</v>
      </c>
      <c r="AS510" s="70"/>
      <c r="AV510" s="114"/>
    </row>
    <row r="511" spans="1:48" ht="22.5" customHeight="1" x14ac:dyDescent="0.25">
      <c r="A511" s="93" t="str">
        <f t="shared" si="67"/>
        <v>467.</v>
      </c>
      <c r="B511" s="93">
        <v>5498</v>
      </c>
      <c r="C511" s="220" t="s">
        <v>1583</v>
      </c>
      <c r="D511" s="9">
        <v>1982</v>
      </c>
      <c r="E511" s="9" t="s">
        <v>23</v>
      </c>
      <c r="F511" s="9" t="s">
        <v>24</v>
      </c>
      <c r="G511" s="12">
        <v>2</v>
      </c>
      <c r="H511" s="12">
        <v>3</v>
      </c>
      <c r="I511" s="11">
        <v>806.7</v>
      </c>
      <c r="J511" s="11">
        <v>457</v>
      </c>
      <c r="K511" s="11">
        <v>457</v>
      </c>
      <c r="L511" s="35">
        <v>37</v>
      </c>
      <c r="M511" s="11">
        <f t="shared" si="68"/>
        <v>755048.29</v>
      </c>
      <c r="N511" s="11"/>
      <c r="O511" s="11"/>
      <c r="P511" s="11"/>
      <c r="Q511" s="11">
        <f t="shared" si="69"/>
        <v>755048.29</v>
      </c>
      <c r="R511" s="11"/>
      <c r="S511" s="35"/>
      <c r="T511" s="11"/>
      <c r="U511" s="11"/>
      <c r="V511" s="11"/>
      <c r="W511" s="11"/>
      <c r="X511" s="11"/>
      <c r="Y511" s="11"/>
      <c r="Z511" s="11"/>
      <c r="AA511" s="11">
        <v>262</v>
      </c>
      <c r="AB511" s="11">
        <v>755048.29</v>
      </c>
      <c r="AC511" s="11"/>
      <c r="AD511" s="11"/>
      <c r="AE511" s="11"/>
      <c r="AF511" s="74"/>
      <c r="AG511" s="29" t="s">
        <v>1496</v>
      </c>
      <c r="AH511" s="118"/>
      <c r="AI511" s="159"/>
      <c r="AJ511" s="182"/>
      <c r="AK511" s="182"/>
      <c r="AL511" s="182"/>
      <c r="AM511" s="182"/>
      <c r="AN511" s="182"/>
      <c r="AO511" s="70">
        <f>MAX(AO$26:AO510)+1</f>
        <v>467</v>
      </c>
      <c r="AP511" s="70" t="s">
        <v>142</v>
      </c>
      <c r="AQ511" s="70" t="str">
        <f t="shared" si="65"/>
        <v>467.</v>
      </c>
      <c r="AS511" s="70"/>
      <c r="AV511" s="114"/>
    </row>
    <row r="512" spans="1:48" ht="22.5" customHeight="1" x14ac:dyDescent="0.25">
      <c r="A512" s="93" t="str">
        <f t="shared" si="67"/>
        <v>468.</v>
      </c>
      <c r="B512" s="93">
        <v>1216</v>
      </c>
      <c r="C512" s="220" t="s">
        <v>1584</v>
      </c>
      <c r="D512" s="9">
        <v>1977</v>
      </c>
      <c r="E512" s="9" t="s">
        <v>23</v>
      </c>
      <c r="F512" s="9" t="s">
        <v>24</v>
      </c>
      <c r="G512" s="12">
        <v>2</v>
      </c>
      <c r="H512" s="12">
        <v>2</v>
      </c>
      <c r="I512" s="11">
        <v>783</v>
      </c>
      <c r="J512" s="11">
        <v>730.2</v>
      </c>
      <c r="K512" s="11">
        <v>730.2</v>
      </c>
      <c r="L512" s="35">
        <v>34</v>
      </c>
      <c r="M512" s="11">
        <f t="shared" si="68"/>
        <v>305650.73</v>
      </c>
      <c r="N512" s="11"/>
      <c r="O512" s="11"/>
      <c r="P512" s="11"/>
      <c r="Q512" s="11">
        <f t="shared" si="69"/>
        <v>305650.73</v>
      </c>
      <c r="R512" s="11">
        <v>305650.73</v>
      </c>
      <c r="S512" s="35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74"/>
      <c r="AG512" s="29" t="s">
        <v>1496</v>
      </c>
      <c r="AH512" s="118"/>
      <c r="AI512" s="159"/>
      <c r="AJ512" s="182" t="s">
        <v>1396</v>
      </c>
      <c r="AK512" s="182"/>
      <c r="AL512" s="182"/>
      <c r="AM512" s="182"/>
      <c r="AN512" s="182"/>
      <c r="AO512" s="70">
        <f>MAX(AO$26:AO511)+1</f>
        <v>468</v>
      </c>
      <c r="AP512" s="70" t="s">
        <v>142</v>
      </c>
      <c r="AQ512" s="70" t="str">
        <f t="shared" si="65"/>
        <v>468.</v>
      </c>
      <c r="AS512" s="70"/>
      <c r="AV512" s="114"/>
    </row>
    <row r="513" spans="1:48" ht="22.5" customHeight="1" x14ac:dyDescent="0.25">
      <c r="A513" s="93" t="str">
        <f t="shared" si="67"/>
        <v>469.</v>
      </c>
      <c r="B513" s="93">
        <v>1222</v>
      </c>
      <c r="C513" s="220" t="s">
        <v>1585</v>
      </c>
      <c r="D513" s="9">
        <v>1980</v>
      </c>
      <c r="E513" s="9" t="s">
        <v>23</v>
      </c>
      <c r="F513" s="9" t="s">
        <v>24</v>
      </c>
      <c r="G513" s="12">
        <v>2</v>
      </c>
      <c r="H513" s="12">
        <v>2</v>
      </c>
      <c r="I513" s="11">
        <v>495.5</v>
      </c>
      <c r="J513" s="11">
        <v>400.7</v>
      </c>
      <c r="K513" s="11">
        <v>400.7</v>
      </c>
      <c r="L513" s="35">
        <v>26</v>
      </c>
      <c r="M513" s="11">
        <f t="shared" si="68"/>
        <v>217850.57</v>
      </c>
      <c r="N513" s="11"/>
      <c r="O513" s="11"/>
      <c r="P513" s="11"/>
      <c r="Q513" s="11">
        <f t="shared" si="69"/>
        <v>217850.57</v>
      </c>
      <c r="R513" s="11">
        <v>217850.57</v>
      </c>
      <c r="S513" s="35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74"/>
      <c r="AG513" s="29" t="s">
        <v>1496</v>
      </c>
      <c r="AH513" s="118"/>
      <c r="AI513" s="159"/>
      <c r="AJ513" s="182" t="s">
        <v>1396</v>
      </c>
      <c r="AK513" s="182"/>
      <c r="AL513" s="182"/>
      <c r="AM513" s="182"/>
      <c r="AN513" s="182"/>
      <c r="AO513" s="70">
        <f>MAX(AO$26:AO512)+1</f>
        <v>469</v>
      </c>
      <c r="AP513" s="70" t="s">
        <v>142</v>
      </c>
      <c r="AQ513" s="70" t="str">
        <f t="shared" si="65"/>
        <v>469.</v>
      </c>
      <c r="AS513" s="70"/>
      <c r="AV513" s="114"/>
    </row>
    <row r="514" spans="1:48" ht="22.5" customHeight="1" x14ac:dyDescent="0.25">
      <c r="A514" s="93" t="str">
        <f t="shared" si="67"/>
        <v>470.</v>
      </c>
      <c r="B514" s="93">
        <v>1223</v>
      </c>
      <c r="C514" s="220" t="s">
        <v>1586</v>
      </c>
      <c r="D514" s="9">
        <v>1967</v>
      </c>
      <c r="E514" s="9" t="s">
        <v>23</v>
      </c>
      <c r="F514" s="9" t="s">
        <v>24</v>
      </c>
      <c r="G514" s="12">
        <v>2</v>
      </c>
      <c r="H514" s="12">
        <v>1</v>
      </c>
      <c r="I514" s="11">
        <v>360.4</v>
      </c>
      <c r="J514" s="11">
        <v>321.94</v>
      </c>
      <c r="K514" s="11">
        <v>321.94</v>
      </c>
      <c r="L514" s="35">
        <v>17</v>
      </c>
      <c r="M514" s="11">
        <f t="shared" si="68"/>
        <v>329957.11</v>
      </c>
      <c r="N514" s="11"/>
      <c r="O514" s="11"/>
      <c r="P514" s="11"/>
      <c r="Q514" s="11">
        <f t="shared" si="69"/>
        <v>329957.11</v>
      </c>
      <c r="R514" s="11">
        <v>329957.11</v>
      </c>
      <c r="S514" s="35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74"/>
      <c r="AG514" s="29" t="s">
        <v>1496</v>
      </c>
      <c r="AH514" s="118"/>
      <c r="AI514" s="159"/>
      <c r="AJ514" s="182" t="s">
        <v>1393</v>
      </c>
      <c r="AK514" s="182"/>
      <c r="AL514" s="182"/>
      <c r="AM514" s="182"/>
      <c r="AN514" s="182"/>
      <c r="AO514" s="70">
        <f>MAX(AO$26:AO513)+1</f>
        <v>470</v>
      </c>
      <c r="AP514" s="70" t="s">
        <v>142</v>
      </c>
      <c r="AQ514" s="70" t="str">
        <f t="shared" si="65"/>
        <v>470.</v>
      </c>
      <c r="AS514" s="70"/>
      <c r="AV514" s="114"/>
    </row>
    <row r="515" spans="1:48" ht="22.5" customHeight="1" x14ac:dyDescent="0.25">
      <c r="A515" s="93" t="str">
        <f t="shared" si="67"/>
        <v>471.</v>
      </c>
      <c r="B515" s="93">
        <v>1235</v>
      </c>
      <c r="C515" s="220" t="s">
        <v>1587</v>
      </c>
      <c r="D515" s="9">
        <v>1968</v>
      </c>
      <c r="E515" s="9" t="s">
        <v>23</v>
      </c>
      <c r="F515" s="9" t="s">
        <v>24</v>
      </c>
      <c r="G515" s="12">
        <v>2</v>
      </c>
      <c r="H515" s="12">
        <v>1</v>
      </c>
      <c r="I515" s="11">
        <v>286.60000000000002</v>
      </c>
      <c r="J515" s="11">
        <v>256.2</v>
      </c>
      <c r="K515" s="11">
        <v>256.2</v>
      </c>
      <c r="L515" s="35">
        <v>16</v>
      </c>
      <c r="M515" s="11">
        <f t="shared" si="68"/>
        <v>212928.53</v>
      </c>
      <c r="N515" s="11"/>
      <c r="O515" s="11"/>
      <c r="P515" s="11"/>
      <c r="Q515" s="11">
        <f t="shared" si="69"/>
        <v>212928.53</v>
      </c>
      <c r="R515" s="11">
        <v>212928.53</v>
      </c>
      <c r="S515" s="35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74"/>
      <c r="AG515" s="29" t="s">
        <v>1496</v>
      </c>
      <c r="AH515" s="118"/>
      <c r="AI515" s="159"/>
      <c r="AJ515" s="182" t="s">
        <v>1393</v>
      </c>
      <c r="AK515" s="182"/>
      <c r="AL515" s="182"/>
      <c r="AM515" s="182"/>
      <c r="AN515" s="182"/>
      <c r="AO515" s="70">
        <f>MAX(AO$26:AO514)+1</f>
        <v>471</v>
      </c>
      <c r="AP515" s="70" t="s">
        <v>142</v>
      </c>
      <c r="AQ515" s="70" t="str">
        <f t="shared" si="65"/>
        <v>471.</v>
      </c>
      <c r="AS515" s="70"/>
      <c r="AV515" s="114"/>
    </row>
    <row r="516" spans="1:48" ht="22.5" customHeight="1" x14ac:dyDescent="0.25">
      <c r="A516" s="93" t="str">
        <f t="shared" si="67"/>
        <v>472.</v>
      </c>
      <c r="B516" s="93">
        <v>1193</v>
      </c>
      <c r="C516" s="220" t="s">
        <v>1588</v>
      </c>
      <c r="D516" s="9">
        <v>1969</v>
      </c>
      <c r="E516" s="9" t="s">
        <v>23</v>
      </c>
      <c r="F516" s="9" t="s">
        <v>25</v>
      </c>
      <c r="G516" s="12">
        <v>1</v>
      </c>
      <c r="H516" s="12">
        <v>1</v>
      </c>
      <c r="I516" s="11">
        <v>188.9</v>
      </c>
      <c r="J516" s="11">
        <v>148.30000000000001</v>
      </c>
      <c r="K516" s="11">
        <v>148.30000000000001</v>
      </c>
      <c r="L516" s="35">
        <v>11</v>
      </c>
      <c r="M516" s="11">
        <f t="shared" si="68"/>
        <v>189609.85</v>
      </c>
      <c r="N516" s="11"/>
      <c r="O516" s="11"/>
      <c r="P516" s="11"/>
      <c r="Q516" s="11">
        <f t="shared" si="69"/>
        <v>189609.85</v>
      </c>
      <c r="R516" s="11">
        <v>189609.85</v>
      </c>
      <c r="S516" s="35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74"/>
      <c r="AG516" s="29" t="s">
        <v>1496</v>
      </c>
      <c r="AH516" s="118"/>
      <c r="AI516" s="159"/>
      <c r="AJ516" s="182" t="s">
        <v>1393</v>
      </c>
      <c r="AK516" s="182"/>
      <c r="AL516" s="182"/>
      <c r="AM516" s="182"/>
      <c r="AN516" s="182"/>
      <c r="AO516" s="70">
        <f>MAX(AO$26:AO515)+1</f>
        <v>472</v>
      </c>
      <c r="AP516" s="70" t="s">
        <v>142</v>
      </c>
      <c r="AQ516" s="70" t="str">
        <f t="shared" si="65"/>
        <v>472.</v>
      </c>
      <c r="AS516" s="70"/>
      <c r="AV516" s="114"/>
    </row>
    <row r="517" spans="1:48" ht="22.5" customHeight="1" x14ac:dyDescent="0.25">
      <c r="A517" s="93" t="str">
        <f t="shared" si="67"/>
        <v>473.</v>
      </c>
      <c r="B517" s="93">
        <v>1199</v>
      </c>
      <c r="C517" s="220" t="s">
        <v>1589</v>
      </c>
      <c r="D517" s="9">
        <v>1958</v>
      </c>
      <c r="E517" s="9" t="s">
        <v>23</v>
      </c>
      <c r="F517" s="9" t="s">
        <v>25</v>
      </c>
      <c r="G517" s="12">
        <v>2</v>
      </c>
      <c r="H517" s="12">
        <v>2</v>
      </c>
      <c r="I517" s="11">
        <v>366.2</v>
      </c>
      <c r="J517" s="11">
        <v>271.39999999999998</v>
      </c>
      <c r="K517" s="11">
        <v>271.39999999999998</v>
      </c>
      <c r="L517" s="35">
        <v>25</v>
      </c>
      <c r="M517" s="11">
        <f t="shared" si="68"/>
        <v>284173.42</v>
      </c>
      <c r="N517" s="11"/>
      <c r="O517" s="11"/>
      <c r="P517" s="11"/>
      <c r="Q517" s="11">
        <f t="shared" si="69"/>
        <v>284173.42</v>
      </c>
      <c r="R517" s="11">
        <v>284173.42</v>
      </c>
      <c r="S517" s="35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74"/>
      <c r="AG517" s="29" t="s">
        <v>1496</v>
      </c>
      <c r="AH517" s="118"/>
      <c r="AI517" s="159"/>
      <c r="AJ517" s="182" t="s">
        <v>1393</v>
      </c>
      <c r="AK517" s="182"/>
      <c r="AL517" s="182"/>
      <c r="AM517" s="182"/>
      <c r="AN517" s="182"/>
      <c r="AO517" s="70">
        <f>MAX(AO$26:AO516)+1</f>
        <v>473</v>
      </c>
      <c r="AP517" s="70" t="s">
        <v>142</v>
      </c>
      <c r="AQ517" s="70" t="str">
        <f t="shared" si="65"/>
        <v>473.</v>
      </c>
      <c r="AS517" s="70"/>
      <c r="AV517" s="114"/>
    </row>
    <row r="518" spans="1:48" ht="22.5" customHeight="1" x14ac:dyDescent="0.25">
      <c r="A518" s="93" t="str">
        <f t="shared" si="67"/>
        <v>474.</v>
      </c>
      <c r="B518" s="93">
        <v>1158</v>
      </c>
      <c r="C518" s="220" t="s">
        <v>1590</v>
      </c>
      <c r="D518" s="9">
        <v>1963</v>
      </c>
      <c r="E518" s="9" t="s">
        <v>23</v>
      </c>
      <c r="F518" s="9" t="s">
        <v>24</v>
      </c>
      <c r="G518" s="12">
        <v>2</v>
      </c>
      <c r="H518" s="12">
        <v>1</v>
      </c>
      <c r="I518" s="11">
        <v>410.5</v>
      </c>
      <c r="J518" s="11">
        <v>380.7</v>
      </c>
      <c r="K518" s="11">
        <v>380.7</v>
      </c>
      <c r="L518" s="35">
        <v>16</v>
      </c>
      <c r="M518" s="11">
        <f t="shared" si="68"/>
        <v>235781.58</v>
      </c>
      <c r="N518" s="11"/>
      <c r="O518" s="11"/>
      <c r="P518" s="11"/>
      <c r="Q518" s="11">
        <f t="shared" si="69"/>
        <v>235781.58</v>
      </c>
      <c r="R518" s="11">
        <v>235781.58</v>
      </c>
      <c r="S518" s="35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74"/>
      <c r="AG518" s="29" t="s">
        <v>1496</v>
      </c>
      <c r="AH518" s="118"/>
      <c r="AI518" s="159"/>
      <c r="AJ518" s="182" t="s">
        <v>1393</v>
      </c>
      <c r="AK518" s="182"/>
      <c r="AL518" s="182"/>
      <c r="AM518" s="182"/>
      <c r="AN518" s="182"/>
      <c r="AO518" s="70">
        <f>MAX(AO$26:AO517)+1</f>
        <v>474</v>
      </c>
      <c r="AP518" s="70" t="s">
        <v>142</v>
      </c>
      <c r="AQ518" s="70" t="str">
        <f t="shared" si="65"/>
        <v>474.</v>
      </c>
      <c r="AS518" s="70"/>
      <c r="AV518" s="114"/>
    </row>
    <row r="519" spans="1:48" ht="22.5" customHeight="1" x14ac:dyDescent="0.25">
      <c r="A519" s="93" t="str">
        <f t="shared" si="67"/>
        <v>475.</v>
      </c>
      <c r="B519" s="93">
        <v>1184</v>
      </c>
      <c r="C519" s="220" t="s">
        <v>1591</v>
      </c>
      <c r="D519" s="9">
        <v>1969</v>
      </c>
      <c r="E519" s="9" t="s">
        <v>23</v>
      </c>
      <c r="F519" s="9" t="s">
        <v>24</v>
      </c>
      <c r="G519" s="12">
        <v>2</v>
      </c>
      <c r="H519" s="12">
        <v>2</v>
      </c>
      <c r="I519" s="11">
        <v>404.4</v>
      </c>
      <c r="J519" s="11">
        <v>309.60000000000002</v>
      </c>
      <c r="K519" s="11">
        <v>282.60000000000002</v>
      </c>
      <c r="L519" s="35">
        <v>27</v>
      </c>
      <c r="M519" s="11">
        <f t="shared" si="68"/>
        <v>385896.84</v>
      </c>
      <c r="N519" s="11"/>
      <c r="O519" s="11"/>
      <c r="P519" s="11"/>
      <c r="Q519" s="11">
        <f t="shared" si="69"/>
        <v>385896.84</v>
      </c>
      <c r="R519" s="11">
        <v>385896.84</v>
      </c>
      <c r="S519" s="35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74"/>
      <c r="AG519" s="29" t="s">
        <v>1496</v>
      </c>
      <c r="AH519" s="118"/>
      <c r="AI519" s="159"/>
      <c r="AJ519" s="182" t="s">
        <v>1393</v>
      </c>
      <c r="AK519" s="182"/>
      <c r="AL519" s="182"/>
      <c r="AM519" s="182"/>
      <c r="AN519" s="182"/>
      <c r="AO519" s="70">
        <f>MAX(AO$26:AO518)+1</f>
        <v>475</v>
      </c>
      <c r="AP519" s="70" t="s">
        <v>142</v>
      </c>
      <c r="AQ519" s="70" t="str">
        <f t="shared" si="65"/>
        <v>475.</v>
      </c>
      <c r="AS519" s="70"/>
      <c r="AV519" s="114"/>
    </row>
    <row r="520" spans="1:48" ht="22.5" customHeight="1" x14ac:dyDescent="0.25">
      <c r="A520" s="93" t="str">
        <f t="shared" si="67"/>
        <v>476.</v>
      </c>
      <c r="B520" s="93">
        <v>1254</v>
      </c>
      <c r="C520" s="220" t="s">
        <v>1592</v>
      </c>
      <c r="D520" s="9">
        <v>1954</v>
      </c>
      <c r="E520" s="9" t="s">
        <v>23</v>
      </c>
      <c r="F520" s="9" t="s">
        <v>24</v>
      </c>
      <c r="G520" s="12">
        <v>2</v>
      </c>
      <c r="H520" s="12">
        <v>1</v>
      </c>
      <c r="I520" s="11">
        <v>465.7</v>
      </c>
      <c r="J520" s="11">
        <v>301.89999999999998</v>
      </c>
      <c r="K520" s="11">
        <v>301.89999999999998</v>
      </c>
      <c r="L520" s="35">
        <v>14</v>
      </c>
      <c r="M520" s="11">
        <f t="shared" si="68"/>
        <v>212928.53</v>
      </c>
      <c r="N520" s="11"/>
      <c r="O520" s="11"/>
      <c r="P520" s="11"/>
      <c r="Q520" s="11">
        <f t="shared" si="69"/>
        <v>212928.53</v>
      </c>
      <c r="R520" s="11">
        <v>212928.53</v>
      </c>
      <c r="S520" s="35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74"/>
      <c r="AG520" s="29" t="s">
        <v>1496</v>
      </c>
      <c r="AH520" s="118"/>
      <c r="AI520" s="159"/>
      <c r="AJ520" s="182" t="s">
        <v>1393</v>
      </c>
      <c r="AK520" s="182"/>
      <c r="AL520" s="182"/>
      <c r="AM520" s="182"/>
      <c r="AN520" s="182"/>
      <c r="AO520" s="70">
        <f>MAX(AO$26:AO519)+1</f>
        <v>476</v>
      </c>
      <c r="AP520" s="70" t="s">
        <v>142</v>
      </c>
      <c r="AQ520" s="70" t="str">
        <f t="shared" si="65"/>
        <v>476.</v>
      </c>
      <c r="AS520" s="70"/>
      <c r="AV520" s="114"/>
    </row>
    <row r="521" spans="1:48" ht="22.5" customHeight="1" x14ac:dyDescent="0.25">
      <c r="A521" s="93" t="str">
        <f>AQ521</f>
        <v>477.</v>
      </c>
      <c r="B521" s="93">
        <v>1173</v>
      </c>
      <c r="C521" s="220" t="s">
        <v>1594</v>
      </c>
      <c r="D521" s="9">
        <v>1963</v>
      </c>
      <c r="E521" s="9" t="s">
        <v>23</v>
      </c>
      <c r="F521" s="9" t="s">
        <v>24</v>
      </c>
      <c r="G521" s="12">
        <v>2</v>
      </c>
      <c r="H521" s="12">
        <v>1</v>
      </c>
      <c r="I521" s="11">
        <v>298.7</v>
      </c>
      <c r="J521" s="11">
        <v>265.56</v>
      </c>
      <c r="K521" s="11">
        <v>265.56</v>
      </c>
      <c r="L521" s="35">
        <v>19</v>
      </c>
      <c r="M521" s="11">
        <f t="shared" si="68"/>
        <v>175876.67</v>
      </c>
      <c r="N521" s="11"/>
      <c r="O521" s="11"/>
      <c r="P521" s="11"/>
      <c r="Q521" s="11">
        <f>M521</f>
        <v>175876.67</v>
      </c>
      <c r="R521" s="11">
        <v>175876.67</v>
      </c>
      <c r="S521" s="35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74"/>
      <c r="AG521" s="29" t="s">
        <v>1496</v>
      </c>
      <c r="AH521" s="118"/>
      <c r="AI521" s="159"/>
      <c r="AJ521" s="182" t="s">
        <v>1393</v>
      </c>
      <c r="AK521" s="182"/>
      <c r="AL521" s="182"/>
      <c r="AM521" s="182"/>
      <c r="AN521" s="182"/>
      <c r="AO521" s="70">
        <f>MAX(AO$26:AO520)+1</f>
        <v>477</v>
      </c>
      <c r="AP521" s="70" t="s">
        <v>142</v>
      </c>
      <c r="AQ521" s="70" t="str">
        <f>CONCATENATE(AO521,AP521)</f>
        <v>477.</v>
      </c>
      <c r="AS521" s="70"/>
      <c r="AV521" s="114"/>
    </row>
    <row r="522" spans="1:48" ht="22.5" customHeight="1" x14ac:dyDescent="0.25">
      <c r="A522" s="93" t="str">
        <f t="shared" ref="A522:A523" si="70">AQ522</f>
        <v>478.</v>
      </c>
      <c r="B522" s="93">
        <v>1204</v>
      </c>
      <c r="C522" s="220" t="s">
        <v>1595</v>
      </c>
      <c r="D522" s="9">
        <v>1945</v>
      </c>
      <c r="E522" s="9" t="s">
        <v>23</v>
      </c>
      <c r="F522" s="9" t="s">
        <v>25</v>
      </c>
      <c r="G522" s="12">
        <v>2</v>
      </c>
      <c r="H522" s="12">
        <v>1</v>
      </c>
      <c r="I522" s="11">
        <v>204.4</v>
      </c>
      <c r="J522" s="11">
        <v>171.26</v>
      </c>
      <c r="K522" s="11">
        <v>171.26</v>
      </c>
      <c r="L522" s="35">
        <v>17</v>
      </c>
      <c r="M522" s="11">
        <f t="shared" si="68"/>
        <v>148299.76999999999</v>
      </c>
      <c r="N522" s="11"/>
      <c r="O522" s="11"/>
      <c r="P522" s="11"/>
      <c r="Q522" s="11">
        <f t="shared" ref="Q522:Q523" si="71">M522</f>
        <v>148299.76999999999</v>
      </c>
      <c r="R522" s="11">
        <v>148299.76999999999</v>
      </c>
      <c r="S522" s="35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74"/>
      <c r="AG522" s="29" t="s">
        <v>1496</v>
      </c>
      <c r="AH522" s="118"/>
      <c r="AI522" s="159"/>
      <c r="AJ522" s="182" t="s">
        <v>1393</v>
      </c>
      <c r="AK522" s="182"/>
      <c r="AL522" s="182"/>
      <c r="AM522" s="182"/>
      <c r="AN522" s="182"/>
      <c r="AO522" s="70">
        <f>MAX(AO$26:AO521)+1</f>
        <v>478</v>
      </c>
      <c r="AP522" s="70" t="s">
        <v>142</v>
      </c>
      <c r="AQ522" s="70" t="str">
        <f t="shared" ref="AQ522:AQ523" si="72">CONCATENATE(AO522,AP522)</f>
        <v>478.</v>
      </c>
      <c r="AS522" s="70"/>
      <c r="AV522" s="114"/>
    </row>
    <row r="523" spans="1:48" ht="22.5" customHeight="1" x14ac:dyDescent="0.25">
      <c r="A523" s="93" t="str">
        <f t="shared" si="70"/>
        <v>479.</v>
      </c>
      <c r="B523" s="93">
        <v>1241</v>
      </c>
      <c r="C523" s="220" t="s">
        <v>1597</v>
      </c>
      <c r="D523" s="9">
        <v>1974</v>
      </c>
      <c r="E523" s="9" t="s">
        <v>23</v>
      </c>
      <c r="F523" s="9" t="s">
        <v>24</v>
      </c>
      <c r="G523" s="12">
        <v>2</v>
      </c>
      <c r="H523" s="12">
        <v>1</v>
      </c>
      <c r="I523" s="11">
        <v>369.2</v>
      </c>
      <c r="J523" s="11">
        <v>316.07</v>
      </c>
      <c r="K523" s="11">
        <v>316.07</v>
      </c>
      <c r="L523" s="35">
        <v>18</v>
      </c>
      <c r="M523" s="11">
        <f t="shared" si="68"/>
        <v>222467.69</v>
      </c>
      <c r="N523" s="11"/>
      <c r="O523" s="11"/>
      <c r="P523" s="11"/>
      <c r="Q523" s="11">
        <f t="shared" si="71"/>
        <v>222467.69</v>
      </c>
      <c r="R523" s="11">
        <v>222467.69</v>
      </c>
      <c r="S523" s="35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74"/>
      <c r="AG523" s="29" t="s">
        <v>1496</v>
      </c>
      <c r="AH523" s="118"/>
      <c r="AI523" s="159"/>
      <c r="AJ523" s="182" t="s">
        <v>1393</v>
      </c>
      <c r="AK523" s="182"/>
      <c r="AL523" s="182"/>
      <c r="AM523" s="182"/>
      <c r="AN523" s="182"/>
      <c r="AO523" s="70">
        <f>MAX(AO$26:AO522)+1</f>
        <v>479</v>
      </c>
      <c r="AP523" s="70" t="s">
        <v>142</v>
      </c>
      <c r="AQ523" s="70" t="str">
        <f t="shared" si="72"/>
        <v>479.</v>
      </c>
      <c r="AS523" s="70"/>
      <c r="AV523" s="114"/>
    </row>
    <row r="524" spans="1:48" ht="22.5" customHeight="1" x14ac:dyDescent="0.25">
      <c r="A524" s="93" t="str">
        <f t="shared" si="67"/>
        <v>480.</v>
      </c>
      <c r="B524" s="93">
        <v>1230</v>
      </c>
      <c r="C524" s="220" t="s">
        <v>1593</v>
      </c>
      <c r="D524" s="9">
        <v>1969</v>
      </c>
      <c r="E524" s="9" t="s">
        <v>23</v>
      </c>
      <c r="F524" s="9" t="s">
        <v>24</v>
      </c>
      <c r="G524" s="12">
        <v>2</v>
      </c>
      <c r="H524" s="12">
        <v>1</v>
      </c>
      <c r="I524" s="11">
        <v>293.39999999999998</v>
      </c>
      <c r="J524" s="11">
        <v>261.82</v>
      </c>
      <c r="K524" s="11">
        <v>261.82</v>
      </c>
      <c r="L524" s="35">
        <v>17</v>
      </c>
      <c r="M524" s="11">
        <f t="shared" si="68"/>
        <v>1381907.18</v>
      </c>
      <c r="N524" s="11"/>
      <c r="O524" s="11"/>
      <c r="P524" s="11"/>
      <c r="Q524" s="11">
        <f t="shared" si="69"/>
        <v>1381907.18</v>
      </c>
      <c r="R524" s="11"/>
      <c r="S524" s="35"/>
      <c r="T524" s="11"/>
      <c r="U524" s="11">
        <v>301</v>
      </c>
      <c r="V524" s="11">
        <v>1381907.18</v>
      </c>
      <c r="W524" s="11"/>
      <c r="X524" s="11"/>
      <c r="Y524" s="11"/>
      <c r="Z524" s="11"/>
      <c r="AA524" s="11"/>
      <c r="AB524" s="11"/>
      <c r="AC524" s="11"/>
      <c r="AD524" s="11"/>
      <c r="AE524" s="11"/>
      <c r="AF524" s="74"/>
      <c r="AG524" s="29" t="s">
        <v>2336</v>
      </c>
      <c r="AH524" s="118"/>
      <c r="AI524" s="159"/>
      <c r="AJ524" s="182"/>
      <c r="AK524" s="182"/>
      <c r="AL524" s="182"/>
      <c r="AM524" s="182"/>
      <c r="AN524" s="182"/>
      <c r="AO524" s="70">
        <f>MAX(AO$26:AO523)+1</f>
        <v>480</v>
      </c>
      <c r="AP524" s="70" t="s">
        <v>142</v>
      </c>
      <c r="AQ524" s="70" t="str">
        <f t="shared" si="65"/>
        <v>480.</v>
      </c>
      <c r="AS524" s="70"/>
      <c r="AV524" s="114"/>
    </row>
    <row r="525" spans="1:48" ht="22.5" customHeight="1" x14ac:dyDescent="0.25">
      <c r="A525" s="93" t="str">
        <f t="shared" si="67"/>
        <v>481.</v>
      </c>
      <c r="B525" s="93">
        <v>5499</v>
      </c>
      <c r="C525" s="220" t="s">
        <v>1596</v>
      </c>
      <c r="D525" s="9">
        <v>1991</v>
      </c>
      <c r="E525" s="9" t="s">
        <v>23</v>
      </c>
      <c r="F525" s="9" t="s">
        <v>24</v>
      </c>
      <c r="G525" s="12">
        <v>2</v>
      </c>
      <c r="H525" s="12">
        <v>3</v>
      </c>
      <c r="I525" s="11">
        <v>884.8</v>
      </c>
      <c r="J525" s="11">
        <v>520.20000000000005</v>
      </c>
      <c r="K525" s="11">
        <v>520.20000000000005</v>
      </c>
      <c r="L525" s="35">
        <v>33</v>
      </c>
      <c r="M525" s="11">
        <f t="shared" si="68"/>
        <v>3940824.8</v>
      </c>
      <c r="N525" s="11"/>
      <c r="O525" s="11"/>
      <c r="P525" s="11"/>
      <c r="Q525" s="11">
        <f t="shared" si="69"/>
        <v>3940824.8</v>
      </c>
      <c r="R525" s="11"/>
      <c r="S525" s="35"/>
      <c r="T525" s="11"/>
      <c r="U525" s="11">
        <v>606</v>
      </c>
      <c r="V525" s="11">
        <v>3940824.8</v>
      </c>
      <c r="W525" s="11"/>
      <c r="X525" s="11"/>
      <c r="Y525" s="11"/>
      <c r="Z525" s="11"/>
      <c r="AA525" s="11"/>
      <c r="AB525" s="11"/>
      <c r="AC525" s="11"/>
      <c r="AD525" s="11"/>
      <c r="AE525" s="11"/>
      <c r="AF525" s="74"/>
      <c r="AG525" s="29" t="s">
        <v>2336</v>
      </c>
      <c r="AH525" s="118"/>
      <c r="AI525" s="159"/>
      <c r="AJ525" s="182"/>
      <c r="AK525" s="182"/>
      <c r="AL525" s="182"/>
      <c r="AM525" s="182"/>
      <c r="AN525" s="182"/>
      <c r="AO525" s="70">
        <f>MAX(AO$26:AO524)+1</f>
        <v>481</v>
      </c>
      <c r="AP525" s="70" t="s">
        <v>142</v>
      </c>
      <c r="AQ525" s="70" t="str">
        <f t="shared" si="65"/>
        <v>481.</v>
      </c>
      <c r="AS525" s="70"/>
      <c r="AV525" s="114"/>
    </row>
    <row r="526" spans="1:48" ht="22.5" customHeight="1" x14ac:dyDescent="0.25">
      <c r="A526" s="93" t="str">
        <f t="shared" si="67"/>
        <v>482.</v>
      </c>
      <c r="B526" s="93">
        <v>5682</v>
      </c>
      <c r="C526" s="220" t="s">
        <v>1598</v>
      </c>
      <c r="D526" s="9">
        <v>1966</v>
      </c>
      <c r="E526" s="9" t="s">
        <v>23</v>
      </c>
      <c r="F526" s="9" t="s">
        <v>24</v>
      </c>
      <c r="G526" s="12">
        <v>2</v>
      </c>
      <c r="H526" s="12">
        <v>3</v>
      </c>
      <c r="I526" s="11">
        <v>762.2</v>
      </c>
      <c r="J526" s="11">
        <v>449.2</v>
      </c>
      <c r="K526" s="11">
        <v>449.2</v>
      </c>
      <c r="L526" s="35">
        <v>48</v>
      </c>
      <c r="M526" s="11">
        <f t="shared" si="68"/>
        <v>4053248.89</v>
      </c>
      <c r="N526" s="11"/>
      <c r="O526" s="11"/>
      <c r="P526" s="11"/>
      <c r="Q526" s="11">
        <f t="shared" si="69"/>
        <v>4053248.89</v>
      </c>
      <c r="R526" s="11"/>
      <c r="S526" s="35"/>
      <c r="T526" s="11"/>
      <c r="U526" s="11">
        <v>707</v>
      </c>
      <c r="V526" s="11">
        <v>4053248.89</v>
      </c>
      <c r="W526" s="11"/>
      <c r="X526" s="11"/>
      <c r="Y526" s="11"/>
      <c r="Z526" s="11"/>
      <c r="AA526" s="11"/>
      <c r="AB526" s="11"/>
      <c r="AC526" s="11"/>
      <c r="AD526" s="11"/>
      <c r="AE526" s="11"/>
      <c r="AF526" s="74"/>
      <c r="AG526" s="29" t="s">
        <v>2336</v>
      </c>
      <c r="AH526" s="118"/>
      <c r="AI526" s="159"/>
      <c r="AJ526" s="182"/>
      <c r="AK526" s="182"/>
      <c r="AL526" s="182"/>
      <c r="AM526" s="182"/>
      <c r="AN526" s="182"/>
      <c r="AO526" s="70">
        <f>MAX(AO$26:AO525)+1</f>
        <v>482</v>
      </c>
      <c r="AP526" s="70" t="s">
        <v>142</v>
      </c>
      <c r="AQ526" s="70" t="str">
        <f t="shared" si="65"/>
        <v>482.</v>
      </c>
      <c r="AS526" s="70"/>
      <c r="AV526" s="114"/>
    </row>
    <row r="527" spans="1:48" ht="22.5" customHeight="1" x14ac:dyDescent="0.25">
      <c r="A527" s="93" t="str">
        <f t="shared" si="67"/>
        <v/>
      </c>
      <c r="B527" s="93"/>
      <c r="C527" s="236" t="s">
        <v>2330</v>
      </c>
      <c r="D527" s="23"/>
      <c r="E527" s="4"/>
      <c r="F527" s="9"/>
      <c r="G527" s="10"/>
      <c r="H527" s="10"/>
      <c r="I527" s="6">
        <f>I528+I534+I540</f>
        <v>21250.079999999994</v>
      </c>
      <c r="J527" s="11">
        <f>J528+J534+J540</f>
        <v>20204.960000000003</v>
      </c>
      <c r="K527" s="6">
        <f>K528+K534+K540</f>
        <v>20163.120000000003</v>
      </c>
      <c r="L527" s="34">
        <f>L528+L534+L540</f>
        <v>857</v>
      </c>
      <c r="M527" s="6">
        <f>M528+M534+M540</f>
        <v>46773834.239999995</v>
      </c>
      <c r="N527" s="6"/>
      <c r="O527" s="6"/>
      <c r="P527" s="6"/>
      <c r="Q527" s="6">
        <f>Q528+Q534+Q540</f>
        <v>46773834.239999995</v>
      </c>
      <c r="R527" s="6">
        <f>R528+R534+R540</f>
        <v>3068794.03</v>
      </c>
      <c r="S527" s="6"/>
      <c r="T527" s="6"/>
      <c r="U527" s="6">
        <f>U528+U534+U540</f>
        <v>9559.4</v>
      </c>
      <c r="V527" s="6">
        <f>V528+V534+V540</f>
        <v>43705040.210000001</v>
      </c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31"/>
      <c r="AH527" s="175"/>
      <c r="AI527" s="159"/>
      <c r="AJ527" s="182"/>
      <c r="AK527" s="182"/>
      <c r="AL527" s="182"/>
      <c r="AM527" s="182"/>
      <c r="AN527" s="182"/>
      <c r="AQ527" s="70" t="str">
        <f t="shared" si="65"/>
        <v/>
      </c>
      <c r="AR527" s="70"/>
      <c r="AS527" s="70"/>
      <c r="AV527" s="114"/>
    </row>
    <row r="528" spans="1:48" ht="22.5" customHeight="1" x14ac:dyDescent="0.25">
      <c r="A528" s="93" t="str">
        <f t="shared" si="67"/>
        <v/>
      </c>
      <c r="B528" s="93"/>
      <c r="C528" s="236" t="s">
        <v>188</v>
      </c>
      <c r="D528" s="23"/>
      <c r="E528" s="4"/>
      <c r="F528" s="9"/>
      <c r="G528" s="10"/>
      <c r="H528" s="10"/>
      <c r="I528" s="6">
        <f>SUM(I529:I533)</f>
        <v>2388.9</v>
      </c>
      <c r="J528" s="6">
        <f>SUM(J529:J533)</f>
        <v>2243.6000000000004</v>
      </c>
      <c r="K528" s="6">
        <f>SUM(K529:K533)</f>
        <v>2243.6000000000004</v>
      </c>
      <c r="L528" s="34">
        <f>SUM(L529:L533)</f>
        <v>97</v>
      </c>
      <c r="M528" s="6">
        <f>SUM(M529:M533)</f>
        <v>2055472.2200000002</v>
      </c>
      <c r="N528" s="6"/>
      <c r="O528" s="6"/>
      <c r="P528" s="6"/>
      <c r="Q528" s="6">
        <f>SUM(Q529:Q533)</f>
        <v>2055472.2200000002</v>
      </c>
      <c r="R528" s="6">
        <f>SUM(R529:R533)</f>
        <v>659548.65</v>
      </c>
      <c r="S528" s="6"/>
      <c r="T528" s="6"/>
      <c r="U528" s="6">
        <f>SUM(U529:U533)</f>
        <v>476</v>
      </c>
      <c r="V528" s="6">
        <f>SUM(V529:V533)</f>
        <v>1395923.57</v>
      </c>
      <c r="W528" s="6"/>
      <c r="X528" s="6"/>
      <c r="Y528" s="6"/>
      <c r="Z528" s="6"/>
      <c r="AA528" s="6"/>
      <c r="AB528" s="6"/>
      <c r="AC528" s="6"/>
      <c r="AD528" s="6"/>
      <c r="AE528" s="6"/>
      <c r="AF528" s="201"/>
      <c r="AG528" s="31"/>
      <c r="AH528" s="175"/>
      <c r="AI528" s="159"/>
      <c r="AJ528" s="182"/>
      <c r="AK528" s="182"/>
      <c r="AL528" s="182"/>
      <c r="AM528" s="182"/>
      <c r="AN528" s="182"/>
      <c r="AQ528" s="70" t="str">
        <f t="shared" si="65"/>
        <v/>
      </c>
      <c r="AR528" s="70"/>
      <c r="AS528" s="70"/>
      <c r="AV528" s="114"/>
    </row>
    <row r="529" spans="1:48" ht="22.5" customHeight="1" x14ac:dyDescent="0.25">
      <c r="A529" s="93" t="str">
        <f t="shared" si="67"/>
        <v>483.</v>
      </c>
      <c r="B529" s="93">
        <v>1273</v>
      </c>
      <c r="C529" s="220" t="s">
        <v>425</v>
      </c>
      <c r="D529" s="9">
        <v>1969</v>
      </c>
      <c r="E529" s="9" t="s">
        <v>23</v>
      </c>
      <c r="F529" s="9" t="s">
        <v>24</v>
      </c>
      <c r="G529" s="12">
        <v>2</v>
      </c>
      <c r="H529" s="12">
        <v>2</v>
      </c>
      <c r="I529" s="11">
        <v>490</v>
      </c>
      <c r="J529" s="11">
        <v>462</v>
      </c>
      <c r="K529" s="11">
        <v>462</v>
      </c>
      <c r="L529" s="35">
        <v>19</v>
      </c>
      <c r="M529" s="11">
        <f>R529+T529+V529+X529+Z529+AB529+AE529+AF529</f>
        <v>1395923.57</v>
      </c>
      <c r="N529" s="11"/>
      <c r="O529" s="11"/>
      <c r="P529" s="11"/>
      <c r="Q529" s="11">
        <f>M529</f>
        <v>1395923.57</v>
      </c>
      <c r="R529" s="13"/>
      <c r="S529" s="36"/>
      <c r="T529" s="13"/>
      <c r="U529" s="13">
        <v>476</v>
      </c>
      <c r="V529" s="13">
        <v>1395923.57</v>
      </c>
      <c r="W529" s="13"/>
      <c r="X529" s="13"/>
      <c r="Y529" s="13"/>
      <c r="Z529" s="13"/>
      <c r="AA529" s="13"/>
      <c r="AB529" s="13"/>
      <c r="AC529" s="13"/>
      <c r="AD529" s="13"/>
      <c r="AE529" s="13"/>
      <c r="AF529" s="76"/>
      <c r="AG529" s="29" t="s">
        <v>197</v>
      </c>
      <c r="AH529" s="118"/>
      <c r="AI529" s="159"/>
      <c r="AJ529" s="182"/>
      <c r="AK529" s="182"/>
      <c r="AL529" s="182"/>
      <c r="AM529" s="182"/>
      <c r="AN529" s="182"/>
      <c r="AO529" s="70">
        <f>MAX(AO$26:AO528)+1</f>
        <v>483</v>
      </c>
      <c r="AP529" s="70" t="s">
        <v>142</v>
      </c>
      <c r="AQ529" s="70" t="str">
        <f t="shared" si="65"/>
        <v>483.</v>
      </c>
      <c r="AS529" s="87"/>
      <c r="AV529" s="114"/>
    </row>
    <row r="530" spans="1:48" ht="22.5" customHeight="1" x14ac:dyDescent="0.25">
      <c r="A530" s="93" t="str">
        <f t="shared" si="67"/>
        <v>484.</v>
      </c>
      <c r="B530" s="93">
        <v>1308</v>
      </c>
      <c r="C530" s="220" t="s">
        <v>84</v>
      </c>
      <c r="D530" s="9">
        <v>1961</v>
      </c>
      <c r="E530" s="9" t="s">
        <v>23</v>
      </c>
      <c r="F530" s="9" t="s">
        <v>24</v>
      </c>
      <c r="G530" s="12">
        <v>2</v>
      </c>
      <c r="H530" s="12">
        <v>2</v>
      </c>
      <c r="I530" s="11">
        <v>660.1</v>
      </c>
      <c r="J530" s="11">
        <v>637.9</v>
      </c>
      <c r="K530" s="11">
        <v>637.9</v>
      </c>
      <c r="L530" s="35">
        <v>32</v>
      </c>
      <c r="M530" s="11">
        <f>R530+T530+V530+X530+Z530+AB530+AE530+AF530</f>
        <v>213163.48</v>
      </c>
      <c r="N530" s="11"/>
      <c r="O530" s="11"/>
      <c r="P530" s="11"/>
      <c r="Q530" s="11">
        <f>M530</f>
        <v>213163.48</v>
      </c>
      <c r="R530" s="13">
        <v>213163.48</v>
      </c>
      <c r="S530" s="36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76"/>
      <c r="AG530" s="29" t="s">
        <v>197</v>
      </c>
      <c r="AH530" s="118"/>
      <c r="AI530" s="159"/>
      <c r="AJ530" s="182" t="s">
        <v>1396</v>
      </c>
      <c r="AK530" s="182"/>
      <c r="AL530" s="182"/>
      <c r="AM530" s="182"/>
      <c r="AN530" s="182"/>
      <c r="AO530" s="70">
        <f>MAX(AO$26:AO529)+1</f>
        <v>484</v>
      </c>
      <c r="AP530" s="70" t="s">
        <v>142</v>
      </c>
      <c r="AQ530" s="70" t="str">
        <f t="shared" si="65"/>
        <v>484.</v>
      </c>
      <c r="AS530" s="87"/>
      <c r="AV530" s="114"/>
    </row>
    <row r="531" spans="1:48" ht="22.5" customHeight="1" x14ac:dyDescent="0.25">
      <c r="A531" s="93" t="str">
        <f t="shared" si="67"/>
        <v>485.</v>
      </c>
      <c r="B531" s="93">
        <v>1317</v>
      </c>
      <c r="C531" s="220" t="s">
        <v>85</v>
      </c>
      <c r="D531" s="9">
        <v>1961</v>
      </c>
      <c r="E531" s="9" t="s">
        <v>23</v>
      </c>
      <c r="F531" s="9" t="s">
        <v>24</v>
      </c>
      <c r="G531" s="12">
        <v>2</v>
      </c>
      <c r="H531" s="12">
        <v>1</v>
      </c>
      <c r="I531" s="11">
        <v>290.39999999999998</v>
      </c>
      <c r="J531" s="11">
        <v>277.3</v>
      </c>
      <c r="K531" s="11">
        <v>277.3</v>
      </c>
      <c r="L531" s="35">
        <v>7</v>
      </c>
      <c r="M531" s="11">
        <f>R531+T531+V531+X531+Z531+AB531+AE531+AF531</f>
        <v>109951.07</v>
      </c>
      <c r="N531" s="11"/>
      <c r="O531" s="11"/>
      <c r="P531" s="11"/>
      <c r="Q531" s="11">
        <f>M531</f>
        <v>109951.07</v>
      </c>
      <c r="R531" s="13">
        <v>109951.07</v>
      </c>
      <c r="S531" s="36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1"/>
      <c r="AF531" s="76"/>
      <c r="AG531" s="29" t="s">
        <v>197</v>
      </c>
      <c r="AH531" s="118"/>
      <c r="AI531" s="159"/>
      <c r="AJ531" s="182" t="s">
        <v>1393</v>
      </c>
      <c r="AK531" s="182"/>
      <c r="AL531" s="182"/>
      <c r="AM531" s="182"/>
      <c r="AN531" s="182"/>
      <c r="AO531" s="70">
        <f>MAX(AO$26:AO530)+1</f>
        <v>485</v>
      </c>
      <c r="AP531" s="70" t="s">
        <v>142</v>
      </c>
      <c r="AQ531" s="70" t="str">
        <f t="shared" ref="AQ531:AQ589" si="73">CONCATENATE(AO531,AP531)</f>
        <v>485.</v>
      </c>
      <c r="AS531" s="87"/>
      <c r="AV531" s="114"/>
    </row>
    <row r="532" spans="1:48" ht="22.5" customHeight="1" x14ac:dyDescent="0.25">
      <c r="A532" s="93" t="str">
        <f t="shared" si="67"/>
        <v>486.</v>
      </c>
      <c r="B532" s="93">
        <v>1319</v>
      </c>
      <c r="C532" s="220" t="s">
        <v>428</v>
      </c>
      <c r="D532" s="9">
        <v>1895</v>
      </c>
      <c r="E532" s="9" t="s">
        <v>23</v>
      </c>
      <c r="F532" s="9" t="s">
        <v>28</v>
      </c>
      <c r="G532" s="12">
        <v>2</v>
      </c>
      <c r="H532" s="12">
        <v>1</v>
      </c>
      <c r="I532" s="11">
        <v>268.39999999999998</v>
      </c>
      <c r="J532" s="11">
        <v>231.4</v>
      </c>
      <c r="K532" s="11">
        <v>231.4</v>
      </c>
      <c r="L532" s="35">
        <v>15</v>
      </c>
      <c r="M532" s="11">
        <f>R532+T532+V532+X532+Z532+AB532+AE532+AF532</f>
        <v>124975.75</v>
      </c>
      <c r="N532" s="11"/>
      <c r="O532" s="11"/>
      <c r="P532" s="11"/>
      <c r="Q532" s="11">
        <f>M532</f>
        <v>124975.75</v>
      </c>
      <c r="R532" s="13">
        <v>124975.75</v>
      </c>
      <c r="S532" s="36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1"/>
      <c r="AF532" s="76"/>
      <c r="AG532" s="29" t="s">
        <v>197</v>
      </c>
      <c r="AH532" s="118"/>
      <c r="AI532" s="159"/>
      <c r="AJ532" s="182" t="s">
        <v>1393</v>
      </c>
      <c r="AK532" s="182"/>
      <c r="AL532" s="182"/>
      <c r="AM532" s="182"/>
      <c r="AN532" s="182"/>
      <c r="AO532" s="70">
        <f>MAX(AO$26:AO531)+1</f>
        <v>486</v>
      </c>
      <c r="AP532" s="70" t="s">
        <v>142</v>
      </c>
      <c r="AQ532" s="70" t="str">
        <f t="shared" si="73"/>
        <v>486.</v>
      </c>
      <c r="AS532" s="87"/>
      <c r="AV532" s="114"/>
    </row>
    <row r="533" spans="1:48" ht="22.5" customHeight="1" x14ac:dyDescent="0.25">
      <c r="A533" s="93" t="str">
        <f t="shared" si="67"/>
        <v>487.</v>
      </c>
      <c r="B533" s="93">
        <v>1328</v>
      </c>
      <c r="C533" s="220" t="s">
        <v>86</v>
      </c>
      <c r="D533" s="9">
        <v>1962</v>
      </c>
      <c r="E533" s="9" t="s">
        <v>23</v>
      </c>
      <c r="F533" s="9" t="s">
        <v>24</v>
      </c>
      <c r="G533" s="12">
        <v>2</v>
      </c>
      <c r="H533" s="12">
        <v>2</v>
      </c>
      <c r="I533" s="11">
        <v>680</v>
      </c>
      <c r="J533" s="11">
        <v>635</v>
      </c>
      <c r="K533" s="11">
        <v>635</v>
      </c>
      <c r="L533" s="35">
        <v>24</v>
      </c>
      <c r="M533" s="11">
        <f>R533+T533+V533+X533+Z533+AB533+AE533+AF533</f>
        <v>211458.35</v>
      </c>
      <c r="N533" s="11"/>
      <c r="O533" s="11"/>
      <c r="P533" s="11"/>
      <c r="Q533" s="11">
        <f>M533</f>
        <v>211458.35</v>
      </c>
      <c r="R533" s="13">
        <v>211458.35</v>
      </c>
      <c r="S533" s="36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76"/>
      <c r="AG533" s="29" t="s">
        <v>197</v>
      </c>
      <c r="AH533" s="118"/>
      <c r="AI533" s="159"/>
      <c r="AJ533" s="182" t="s">
        <v>1396</v>
      </c>
      <c r="AK533" s="182"/>
      <c r="AL533" s="182"/>
      <c r="AM533" s="182"/>
      <c r="AN533" s="182"/>
      <c r="AO533" s="70">
        <f>MAX(AO$26:AO532)+1</f>
        <v>487</v>
      </c>
      <c r="AP533" s="70" t="s">
        <v>142</v>
      </c>
      <c r="AQ533" s="70" t="str">
        <f t="shared" si="73"/>
        <v>487.</v>
      </c>
      <c r="AS533" s="87"/>
      <c r="AV533" s="114"/>
    </row>
    <row r="534" spans="1:48" ht="22.5" customHeight="1" x14ac:dyDescent="0.25">
      <c r="A534" s="93" t="str">
        <f t="shared" si="67"/>
        <v/>
      </c>
      <c r="B534" s="93"/>
      <c r="C534" s="236" t="s">
        <v>189</v>
      </c>
      <c r="D534" s="23"/>
      <c r="E534" s="4"/>
      <c r="F534" s="9"/>
      <c r="G534" s="10"/>
      <c r="H534" s="10"/>
      <c r="I534" s="6">
        <f>SUM(I535:I539)</f>
        <v>6825.24</v>
      </c>
      <c r="J534" s="6">
        <f>SUM(J535:J539)</f>
        <v>6564.04</v>
      </c>
      <c r="K534" s="6">
        <f>SUM(K535:K539)</f>
        <v>6564.44</v>
      </c>
      <c r="L534" s="120">
        <f>SUM(L535:L539)</f>
        <v>254</v>
      </c>
      <c r="M534" s="6">
        <f>SUM(M535:M539)</f>
        <v>12437118.709999999</v>
      </c>
      <c r="N534" s="6"/>
      <c r="O534" s="6"/>
      <c r="P534" s="6"/>
      <c r="Q534" s="6">
        <f>SUM(Q535:Q539)</f>
        <v>12437118.709999999</v>
      </c>
      <c r="R534" s="6"/>
      <c r="S534" s="6"/>
      <c r="T534" s="6"/>
      <c r="U534" s="6">
        <f>SUM(U535:U539)</f>
        <v>3606.8999999999996</v>
      </c>
      <c r="V534" s="6">
        <f>SUM(V535:V539)</f>
        <v>12437118.709999999</v>
      </c>
      <c r="W534" s="6"/>
      <c r="X534" s="6"/>
      <c r="Y534" s="6"/>
      <c r="Z534" s="6"/>
      <c r="AA534" s="6"/>
      <c r="AB534" s="6"/>
      <c r="AC534" s="6"/>
      <c r="AD534" s="6"/>
      <c r="AE534" s="6"/>
      <c r="AF534" s="201"/>
      <c r="AG534" s="31"/>
      <c r="AH534" s="175"/>
      <c r="AI534" s="159"/>
      <c r="AJ534" s="182"/>
      <c r="AK534" s="182"/>
      <c r="AL534" s="182"/>
      <c r="AM534" s="182"/>
      <c r="AN534" s="182"/>
      <c r="AQ534" s="70" t="str">
        <f t="shared" si="73"/>
        <v/>
      </c>
      <c r="AR534" s="70"/>
      <c r="AS534" s="70"/>
      <c r="AV534" s="114"/>
    </row>
    <row r="535" spans="1:48" ht="22.5" customHeight="1" x14ac:dyDescent="0.25">
      <c r="A535" s="93" t="str">
        <f t="shared" si="67"/>
        <v>488.</v>
      </c>
      <c r="B535" s="93">
        <v>1301</v>
      </c>
      <c r="C535" s="220" t="s">
        <v>426</v>
      </c>
      <c r="D535" s="9">
        <v>1969</v>
      </c>
      <c r="E535" s="9" t="s">
        <v>23</v>
      </c>
      <c r="F535" s="9" t="s">
        <v>24</v>
      </c>
      <c r="G535" s="12">
        <v>4</v>
      </c>
      <c r="H535" s="12">
        <v>4</v>
      </c>
      <c r="I535" s="11">
        <v>1993.5</v>
      </c>
      <c r="J535" s="11">
        <v>1961.8</v>
      </c>
      <c r="K535" s="11">
        <v>1961.8</v>
      </c>
      <c r="L535" s="35">
        <v>78</v>
      </c>
      <c r="M535" s="11">
        <f>R535+T535+V535+X535+Z535+AB535+AE535+AF535</f>
        <v>3477351.4</v>
      </c>
      <c r="N535" s="11"/>
      <c r="O535" s="11"/>
      <c r="P535" s="11"/>
      <c r="Q535" s="11">
        <f>M535</f>
        <v>3477351.4</v>
      </c>
      <c r="R535" s="13"/>
      <c r="S535" s="36"/>
      <c r="T535" s="13"/>
      <c r="U535" s="13">
        <v>864</v>
      </c>
      <c r="V535" s="13">
        <v>3477351.4</v>
      </c>
      <c r="W535" s="13"/>
      <c r="X535" s="13"/>
      <c r="Y535" s="13"/>
      <c r="Z535" s="13"/>
      <c r="AA535" s="13"/>
      <c r="AB535" s="13"/>
      <c r="AC535" s="13"/>
      <c r="AD535" s="13"/>
      <c r="AE535" s="13"/>
      <c r="AF535" s="76"/>
      <c r="AG535" s="29" t="s">
        <v>197</v>
      </c>
      <c r="AH535" s="118"/>
      <c r="AI535" s="159"/>
      <c r="AJ535" s="182"/>
      <c r="AK535" s="182"/>
      <c r="AL535" s="182"/>
      <c r="AM535" s="182"/>
      <c r="AN535" s="182"/>
      <c r="AO535" s="70">
        <f>MAX(AO$26:AO534)+1</f>
        <v>488</v>
      </c>
      <c r="AP535" s="70" t="s">
        <v>142</v>
      </c>
      <c r="AQ535" s="70" t="str">
        <f t="shared" si="73"/>
        <v>488.</v>
      </c>
      <c r="AS535" s="87"/>
      <c r="AV535" s="114"/>
    </row>
    <row r="536" spans="1:48" ht="22.5" customHeight="1" x14ac:dyDescent="0.25">
      <c r="A536" s="93" t="str">
        <f t="shared" si="67"/>
        <v>489.</v>
      </c>
      <c r="B536" s="93">
        <v>1302</v>
      </c>
      <c r="C536" s="220" t="s">
        <v>427</v>
      </c>
      <c r="D536" s="9">
        <v>1966</v>
      </c>
      <c r="E536" s="9" t="s">
        <v>23</v>
      </c>
      <c r="F536" s="9" t="s">
        <v>24</v>
      </c>
      <c r="G536" s="12">
        <v>4</v>
      </c>
      <c r="H536" s="12">
        <v>4</v>
      </c>
      <c r="I536" s="11">
        <v>2473</v>
      </c>
      <c r="J536" s="11">
        <v>2441.1</v>
      </c>
      <c r="K536" s="11">
        <v>2441.1</v>
      </c>
      <c r="L536" s="35">
        <v>91</v>
      </c>
      <c r="M536" s="11">
        <f>R536+T536+V536+X536+Z536+AB536+AE536+AF536</f>
        <v>4308210.46</v>
      </c>
      <c r="N536" s="11"/>
      <c r="O536" s="11"/>
      <c r="P536" s="11"/>
      <c r="Q536" s="11">
        <f>M536</f>
        <v>4308210.46</v>
      </c>
      <c r="R536" s="13"/>
      <c r="S536" s="36"/>
      <c r="T536" s="13"/>
      <c r="U536" s="13">
        <v>1199.5999999999999</v>
      </c>
      <c r="V536" s="13">
        <v>4308210.46</v>
      </c>
      <c r="W536" s="13"/>
      <c r="X536" s="13"/>
      <c r="Y536" s="13"/>
      <c r="Z536" s="13"/>
      <c r="AA536" s="13"/>
      <c r="AB536" s="13"/>
      <c r="AC536" s="13"/>
      <c r="AD536" s="13"/>
      <c r="AE536" s="13"/>
      <c r="AF536" s="76"/>
      <c r="AG536" s="29" t="s">
        <v>197</v>
      </c>
      <c r="AH536" s="118"/>
      <c r="AI536" s="159"/>
      <c r="AJ536" s="182"/>
      <c r="AK536" s="182"/>
      <c r="AL536" s="182"/>
      <c r="AM536" s="182"/>
      <c r="AN536" s="182"/>
      <c r="AO536" s="70">
        <f>MAX(AO$26:AO535)+1</f>
        <v>489</v>
      </c>
      <c r="AP536" s="70" t="s">
        <v>142</v>
      </c>
      <c r="AQ536" s="70" t="str">
        <f t="shared" si="73"/>
        <v>489.</v>
      </c>
      <c r="AS536" s="87"/>
      <c r="AV536" s="114"/>
    </row>
    <row r="537" spans="1:48" ht="22.5" customHeight="1" x14ac:dyDescent="0.25">
      <c r="A537" s="93" t="str">
        <f t="shared" si="67"/>
        <v>490.</v>
      </c>
      <c r="B537" s="93">
        <v>1351</v>
      </c>
      <c r="C537" s="220" t="s">
        <v>429</v>
      </c>
      <c r="D537" s="9">
        <v>1969</v>
      </c>
      <c r="E537" s="9" t="s">
        <v>23</v>
      </c>
      <c r="F537" s="9" t="s">
        <v>24</v>
      </c>
      <c r="G537" s="12">
        <v>3</v>
      </c>
      <c r="H537" s="12">
        <v>3</v>
      </c>
      <c r="I537" s="11">
        <v>990</v>
      </c>
      <c r="J537" s="11">
        <v>966.04</v>
      </c>
      <c r="K537" s="11">
        <v>966.04</v>
      </c>
      <c r="L537" s="35">
        <v>40</v>
      </c>
      <c r="M537" s="11">
        <f>R537+T537+V537+X537+Z537+AB537+AE537+AF537</f>
        <v>2056341.68</v>
      </c>
      <c r="N537" s="11"/>
      <c r="O537" s="11"/>
      <c r="P537" s="11"/>
      <c r="Q537" s="11">
        <f>M537</f>
        <v>2056341.68</v>
      </c>
      <c r="R537" s="13"/>
      <c r="S537" s="36"/>
      <c r="T537" s="13"/>
      <c r="U537" s="13">
        <v>560.79999999999995</v>
      </c>
      <c r="V537" s="13">
        <v>2056341.68</v>
      </c>
      <c r="W537" s="13"/>
      <c r="X537" s="13"/>
      <c r="Y537" s="13"/>
      <c r="Z537" s="13"/>
      <c r="AA537" s="13"/>
      <c r="AB537" s="13"/>
      <c r="AC537" s="13"/>
      <c r="AD537" s="13"/>
      <c r="AE537" s="13"/>
      <c r="AF537" s="76"/>
      <c r="AG537" s="29" t="s">
        <v>197</v>
      </c>
      <c r="AH537" s="118"/>
      <c r="AI537" s="159"/>
      <c r="AJ537" s="182"/>
      <c r="AK537" s="182"/>
      <c r="AL537" s="182"/>
      <c r="AM537" s="182"/>
      <c r="AN537" s="182"/>
      <c r="AO537" s="70">
        <f>MAX(AO$26:AO536)+1</f>
        <v>490</v>
      </c>
      <c r="AP537" s="70" t="s">
        <v>142</v>
      </c>
      <c r="AQ537" s="70" t="str">
        <f t="shared" si="73"/>
        <v>490.</v>
      </c>
      <c r="AS537" s="87"/>
      <c r="AV537" s="114"/>
    </row>
    <row r="538" spans="1:48" ht="22.5" customHeight="1" x14ac:dyDescent="0.25">
      <c r="A538" s="93" t="str">
        <f t="shared" si="67"/>
        <v>491.</v>
      </c>
      <c r="B538" s="93">
        <v>1268</v>
      </c>
      <c r="C538" s="240" t="s">
        <v>1231</v>
      </c>
      <c r="D538" s="9">
        <v>1982</v>
      </c>
      <c r="E538" s="9" t="s">
        <v>23</v>
      </c>
      <c r="F538" s="9" t="s">
        <v>24</v>
      </c>
      <c r="G538" s="12">
        <v>2</v>
      </c>
      <c r="H538" s="12">
        <v>2</v>
      </c>
      <c r="I538" s="11">
        <v>588.9</v>
      </c>
      <c r="J538" s="11">
        <v>445.5</v>
      </c>
      <c r="K538" s="11">
        <v>445.9</v>
      </c>
      <c r="L538" s="35">
        <v>22</v>
      </c>
      <c r="M538" s="11">
        <f>R538+T538+V538+X538+Z538+AB538+AE538+AF538</f>
        <v>836140.09</v>
      </c>
      <c r="N538" s="11"/>
      <c r="O538" s="11"/>
      <c r="P538" s="11"/>
      <c r="Q538" s="11">
        <f>M538</f>
        <v>836140.09</v>
      </c>
      <c r="R538" s="11"/>
      <c r="S538" s="35"/>
      <c r="T538" s="11"/>
      <c r="U538" s="11">
        <v>398.5</v>
      </c>
      <c r="V538" s="11">
        <v>836140.09</v>
      </c>
      <c r="W538" s="11"/>
      <c r="X538" s="11"/>
      <c r="Y538" s="11"/>
      <c r="Z538" s="11"/>
      <c r="AA538" s="11"/>
      <c r="AB538" s="11"/>
      <c r="AC538" s="11"/>
      <c r="AD538" s="11"/>
      <c r="AE538" s="11"/>
      <c r="AF538" s="74"/>
      <c r="AG538" s="29" t="s">
        <v>197</v>
      </c>
      <c r="AH538" s="118"/>
      <c r="AI538" s="159"/>
      <c r="AJ538" s="182"/>
      <c r="AK538" s="182"/>
      <c r="AL538" s="182"/>
      <c r="AM538" s="182"/>
      <c r="AN538" s="182"/>
      <c r="AO538" s="70">
        <f>MAX(AO$26:AO537)+1</f>
        <v>491</v>
      </c>
      <c r="AP538" s="70" t="s">
        <v>142</v>
      </c>
      <c r="AQ538" s="70" t="str">
        <f t="shared" si="73"/>
        <v>491.</v>
      </c>
      <c r="AS538" s="70"/>
      <c r="AV538" s="114"/>
    </row>
    <row r="539" spans="1:48" ht="22.5" customHeight="1" x14ac:dyDescent="0.25">
      <c r="A539" s="93" t="str">
        <f t="shared" si="67"/>
        <v>492.</v>
      </c>
      <c r="B539" s="93">
        <v>1263</v>
      </c>
      <c r="C539" s="240" t="s">
        <v>1321</v>
      </c>
      <c r="D539" s="9">
        <v>1977</v>
      </c>
      <c r="E539" s="9" t="s">
        <v>23</v>
      </c>
      <c r="F539" s="9" t="s">
        <v>24</v>
      </c>
      <c r="G539" s="12">
        <v>2</v>
      </c>
      <c r="H539" s="12">
        <v>1</v>
      </c>
      <c r="I539" s="11">
        <v>779.84</v>
      </c>
      <c r="J539" s="11">
        <v>749.6</v>
      </c>
      <c r="K539" s="11">
        <v>749.6</v>
      </c>
      <c r="L539" s="35">
        <v>23</v>
      </c>
      <c r="M539" s="11">
        <f>R539+T539+V539+X539+Z539+AB539+AE539+AF539</f>
        <v>1759075.08</v>
      </c>
      <c r="N539" s="11"/>
      <c r="O539" s="11"/>
      <c r="P539" s="11"/>
      <c r="Q539" s="11">
        <f>M539</f>
        <v>1759075.08</v>
      </c>
      <c r="R539" s="11"/>
      <c r="S539" s="35"/>
      <c r="T539" s="11"/>
      <c r="U539" s="11">
        <v>584</v>
      </c>
      <c r="V539" s="11">
        <v>1759075.08</v>
      </c>
      <c r="W539" s="11"/>
      <c r="X539" s="11"/>
      <c r="Y539" s="11"/>
      <c r="Z539" s="11"/>
      <c r="AA539" s="11"/>
      <c r="AB539" s="11"/>
      <c r="AC539" s="11"/>
      <c r="AD539" s="11"/>
      <c r="AE539" s="11"/>
      <c r="AF539" s="74"/>
      <c r="AG539" s="29" t="s">
        <v>197</v>
      </c>
      <c r="AH539" s="118"/>
      <c r="AI539" s="159"/>
      <c r="AJ539" s="182"/>
      <c r="AK539" s="182"/>
      <c r="AL539" s="182"/>
      <c r="AM539" s="182"/>
      <c r="AN539" s="182"/>
      <c r="AO539" s="70">
        <f>MAX(AO$26:AO538)+1</f>
        <v>492</v>
      </c>
      <c r="AP539" s="70" t="s">
        <v>142</v>
      </c>
      <c r="AQ539" s="70" t="str">
        <f t="shared" si="73"/>
        <v>492.</v>
      </c>
      <c r="AS539" s="70"/>
      <c r="AV539" s="114"/>
    </row>
    <row r="540" spans="1:48" ht="22.5" customHeight="1" x14ac:dyDescent="0.25">
      <c r="A540" s="93" t="str">
        <f t="shared" si="67"/>
        <v/>
      </c>
      <c r="B540" s="93"/>
      <c r="C540" s="236" t="s">
        <v>190</v>
      </c>
      <c r="D540" s="23"/>
      <c r="E540" s="4"/>
      <c r="F540" s="9"/>
      <c r="G540" s="10"/>
      <c r="H540" s="10"/>
      <c r="I540" s="6">
        <f>SUM(I541:I560)</f>
        <v>12035.939999999997</v>
      </c>
      <c r="J540" s="6">
        <f>SUM(J541:J560)</f>
        <v>11397.320000000003</v>
      </c>
      <c r="K540" s="6">
        <f>SUM(K541:K560)</f>
        <v>11355.080000000002</v>
      </c>
      <c r="L540" s="6">
        <f>SUM(L541:L560)</f>
        <v>506</v>
      </c>
      <c r="M540" s="6">
        <f>SUM(M541:M560)</f>
        <v>32281243.309999999</v>
      </c>
      <c r="N540" s="6"/>
      <c r="O540" s="6"/>
      <c r="P540" s="6"/>
      <c r="Q540" s="6">
        <f>SUM(Q541:Q560)</f>
        <v>32281243.309999999</v>
      </c>
      <c r="R540" s="6">
        <f>SUM(R541:R560)</f>
        <v>2409245.38</v>
      </c>
      <c r="S540" s="6"/>
      <c r="T540" s="6"/>
      <c r="U540" s="6">
        <f>SUM(U541:U560)</f>
        <v>5476.5</v>
      </c>
      <c r="V540" s="6">
        <f>SUM(V541:V560)</f>
        <v>29871997.93</v>
      </c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31"/>
      <c r="AH540" s="175"/>
      <c r="AI540" s="166"/>
      <c r="AJ540" s="182"/>
      <c r="AK540" s="182"/>
      <c r="AL540" s="182"/>
      <c r="AM540" s="182"/>
      <c r="AN540" s="182"/>
      <c r="AQ540" s="70" t="str">
        <f t="shared" si="73"/>
        <v/>
      </c>
      <c r="AR540" s="70"/>
      <c r="AS540" s="70"/>
      <c r="AV540" s="114"/>
    </row>
    <row r="541" spans="1:48" ht="22.5" customHeight="1" x14ac:dyDescent="0.25">
      <c r="A541" s="93" t="str">
        <f t="shared" si="67"/>
        <v>493.</v>
      </c>
      <c r="B541" s="93">
        <v>1292</v>
      </c>
      <c r="C541" s="220" t="s">
        <v>424</v>
      </c>
      <c r="D541" s="9">
        <v>1969</v>
      </c>
      <c r="E541" s="9" t="s">
        <v>23</v>
      </c>
      <c r="F541" s="9" t="s">
        <v>24</v>
      </c>
      <c r="G541" s="12">
        <v>2</v>
      </c>
      <c r="H541" s="12">
        <v>2</v>
      </c>
      <c r="I541" s="11">
        <v>530.6</v>
      </c>
      <c r="J541" s="11">
        <v>507.7</v>
      </c>
      <c r="K541" s="11">
        <v>507.7</v>
      </c>
      <c r="L541" s="35">
        <v>37</v>
      </c>
      <c r="M541" s="11">
        <f t="shared" ref="M541:M560" si="74">R541+T541+V541+X541+Z541+AB541+AE541+AF541</f>
        <v>2238837.3199999998</v>
      </c>
      <c r="N541" s="11"/>
      <c r="O541" s="11"/>
      <c r="P541" s="11"/>
      <c r="Q541" s="11">
        <f t="shared" ref="Q541:Q555" si="75">M541</f>
        <v>2238837.3199999998</v>
      </c>
      <c r="R541" s="13"/>
      <c r="S541" s="36"/>
      <c r="T541" s="13"/>
      <c r="U541" s="13">
        <v>521.9</v>
      </c>
      <c r="V541" s="13">
        <v>2238837.3199999998</v>
      </c>
      <c r="W541" s="13"/>
      <c r="X541" s="13"/>
      <c r="Y541" s="13"/>
      <c r="Z541" s="13"/>
      <c r="AA541" s="13"/>
      <c r="AB541" s="13"/>
      <c r="AC541" s="13"/>
      <c r="AD541" s="13"/>
      <c r="AE541" s="13"/>
      <c r="AF541" s="76"/>
      <c r="AG541" s="29" t="s">
        <v>197</v>
      </c>
      <c r="AH541" s="118"/>
      <c r="AI541" s="159"/>
      <c r="AJ541" s="182"/>
      <c r="AK541" s="182"/>
      <c r="AL541" s="182"/>
      <c r="AM541" s="182"/>
      <c r="AN541" s="182"/>
      <c r="AO541" s="70">
        <f>MAX(AO$26:AO540)+1</f>
        <v>493</v>
      </c>
      <c r="AP541" s="70" t="s">
        <v>142</v>
      </c>
      <c r="AQ541" s="70" t="str">
        <f t="shared" si="73"/>
        <v>493.</v>
      </c>
      <c r="AS541" s="87"/>
      <c r="AV541" s="114"/>
    </row>
    <row r="542" spans="1:48" ht="22.5" customHeight="1" x14ac:dyDescent="0.25">
      <c r="A542" s="93" t="str">
        <f t="shared" si="67"/>
        <v>494.</v>
      </c>
      <c r="B542" s="93">
        <v>1299</v>
      </c>
      <c r="C542" s="240" t="s">
        <v>430</v>
      </c>
      <c r="D542" s="9">
        <v>1963</v>
      </c>
      <c r="E542" s="9" t="s">
        <v>23</v>
      </c>
      <c r="F542" s="9" t="s">
        <v>24</v>
      </c>
      <c r="G542" s="12">
        <v>2</v>
      </c>
      <c r="H542" s="12">
        <v>1</v>
      </c>
      <c r="I542" s="11">
        <v>335.2</v>
      </c>
      <c r="J542" s="11">
        <v>311.3</v>
      </c>
      <c r="K542" s="11">
        <v>311.3</v>
      </c>
      <c r="L542" s="35">
        <v>10</v>
      </c>
      <c r="M542" s="11">
        <f t="shared" si="74"/>
        <v>495983.55</v>
      </c>
      <c r="N542" s="11"/>
      <c r="O542" s="11"/>
      <c r="P542" s="11"/>
      <c r="Q542" s="11">
        <f t="shared" si="75"/>
        <v>495983.55</v>
      </c>
      <c r="R542" s="11">
        <v>495983.55</v>
      </c>
      <c r="S542" s="35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74"/>
      <c r="AG542" s="29" t="s">
        <v>197</v>
      </c>
      <c r="AH542" s="118"/>
      <c r="AI542" s="159"/>
      <c r="AJ542" s="182" t="s">
        <v>1395</v>
      </c>
      <c r="AK542" s="182"/>
      <c r="AL542" s="182"/>
      <c r="AM542" s="182"/>
      <c r="AN542" s="182"/>
      <c r="AO542" s="70">
        <f>MAX(AO$26:AO541)+1</f>
        <v>494</v>
      </c>
      <c r="AP542" s="70" t="s">
        <v>142</v>
      </c>
      <c r="AQ542" s="70" t="str">
        <f t="shared" si="73"/>
        <v>494.</v>
      </c>
      <c r="AS542" s="70"/>
      <c r="AV542" s="114"/>
    </row>
    <row r="543" spans="1:48" ht="22.5" customHeight="1" x14ac:dyDescent="0.25">
      <c r="A543" s="93" t="str">
        <f t="shared" si="67"/>
        <v>495.</v>
      </c>
      <c r="B543" s="93">
        <v>1304</v>
      </c>
      <c r="C543" s="240" t="s">
        <v>431</v>
      </c>
      <c r="D543" s="9">
        <v>1963</v>
      </c>
      <c r="E543" s="9" t="s">
        <v>23</v>
      </c>
      <c r="F543" s="9" t="s">
        <v>24</v>
      </c>
      <c r="G543" s="12">
        <v>3</v>
      </c>
      <c r="H543" s="12">
        <v>2</v>
      </c>
      <c r="I543" s="11">
        <v>1025.4000000000001</v>
      </c>
      <c r="J543" s="11">
        <v>951.7</v>
      </c>
      <c r="K543" s="11">
        <v>909.5</v>
      </c>
      <c r="L543" s="35">
        <v>27</v>
      </c>
      <c r="M543" s="11">
        <f t="shared" si="74"/>
        <v>2660487.4</v>
      </c>
      <c r="N543" s="11"/>
      <c r="O543" s="11"/>
      <c r="P543" s="11"/>
      <c r="Q543" s="11">
        <f t="shared" si="75"/>
        <v>2660487.4</v>
      </c>
      <c r="R543" s="11"/>
      <c r="S543" s="35"/>
      <c r="T543" s="11"/>
      <c r="U543" s="11">
        <v>583</v>
      </c>
      <c r="V543" s="11">
        <v>2660487.4</v>
      </c>
      <c r="W543" s="11"/>
      <c r="X543" s="11"/>
      <c r="Y543" s="11"/>
      <c r="Z543" s="11"/>
      <c r="AA543" s="11"/>
      <c r="AB543" s="11"/>
      <c r="AC543" s="11"/>
      <c r="AD543" s="11"/>
      <c r="AE543" s="11"/>
      <c r="AF543" s="74"/>
      <c r="AG543" s="29" t="s">
        <v>197</v>
      </c>
      <c r="AH543" s="118"/>
      <c r="AI543" s="159"/>
      <c r="AJ543" s="182"/>
      <c r="AK543" s="182"/>
      <c r="AL543" s="182"/>
      <c r="AM543" s="182"/>
      <c r="AN543" s="182"/>
      <c r="AO543" s="70">
        <f>MAX(AO$26:AO542)+1</f>
        <v>495</v>
      </c>
      <c r="AP543" s="70" t="s">
        <v>142</v>
      </c>
      <c r="AQ543" s="70" t="str">
        <f t="shared" si="73"/>
        <v>495.</v>
      </c>
      <c r="AS543" s="70"/>
      <c r="AV543" s="114"/>
    </row>
    <row r="544" spans="1:48" ht="22.5" customHeight="1" x14ac:dyDescent="0.25">
      <c r="A544" s="93" t="str">
        <f t="shared" si="67"/>
        <v>496.</v>
      </c>
      <c r="B544" s="93">
        <v>1313</v>
      </c>
      <c r="C544" s="240" t="s">
        <v>432</v>
      </c>
      <c r="D544" s="9">
        <v>1970</v>
      </c>
      <c r="E544" s="9" t="s">
        <v>23</v>
      </c>
      <c r="F544" s="9" t="s">
        <v>24</v>
      </c>
      <c r="G544" s="12">
        <v>2</v>
      </c>
      <c r="H544" s="12">
        <v>2</v>
      </c>
      <c r="I544" s="11">
        <v>511</v>
      </c>
      <c r="J544" s="11">
        <v>496</v>
      </c>
      <c r="K544" s="11">
        <v>496</v>
      </c>
      <c r="L544" s="35">
        <v>38</v>
      </c>
      <c r="M544" s="11">
        <f t="shared" si="74"/>
        <v>2217681.11</v>
      </c>
      <c r="N544" s="11"/>
      <c r="O544" s="11"/>
      <c r="P544" s="11"/>
      <c r="Q544" s="11">
        <f t="shared" si="75"/>
        <v>2217681.11</v>
      </c>
      <c r="R544" s="11"/>
      <c r="S544" s="35"/>
      <c r="T544" s="11"/>
      <c r="U544" s="11">
        <v>512.4</v>
      </c>
      <c r="V544" s="11">
        <v>2217681.11</v>
      </c>
      <c r="W544" s="11"/>
      <c r="X544" s="11"/>
      <c r="Y544" s="11"/>
      <c r="Z544" s="11"/>
      <c r="AA544" s="11"/>
      <c r="AB544" s="11"/>
      <c r="AC544" s="11"/>
      <c r="AD544" s="11"/>
      <c r="AE544" s="11"/>
      <c r="AF544" s="74"/>
      <c r="AG544" s="29" t="s">
        <v>197</v>
      </c>
      <c r="AH544" s="118"/>
      <c r="AI544" s="159"/>
      <c r="AJ544" s="182"/>
      <c r="AK544" s="182"/>
      <c r="AL544" s="182"/>
      <c r="AM544" s="182"/>
      <c r="AN544" s="182"/>
      <c r="AO544" s="70">
        <f>MAX(AO$26:AO543)+1</f>
        <v>496</v>
      </c>
      <c r="AP544" s="70" t="s">
        <v>142</v>
      </c>
      <c r="AQ544" s="70" t="str">
        <f t="shared" si="73"/>
        <v>496.</v>
      </c>
      <c r="AS544" s="70"/>
      <c r="AV544" s="114"/>
    </row>
    <row r="545" spans="1:48" ht="22.5" customHeight="1" x14ac:dyDescent="0.25">
      <c r="A545" s="93" t="str">
        <f t="shared" si="67"/>
        <v>497.</v>
      </c>
      <c r="B545" s="93">
        <v>1323</v>
      </c>
      <c r="C545" s="227" t="s">
        <v>1232</v>
      </c>
      <c r="D545" s="9">
        <v>1988</v>
      </c>
      <c r="E545" s="9" t="s">
        <v>23</v>
      </c>
      <c r="F545" s="9" t="s">
        <v>25</v>
      </c>
      <c r="G545" s="12">
        <v>1</v>
      </c>
      <c r="H545" s="12">
        <v>2</v>
      </c>
      <c r="I545" s="11">
        <v>141.30000000000001</v>
      </c>
      <c r="J545" s="11">
        <v>89.5</v>
      </c>
      <c r="K545" s="11">
        <v>89.5</v>
      </c>
      <c r="L545" s="35">
        <v>8</v>
      </c>
      <c r="M545" s="11">
        <f t="shared" si="74"/>
        <v>810925.97</v>
      </c>
      <c r="N545" s="11"/>
      <c r="O545" s="11"/>
      <c r="P545" s="11"/>
      <c r="Q545" s="11">
        <f t="shared" si="75"/>
        <v>810925.97</v>
      </c>
      <c r="R545" s="11"/>
      <c r="S545" s="35"/>
      <c r="T545" s="11"/>
      <c r="U545" s="11">
        <v>139</v>
      </c>
      <c r="V545" s="11">
        <v>810925.97</v>
      </c>
      <c r="W545" s="11"/>
      <c r="X545" s="11"/>
      <c r="Y545" s="11"/>
      <c r="Z545" s="11"/>
      <c r="AA545" s="11"/>
      <c r="AB545" s="11"/>
      <c r="AC545" s="11"/>
      <c r="AD545" s="11"/>
      <c r="AE545" s="11"/>
      <c r="AF545" s="74"/>
      <c r="AG545" s="29" t="s">
        <v>197</v>
      </c>
      <c r="AH545" s="118"/>
      <c r="AI545" s="159"/>
      <c r="AJ545" s="182"/>
      <c r="AK545" s="182"/>
      <c r="AL545" s="182"/>
      <c r="AM545" s="182"/>
      <c r="AN545" s="182"/>
      <c r="AO545" s="70">
        <f>MAX(AO$26:AO544)+1</f>
        <v>497</v>
      </c>
      <c r="AP545" s="70" t="s">
        <v>142</v>
      </c>
      <c r="AQ545" s="70" t="str">
        <f t="shared" si="73"/>
        <v>497.</v>
      </c>
      <c r="AS545" s="70"/>
      <c r="AV545" s="114"/>
    </row>
    <row r="546" spans="1:48" ht="22.5" customHeight="1" x14ac:dyDescent="0.25">
      <c r="A546" s="93" t="str">
        <f t="shared" si="67"/>
        <v>498.</v>
      </c>
      <c r="B546" s="93">
        <v>1332</v>
      </c>
      <c r="C546" s="227" t="s">
        <v>433</v>
      </c>
      <c r="D546" s="9">
        <v>1970</v>
      </c>
      <c r="E546" s="9" t="s">
        <v>23</v>
      </c>
      <c r="F546" s="9" t="s">
        <v>24</v>
      </c>
      <c r="G546" s="12">
        <v>2</v>
      </c>
      <c r="H546" s="12">
        <v>1</v>
      </c>
      <c r="I546" s="11">
        <v>315.2</v>
      </c>
      <c r="J546" s="11">
        <v>303.3</v>
      </c>
      <c r="K546" s="11">
        <v>303.3</v>
      </c>
      <c r="L546" s="35">
        <v>17</v>
      </c>
      <c r="M546" s="11">
        <f t="shared" si="74"/>
        <v>1523951.16</v>
      </c>
      <c r="N546" s="11"/>
      <c r="O546" s="11"/>
      <c r="P546" s="11"/>
      <c r="Q546" s="11">
        <f t="shared" si="75"/>
        <v>1523951.16</v>
      </c>
      <c r="R546" s="11"/>
      <c r="S546" s="35"/>
      <c r="T546" s="11"/>
      <c r="U546" s="11">
        <v>342.3</v>
      </c>
      <c r="V546" s="11">
        <v>1523951.16</v>
      </c>
      <c r="W546" s="11"/>
      <c r="X546" s="11"/>
      <c r="Y546" s="11"/>
      <c r="Z546" s="11"/>
      <c r="AA546" s="11"/>
      <c r="AB546" s="11"/>
      <c r="AC546" s="11"/>
      <c r="AD546" s="11"/>
      <c r="AE546" s="11"/>
      <c r="AF546" s="74"/>
      <c r="AG546" s="29" t="s">
        <v>197</v>
      </c>
      <c r="AH546" s="118"/>
      <c r="AI546" s="159"/>
      <c r="AJ546" s="182"/>
      <c r="AK546" s="182"/>
      <c r="AL546" s="182"/>
      <c r="AM546" s="182"/>
      <c r="AN546" s="182"/>
      <c r="AO546" s="70">
        <f>MAX(AO$26:AO545)+1</f>
        <v>498</v>
      </c>
      <c r="AP546" s="70" t="s">
        <v>142</v>
      </c>
      <c r="AQ546" s="70" t="str">
        <f t="shared" si="73"/>
        <v>498.</v>
      </c>
      <c r="AS546" s="70"/>
      <c r="AV546" s="114"/>
    </row>
    <row r="547" spans="1:48" ht="22.5" customHeight="1" x14ac:dyDescent="0.25">
      <c r="A547" s="93" t="str">
        <f t="shared" ref="A547:A555" si="76">AQ547</f>
        <v>499.</v>
      </c>
      <c r="B547" s="93">
        <v>1358</v>
      </c>
      <c r="C547" s="227" t="s">
        <v>434</v>
      </c>
      <c r="D547" s="9">
        <v>1970</v>
      </c>
      <c r="E547" s="9" t="s">
        <v>23</v>
      </c>
      <c r="F547" s="9" t="s">
        <v>25</v>
      </c>
      <c r="G547" s="12">
        <v>2</v>
      </c>
      <c r="H547" s="12">
        <v>1</v>
      </c>
      <c r="I547" s="11">
        <v>258.7</v>
      </c>
      <c r="J547" s="11">
        <v>249.3</v>
      </c>
      <c r="K547" s="11">
        <v>249.3</v>
      </c>
      <c r="L547" s="35">
        <v>8</v>
      </c>
      <c r="M547" s="11">
        <f t="shared" si="74"/>
        <v>1176779.93</v>
      </c>
      <c r="N547" s="11"/>
      <c r="O547" s="11"/>
      <c r="P547" s="11"/>
      <c r="Q547" s="11">
        <f t="shared" si="75"/>
        <v>1176779.93</v>
      </c>
      <c r="R547" s="11"/>
      <c r="S547" s="35"/>
      <c r="T547" s="11"/>
      <c r="U547" s="11">
        <v>218</v>
      </c>
      <c r="V547" s="11">
        <v>1176779.93</v>
      </c>
      <c r="W547" s="11"/>
      <c r="X547" s="11"/>
      <c r="Y547" s="11"/>
      <c r="Z547" s="11"/>
      <c r="AA547" s="11"/>
      <c r="AB547" s="11"/>
      <c r="AC547" s="11"/>
      <c r="AD547" s="11"/>
      <c r="AE547" s="11"/>
      <c r="AF547" s="74"/>
      <c r="AG547" s="29" t="s">
        <v>197</v>
      </c>
      <c r="AH547" s="118"/>
      <c r="AI547" s="159"/>
      <c r="AJ547" s="182"/>
      <c r="AK547" s="182"/>
      <c r="AL547" s="182"/>
      <c r="AM547" s="182"/>
      <c r="AN547" s="182"/>
      <c r="AO547" s="70">
        <f>MAX(AO$26:AO546)+1</f>
        <v>499</v>
      </c>
      <c r="AP547" s="70" t="s">
        <v>142</v>
      </c>
      <c r="AQ547" s="70" t="str">
        <f t="shared" si="73"/>
        <v>499.</v>
      </c>
      <c r="AS547" s="70"/>
      <c r="AV547" s="114"/>
    </row>
    <row r="548" spans="1:48" ht="22.5" customHeight="1" x14ac:dyDescent="0.25">
      <c r="A548" s="93" t="str">
        <f t="shared" si="76"/>
        <v>500.</v>
      </c>
      <c r="B548" s="93">
        <v>1271</v>
      </c>
      <c r="C548" s="227" t="s">
        <v>435</v>
      </c>
      <c r="D548" s="9">
        <v>1972</v>
      </c>
      <c r="E548" s="9" t="s">
        <v>23</v>
      </c>
      <c r="F548" s="9" t="s">
        <v>25</v>
      </c>
      <c r="G548" s="12">
        <v>2</v>
      </c>
      <c r="H548" s="12">
        <v>1</v>
      </c>
      <c r="I548" s="11">
        <v>412.8</v>
      </c>
      <c r="J548" s="11">
        <v>395.7</v>
      </c>
      <c r="K548" s="11">
        <v>395.7</v>
      </c>
      <c r="L548" s="35">
        <v>23</v>
      </c>
      <c r="M548" s="11">
        <f t="shared" si="74"/>
        <v>1580475.12</v>
      </c>
      <c r="N548" s="11"/>
      <c r="O548" s="11"/>
      <c r="P548" s="11"/>
      <c r="Q548" s="11">
        <f t="shared" si="75"/>
        <v>1580475.12</v>
      </c>
      <c r="R548" s="11"/>
      <c r="S548" s="35"/>
      <c r="T548" s="11"/>
      <c r="U548" s="11">
        <v>369.7</v>
      </c>
      <c r="V548" s="11">
        <v>1580475.12</v>
      </c>
      <c r="W548" s="11"/>
      <c r="X548" s="11"/>
      <c r="Y548" s="11"/>
      <c r="Z548" s="11"/>
      <c r="AA548" s="11"/>
      <c r="AB548" s="11"/>
      <c r="AC548" s="11"/>
      <c r="AD548" s="11"/>
      <c r="AE548" s="11"/>
      <c r="AF548" s="74"/>
      <c r="AG548" s="29" t="s">
        <v>197</v>
      </c>
      <c r="AH548" s="118"/>
      <c r="AI548" s="159"/>
      <c r="AJ548" s="182"/>
      <c r="AK548" s="182"/>
      <c r="AL548" s="182"/>
      <c r="AM548" s="182"/>
      <c r="AN548" s="182"/>
      <c r="AO548" s="70">
        <f>MAX(AO$26:AO547)+1</f>
        <v>500</v>
      </c>
      <c r="AP548" s="70" t="s">
        <v>142</v>
      </c>
      <c r="AQ548" s="70" t="str">
        <f t="shared" si="73"/>
        <v>500.</v>
      </c>
      <c r="AS548" s="87"/>
      <c r="AV548" s="114"/>
    </row>
    <row r="549" spans="1:48" ht="22.5" customHeight="1" x14ac:dyDescent="0.25">
      <c r="A549" s="93" t="str">
        <f t="shared" si="76"/>
        <v>501.</v>
      </c>
      <c r="B549" s="93">
        <v>1278</v>
      </c>
      <c r="C549" s="227" t="s">
        <v>436</v>
      </c>
      <c r="D549" s="9">
        <v>1971</v>
      </c>
      <c r="E549" s="9" t="s">
        <v>23</v>
      </c>
      <c r="F549" s="9" t="s">
        <v>24</v>
      </c>
      <c r="G549" s="12">
        <v>2</v>
      </c>
      <c r="H549" s="12">
        <v>2</v>
      </c>
      <c r="I549" s="11">
        <v>520.6</v>
      </c>
      <c r="J549" s="11">
        <v>496.8</v>
      </c>
      <c r="K549" s="11">
        <v>496.8</v>
      </c>
      <c r="L549" s="35">
        <v>20</v>
      </c>
      <c r="M549" s="11">
        <f t="shared" si="74"/>
        <v>2691034.8</v>
      </c>
      <c r="N549" s="11"/>
      <c r="O549" s="11"/>
      <c r="P549" s="11"/>
      <c r="Q549" s="11">
        <f t="shared" si="75"/>
        <v>2691034.8</v>
      </c>
      <c r="R549" s="11"/>
      <c r="S549" s="35"/>
      <c r="T549" s="11"/>
      <c r="U549" s="11">
        <v>515.20000000000005</v>
      </c>
      <c r="V549" s="11">
        <v>2691034.8</v>
      </c>
      <c r="W549" s="11"/>
      <c r="X549" s="11"/>
      <c r="Y549" s="11"/>
      <c r="Z549" s="11"/>
      <c r="AA549" s="11"/>
      <c r="AB549" s="11"/>
      <c r="AC549" s="11"/>
      <c r="AD549" s="11"/>
      <c r="AE549" s="11"/>
      <c r="AF549" s="74"/>
      <c r="AG549" s="29" t="s">
        <v>197</v>
      </c>
      <c r="AH549" s="118"/>
      <c r="AI549" s="159"/>
      <c r="AJ549" s="182"/>
      <c r="AK549" s="182"/>
      <c r="AL549" s="182"/>
      <c r="AM549" s="182"/>
      <c r="AN549" s="182"/>
      <c r="AO549" s="70">
        <f>MAX(AO$26:AO548)+1</f>
        <v>501</v>
      </c>
      <c r="AP549" s="70" t="s">
        <v>142</v>
      </c>
      <c r="AQ549" s="70" t="str">
        <f t="shared" si="73"/>
        <v>501.</v>
      </c>
      <c r="AS549" s="70"/>
      <c r="AV549" s="114"/>
    </row>
    <row r="550" spans="1:48" ht="22.5" customHeight="1" x14ac:dyDescent="0.25">
      <c r="A550" s="93" t="str">
        <f t="shared" si="76"/>
        <v>502.</v>
      </c>
      <c r="B550" s="93">
        <v>1279</v>
      </c>
      <c r="C550" s="227" t="s">
        <v>1599</v>
      </c>
      <c r="D550" s="9">
        <v>1972</v>
      </c>
      <c r="E550" s="9" t="s">
        <v>23</v>
      </c>
      <c r="F550" s="9" t="s">
        <v>24</v>
      </c>
      <c r="G550" s="12">
        <v>2</v>
      </c>
      <c r="H550" s="12">
        <v>1</v>
      </c>
      <c r="I550" s="11">
        <v>356.17</v>
      </c>
      <c r="J550" s="11">
        <v>322.60000000000002</v>
      </c>
      <c r="K550" s="11">
        <v>322.60000000000002</v>
      </c>
      <c r="L550" s="35">
        <v>17</v>
      </c>
      <c r="M550" s="11">
        <f t="shared" si="74"/>
        <v>1857157.36</v>
      </c>
      <c r="N550" s="11"/>
      <c r="O550" s="11"/>
      <c r="P550" s="11"/>
      <c r="Q550" s="11">
        <f t="shared" si="75"/>
        <v>1857157.36</v>
      </c>
      <c r="R550" s="11"/>
      <c r="S550" s="35"/>
      <c r="T550" s="11"/>
      <c r="U550" s="11">
        <v>333</v>
      </c>
      <c r="V550" s="11">
        <v>1857157.36</v>
      </c>
      <c r="W550" s="11"/>
      <c r="X550" s="11"/>
      <c r="Y550" s="11"/>
      <c r="Z550" s="11"/>
      <c r="AA550" s="11"/>
      <c r="AB550" s="11"/>
      <c r="AC550" s="11"/>
      <c r="AD550" s="11"/>
      <c r="AE550" s="11"/>
      <c r="AF550" s="74"/>
      <c r="AG550" s="29" t="s">
        <v>1496</v>
      </c>
      <c r="AH550" s="118"/>
      <c r="AI550" s="159"/>
      <c r="AJ550" s="182"/>
      <c r="AK550" s="182"/>
      <c r="AL550" s="182"/>
      <c r="AM550" s="182"/>
      <c r="AN550" s="182"/>
      <c r="AO550" s="70">
        <f>MAX(AO$26:AO549)+1</f>
        <v>502</v>
      </c>
      <c r="AP550" s="70" t="s">
        <v>142</v>
      </c>
      <c r="AQ550" s="70" t="str">
        <f t="shared" si="73"/>
        <v>502.</v>
      </c>
      <c r="AS550" s="70"/>
      <c r="AV550" s="114"/>
    </row>
    <row r="551" spans="1:48" ht="22.5" customHeight="1" x14ac:dyDescent="0.25">
      <c r="A551" s="93" t="str">
        <f t="shared" si="76"/>
        <v>503.</v>
      </c>
      <c r="B551" s="93">
        <v>1281</v>
      </c>
      <c r="C551" s="227" t="s">
        <v>1600</v>
      </c>
      <c r="D551" s="9">
        <v>1973</v>
      </c>
      <c r="E551" s="9" t="s">
        <v>23</v>
      </c>
      <c r="F551" s="9" t="s">
        <v>24</v>
      </c>
      <c r="G551" s="12">
        <v>2</v>
      </c>
      <c r="H551" s="12">
        <v>2</v>
      </c>
      <c r="I551" s="11">
        <v>516.1</v>
      </c>
      <c r="J551" s="11">
        <v>496.72</v>
      </c>
      <c r="K551" s="11">
        <v>496.72</v>
      </c>
      <c r="L551" s="35">
        <v>20</v>
      </c>
      <c r="M551" s="11">
        <f t="shared" si="74"/>
        <v>2388673.21</v>
      </c>
      <c r="N551" s="11"/>
      <c r="O551" s="11"/>
      <c r="P551" s="11"/>
      <c r="Q551" s="11">
        <f t="shared" si="75"/>
        <v>2388673.21</v>
      </c>
      <c r="R551" s="11"/>
      <c r="S551" s="35"/>
      <c r="T551" s="11"/>
      <c r="U551" s="11">
        <v>474</v>
      </c>
      <c r="V551" s="11">
        <v>2388673.21</v>
      </c>
      <c r="W551" s="11"/>
      <c r="X551" s="11"/>
      <c r="Y551" s="11"/>
      <c r="Z551" s="11"/>
      <c r="AA551" s="11"/>
      <c r="AB551" s="11"/>
      <c r="AC551" s="11"/>
      <c r="AD551" s="11"/>
      <c r="AE551" s="11"/>
      <c r="AF551" s="74"/>
      <c r="AG551" s="29" t="s">
        <v>1496</v>
      </c>
      <c r="AH551" s="118"/>
      <c r="AI551" s="159"/>
      <c r="AJ551" s="182"/>
      <c r="AK551" s="182"/>
      <c r="AL551" s="182"/>
      <c r="AM551" s="182"/>
      <c r="AN551" s="182"/>
      <c r="AO551" s="70">
        <f>MAX(AO$26:AO550)+1</f>
        <v>503</v>
      </c>
      <c r="AP551" s="70" t="s">
        <v>142</v>
      </c>
      <c r="AQ551" s="70" t="str">
        <f t="shared" si="73"/>
        <v>503.</v>
      </c>
      <c r="AS551" s="70"/>
      <c r="AV551" s="114"/>
    </row>
    <row r="552" spans="1:48" ht="22.5" customHeight="1" x14ac:dyDescent="0.25">
      <c r="A552" s="93" t="str">
        <f t="shared" si="76"/>
        <v>504.</v>
      </c>
      <c r="B552" s="93">
        <v>1295</v>
      </c>
      <c r="C552" s="227" t="s">
        <v>1601</v>
      </c>
      <c r="D552" s="9">
        <v>1973</v>
      </c>
      <c r="E552" s="9" t="s">
        <v>23</v>
      </c>
      <c r="F552" s="9" t="s">
        <v>24</v>
      </c>
      <c r="G552" s="12">
        <v>2</v>
      </c>
      <c r="H552" s="12">
        <v>1</v>
      </c>
      <c r="I552" s="11">
        <v>364.2</v>
      </c>
      <c r="J552" s="11">
        <v>334.9</v>
      </c>
      <c r="K552" s="11">
        <v>334.9</v>
      </c>
      <c r="L552" s="35">
        <v>16</v>
      </c>
      <c r="M552" s="11">
        <f t="shared" si="74"/>
        <v>1457658.55</v>
      </c>
      <c r="N552" s="11"/>
      <c r="O552" s="11"/>
      <c r="P552" s="11"/>
      <c r="Q552" s="11">
        <f t="shared" si="75"/>
        <v>1457658.55</v>
      </c>
      <c r="R552" s="11"/>
      <c r="S552" s="35"/>
      <c r="T552" s="11"/>
      <c r="U552" s="11">
        <v>236</v>
      </c>
      <c r="V552" s="11">
        <v>1457658.55</v>
      </c>
      <c r="W552" s="11"/>
      <c r="X552" s="11"/>
      <c r="Y552" s="11"/>
      <c r="Z552" s="11"/>
      <c r="AA552" s="11"/>
      <c r="AB552" s="11"/>
      <c r="AC552" s="11"/>
      <c r="AD552" s="11"/>
      <c r="AE552" s="11"/>
      <c r="AF552" s="74"/>
      <c r="AG552" s="29" t="s">
        <v>1496</v>
      </c>
      <c r="AH552" s="118"/>
      <c r="AI552" s="159"/>
      <c r="AJ552" s="182"/>
      <c r="AK552" s="182"/>
      <c r="AL552" s="182"/>
      <c r="AM552" s="182"/>
      <c r="AN552" s="182"/>
      <c r="AO552" s="70">
        <f>MAX(AO$26:AO551)+1</f>
        <v>504</v>
      </c>
      <c r="AP552" s="70" t="s">
        <v>142</v>
      </c>
      <c r="AQ552" s="70" t="str">
        <f t="shared" si="73"/>
        <v>504.</v>
      </c>
      <c r="AS552" s="70"/>
      <c r="AV552" s="114"/>
    </row>
    <row r="553" spans="1:48" ht="22.5" customHeight="1" x14ac:dyDescent="0.25">
      <c r="A553" s="93" t="str">
        <f t="shared" si="76"/>
        <v>505.</v>
      </c>
      <c r="B553" s="93">
        <v>1306</v>
      </c>
      <c r="C553" s="227" t="s">
        <v>1602</v>
      </c>
      <c r="D553" s="9">
        <v>1969</v>
      </c>
      <c r="E553" s="9" t="s">
        <v>23</v>
      </c>
      <c r="F553" s="9" t="s">
        <v>24</v>
      </c>
      <c r="G553" s="12">
        <v>4</v>
      </c>
      <c r="H553" s="12">
        <v>3</v>
      </c>
      <c r="I553" s="11">
        <v>2155.6</v>
      </c>
      <c r="J553" s="11">
        <v>1995.6</v>
      </c>
      <c r="K553" s="11">
        <v>1995.56</v>
      </c>
      <c r="L553" s="35">
        <v>73</v>
      </c>
      <c r="M553" s="11">
        <f t="shared" si="74"/>
        <v>626110.1</v>
      </c>
      <c r="N553" s="11"/>
      <c r="O553" s="11"/>
      <c r="P553" s="11"/>
      <c r="Q553" s="11">
        <f t="shared" si="75"/>
        <v>626110.1</v>
      </c>
      <c r="R553" s="11">
        <v>626110.1</v>
      </c>
      <c r="S553" s="35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74"/>
      <c r="AG553" s="29" t="s">
        <v>1496</v>
      </c>
      <c r="AH553" s="118"/>
      <c r="AI553" s="159"/>
      <c r="AJ553" s="182" t="s">
        <v>1396</v>
      </c>
      <c r="AK553" s="182"/>
      <c r="AL553" s="182"/>
      <c r="AM553" s="182"/>
      <c r="AN553" s="182"/>
      <c r="AO553" s="70">
        <f>MAX(AO$26:AO552)+1</f>
        <v>505</v>
      </c>
      <c r="AP553" s="70" t="s">
        <v>142</v>
      </c>
      <c r="AQ553" s="70" t="str">
        <f t="shared" si="73"/>
        <v>505.</v>
      </c>
      <c r="AS553" s="70"/>
      <c r="AV553" s="114"/>
    </row>
    <row r="554" spans="1:48" ht="22.5" customHeight="1" x14ac:dyDescent="0.25">
      <c r="A554" s="93" t="str">
        <f t="shared" si="76"/>
        <v>506.</v>
      </c>
      <c r="B554" s="93">
        <v>1284</v>
      </c>
      <c r="C554" s="227" t="s">
        <v>2313</v>
      </c>
      <c r="D554" s="9">
        <v>1952</v>
      </c>
      <c r="E554" s="9" t="s">
        <v>23</v>
      </c>
      <c r="F554" s="9" t="s">
        <v>26</v>
      </c>
      <c r="G554" s="12">
        <v>5</v>
      </c>
      <c r="H554" s="12">
        <v>3</v>
      </c>
      <c r="I554" s="11">
        <v>2100.8000000000002</v>
      </c>
      <c r="J554" s="11">
        <v>2085.3000000000002</v>
      </c>
      <c r="K554" s="11">
        <v>2085.3000000000002</v>
      </c>
      <c r="L554" s="35">
        <v>69</v>
      </c>
      <c r="M554" s="11">
        <f t="shared" si="74"/>
        <v>591837.72</v>
      </c>
      <c r="N554" s="11"/>
      <c r="O554" s="11"/>
      <c r="P554" s="11"/>
      <c r="Q554" s="11">
        <f t="shared" si="75"/>
        <v>591837.72</v>
      </c>
      <c r="R554" s="11">
        <v>591837.72</v>
      </c>
      <c r="S554" s="35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74"/>
      <c r="AG554" s="29" t="s">
        <v>1496</v>
      </c>
      <c r="AH554" s="118"/>
      <c r="AI554" s="159"/>
      <c r="AJ554" s="182" t="s">
        <v>1396</v>
      </c>
      <c r="AK554" s="182"/>
      <c r="AL554" s="182"/>
      <c r="AM554" s="182"/>
      <c r="AN554" s="182"/>
      <c r="AO554" s="70">
        <f>MAX(AO$26:AO553)+1</f>
        <v>506</v>
      </c>
      <c r="AP554" s="70" t="s">
        <v>142</v>
      </c>
      <c r="AQ554" s="70" t="str">
        <f t="shared" si="73"/>
        <v>506.</v>
      </c>
      <c r="AS554" s="70"/>
      <c r="AV554" s="114"/>
    </row>
    <row r="555" spans="1:48" ht="22.5" customHeight="1" x14ac:dyDescent="0.25">
      <c r="A555" s="93" t="str">
        <f t="shared" si="76"/>
        <v>507.</v>
      </c>
      <c r="B555" s="93">
        <v>1294</v>
      </c>
      <c r="C555" s="227" t="s">
        <v>1608</v>
      </c>
      <c r="D555" s="9">
        <v>1961</v>
      </c>
      <c r="E555" s="9" t="s">
        <v>23</v>
      </c>
      <c r="F555" s="9" t="s">
        <v>24</v>
      </c>
      <c r="G555" s="12">
        <v>2</v>
      </c>
      <c r="H555" s="12">
        <v>2</v>
      </c>
      <c r="I555" s="11">
        <v>531.4</v>
      </c>
      <c r="J555" s="11">
        <v>517.5</v>
      </c>
      <c r="K555" s="11">
        <v>517.5</v>
      </c>
      <c r="L555" s="35">
        <v>30</v>
      </c>
      <c r="M555" s="11">
        <f t="shared" si="74"/>
        <v>266004.43</v>
      </c>
      <c r="N555" s="11"/>
      <c r="O555" s="11"/>
      <c r="P555" s="11"/>
      <c r="Q555" s="11">
        <f t="shared" si="75"/>
        <v>266004.43</v>
      </c>
      <c r="R555" s="11">
        <v>266004.43</v>
      </c>
      <c r="S555" s="35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74"/>
      <c r="AG555" s="29" t="s">
        <v>1496</v>
      </c>
      <c r="AH555" s="118"/>
      <c r="AI555" s="159"/>
      <c r="AJ555" s="182" t="s">
        <v>1393</v>
      </c>
      <c r="AK555" s="182"/>
      <c r="AL555" s="182"/>
      <c r="AM555" s="182"/>
      <c r="AN555" s="182"/>
      <c r="AO555" s="70">
        <f>MAX(AO$26:AO554)+1</f>
        <v>507</v>
      </c>
      <c r="AP555" s="70" t="s">
        <v>142</v>
      </c>
      <c r="AQ555" s="70" t="str">
        <f t="shared" si="73"/>
        <v>507.</v>
      </c>
      <c r="AS555" s="70"/>
      <c r="AV555" s="114"/>
    </row>
    <row r="556" spans="1:48" ht="22.5" customHeight="1" x14ac:dyDescent="0.25">
      <c r="A556" s="93" t="str">
        <f t="shared" ref="A556:A560" si="77">AQ556</f>
        <v>508.</v>
      </c>
      <c r="B556" s="93">
        <v>5501</v>
      </c>
      <c r="C556" s="227" t="s">
        <v>1607</v>
      </c>
      <c r="D556" s="9">
        <v>1967</v>
      </c>
      <c r="E556" s="9" t="s">
        <v>23</v>
      </c>
      <c r="F556" s="9" t="s">
        <v>24</v>
      </c>
      <c r="G556" s="12">
        <v>2</v>
      </c>
      <c r="H556" s="12">
        <v>1</v>
      </c>
      <c r="I556" s="11">
        <v>363.47</v>
      </c>
      <c r="J556" s="11">
        <v>337.1</v>
      </c>
      <c r="K556" s="11">
        <v>337.1</v>
      </c>
      <c r="L556" s="35">
        <v>15</v>
      </c>
      <c r="M556" s="11">
        <f t="shared" si="74"/>
        <v>2738372</v>
      </c>
      <c r="N556" s="11"/>
      <c r="O556" s="11"/>
      <c r="P556" s="11"/>
      <c r="Q556" s="11">
        <f t="shared" ref="Q556:Q560" si="78">M556</f>
        <v>2738372</v>
      </c>
      <c r="R556" s="11"/>
      <c r="S556" s="35"/>
      <c r="T556" s="11"/>
      <c r="U556" s="11">
        <v>364</v>
      </c>
      <c r="V556" s="11">
        <v>2738372</v>
      </c>
      <c r="W556" s="11"/>
      <c r="X556" s="11"/>
      <c r="Y556" s="11"/>
      <c r="Z556" s="11"/>
      <c r="AA556" s="11"/>
      <c r="AB556" s="11"/>
      <c r="AC556" s="11"/>
      <c r="AD556" s="11"/>
      <c r="AE556" s="11"/>
      <c r="AF556" s="74"/>
      <c r="AG556" s="29" t="s">
        <v>2336</v>
      </c>
      <c r="AH556" s="118"/>
      <c r="AI556" s="159"/>
      <c r="AJ556" s="182"/>
      <c r="AK556" s="182"/>
      <c r="AL556" s="182"/>
      <c r="AM556" s="182"/>
      <c r="AN556" s="182"/>
      <c r="AO556" s="70">
        <f>MAX(AO$26:AO555)+1</f>
        <v>508</v>
      </c>
      <c r="AP556" s="70" t="s">
        <v>142</v>
      </c>
      <c r="AQ556" s="70" t="str">
        <f t="shared" ref="AQ556:AQ560" si="79">CONCATENATE(AO556,AP556)</f>
        <v>508.</v>
      </c>
      <c r="AS556" s="70"/>
      <c r="AV556" s="114"/>
    </row>
    <row r="557" spans="1:48" ht="22.5" customHeight="1" x14ac:dyDescent="0.25">
      <c r="A557" s="93" t="str">
        <f t="shared" si="77"/>
        <v>509.</v>
      </c>
      <c r="B557" s="93">
        <v>1312</v>
      </c>
      <c r="C557" s="227" t="s">
        <v>1603</v>
      </c>
      <c r="D557" s="9">
        <v>1973</v>
      </c>
      <c r="E557" s="9" t="s">
        <v>23</v>
      </c>
      <c r="F557" s="9" t="s">
        <v>25</v>
      </c>
      <c r="G557" s="12">
        <v>1</v>
      </c>
      <c r="H557" s="12">
        <v>2</v>
      </c>
      <c r="I557" s="11">
        <v>267.39999999999998</v>
      </c>
      <c r="J557" s="11">
        <v>226.1</v>
      </c>
      <c r="K557" s="11">
        <v>226.1</v>
      </c>
      <c r="L557" s="35">
        <v>12</v>
      </c>
      <c r="M557" s="11">
        <f t="shared" si="74"/>
        <v>2618004</v>
      </c>
      <c r="N557" s="11"/>
      <c r="O557" s="11"/>
      <c r="P557" s="11"/>
      <c r="Q557" s="11">
        <f t="shared" si="78"/>
        <v>2618004</v>
      </c>
      <c r="R557" s="11"/>
      <c r="S557" s="35"/>
      <c r="T557" s="11"/>
      <c r="U557" s="11">
        <v>348</v>
      </c>
      <c r="V557" s="11">
        <v>2618004</v>
      </c>
      <c r="W557" s="11"/>
      <c r="X557" s="11"/>
      <c r="Y557" s="11"/>
      <c r="Z557" s="11"/>
      <c r="AA557" s="11"/>
      <c r="AB557" s="11"/>
      <c r="AC557" s="11"/>
      <c r="AD557" s="11"/>
      <c r="AE557" s="11"/>
      <c r="AF557" s="74"/>
      <c r="AG557" s="29" t="s">
        <v>2336</v>
      </c>
      <c r="AH557" s="118"/>
      <c r="AI557" s="159"/>
      <c r="AJ557" s="182"/>
      <c r="AK557" s="182"/>
      <c r="AL557" s="182"/>
      <c r="AM557" s="182"/>
      <c r="AN557" s="182"/>
      <c r="AO557" s="70">
        <f>MAX(AO$26:AO556)+1</f>
        <v>509</v>
      </c>
      <c r="AP557" s="70" t="s">
        <v>142</v>
      </c>
      <c r="AQ557" s="70" t="str">
        <f t="shared" si="79"/>
        <v>509.</v>
      </c>
      <c r="AS557" s="70"/>
      <c r="AV557" s="114"/>
    </row>
    <row r="558" spans="1:48" ht="22.5" customHeight="1" x14ac:dyDescent="0.25">
      <c r="A558" s="93" t="str">
        <f t="shared" si="77"/>
        <v>510.</v>
      </c>
      <c r="B558" s="93">
        <v>1330</v>
      </c>
      <c r="C558" s="227" t="s">
        <v>1604</v>
      </c>
      <c r="D558" s="9">
        <v>1973</v>
      </c>
      <c r="E558" s="9" t="s">
        <v>23</v>
      </c>
      <c r="F558" s="9" t="s">
        <v>24</v>
      </c>
      <c r="G558" s="12">
        <v>2</v>
      </c>
      <c r="H558" s="12">
        <v>2</v>
      </c>
      <c r="I558" s="11">
        <v>511.2</v>
      </c>
      <c r="J558" s="11">
        <v>485.1</v>
      </c>
      <c r="K558" s="11">
        <v>485.1</v>
      </c>
      <c r="L558" s="35">
        <v>25</v>
      </c>
      <c r="M558" s="11">
        <f t="shared" si="74"/>
        <v>3911960</v>
      </c>
      <c r="N558" s="11"/>
      <c r="O558" s="11"/>
      <c r="P558" s="11"/>
      <c r="Q558" s="11">
        <f t="shared" si="78"/>
        <v>3911960</v>
      </c>
      <c r="R558" s="11"/>
      <c r="S558" s="35"/>
      <c r="T558" s="11"/>
      <c r="U558" s="11">
        <v>520</v>
      </c>
      <c r="V558" s="11">
        <v>3911960</v>
      </c>
      <c r="W558" s="11"/>
      <c r="X558" s="11"/>
      <c r="Y558" s="11"/>
      <c r="Z558" s="11"/>
      <c r="AA558" s="11"/>
      <c r="AB558" s="11"/>
      <c r="AC558" s="11"/>
      <c r="AD558" s="11"/>
      <c r="AE558" s="11"/>
      <c r="AF558" s="74"/>
      <c r="AG558" s="29" t="s">
        <v>2336</v>
      </c>
      <c r="AH558" s="118"/>
      <c r="AI558" s="159"/>
      <c r="AJ558" s="182"/>
      <c r="AK558" s="182"/>
      <c r="AL558" s="182"/>
      <c r="AM558" s="182"/>
      <c r="AN558" s="182"/>
      <c r="AO558" s="70">
        <f>MAX(AO$26:AO557)+1</f>
        <v>510</v>
      </c>
      <c r="AP558" s="70" t="s">
        <v>142</v>
      </c>
      <c r="AQ558" s="70" t="str">
        <f t="shared" si="79"/>
        <v>510.</v>
      </c>
      <c r="AS558" s="70"/>
      <c r="AV558" s="114"/>
    </row>
    <row r="559" spans="1:48" ht="22.5" customHeight="1" x14ac:dyDescent="0.25">
      <c r="A559" s="93" t="str">
        <f t="shared" si="77"/>
        <v>511.</v>
      </c>
      <c r="B559" s="93">
        <v>1338</v>
      </c>
      <c r="C559" s="227" t="s">
        <v>1605</v>
      </c>
      <c r="D559" s="9">
        <v>1968</v>
      </c>
      <c r="E559" s="9" t="s">
        <v>23</v>
      </c>
      <c r="F559" s="9" t="s">
        <v>24</v>
      </c>
      <c r="G559" s="12">
        <v>2</v>
      </c>
      <c r="H559" s="12">
        <v>2</v>
      </c>
      <c r="I559" s="11">
        <v>538.4</v>
      </c>
      <c r="J559" s="11">
        <v>524.1</v>
      </c>
      <c r="K559" s="11">
        <v>524.1</v>
      </c>
      <c r="L559" s="35">
        <v>23</v>
      </c>
      <c r="M559" s="11">
        <f t="shared" si="74"/>
        <v>284270</v>
      </c>
      <c r="N559" s="11"/>
      <c r="O559" s="11"/>
      <c r="P559" s="11"/>
      <c r="Q559" s="11">
        <f t="shared" si="78"/>
        <v>284270</v>
      </c>
      <c r="R559" s="11">
        <v>284270</v>
      </c>
      <c r="S559" s="35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74"/>
      <c r="AG559" s="29" t="s">
        <v>2336</v>
      </c>
      <c r="AH559" s="118"/>
      <c r="AI559" s="159"/>
      <c r="AJ559" s="182" t="s">
        <v>1395</v>
      </c>
      <c r="AK559" s="182"/>
      <c r="AL559" s="182"/>
      <c r="AM559" s="182"/>
      <c r="AN559" s="182"/>
      <c r="AO559" s="70">
        <f>MAX(AO$26:AO558)+1</f>
        <v>511</v>
      </c>
      <c r="AP559" s="70" t="s">
        <v>142</v>
      </c>
      <c r="AQ559" s="70" t="str">
        <f t="shared" si="79"/>
        <v>511.</v>
      </c>
      <c r="AS559" s="70"/>
      <c r="AV559" s="114"/>
    </row>
    <row r="560" spans="1:48" ht="22.5" customHeight="1" x14ac:dyDescent="0.25">
      <c r="A560" s="93" t="str">
        <f t="shared" si="77"/>
        <v>512.</v>
      </c>
      <c r="B560" s="93">
        <v>1280</v>
      </c>
      <c r="C560" s="227" t="s">
        <v>1606</v>
      </c>
      <c r="D560" s="9">
        <v>1933</v>
      </c>
      <c r="E560" s="9" t="s">
        <v>23</v>
      </c>
      <c r="F560" s="9" t="s">
        <v>25</v>
      </c>
      <c r="G560" s="12">
        <v>2</v>
      </c>
      <c r="H560" s="12">
        <v>1</v>
      </c>
      <c r="I560" s="11">
        <v>280.39999999999998</v>
      </c>
      <c r="J560" s="11">
        <v>271</v>
      </c>
      <c r="K560" s="11">
        <v>271</v>
      </c>
      <c r="L560" s="35">
        <v>18</v>
      </c>
      <c r="M560" s="11">
        <f t="shared" si="74"/>
        <v>145039.57999999999</v>
      </c>
      <c r="N560" s="11"/>
      <c r="O560" s="11"/>
      <c r="P560" s="11"/>
      <c r="Q560" s="11">
        <f t="shared" si="78"/>
        <v>145039.57999999999</v>
      </c>
      <c r="R560" s="11">
        <v>145039.57999999999</v>
      </c>
      <c r="S560" s="35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74"/>
      <c r="AG560" s="29" t="s">
        <v>2336</v>
      </c>
      <c r="AH560" s="118"/>
      <c r="AI560" s="159"/>
      <c r="AJ560" s="182" t="s">
        <v>1393</v>
      </c>
      <c r="AK560" s="182"/>
      <c r="AL560" s="182"/>
      <c r="AM560" s="182"/>
      <c r="AN560" s="182"/>
      <c r="AO560" s="70">
        <f>MAX(AO$26:AO559)+1</f>
        <v>512</v>
      </c>
      <c r="AP560" s="70" t="s">
        <v>142</v>
      </c>
      <c r="AQ560" s="70" t="str">
        <f t="shared" si="79"/>
        <v>512.</v>
      </c>
      <c r="AS560" s="70"/>
      <c r="AV560" s="114"/>
    </row>
    <row r="561" spans="1:48" ht="22.5" customHeight="1" x14ac:dyDescent="0.25">
      <c r="A561" s="93" t="str">
        <f t="shared" ref="A561:A601" si="80">AQ561</f>
        <v/>
      </c>
      <c r="B561" s="93"/>
      <c r="C561" s="236" t="s">
        <v>87</v>
      </c>
      <c r="D561" s="8"/>
      <c r="E561" s="8"/>
      <c r="F561" s="8"/>
      <c r="G561" s="14"/>
      <c r="H561" s="14"/>
      <c r="I561" s="6">
        <f>I562+I568+I578</f>
        <v>22351.9</v>
      </c>
      <c r="J561" s="6">
        <f>J562+J568+J578</f>
        <v>20333.599999999999</v>
      </c>
      <c r="K561" s="6">
        <f>K562+K568+K578</f>
        <v>20090</v>
      </c>
      <c r="L561" s="34">
        <f>L562+L568+L578</f>
        <v>762</v>
      </c>
      <c r="M561" s="6">
        <f>M562+M568+M578</f>
        <v>32918796.860000003</v>
      </c>
      <c r="N561" s="6"/>
      <c r="O561" s="6"/>
      <c r="P561" s="6"/>
      <c r="Q561" s="6">
        <f>Q562+Q568+Q578</f>
        <v>32918796.860000003</v>
      </c>
      <c r="R561" s="6">
        <f>R562+R568+R578</f>
        <v>15249550.969999999</v>
      </c>
      <c r="S561" s="6"/>
      <c r="T561" s="6"/>
      <c r="U561" s="6">
        <f>U562+U568+U578</f>
        <v>3546.4</v>
      </c>
      <c r="V561" s="6">
        <f>V562+V568+V578</f>
        <v>16359537.02</v>
      </c>
      <c r="W561" s="6"/>
      <c r="X561" s="6"/>
      <c r="Y561" s="6"/>
      <c r="Z561" s="6"/>
      <c r="AA561" s="6"/>
      <c r="AB561" s="6"/>
      <c r="AC561" s="6"/>
      <c r="AD561" s="6"/>
      <c r="AE561" s="6">
        <f>AE562+AE568+AE578</f>
        <v>618427.49</v>
      </c>
      <c r="AF561" s="6">
        <f>AF562+AF568+AF578</f>
        <v>691281.38</v>
      </c>
      <c r="AG561" s="32"/>
      <c r="AH561" s="176"/>
      <c r="AI561" s="159"/>
      <c r="AJ561" s="182"/>
      <c r="AK561" s="182"/>
      <c r="AL561" s="182"/>
      <c r="AM561" s="182"/>
      <c r="AN561" s="182"/>
      <c r="AQ561" s="70" t="str">
        <f t="shared" si="73"/>
        <v/>
      </c>
      <c r="AR561" s="70"/>
      <c r="AS561" s="70"/>
      <c r="AV561" s="114"/>
    </row>
    <row r="562" spans="1:48" ht="22.5" customHeight="1" x14ac:dyDescent="0.25">
      <c r="A562" s="93" t="str">
        <f t="shared" si="80"/>
        <v/>
      </c>
      <c r="B562" s="93"/>
      <c r="C562" s="236" t="s">
        <v>188</v>
      </c>
      <c r="D562" s="8"/>
      <c r="E562" s="8"/>
      <c r="F562" s="8"/>
      <c r="G562" s="14"/>
      <c r="H562" s="14"/>
      <c r="I562" s="6">
        <f>SUM(I563:I567)</f>
        <v>3974</v>
      </c>
      <c r="J562" s="6">
        <f>SUM(J563:J567)</f>
        <v>3650.4</v>
      </c>
      <c r="K562" s="6">
        <f>SUM(K563:K567)</f>
        <v>3650.4</v>
      </c>
      <c r="L562" s="34">
        <f>SUM(L563:L567)</f>
        <v>135</v>
      </c>
      <c r="M562" s="6">
        <f>SUM(M563:M567)</f>
        <v>1435226.76</v>
      </c>
      <c r="N562" s="6"/>
      <c r="O562" s="6"/>
      <c r="P562" s="6"/>
      <c r="Q562" s="6">
        <f>SUM(Q563:Q567)</f>
        <v>1435226.76</v>
      </c>
      <c r="R562" s="6">
        <f>SUM(R563:R567)</f>
        <v>1391567.29</v>
      </c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201">
        <f>SUM(AF563:AF567)</f>
        <v>43659.47</v>
      </c>
      <c r="AG562" s="32"/>
      <c r="AH562" s="176"/>
      <c r="AI562" s="159"/>
      <c r="AJ562" s="182"/>
      <c r="AK562" s="182"/>
      <c r="AL562" s="182"/>
      <c r="AM562" s="182"/>
      <c r="AN562" s="182"/>
      <c r="AQ562" s="70" t="str">
        <f t="shared" si="73"/>
        <v/>
      </c>
      <c r="AR562" s="70"/>
      <c r="AS562" s="70"/>
      <c r="AV562" s="114"/>
    </row>
    <row r="563" spans="1:48" ht="22.5" customHeight="1" x14ac:dyDescent="0.25">
      <c r="A563" s="93" t="str">
        <f t="shared" si="80"/>
        <v>513.</v>
      </c>
      <c r="B563" s="93">
        <v>1416</v>
      </c>
      <c r="C563" s="220" t="s">
        <v>442</v>
      </c>
      <c r="D563" s="24">
        <v>1971</v>
      </c>
      <c r="E563" s="17" t="s">
        <v>23</v>
      </c>
      <c r="F563" s="24" t="s">
        <v>24</v>
      </c>
      <c r="G563" s="25">
        <v>2</v>
      </c>
      <c r="H563" s="25">
        <v>1</v>
      </c>
      <c r="I563" s="11">
        <v>483.7</v>
      </c>
      <c r="J563" s="11">
        <v>421.2</v>
      </c>
      <c r="K563" s="11">
        <v>421.2</v>
      </c>
      <c r="L563" s="35">
        <v>12</v>
      </c>
      <c r="M563" s="11">
        <f>R563+T563+V563+X563+Z563+AB563+AE563+AF563</f>
        <v>152771.88</v>
      </c>
      <c r="N563" s="16"/>
      <c r="O563" s="16"/>
      <c r="P563" s="16"/>
      <c r="Q563" s="11">
        <f>M563</f>
        <v>152771.88</v>
      </c>
      <c r="R563" s="11">
        <v>109112.41</v>
      </c>
      <c r="S563" s="35"/>
      <c r="T563" s="11"/>
      <c r="U563" s="11"/>
      <c r="V563" s="16"/>
      <c r="W563" s="16"/>
      <c r="X563" s="16"/>
      <c r="Y563" s="16"/>
      <c r="Z563" s="16"/>
      <c r="AA563" s="16"/>
      <c r="AB563" s="11"/>
      <c r="AC563" s="11"/>
      <c r="AD563" s="11"/>
      <c r="AE563" s="11"/>
      <c r="AF563" s="210">
        <v>43659.47</v>
      </c>
      <c r="AG563" s="29" t="s">
        <v>197</v>
      </c>
      <c r="AH563" s="118"/>
      <c r="AI563" s="159"/>
      <c r="AJ563" s="182" t="s">
        <v>1405</v>
      </c>
      <c r="AK563" s="182"/>
      <c r="AL563" s="182"/>
      <c r="AM563" s="182"/>
      <c r="AN563" s="182"/>
      <c r="AO563" s="70">
        <f>MAX(AO$26:AO562)+1</f>
        <v>513</v>
      </c>
      <c r="AP563" s="70" t="s">
        <v>142</v>
      </c>
      <c r="AQ563" s="70" t="str">
        <f t="shared" si="73"/>
        <v>513.</v>
      </c>
      <c r="AS563" s="70"/>
      <c r="AV563" s="114"/>
    </row>
    <row r="564" spans="1:48" ht="22.5" customHeight="1" x14ac:dyDescent="0.25">
      <c r="A564" s="93" t="str">
        <f t="shared" si="80"/>
        <v>514.</v>
      </c>
      <c r="B564" s="93">
        <v>1407</v>
      </c>
      <c r="C564" s="220" t="s">
        <v>440</v>
      </c>
      <c r="D564" s="4">
        <v>1973</v>
      </c>
      <c r="E564" s="9" t="s">
        <v>23</v>
      </c>
      <c r="F564" s="4" t="s">
        <v>24</v>
      </c>
      <c r="G564" s="4">
        <v>2</v>
      </c>
      <c r="H564" s="4">
        <v>2</v>
      </c>
      <c r="I564" s="11">
        <v>774.9</v>
      </c>
      <c r="J564" s="11">
        <v>714</v>
      </c>
      <c r="K564" s="11">
        <v>714</v>
      </c>
      <c r="L564" s="35">
        <v>28</v>
      </c>
      <c r="M564" s="11">
        <f>R564+T564+V564+X564+Z564+AB564+AE564+AF564</f>
        <v>234813.02</v>
      </c>
      <c r="N564" s="11"/>
      <c r="O564" s="11"/>
      <c r="P564" s="11"/>
      <c r="Q564" s="11">
        <f>M564</f>
        <v>234813.02</v>
      </c>
      <c r="R564" s="11">
        <v>234813.02</v>
      </c>
      <c r="S564" s="35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74"/>
      <c r="AG564" s="29" t="s">
        <v>197</v>
      </c>
      <c r="AH564" s="118"/>
      <c r="AI564" s="159"/>
      <c r="AJ564" s="182" t="s">
        <v>1405</v>
      </c>
      <c r="AK564" s="182"/>
      <c r="AL564" s="182"/>
      <c r="AM564" s="182"/>
      <c r="AN564" s="182"/>
      <c r="AO564" s="70">
        <f>MAX(AO$26:AO563)+1</f>
        <v>514</v>
      </c>
      <c r="AP564" s="70" t="s">
        <v>142</v>
      </c>
      <c r="AQ564" s="70" t="str">
        <f t="shared" si="73"/>
        <v>514.</v>
      </c>
      <c r="AV564" s="114"/>
    </row>
    <row r="565" spans="1:48" ht="22.5" customHeight="1" x14ac:dyDescent="0.25">
      <c r="A565" s="93" t="str">
        <f t="shared" si="80"/>
        <v>515.</v>
      </c>
      <c r="B565" s="93">
        <v>1410</v>
      </c>
      <c r="C565" s="220" t="s">
        <v>441</v>
      </c>
      <c r="D565" s="24">
        <v>1982</v>
      </c>
      <c r="E565" s="17" t="s">
        <v>23</v>
      </c>
      <c r="F565" s="24" t="s">
        <v>24</v>
      </c>
      <c r="G565" s="25">
        <v>2</v>
      </c>
      <c r="H565" s="25">
        <v>2</v>
      </c>
      <c r="I565" s="11">
        <v>782.2</v>
      </c>
      <c r="J565" s="11">
        <v>722.3</v>
      </c>
      <c r="K565" s="11">
        <v>722.3</v>
      </c>
      <c r="L565" s="35">
        <v>23</v>
      </c>
      <c r="M565" s="11">
        <f>R565+T565+V565+X565+Z565+AB565+AE565+AF565</f>
        <v>205939.21</v>
      </c>
      <c r="N565" s="16"/>
      <c r="O565" s="16"/>
      <c r="P565" s="16"/>
      <c r="Q565" s="11">
        <f>M565</f>
        <v>205939.21</v>
      </c>
      <c r="R565" s="11">
        <v>205939.21</v>
      </c>
      <c r="S565" s="35"/>
      <c r="T565" s="11"/>
      <c r="U565" s="11"/>
      <c r="V565" s="16"/>
      <c r="W565" s="16"/>
      <c r="X565" s="16"/>
      <c r="Y565" s="16"/>
      <c r="Z565" s="16"/>
      <c r="AA565" s="16"/>
      <c r="AB565" s="11"/>
      <c r="AC565" s="11"/>
      <c r="AD565" s="11"/>
      <c r="AE565" s="11"/>
      <c r="AF565" s="210"/>
      <c r="AG565" s="29" t="s">
        <v>197</v>
      </c>
      <c r="AH565" s="118"/>
      <c r="AI565" s="159"/>
      <c r="AJ565" s="182" t="s">
        <v>1405</v>
      </c>
      <c r="AK565" s="182"/>
      <c r="AL565" s="182"/>
      <c r="AM565" s="182"/>
      <c r="AN565" s="182"/>
      <c r="AO565" s="70">
        <f>MAX(AO$26:AO564)+1</f>
        <v>515</v>
      </c>
      <c r="AP565" s="70" t="s">
        <v>142</v>
      </c>
      <c r="AQ565" s="70" t="str">
        <f t="shared" si="73"/>
        <v>515.</v>
      </c>
      <c r="AS565" s="70"/>
      <c r="AV565" s="114"/>
    </row>
    <row r="566" spans="1:48" ht="22.5" customHeight="1" x14ac:dyDescent="0.25">
      <c r="A566" s="93" t="str">
        <f t="shared" si="80"/>
        <v>516.</v>
      </c>
      <c r="B566" s="93">
        <v>1411</v>
      </c>
      <c r="C566" s="220" t="s">
        <v>88</v>
      </c>
      <c r="D566" s="24">
        <v>1992</v>
      </c>
      <c r="E566" s="17" t="s">
        <v>23</v>
      </c>
      <c r="F566" s="24" t="s">
        <v>24</v>
      </c>
      <c r="G566" s="25">
        <v>2</v>
      </c>
      <c r="H566" s="25">
        <v>2</v>
      </c>
      <c r="I566" s="11">
        <v>927.5</v>
      </c>
      <c r="J566" s="11">
        <v>845.3</v>
      </c>
      <c r="K566" s="11">
        <v>845.3</v>
      </c>
      <c r="L566" s="35">
        <v>39</v>
      </c>
      <c r="M566" s="11">
        <f>R566+T566+V566+X566+Z566+AB566+AE566+AF566</f>
        <v>294291.84999999998</v>
      </c>
      <c r="N566" s="16"/>
      <c r="O566" s="16"/>
      <c r="P566" s="16"/>
      <c r="Q566" s="11">
        <f>M566</f>
        <v>294291.84999999998</v>
      </c>
      <c r="R566" s="11">
        <v>294291.84999999998</v>
      </c>
      <c r="S566" s="35"/>
      <c r="T566" s="11"/>
      <c r="U566" s="11"/>
      <c r="V566" s="16"/>
      <c r="W566" s="16"/>
      <c r="X566" s="16"/>
      <c r="Y566" s="16"/>
      <c r="Z566" s="16"/>
      <c r="AA566" s="16"/>
      <c r="AB566" s="11"/>
      <c r="AC566" s="11"/>
      <c r="AD566" s="11"/>
      <c r="AE566" s="11"/>
      <c r="AF566" s="210"/>
      <c r="AG566" s="29" t="s">
        <v>197</v>
      </c>
      <c r="AH566" s="118"/>
      <c r="AI566" s="159"/>
      <c r="AJ566" s="182" t="s">
        <v>1405</v>
      </c>
      <c r="AK566" s="182"/>
      <c r="AL566" s="182"/>
      <c r="AM566" s="182"/>
      <c r="AN566" s="182"/>
      <c r="AO566" s="70">
        <f>MAX(AO$26:AO565)+1</f>
        <v>516</v>
      </c>
      <c r="AP566" s="70" t="s">
        <v>142</v>
      </c>
      <c r="AQ566" s="70" t="str">
        <f t="shared" si="73"/>
        <v>516.</v>
      </c>
      <c r="AS566" s="70"/>
      <c r="AV566" s="114"/>
    </row>
    <row r="567" spans="1:48" ht="22.5" customHeight="1" x14ac:dyDescent="0.25">
      <c r="A567" s="93" t="str">
        <f t="shared" si="80"/>
        <v>517.</v>
      </c>
      <c r="B567" s="93">
        <v>1488</v>
      </c>
      <c r="C567" s="220" t="s">
        <v>135</v>
      </c>
      <c r="D567" s="4">
        <v>1982</v>
      </c>
      <c r="E567" s="9" t="s">
        <v>23</v>
      </c>
      <c r="F567" s="4" t="s">
        <v>24</v>
      </c>
      <c r="G567" s="4">
        <v>2</v>
      </c>
      <c r="H567" s="4">
        <v>3</v>
      </c>
      <c r="I567" s="11">
        <v>1005.7</v>
      </c>
      <c r="J567" s="11">
        <v>947.6</v>
      </c>
      <c r="K567" s="11">
        <v>947.6</v>
      </c>
      <c r="L567" s="35">
        <v>33</v>
      </c>
      <c r="M567" s="11">
        <f>R567+T567+V567+X567+Z567+AB567+AE567+AF567</f>
        <v>547410.80000000005</v>
      </c>
      <c r="N567" s="11"/>
      <c r="O567" s="11"/>
      <c r="P567" s="11"/>
      <c r="Q567" s="11">
        <f>M567</f>
        <v>547410.80000000005</v>
      </c>
      <c r="R567" s="11">
        <v>547410.80000000005</v>
      </c>
      <c r="S567" s="35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74"/>
      <c r="AG567" s="29" t="s">
        <v>197</v>
      </c>
      <c r="AH567" s="118"/>
      <c r="AI567" s="159"/>
      <c r="AJ567" s="182" t="s">
        <v>1405</v>
      </c>
      <c r="AK567" s="182"/>
      <c r="AL567" s="182"/>
      <c r="AM567" s="182"/>
      <c r="AN567" s="182"/>
      <c r="AO567" s="70">
        <f>MAX(AO$26:AO566)+1</f>
        <v>517</v>
      </c>
      <c r="AP567" s="70" t="s">
        <v>142</v>
      </c>
      <c r="AQ567" s="70" t="str">
        <f t="shared" si="73"/>
        <v>517.</v>
      </c>
      <c r="AS567" s="70"/>
      <c r="AV567" s="114"/>
    </row>
    <row r="568" spans="1:48" ht="22.5" customHeight="1" x14ac:dyDescent="0.25">
      <c r="A568" s="93" t="str">
        <f t="shared" si="80"/>
        <v/>
      </c>
      <c r="B568" s="93"/>
      <c r="C568" s="236" t="s">
        <v>189</v>
      </c>
      <c r="D568" s="8"/>
      <c r="E568" s="8"/>
      <c r="F568" s="8"/>
      <c r="G568" s="14"/>
      <c r="H568" s="14"/>
      <c r="I568" s="6">
        <f>SUM(I569:I577)</f>
        <v>6649.7</v>
      </c>
      <c r="J568" s="6">
        <f>SUM(J569:J577)</f>
        <v>6029.9</v>
      </c>
      <c r="K568" s="6">
        <f>SUM(K569:K577)</f>
        <v>5812.5999999999995</v>
      </c>
      <c r="L568" s="34">
        <f>SUM(L569:L577)</f>
        <v>235</v>
      </c>
      <c r="M568" s="6">
        <f>SUM(M569:M577)</f>
        <v>13302593.700000001</v>
      </c>
      <c r="N568" s="6"/>
      <c r="O568" s="6"/>
      <c r="P568" s="6"/>
      <c r="Q568" s="6">
        <f>SUM(Q569:Q577)</f>
        <v>13302593.700000001</v>
      </c>
      <c r="R568" s="6">
        <f>SUM(R569:R577)</f>
        <v>7335638.2300000004</v>
      </c>
      <c r="S568" s="6"/>
      <c r="T568" s="6"/>
      <c r="U568" s="6">
        <f>SUM(U569:U577)</f>
        <v>1337.4</v>
      </c>
      <c r="V568" s="6">
        <f>SUM(V569:V577)</f>
        <v>4991984.8</v>
      </c>
      <c r="W568" s="6"/>
      <c r="X568" s="6"/>
      <c r="Y568" s="6"/>
      <c r="Z568" s="6"/>
      <c r="AA568" s="6"/>
      <c r="AB568" s="6"/>
      <c r="AC568" s="6"/>
      <c r="AD568" s="6"/>
      <c r="AE568" s="6">
        <f>SUM(AE569:AE577)</f>
        <v>618427.49</v>
      </c>
      <c r="AF568" s="201">
        <f>SUM(AF569:AF577)</f>
        <v>356543.18</v>
      </c>
      <c r="AG568" s="32"/>
      <c r="AH568" s="176"/>
      <c r="AI568" s="159"/>
      <c r="AJ568" s="182"/>
      <c r="AK568" s="182"/>
      <c r="AL568" s="182"/>
      <c r="AM568" s="182"/>
      <c r="AN568" s="182"/>
      <c r="AQ568" s="70" t="str">
        <f t="shared" si="73"/>
        <v/>
      </c>
      <c r="AR568" s="70"/>
      <c r="AS568" s="70"/>
      <c r="AV568" s="114"/>
    </row>
    <row r="569" spans="1:48" ht="22.5" customHeight="1" x14ac:dyDescent="0.25">
      <c r="A569" s="93" t="str">
        <f t="shared" si="80"/>
        <v>518.</v>
      </c>
      <c r="B569" s="93">
        <v>1416</v>
      </c>
      <c r="C569" s="220" t="s">
        <v>442</v>
      </c>
      <c r="D569" s="4">
        <v>1971</v>
      </c>
      <c r="E569" s="9" t="s">
        <v>23</v>
      </c>
      <c r="F569" s="4" t="s">
        <v>24</v>
      </c>
      <c r="G569" s="4">
        <v>2</v>
      </c>
      <c r="H569" s="4">
        <v>1</v>
      </c>
      <c r="I569" s="11">
        <v>483.7</v>
      </c>
      <c r="J569" s="11">
        <v>421.2</v>
      </c>
      <c r="K569" s="11">
        <v>421.2</v>
      </c>
      <c r="L569" s="35">
        <v>12</v>
      </c>
      <c r="M569" s="11">
        <f t="shared" ref="M569:M577" si="81">R569+T569+V569+X569+Z569+AB569+AE569+AF569</f>
        <v>1063433.6200000001</v>
      </c>
      <c r="N569" s="11"/>
      <c r="O569" s="11"/>
      <c r="P569" s="11"/>
      <c r="Q569" s="11">
        <f t="shared" ref="Q569:Q577" si="82">M569</f>
        <v>1063433.6200000001</v>
      </c>
      <c r="R569" s="11">
        <v>823844.42</v>
      </c>
      <c r="S569" s="35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>
        <v>212951.36</v>
      </c>
      <c r="AF569" s="74">
        <v>26637.84</v>
      </c>
      <c r="AG569" s="29" t="s">
        <v>197</v>
      </c>
      <c r="AH569" s="118"/>
      <c r="AI569" s="159"/>
      <c r="AJ569" s="182" t="s">
        <v>1395</v>
      </c>
      <c r="AK569" s="182"/>
      <c r="AL569" s="182"/>
      <c r="AM569" s="182"/>
      <c r="AN569" s="182"/>
      <c r="AO569" s="70">
        <f>MAX(AO$26:AO568)+1</f>
        <v>518</v>
      </c>
      <c r="AP569" s="70" t="s">
        <v>142</v>
      </c>
      <c r="AQ569" s="70" t="str">
        <f t="shared" si="73"/>
        <v>518.</v>
      </c>
      <c r="AV569" s="114"/>
    </row>
    <row r="570" spans="1:48" ht="22.5" customHeight="1" x14ac:dyDescent="0.25">
      <c r="A570" s="93" t="str">
        <f t="shared" si="80"/>
        <v>519.</v>
      </c>
      <c r="B570" s="93">
        <v>1385</v>
      </c>
      <c r="C570" s="220" t="s">
        <v>1272</v>
      </c>
      <c r="D570" s="4">
        <v>1974</v>
      </c>
      <c r="E570" s="9" t="s">
        <v>23</v>
      </c>
      <c r="F570" s="4" t="s">
        <v>24</v>
      </c>
      <c r="G570" s="4">
        <v>2</v>
      </c>
      <c r="H570" s="4">
        <v>2</v>
      </c>
      <c r="I570" s="11">
        <v>761.6</v>
      </c>
      <c r="J570" s="11">
        <v>717.6</v>
      </c>
      <c r="K570" s="11">
        <v>672.7</v>
      </c>
      <c r="L570" s="35">
        <v>25</v>
      </c>
      <c r="M570" s="11">
        <f t="shared" si="81"/>
        <v>1069214.3299999998</v>
      </c>
      <c r="N570" s="11"/>
      <c r="O570" s="11"/>
      <c r="P570" s="11"/>
      <c r="Q570" s="11">
        <f t="shared" si="82"/>
        <v>1069214.3299999998</v>
      </c>
      <c r="R570" s="11">
        <v>829983.6</v>
      </c>
      <c r="S570" s="35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>
        <v>198425.06</v>
      </c>
      <c r="AF570" s="74">
        <v>40805.67</v>
      </c>
      <c r="AG570" s="29" t="s">
        <v>197</v>
      </c>
      <c r="AH570" s="118"/>
      <c r="AI570" s="159"/>
      <c r="AJ570" s="182" t="s">
        <v>1395</v>
      </c>
      <c r="AK570" s="182"/>
      <c r="AL570" s="182"/>
      <c r="AM570" s="182"/>
      <c r="AN570" s="182"/>
      <c r="AO570" s="70">
        <f>MAX(AO$26:AO569)+1</f>
        <v>519</v>
      </c>
      <c r="AP570" s="70" t="s">
        <v>142</v>
      </c>
      <c r="AQ570" s="70" t="str">
        <f t="shared" si="73"/>
        <v>519.</v>
      </c>
      <c r="AS570" s="70"/>
      <c r="AV570" s="114"/>
    </row>
    <row r="571" spans="1:48" ht="22.5" customHeight="1" x14ac:dyDescent="0.25">
      <c r="A571" s="93" t="str">
        <f t="shared" si="80"/>
        <v>520.</v>
      </c>
      <c r="B571" s="93">
        <v>1468</v>
      </c>
      <c r="C571" s="220" t="s">
        <v>444</v>
      </c>
      <c r="D571" s="4">
        <v>1953</v>
      </c>
      <c r="E571" s="9" t="s">
        <v>23</v>
      </c>
      <c r="F571" s="4" t="s">
        <v>24</v>
      </c>
      <c r="G571" s="4">
        <v>2</v>
      </c>
      <c r="H571" s="4">
        <v>2</v>
      </c>
      <c r="I571" s="11">
        <v>929.1</v>
      </c>
      <c r="J571" s="11">
        <v>853.8</v>
      </c>
      <c r="K571" s="11">
        <v>681.4</v>
      </c>
      <c r="L571" s="35">
        <v>22</v>
      </c>
      <c r="M571" s="11">
        <f t="shared" si="81"/>
        <v>5339097.6400000006</v>
      </c>
      <c r="N571" s="11"/>
      <c r="O571" s="11"/>
      <c r="P571" s="11"/>
      <c r="Q571" s="11">
        <f t="shared" si="82"/>
        <v>5339097.6400000006</v>
      </c>
      <c r="R571" s="11">
        <v>1496898.42</v>
      </c>
      <c r="S571" s="35"/>
      <c r="T571" s="11"/>
      <c r="U571" s="11">
        <v>937.4</v>
      </c>
      <c r="V571" s="11">
        <v>3594520.14</v>
      </c>
      <c r="W571" s="11"/>
      <c r="X571" s="11"/>
      <c r="Y571" s="11"/>
      <c r="Z571" s="11"/>
      <c r="AA571" s="11"/>
      <c r="AB571" s="11"/>
      <c r="AC571" s="11"/>
      <c r="AD571" s="11"/>
      <c r="AE571" s="11">
        <v>207051.07</v>
      </c>
      <c r="AF571" s="74">
        <v>40628.01</v>
      </c>
      <c r="AG571" s="29" t="s">
        <v>197</v>
      </c>
      <c r="AH571" s="118"/>
      <c r="AI571" s="159"/>
      <c r="AJ571" s="186" t="s">
        <v>1395</v>
      </c>
      <c r="AK571" s="186"/>
      <c r="AL571" s="186"/>
      <c r="AM571" s="186"/>
      <c r="AN571" s="186"/>
      <c r="AO571" s="70">
        <f>MAX(AO$26:AO570)+1</f>
        <v>520</v>
      </c>
      <c r="AP571" s="70" t="s">
        <v>142</v>
      </c>
      <c r="AQ571" s="70" t="str">
        <f t="shared" si="73"/>
        <v>520.</v>
      </c>
      <c r="AS571" s="70"/>
      <c r="AV571" s="114"/>
    </row>
    <row r="572" spans="1:48" ht="22.5" customHeight="1" x14ac:dyDescent="0.25">
      <c r="A572" s="93" t="str">
        <f t="shared" si="80"/>
        <v>521.</v>
      </c>
      <c r="B572" s="93">
        <v>1390</v>
      </c>
      <c r="C572" s="220" t="s">
        <v>438</v>
      </c>
      <c r="D572" s="24">
        <v>1978</v>
      </c>
      <c r="E572" s="17" t="s">
        <v>23</v>
      </c>
      <c r="F572" s="24" t="s">
        <v>24</v>
      </c>
      <c r="G572" s="25">
        <v>3</v>
      </c>
      <c r="H572" s="25">
        <v>2</v>
      </c>
      <c r="I572" s="11">
        <v>1308.7</v>
      </c>
      <c r="J572" s="11">
        <v>1178.5999999999999</v>
      </c>
      <c r="K572" s="11">
        <v>1178.5999999999999</v>
      </c>
      <c r="L572" s="35">
        <v>58</v>
      </c>
      <c r="M572" s="11">
        <f t="shared" si="81"/>
        <v>1418625.26</v>
      </c>
      <c r="N572" s="16"/>
      <c r="O572" s="16"/>
      <c r="P572" s="16"/>
      <c r="Q572" s="11">
        <f t="shared" si="82"/>
        <v>1418625.26</v>
      </c>
      <c r="R572" s="11">
        <v>1317982.8</v>
      </c>
      <c r="S572" s="35"/>
      <c r="T572" s="11"/>
      <c r="U572" s="11"/>
      <c r="V572" s="16"/>
      <c r="W572" s="16"/>
      <c r="X572" s="16"/>
      <c r="Y572" s="16"/>
      <c r="Z572" s="16"/>
      <c r="AA572" s="16"/>
      <c r="AB572" s="11"/>
      <c r="AC572" s="11"/>
      <c r="AD572" s="11"/>
      <c r="AE572" s="11"/>
      <c r="AF572" s="210">
        <v>100642.46</v>
      </c>
      <c r="AG572" s="29" t="s">
        <v>197</v>
      </c>
      <c r="AH572" s="118"/>
      <c r="AI572" s="159"/>
      <c r="AJ572" s="182" t="s">
        <v>1395</v>
      </c>
      <c r="AK572" s="182"/>
      <c r="AL572" s="182"/>
      <c r="AM572" s="182"/>
      <c r="AN572" s="182"/>
      <c r="AO572" s="70">
        <f>MAX(AO$26:AO571)+1</f>
        <v>521</v>
      </c>
      <c r="AP572" s="70" t="s">
        <v>142</v>
      </c>
      <c r="AQ572" s="70" t="str">
        <f t="shared" si="73"/>
        <v>521.</v>
      </c>
      <c r="AS572" s="70"/>
      <c r="AV572" s="114"/>
    </row>
    <row r="573" spans="1:48" ht="22.5" customHeight="1" x14ac:dyDescent="0.25">
      <c r="A573" s="93" t="str">
        <f t="shared" si="80"/>
        <v>522.</v>
      </c>
      <c r="B573" s="93">
        <v>1391</v>
      </c>
      <c r="C573" s="220" t="s">
        <v>439</v>
      </c>
      <c r="D573" s="24">
        <v>1979</v>
      </c>
      <c r="E573" s="17" t="s">
        <v>23</v>
      </c>
      <c r="F573" s="24" t="s">
        <v>24</v>
      </c>
      <c r="G573" s="25">
        <v>3</v>
      </c>
      <c r="H573" s="25">
        <v>2</v>
      </c>
      <c r="I573" s="11">
        <v>1295.9000000000001</v>
      </c>
      <c r="J573" s="11">
        <v>1170.4000000000001</v>
      </c>
      <c r="K573" s="11">
        <v>1170.4000000000001</v>
      </c>
      <c r="L573" s="35">
        <v>45</v>
      </c>
      <c r="M573" s="11">
        <f t="shared" si="81"/>
        <v>1532931.6</v>
      </c>
      <c r="N573" s="16"/>
      <c r="O573" s="16"/>
      <c r="P573" s="16"/>
      <c r="Q573" s="11">
        <f t="shared" si="82"/>
        <v>1532931.6</v>
      </c>
      <c r="R573" s="11">
        <v>1433567.86</v>
      </c>
      <c r="S573" s="35"/>
      <c r="T573" s="11"/>
      <c r="U573" s="11"/>
      <c r="V573" s="16"/>
      <c r="W573" s="16"/>
      <c r="X573" s="16"/>
      <c r="Y573" s="16"/>
      <c r="Z573" s="16"/>
      <c r="AA573" s="16"/>
      <c r="AB573" s="11"/>
      <c r="AC573" s="11"/>
      <c r="AD573" s="11"/>
      <c r="AE573" s="11"/>
      <c r="AF573" s="210">
        <v>99363.74</v>
      </c>
      <c r="AG573" s="29" t="s">
        <v>197</v>
      </c>
      <c r="AH573" s="118"/>
      <c r="AI573" s="159"/>
      <c r="AJ573" s="182" t="s">
        <v>1395</v>
      </c>
      <c r="AK573" s="182"/>
      <c r="AL573" s="182"/>
      <c r="AM573" s="182"/>
      <c r="AN573" s="182"/>
      <c r="AO573" s="70">
        <f>MAX(AO$26:AO572)+1</f>
        <v>522</v>
      </c>
      <c r="AP573" s="70" t="s">
        <v>142</v>
      </c>
      <c r="AQ573" s="70" t="str">
        <f t="shared" si="73"/>
        <v>522.</v>
      </c>
      <c r="AS573" s="70"/>
      <c r="AV573" s="114"/>
    </row>
    <row r="574" spans="1:48" ht="22.5" customHeight="1" x14ac:dyDescent="0.25">
      <c r="A574" s="93" t="str">
        <f t="shared" si="80"/>
        <v>523.</v>
      </c>
      <c r="B574" s="93">
        <v>1433</v>
      </c>
      <c r="C574" s="220" t="s">
        <v>443</v>
      </c>
      <c r="D574" s="24">
        <v>1981</v>
      </c>
      <c r="E574" s="17" t="s">
        <v>23</v>
      </c>
      <c r="F574" s="24" t="s">
        <v>24</v>
      </c>
      <c r="G574" s="25">
        <v>2</v>
      </c>
      <c r="H574" s="25">
        <v>2</v>
      </c>
      <c r="I574" s="11">
        <v>789.3</v>
      </c>
      <c r="J574" s="11">
        <v>733.7</v>
      </c>
      <c r="K574" s="11">
        <v>733.7</v>
      </c>
      <c r="L574" s="35">
        <v>30</v>
      </c>
      <c r="M574" s="11">
        <f t="shared" si="81"/>
        <v>1047403.1</v>
      </c>
      <c r="N574" s="11"/>
      <c r="O574" s="11"/>
      <c r="P574" s="11"/>
      <c r="Q574" s="11">
        <f t="shared" si="82"/>
        <v>1047403.1</v>
      </c>
      <c r="R574" s="11">
        <v>998937.64</v>
      </c>
      <c r="S574" s="35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74">
        <v>48465.46</v>
      </c>
      <c r="AG574" s="29" t="s">
        <v>197</v>
      </c>
      <c r="AH574" s="118"/>
      <c r="AI574" s="159"/>
      <c r="AJ574" s="182" t="s">
        <v>1395</v>
      </c>
      <c r="AK574" s="182"/>
      <c r="AL574" s="182"/>
      <c r="AM574" s="182"/>
      <c r="AN574" s="182"/>
      <c r="AO574" s="70">
        <f>MAX(AO$26:AO573)+1</f>
        <v>523</v>
      </c>
      <c r="AP574" s="70" t="s">
        <v>142</v>
      </c>
      <c r="AQ574" s="70" t="str">
        <f t="shared" si="73"/>
        <v>523.</v>
      </c>
      <c r="AS574" s="70"/>
      <c r="AV574" s="114"/>
    </row>
    <row r="575" spans="1:48" ht="22.5" customHeight="1" x14ac:dyDescent="0.25">
      <c r="A575" s="93" t="str">
        <f t="shared" si="80"/>
        <v>524.</v>
      </c>
      <c r="B575" s="93">
        <v>1366</v>
      </c>
      <c r="C575" s="220" t="s">
        <v>445</v>
      </c>
      <c r="D575" s="4">
        <v>1993</v>
      </c>
      <c r="E575" s="9" t="s">
        <v>23</v>
      </c>
      <c r="F575" s="4" t="s">
        <v>25</v>
      </c>
      <c r="G575" s="4">
        <v>2</v>
      </c>
      <c r="H575" s="4">
        <v>1</v>
      </c>
      <c r="I575" s="11">
        <v>338.9</v>
      </c>
      <c r="J575" s="11">
        <v>312.89999999999998</v>
      </c>
      <c r="K575" s="11">
        <v>312.89999999999998</v>
      </c>
      <c r="L575" s="35">
        <v>16</v>
      </c>
      <c r="M575" s="11">
        <f t="shared" si="81"/>
        <v>49706.65</v>
      </c>
      <c r="N575" s="11"/>
      <c r="O575" s="11"/>
      <c r="P575" s="11"/>
      <c r="Q575" s="11">
        <f t="shared" si="82"/>
        <v>49706.65</v>
      </c>
      <c r="R575" s="11">
        <v>49706.65</v>
      </c>
      <c r="S575" s="35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74"/>
      <c r="AG575" s="29" t="s">
        <v>197</v>
      </c>
      <c r="AH575" s="118"/>
      <c r="AI575" s="159"/>
      <c r="AJ575" s="182" t="s">
        <v>1396</v>
      </c>
      <c r="AK575" s="182"/>
      <c r="AL575" s="182"/>
      <c r="AM575" s="182"/>
      <c r="AN575" s="182"/>
      <c r="AO575" s="70">
        <f>MAX(AO$26:AO574)+1</f>
        <v>524</v>
      </c>
      <c r="AP575" s="70" t="s">
        <v>142</v>
      </c>
      <c r="AQ575" s="70" t="str">
        <f t="shared" si="73"/>
        <v>524.</v>
      </c>
      <c r="AV575" s="114"/>
    </row>
    <row r="576" spans="1:48" ht="22.5" customHeight="1" x14ac:dyDescent="0.25">
      <c r="A576" s="93" t="str">
        <f t="shared" si="80"/>
        <v>525.</v>
      </c>
      <c r="B576" s="93">
        <v>1367</v>
      </c>
      <c r="C576" s="220" t="s">
        <v>437</v>
      </c>
      <c r="D576" s="24">
        <v>1990</v>
      </c>
      <c r="E576" s="17"/>
      <c r="F576" s="24" t="s">
        <v>24</v>
      </c>
      <c r="G576" s="25">
        <v>2</v>
      </c>
      <c r="H576" s="25">
        <v>3</v>
      </c>
      <c r="I576" s="11">
        <v>300.2</v>
      </c>
      <c r="J576" s="11">
        <v>271.8</v>
      </c>
      <c r="K576" s="11">
        <v>271.8</v>
      </c>
      <c r="L576" s="35">
        <v>12</v>
      </c>
      <c r="M576" s="11">
        <f t="shared" si="81"/>
        <v>384716.84</v>
      </c>
      <c r="N576" s="11"/>
      <c r="O576" s="11"/>
      <c r="P576" s="11"/>
      <c r="Q576" s="11">
        <f t="shared" si="82"/>
        <v>384716.84</v>
      </c>
      <c r="R576" s="11">
        <f>96720.56+287996.28</f>
        <v>384716.84</v>
      </c>
      <c r="S576" s="35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74"/>
      <c r="AG576" s="29" t="s">
        <v>197</v>
      </c>
      <c r="AH576" s="118"/>
      <c r="AI576" s="159"/>
      <c r="AJ576" s="182" t="s">
        <v>1394</v>
      </c>
      <c r="AK576" s="182"/>
      <c r="AL576" s="182"/>
      <c r="AM576" s="182"/>
      <c r="AN576" s="182"/>
      <c r="AO576" s="70">
        <f>MAX(AO$26:AO575)+1</f>
        <v>525</v>
      </c>
      <c r="AP576" s="70" t="s">
        <v>142</v>
      </c>
      <c r="AQ576" s="70" t="str">
        <f t="shared" si="73"/>
        <v>525.</v>
      </c>
      <c r="AV576" s="114"/>
    </row>
    <row r="577" spans="1:48" ht="22.5" customHeight="1" x14ac:dyDescent="0.25">
      <c r="A577" s="93" t="str">
        <f t="shared" si="80"/>
        <v>526.</v>
      </c>
      <c r="B577" s="93">
        <v>1383</v>
      </c>
      <c r="C577" s="220" t="s">
        <v>446</v>
      </c>
      <c r="D577" s="4">
        <v>1968</v>
      </c>
      <c r="E577" s="9" t="s">
        <v>23</v>
      </c>
      <c r="F577" s="4" t="s">
        <v>24</v>
      </c>
      <c r="G577" s="4">
        <v>2</v>
      </c>
      <c r="H577" s="4">
        <v>1</v>
      </c>
      <c r="I577" s="11">
        <v>442.3</v>
      </c>
      <c r="J577" s="11">
        <v>369.9</v>
      </c>
      <c r="K577" s="11">
        <v>369.9</v>
      </c>
      <c r="L577" s="35">
        <v>15</v>
      </c>
      <c r="M577" s="11">
        <f t="shared" si="81"/>
        <v>1397464.66</v>
      </c>
      <c r="N577" s="11"/>
      <c r="O577" s="11"/>
      <c r="P577" s="11"/>
      <c r="Q577" s="11">
        <f t="shared" si="82"/>
        <v>1397464.66</v>
      </c>
      <c r="R577" s="11"/>
      <c r="S577" s="35"/>
      <c r="T577" s="11"/>
      <c r="U577" s="11">
        <v>400</v>
      </c>
      <c r="V577" s="11">
        <v>1397464.66</v>
      </c>
      <c r="W577" s="11"/>
      <c r="X577" s="11"/>
      <c r="Y577" s="11"/>
      <c r="Z577" s="11"/>
      <c r="AA577" s="11"/>
      <c r="AB577" s="11"/>
      <c r="AC577" s="11"/>
      <c r="AD577" s="11"/>
      <c r="AE577" s="11"/>
      <c r="AF577" s="74"/>
      <c r="AG577" s="29" t="s">
        <v>197</v>
      </c>
      <c r="AH577" s="118"/>
      <c r="AI577" s="159"/>
      <c r="AJ577" s="182"/>
      <c r="AK577" s="182"/>
      <c r="AL577" s="182"/>
      <c r="AM577" s="182"/>
      <c r="AN577" s="182"/>
      <c r="AO577" s="70">
        <f>MAX(AO$26:AO576)+1</f>
        <v>526</v>
      </c>
      <c r="AP577" s="70" t="s">
        <v>142</v>
      </c>
      <c r="AQ577" s="70" t="str">
        <f t="shared" si="73"/>
        <v>526.</v>
      </c>
      <c r="AS577" s="70"/>
      <c r="AV577" s="114"/>
    </row>
    <row r="578" spans="1:48" ht="22.5" customHeight="1" x14ac:dyDescent="0.25">
      <c r="A578" s="93" t="str">
        <f t="shared" si="80"/>
        <v/>
      </c>
      <c r="B578" s="93"/>
      <c r="C578" s="236" t="s">
        <v>190</v>
      </c>
      <c r="D578" s="8"/>
      <c r="E578" s="8"/>
      <c r="F578" s="8"/>
      <c r="G578" s="14"/>
      <c r="H578" s="14"/>
      <c r="I578" s="6">
        <f>SUM(I579:I593)</f>
        <v>11728.199999999999</v>
      </c>
      <c r="J578" s="6">
        <f>SUM(J579:J593)</f>
        <v>10653.300000000001</v>
      </c>
      <c r="K578" s="6">
        <f>SUM(K579:K593)</f>
        <v>10627.000000000002</v>
      </c>
      <c r="L578" s="6">
        <f>SUM(L579:L593)</f>
        <v>392</v>
      </c>
      <c r="M578" s="6">
        <f>SUM(M579:M593)</f>
        <v>18180976.400000002</v>
      </c>
      <c r="N578" s="6"/>
      <c r="O578" s="6"/>
      <c r="P578" s="6"/>
      <c r="Q578" s="6">
        <f>SUM(Q579:Q593)</f>
        <v>18180976.400000002</v>
      </c>
      <c r="R578" s="6">
        <f>SUM(R579:R593)</f>
        <v>6522345.4499999993</v>
      </c>
      <c r="S578" s="6"/>
      <c r="T578" s="6"/>
      <c r="U578" s="6">
        <f>SUM(U579:U593)</f>
        <v>2209</v>
      </c>
      <c r="V578" s="6">
        <f>SUM(V579:V593)</f>
        <v>11367552.220000001</v>
      </c>
      <c r="W578" s="6"/>
      <c r="X578" s="6"/>
      <c r="Y578" s="6"/>
      <c r="Z578" s="6"/>
      <c r="AA578" s="6"/>
      <c r="AB578" s="6"/>
      <c r="AC578" s="6"/>
      <c r="AD578" s="6"/>
      <c r="AE578" s="6"/>
      <c r="AF578" s="6">
        <f>SUM(AF579:AF593)</f>
        <v>291078.73</v>
      </c>
      <c r="AG578" s="32"/>
      <c r="AH578" s="176"/>
      <c r="AI578" s="167"/>
      <c r="AJ578" s="183"/>
      <c r="AK578" s="183"/>
      <c r="AL578" s="183"/>
      <c r="AM578" s="183"/>
      <c r="AN578" s="183"/>
      <c r="AQ578" s="70" t="str">
        <f t="shared" si="73"/>
        <v/>
      </c>
      <c r="AR578" s="70"/>
      <c r="AS578" s="70"/>
      <c r="AV578" s="114"/>
    </row>
    <row r="579" spans="1:48" ht="22.5" customHeight="1" x14ac:dyDescent="0.25">
      <c r="A579" s="93" t="str">
        <f t="shared" si="80"/>
        <v>527.</v>
      </c>
      <c r="B579" s="93">
        <v>1472</v>
      </c>
      <c r="C579" s="220" t="s">
        <v>1256</v>
      </c>
      <c r="D579" s="24">
        <v>1987</v>
      </c>
      <c r="E579" s="9" t="s">
        <v>23</v>
      </c>
      <c r="F579" s="24" t="s">
        <v>24</v>
      </c>
      <c r="G579" s="24">
        <v>3</v>
      </c>
      <c r="H579" s="24">
        <v>3</v>
      </c>
      <c r="I579" s="11">
        <v>1420.2</v>
      </c>
      <c r="J579" s="11">
        <v>1293.2</v>
      </c>
      <c r="K579" s="11">
        <v>1293.2</v>
      </c>
      <c r="L579" s="35">
        <v>41</v>
      </c>
      <c r="M579" s="11">
        <f t="shared" ref="M579:M593" si="83">R579+T579+V579+X579+Z579+AB579+AE579+AF579</f>
        <v>736511.44</v>
      </c>
      <c r="N579" s="11"/>
      <c r="O579" s="11"/>
      <c r="P579" s="11"/>
      <c r="Q579" s="11">
        <f t="shared" ref="Q579:Q593" si="84">M579</f>
        <v>736511.44</v>
      </c>
      <c r="R579" s="11">
        <v>736511.44</v>
      </c>
      <c r="S579" s="35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74"/>
      <c r="AG579" s="29" t="s">
        <v>197</v>
      </c>
      <c r="AH579" s="118"/>
      <c r="AI579" s="159"/>
      <c r="AJ579" s="183" t="s">
        <v>1395</v>
      </c>
      <c r="AK579" s="183"/>
      <c r="AL579" s="183"/>
      <c r="AM579" s="183"/>
      <c r="AN579" s="183"/>
      <c r="AO579" s="70">
        <f>MAX(AO$26:AO578)+1</f>
        <v>527</v>
      </c>
      <c r="AP579" s="70" t="s">
        <v>142</v>
      </c>
      <c r="AQ579" s="70" t="str">
        <f t="shared" si="73"/>
        <v>527.</v>
      </c>
      <c r="AV579" s="114"/>
    </row>
    <row r="580" spans="1:48" ht="22.5" customHeight="1" x14ac:dyDescent="0.25">
      <c r="A580" s="93" t="str">
        <f t="shared" si="80"/>
        <v>528.</v>
      </c>
      <c r="B580" s="93">
        <v>1488</v>
      </c>
      <c r="C580" s="220" t="s">
        <v>135</v>
      </c>
      <c r="D580" s="24">
        <v>1982</v>
      </c>
      <c r="E580" s="9" t="s">
        <v>23</v>
      </c>
      <c r="F580" s="24" t="s">
        <v>24</v>
      </c>
      <c r="G580" s="24">
        <v>2</v>
      </c>
      <c r="H580" s="24">
        <v>3</v>
      </c>
      <c r="I580" s="11">
        <v>1005.7</v>
      </c>
      <c r="J580" s="11">
        <v>947.6</v>
      </c>
      <c r="K580" s="11">
        <v>947.6</v>
      </c>
      <c r="L580" s="35">
        <v>33</v>
      </c>
      <c r="M580" s="11">
        <f t="shared" si="83"/>
        <v>439480.89</v>
      </c>
      <c r="N580" s="11"/>
      <c r="O580" s="11"/>
      <c r="P580" s="11"/>
      <c r="Q580" s="11">
        <f t="shared" si="84"/>
        <v>439480.89</v>
      </c>
      <c r="R580" s="11">
        <v>400279.69</v>
      </c>
      <c r="S580" s="35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74">
        <v>39201.199999999997</v>
      </c>
      <c r="AG580" s="29" t="s">
        <v>197</v>
      </c>
      <c r="AH580" s="118"/>
      <c r="AI580" s="159"/>
      <c r="AJ580" s="183" t="s">
        <v>1406</v>
      </c>
      <c r="AK580" s="183"/>
      <c r="AL580" s="183"/>
      <c r="AM580" s="183"/>
      <c r="AN580" s="183"/>
      <c r="AO580" s="70">
        <f>MAX(AO$26:AO579)+1</f>
        <v>528</v>
      </c>
      <c r="AP580" s="70" t="s">
        <v>142</v>
      </c>
      <c r="AQ580" s="70" t="str">
        <f t="shared" si="73"/>
        <v>528.</v>
      </c>
      <c r="AV580" s="114"/>
    </row>
    <row r="581" spans="1:48" ht="22.5" customHeight="1" x14ac:dyDescent="0.25">
      <c r="A581" s="93" t="str">
        <f t="shared" si="80"/>
        <v>529.</v>
      </c>
      <c r="B581" s="93">
        <v>1406</v>
      </c>
      <c r="C581" s="220" t="s">
        <v>448</v>
      </c>
      <c r="D581" s="4">
        <v>1958</v>
      </c>
      <c r="E581" s="9" t="s">
        <v>23</v>
      </c>
      <c r="F581" s="4" t="s">
        <v>25</v>
      </c>
      <c r="G581" s="4">
        <v>2</v>
      </c>
      <c r="H581" s="4">
        <v>1</v>
      </c>
      <c r="I581" s="11">
        <v>466.3</v>
      </c>
      <c r="J581" s="11">
        <v>408.3</v>
      </c>
      <c r="K581" s="11">
        <v>408.3</v>
      </c>
      <c r="L581" s="35">
        <v>8</v>
      </c>
      <c r="M581" s="11">
        <f t="shared" si="83"/>
        <v>1664846.05</v>
      </c>
      <c r="N581" s="11"/>
      <c r="O581" s="11"/>
      <c r="P581" s="11"/>
      <c r="Q581" s="11">
        <f t="shared" si="84"/>
        <v>1664846.05</v>
      </c>
      <c r="R581" s="11"/>
      <c r="S581" s="35"/>
      <c r="T581" s="11"/>
      <c r="U581" s="11">
        <v>322</v>
      </c>
      <c r="V581" s="11">
        <v>1664846.05</v>
      </c>
      <c r="W581" s="11"/>
      <c r="X581" s="11"/>
      <c r="Y581" s="11"/>
      <c r="Z581" s="11"/>
      <c r="AA581" s="11"/>
      <c r="AB581" s="11"/>
      <c r="AC581" s="11"/>
      <c r="AD581" s="11"/>
      <c r="AE581" s="11"/>
      <c r="AF581" s="74"/>
      <c r="AG581" s="29" t="s">
        <v>197</v>
      </c>
      <c r="AH581" s="118"/>
      <c r="AI581" s="159"/>
      <c r="AJ581" s="182"/>
      <c r="AK581" s="182"/>
      <c r="AL581" s="182"/>
      <c r="AM581" s="182"/>
      <c r="AN581" s="182"/>
      <c r="AO581" s="70">
        <f>MAX(AO$26:AO580)+1</f>
        <v>529</v>
      </c>
      <c r="AP581" s="70" t="s">
        <v>142</v>
      </c>
      <c r="AQ581" s="70" t="str">
        <f t="shared" si="73"/>
        <v>529.</v>
      </c>
      <c r="AV581" s="114"/>
    </row>
    <row r="582" spans="1:48" ht="22.5" customHeight="1" x14ac:dyDescent="0.25">
      <c r="A582" s="93" t="str">
        <f t="shared" si="80"/>
        <v>530.</v>
      </c>
      <c r="B582" s="93">
        <v>1407</v>
      </c>
      <c r="C582" s="220" t="s">
        <v>440</v>
      </c>
      <c r="D582" s="24">
        <v>1973</v>
      </c>
      <c r="E582" s="17" t="s">
        <v>23</v>
      </c>
      <c r="F582" s="24" t="s">
        <v>24</v>
      </c>
      <c r="G582" s="25">
        <v>2</v>
      </c>
      <c r="H582" s="25">
        <v>2</v>
      </c>
      <c r="I582" s="11">
        <v>774.9</v>
      </c>
      <c r="J582" s="11">
        <v>714</v>
      </c>
      <c r="K582" s="11">
        <v>714</v>
      </c>
      <c r="L582" s="35">
        <v>28</v>
      </c>
      <c r="M582" s="11">
        <f t="shared" si="83"/>
        <v>829602.36</v>
      </c>
      <c r="N582" s="16"/>
      <c r="O582" s="16"/>
      <c r="P582" s="16"/>
      <c r="Q582" s="11">
        <f t="shared" si="84"/>
        <v>829602.36</v>
      </c>
      <c r="R582" s="11">
        <v>829602.36</v>
      </c>
      <c r="S582" s="35"/>
      <c r="T582" s="11"/>
      <c r="U582" s="11"/>
      <c r="V582" s="16"/>
      <c r="W582" s="16"/>
      <c r="X582" s="16"/>
      <c r="Y582" s="16"/>
      <c r="Z582" s="16"/>
      <c r="AA582" s="16"/>
      <c r="AB582" s="11"/>
      <c r="AC582" s="11"/>
      <c r="AD582" s="11"/>
      <c r="AE582" s="11"/>
      <c r="AF582" s="210"/>
      <c r="AG582" s="29" t="s">
        <v>197</v>
      </c>
      <c r="AH582" s="118"/>
      <c r="AI582" s="159"/>
      <c r="AJ582" s="182" t="s">
        <v>1395</v>
      </c>
      <c r="AK582" s="182"/>
      <c r="AL582" s="182"/>
      <c r="AM582" s="182"/>
      <c r="AN582" s="182"/>
      <c r="AO582" s="70">
        <f>MAX(AO$26:AO581)+1</f>
        <v>530</v>
      </c>
      <c r="AP582" s="70" t="s">
        <v>142</v>
      </c>
      <c r="AQ582" s="70" t="str">
        <f t="shared" si="73"/>
        <v>530.</v>
      </c>
      <c r="AS582" s="70"/>
      <c r="AV582" s="114"/>
    </row>
    <row r="583" spans="1:48" ht="22.5" customHeight="1" x14ac:dyDescent="0.25">
      <c r="A583" s="93" t="str">
        <f t="shared" si="80"/>
        <v>531.</v>
      </c>
      <c r="B583" s="93">
        <v>1431</v>
      </c>
      <c r="C583" s="220" t="s">
        <v>451</v>
      </c>
      <c r="D583" s="24">
        <v>1989</v>
      </c>
      <c r="E583" s="9" t="s">
        <v>23</v>
      </c>
      <c r="F583" s="24" t="s">
        <v>24</v>
      </c>
      <c r="G583" s="24">
        <v>3</v>
      </c>
      <c r="H583" s="24">
        <v>2</v>
      </c>
      <c r="I583" s="11">
        <v>1337</v>
      </c>
      <c r="J583" s="11">
        <v>1262.5999999999999</v>
      </c>
      <c r="K583" s="11">
        <v>1262.5999999999999</v>
      </c>
      <c r="L583" s="35">
        <v>48</v>
      </c>
      <c r="M583" s="11">
        <f t="shared" si="83"/>
        <v>2189597.08</v>
      </c>
      <c r="N583" s="11"/>
      <c r="O583" s="11"/>
      <c r="P583" s="11"/>
      <c r="Q583" s="11">
        <f t="shared" si="84"/>
        <v>2189597.08</v>
      </c>
      <c r="R583" s="11">
        <v>2189597.08</v>
      </c>
      <c r="S583" s="35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74"/>
      <c r="AG583" s="29" t="s">
        <v>197</v>
      </c>
      <c r="AH583" s="118"/>
      <c r="AI583" s="159"/>
      <c r="AJ583" s="183" t="s">
        <v>1395</v>
      </c>
      <c r="AK583" s="183"/>
      <c r="AL583" s="183"/>
      <c r="AM583" s="183"/>
      <c r="AN583" s="183"/>
      <c r="AO583" s="70">
        <f>MAX(AO$26:AO582)+1</f>
        <v>531</v>
      </c>
      <c r="AP583" s="70" t="s">
        <v>142</v>
      </c>
      <c r="AQ583" s="70" t="str">
        <f t="shared" si="73"/>
        <v>531.</v>
      </c>
      <c r="AV583" s="114"/>
    </row>
    <row r="584" spans="1:48" ht="22.5" customHeight="1" x14ac:dyDescent="0.25">
      <c r="A584" s="93" t="str">
        <f t="shared" si="80"/>
        <v>532.</v>
      </c>
      <c r="B584" s="93">
        <v>1399</v>
      </c>
      <c r="C584" s="220" t="s">
        <v>450</v>
      </c>
      <c r="D584" s="24">
        <v>1971</v>
      </c>
      <c r="E584" s="9" t="s">
        <v>23</v>
      </c>
      <c r="F584" s="24" t="s">
        <v>25</v>
      </c>
      <c r="G584" s="24">
        <v>2</v>
      </c>
      <c r="H584" s="24">
        <v>1</v>
      </c>
      <c r="I584" s="11">
        <v>304.5</v>
      </c>
      <c r="J584" s="11">
        <v>230.1</v>
      </c>
      <c r="K584" s="11">
        <v>230.1</v>
      </c>
      <c r="L584" s="35">
        <v>12</v>
      </c>
      <c r="M584" s="11">
        <f t="shared" si="83"/>
        <v>1228909.98</v>
      </c>
      <c r="N584" s="11"/>
      <c r="O584" s="11"/>
      <c r="P584" s="11"/>
      <c r="Q584" s="11">
        <f t="shared" si="84"/>
        <v>1228909.98</v>
      </c>
      <c r="R584" s="11"/>
      <c r="S584" s="35"/>
      <c r="T584" s="11"/>
      <c r="U584" s="11">
        <v>284</v>
      </c>
      <c r="V584" s="11">
        <v>1228909.98</v>
      </c>
      <c r="W584" s="11"/>
      <c r="X584" s="11"/>
      <c r="Y584" s="11"/>
      <c r="Z584" s="11"/>
      <c r="AA584" s="11"/>
      <c r="AB584" s="11"/>
      <c r="AC584" s="11"/>
      <c r="AD584" s="11"/>
      <c r="AE584" s="11"/>
      <c r="AF584" s="74"/>
      <c r="AG584" s="29" t="s">
        <v>197</v>
      </c>
      <c r="AH584" s="118"/>
      <c r="AI584" s="159"/>
      <c r="AJ584" s="183"/>
      <c r="AK584" s="183"/>
      <c r="AL584" s="183"/>
      <c r="AM584" s="183"/>
      <c r="AN584" s="183"/>
      <c r="AO584" s="70">
        <f>MAX(AO$26:AO583)+1</f>
        <v>532</v>
      </c>
      <c r="AP584" s="70" t="s">
        <v>142</v>
      </c>
      <c r="AQ584" s="70" t="str">
        <f t="shared" si="73"/>
        <v>532.</v>
      </c>
      <c r="AV584" s="114"/>
    </row>
    <row r="585" spans="1:48" ht="22.5" customHeight="1" x14ac:dyDescent="0.25">
      <c r="A585" s="93" t="str">
        <f t="shared" si="80"/>
        <v>533.</v>
      </c>
      <c r="B585" s="93">
        <v>1405</v>
      </c>
      <c r="C585" s="220" t="s">
        <v>447</v>
      </c>
      <c r="D585" s="24">
        <v>1978</v>
      </c>
      <c r="E585" s="9" t="s">
        <v>23</v>
      </c>
      <c r="F585" s="24" t="s">
        <v>24</v>
      </c>
      <c r="G585" s="24">
        <v>2</v>
      </c>
      <c r="H585" s="24">
        <v>1</v>
      </c>
      <c r="I585" s="11">
        <v>432.6</v>
      </c>
      <c r="J585" s="11">
        <v>392.3</v>
      </c>
      <c r="K585" s="11">
        <v>392.3</v>
      </c>
      <c r="L585" s="35">
        <v>15</v>
      </c>
      <c r="M585" s="11">
        <f t="shared" si="83"/>
        <v>530217.56000000006</v>
      </c>
      <c r="N585" s="11"/>
      <c r="O585" s="11"/>
      <c r="P585" s="11"/>
      <c r="Q585" s="11">
        <f t="shared" si="84"/>
        <v>530217.56000000006</v>
      </c>
      <c r="R585" s="11">
        <v>488702.4</v>
      </c>
      <c r="S585" s="35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74">
        <v>41515.160000000003</v>
      </c>
      <c r="AG585" s="29" t="s">
        <v>197</v>
      </c>
      <c r="AH585" s="118"/>
      <c r="AI585" s="159"/>
      <c r="AJ585" s="183" t="s">
        <v>1395</v>
      </c>
      <c r="AK585" s="183"/>
      <c r="AL585" s="183"/>
      <c r="AM585" s="183"/>
      <c r="AN585" s="183"/>
      <c r="AO585" s="70">
        <f>MAX(AO$26:AO584)+1</f>
        <v>533</v>
      </c>
      <c r="AP585" s="70" t="s">
        <v>142</v>
      </c>
      <c r="AQ585" s="70" t="str">
        <f t="shared" si="73"/>
        <v>533.</v>
      </c>
      <c r="AV585" s="114"/>
    </row>
    <row r="586" spans="1:48" ht="22.5" customHeight="1" x14ac:dyDescent="0.25">
      <c r="A586" s="93" t="str">
        <f t="shared" si="80"/>
        <v>534.</v>
      </c>
      <c r="B586" s="93">
        <v>1477</v>
      </c>
      <c r="C586" s="220" t="s">
        <v>449</v>
      </c>
      <c r="D586" s="24">
        <v>1982</v>
      </c>
      <c r="E586" s="9" t="s">
        <v>23</v>
      </c>
      <c r="F586" s="24" t="s">
        <v>24</v>
      </c>
      <c r="G586" s="24">
        <v>3</v>
      </c>
      <c r="H586" s="24">
        <v>3</v>
      </c>
      <c r="I586" s="11">
        <v>1550.5</v>
      </c>
      <c r="J586" s="11">
        <v>1458</v>
      </c>
      <c r="K586" s="11">
        <v>1458</v>
      </c>
      <c r="L586" s="35">
        <v>53</v>
      </c>
      <c r="M586" s="11">
        <f t="shared" si="83"/>
        <v>1353783.48</v>
      </c>
      <c r="N586" s="11"/>
      <c r="O586" s="11"/>
      <c r="P586" s="11"/>
      <c r="Q586" s="11">
        <f t="shared" si="84"/>
        <v>1353783.48</v>
      </c>
      <c r="R586" s="11">
        <v>1353783.48</v>
      </c>
      <c r="S586" s="35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74"/>
      <c r="AG586" s="29" t="s">
        <v>197</v>
      </c>
      <c r="AH586" s="118"/>
      <c r="AI586" s="159"/>
      <c r="AJ586" s="183" t="s">
        <v>1395</v>
      </c>
      <c r="AK586" s="183"/>
      <c r="AL586" s="183"/>
      <c r="AM586" s="183"/>
      <c r="AN586" s="183"/>
      <c r="AO586" s="70">
        <f>MAX(AO$26:AO585)+1</f>
        <v>534</v>
      </c>
      <c r="AP586" s="70" t="s">
        <v>142</v>
      </c>
      <c r="AQ586" s="70" t="str">
        <f t="shared" si="73"/>
        <v>534.</v>
      </c>
      <c r="AV586" s="114"/>
    </row>
    <row r="587" spans="1:48" ht="22.5" customHeight="1" x14ac:dyDescent="0.25">
      <c r="A587" s="93" t="str">
        <f t="shared" si="80"/>
        <v>535.</v>
      </c>
      <c r="B587" s="93">
        <v>1491</v>
      </c>
      <c r="C587" s="220" t="s">
        <v>1609</v>
      </c>
      <c r="D587" s="24">
        <v>1960</v>
      </c>
      <c r="E587" s="9" t="s">
        <v>23</v>
      </c>
      <c r="F587" s="24" t="s">
        <v>25</v>
      </c>
      <c r="G587" s="24">
        <v>2</v>
      </c>
      <c r="H587" s="24">
        <v>2</v>
      </c>
      <c r="I587" s="11">
        <v>602.9</v>
      </c>
      <c r="J587" s="11">
        <v>545.70000000000005</v>
      </c>
      <c r="K587" s="11">
        <v>545.70000000000005</v>
      </c>
      <c r="L587" s="35">
        <v>18</v>
      </c>
      <c r="M587" s="11">
        <f t="shared" si="83"/>
        <v>2652481</v>
      </c>
      <c r="N587" s="11"/>
      <c r="O587" s="11"/>
      <c r="P587" s="11"/>
      <c r="Q587" s="11">
        <f t="shared" si="84"/>
        <v>2652481</v>
      </c>
      <c r="R587" s="11"/>
      <c r="S587" s="35"/>
      <c r="T587" s="11"/>
      <c r="U587" s="11">
        <v>497</v>
      </c>
      <c r="V587" s="11">
        <v>2652481</v>
      </c>
      <c r="W587" s="11"/>
      <c r="X587" s="11"/>
      <c r="Y587" s="11"/>
      <c r="Z587" s="11"/>
      <c r="AA587" s="11"/>
      <c r="AB587" s="11"/>
      <c r="AC587" s="11"/>
      <c r="AD587" s="11"/>
      <c r="AE587" s="11"/>
      <c r="AF587" s="74"/>
      <c r="AG587" s="29" t="s">
        <v>1496</v>
      </c>
      <c r="AH587" s="118"/>
      <c r="AI587" s="159"/>
      <c r="AJ587" s="183"/>
      <c r="AK587" s="183"/>
      <c r="AL587" s="183"/>
      <c r="AM587" s="183"/>
      <c r="AN587" s="183"/>
      <c r="AO587" s="70">
        <f>MAX(AO$26:AO586)+1</f>
        <v>535</v>
      </c>
      <c r="AP587" s="70" t="s">
        <v>142</v>
      </c>
      <c r="AQ587" s="70" t="str">
        <f t="shared" si="73"/>
        <v>535.</v>
      </c>
      <c r="AV587" s="114"/>
    </row>
    <row r="588" spans="1:48" ht="22.5" customHeight="1" x14ac:dyDescent="0.25">
      <c r="A588" s="93" t="str">
        <f t="shared" si="80"/>
        <v>536.</v>
      </c>
      <c r="B588" s="93">
        <v>1494</v>
      </c>
      <c r="C588" s="220" t="s">
        <v>1611</v>
      </c>
      <c r="D588" s="24">
        <v>1948</v>
      </c>
      <c r="E588" s="9" t="s">
        <v>23</v>
      </c>
      <c r="F588" s="24" t="s">
        <v>24</v>
      </c>
      <c r="G588" s="24">
        <v>2</v>
      </c>
      <c r="H588" s="24">
        <v>1</v>
      </c>
      <c r="I588" s="11">
        <v>515.79999999999995</v>
      </c>
      <c r="J588" s="11">
        <v>448.4</v>
      </c>
      <c r="K588" s="11">
        <v>448.4</v>
      </c>
      <c r="L588" s="35">
        <v>10</v>
      </c>
      <c r="M588" s="11">
        <f t="shared" si="83"/>
        <v>2593079.9500000002</v>
      </c>
      <c r="N588" s="11"/>
      <c r="O588" s="11"/>
      <c r="P588" s="11"/>
      <c r="Q588" s="11">
        <f>M588</f>
        <v>2593079.9500000002</v>
      </c>
      <c r="R588" s="11"/>
      <c r="S588" s="35"/>
      <c r="T588" s="11"/>
      <c r="U588" s="11">
        <v>461</v>
      </c>
      <c r="V588" s="11">
        <v>2593079.9500000002</v>
      </c>
      <c r="W588" s="11"/>
      <c r="X588" s="11"/>
      <c r="Y588" s="11"/>
      <c r="Z588" s="11"/>
      <c r="AA588" s="11"/>
      <c r="AB588" s="11"/>
      <c r="AC588" s="11"/>
      <c r="AD588" s="11"/>
      <c r="AE588" s="11"/>
      <c r="AF588" s="74"/>
      <c r="AG588" s="29" t="s">
        <v>1496</v>
      </c>
      <c r="AH588" s="118"/>
      <c r="AI588" s="159"/>
      <c r="AJ588" s="183"/>
      <c r="AK588" s="183"/>
      <c r="AL588" s="183"/>
      <c r="AM588" s="183"/>
      <c r="AN588" s="183"/>
      <c r="AO588" s="70">
        <f>MAX(AO$26:AO587)+1</f>
        <v>536</v>
      </c>
      <c r="AP588" s="70" t="s">
        <v>142</v>
      </c>
      <c r="AQ588" s="70" t="str">
        <f t="shared" si="73"/>
        <v>536.</v>
      </c>
      <c r="AV588" s="114"/>
    </row>
    <row r="589" spans="1:48" ht="22.5" customHeight="1" x14ac:dyDescent="0.25">
      <c r="A589" s="93" t="str">
        <f t="shared" si="80"/>
        <v>537.</v>
      </c>
      <c r="B589" s="93">
        <v>1440</v>
      </c>
      <c r="C589" s="220" t="s">
        <v>1612</v>
      </c>
      <c r="D589" s="24">
        <v>1965</v>
      </c>
      <c r="E589" s="9" t="s">
        <v>23</v>
      </c>
      <c r="F589" s="24" t="s">
        <v>24</v>
      </c>
      <c r="G589" s="24">
        <v>2</v>
      </c>
      <c r="H589" s="24">
        <v>1</v>
      </c>
      <c r="I589" s="11">
        <v>340</v>
      </c>
      <c r="J589" s="11">
        <v>315.3</v>
      </c>
      <c r="K589" s="11">
        <v>289</v>
      </c>
      <c r="L589" s="35">
        <v>24</v>
      </c>
      <c r="M589" s="11">
        <f t="shared" si="83"/>
        <v>1412312.24</v>
      </c>
      <c r="N589" s="11"/>
      <c r="O589" s="11"/>
      <c r="P589" s="11"/>
      <c r="Q589" s="11">
        <f>M589</f>
        <v>1412312.24</v>
      </c>
      <c r="R589" s="11"/>
      <c r="S589" s="35"/>
      <c r="T589" s="11"/>
      <c r="U589" s="11">
        <v>285</v>
      </c>
      <c r="V589" s="11">
        <v>1412312.24</v>
      </c>
      <c r="W589" s="11"/>
      <c r="X589" s="11"/>
      <c r="Y589" s="11"/>
      <c r="Z589" s="11"/>
      <c r="AA589" s="11"/>
      <c r="AB589" s="11"/>
      <c r="AC589" s="11"/>
      <c r="AD589" s="11"/>
      <c r="AE589" s="11"/>
      <c r="AF589" s="74"/>
      <c r="AG589" s="29" t="s">
        <v>1496</v>
      </c>
      <c r="AH589" s="118"/>
      <c r="AI589" s="159"/>
      <c r="AJ589" s="183"/>
      <c r="AK589" s="183"/>
      <c r="AL589" s="183"/>
      <c r="AM589" s="183"/>
      <c r="AN589" s="183"/>
      <c r="AO589" s="70">
        <f>MAX(AO$26:AO588)+1</f>
        <v>537</v>
      </c>
      <c r="AP589" s="70" t="s">
        <v>142</v>
      </c>
      <c r="AQ589" s="70" t="str">
        <f t="shared" si="73"/>
        <v>537.</v>
      </c>
      <c r="AV589" s="114"/>
    </row>
    <row r="590" spans="1:48" ht="22.5" customHeight="1" x14ac:dyDescent="0.25">
      <c r="A590" s="93" t="str">
        <f t="shared" si="80"/>
        <v>538.</v>
      </c>
      <c r="B590" s="93">
        <v>1499</v>
      </c>
      <c r="C590" s="220" t="s">
        <v>1614</v>
      </c>
      <c r="D590" s="24">
        <v>1966</v>
      </c>
      <c r="E590" s="9" t="s">
        <v>23</v>
      </c>
      <c r="F590" s="24" t="s">
        <v>24</v>
      </c>
      <c r="G590" s="24">
        <v>2</v>
      </c>
      <c r="H590" s="24">
        <v>1</v>
      </c>
      <c r="I590" s="11">
        <v>474.3</v>
      </c>
      <c r="J590" s="11">
        <v>361.2</v>
      </c>
      <c r="K590" s="11">
        <v>361.2</v>
      </c>
      <c r="L590" s="35">
        <v>25</v>
      </c>
      <c r="M590" s="11">
        <f t="shared" si="83"/>
        <v>1815923</v>
      </c>
      <c r="N590" s="11"/>
      <c r="O590" s="11"/>
      <c r="P590" s="11"/>
      <c r="Q590" s="11">
        <f>M590</f>
        <v>1815923</v>
      </c>
      <c r="R590" s="11"/>
      <c r="S590" s="35"/>
      <c r="T590" s="11"/>
      <c r="U590" s="11">
        <v>360</v>
      </c>
      <c r="V590" s="11">
        <v>1815923</v>
      </c>
      <c r="W590" s="11"/>
      <c r="X590" s="11"/>
      <c r="Y590" s="11"/>
      <c r="Z590" s="11"/>
      <c r="AA590" s="11"/>
      <c r="AB590" s="11"/>
      <c r="AC590" s="11"/>
      <c r="AD590" s="11"/>
      <c r="AE590" s="11"/>
      <c r="AF590" s="74"/>
      <c r="AG590" s="29" t="s">
        <v>1496</v>
      </c>
      <c r="AH590" s="118"/>
      <c r="AI590" s="159"/>
      <c r="AJ590" s="183"/>
      <c r="AK590" s="183"/>
      <c r="AL590" s="183"/>
      <c r="AM590" s="183"/>
      <c r="AN590" s="183"/>
      <c r="AO590" s="70">
        <f>MAX(AO$26:AO589)+1</f>
        <v>538</v>
      </c>
      <c r="AP590" s="70" t="s">
        <v>142</v>
      </c>
      <c r="AQ590" s="70" t="str">
        <f t="shared" ref="AQ590:AQ593" si="85">CONCATENATE(AO590,AP590)</f>
        <v>538.</v>
      </c>
      <c r="AV590" s="114"/>
    </row>
    <row r="591" spans="1:48" ht="22.5" customHeight="1" x14ac:dyDescent="0.25">
      <c r="A591" s="93" t="str">
        <f t="shared" si="80"/>
        <v>539.</v>
      </c>
      <c r="B591" s="93">
        <v>1502</v>
      </c>
      <c r="C591" s="220" t="s">
        <v>1610</v>
      </c>
      <c r="D591" s="24">
        <v>1976</v>
      </c>
      <c r="E591" s="9" t="s">
        <v>23</v>
      </c>
      <c r="F591" s="24" t="s">
        <v>24</v>
      </c>
      <c r="G591" s="24">
        <v>2</v>
      </c>
      <c r="H591" s="24">
        <v>2</v>
      </c>
      <c r="I591" s="11">
        <v>768.1</v>
      </c>
      <c r="J591" s="11">
        <v>711.2</v>
      </c>
      <c r="K591" s="11">
        <v>711.2</v>
      </c>
      <c r="L591" s="35">
        <v>15</v>
      </c>
      <c r="M591" s="11">
        <f t="shared" si="83"/>
        <v>78957.41</v>
      </c>
      <c r="N591" s="11"/>
      <c r="O591" s="11"/>
      <c r="P591" s="11"/>
      <c r="Q591" s="11">
        <f t="shared" si="84"/>
        <v>78957.41</v>
      </c>
      <c r="R591" s="11"/>
      <c r="S591" s="35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74">
        <v>78957.41</v>
      </c>
      <c r="AG591" s="29" t="s">
        <v>2336</v>
      </c>
      <c r="AH591" s="118"/>
      <c r="AI591" s="159"/>
      <c r="AJ591" s="183"/>
      <c r="AK591" s="183"/>
      <c r="AL591" s="183"/>
      <c r="AM591" s="183"/>
      <c r="AN591" s="183"/>
      <c r="AO591" s="70">
        <f>MAX(AO$26:AO590)+1</f>
        <v>539</v>
      </c>
      <c r="AP591" s="70" t="s">
        <v>142</v>
      </c>
      <c r="AQ591" s="70" t="str">
        <f t="shared" si="85"/>
        <v>539.</v>
      </c>
      <c r="AV591" s="114"/>
    </row>
    <row r="592" spans="1:48" ht="22.5" customHeight="1" x14ac:dyDescent="0.25">
      <c r="A592" s="93" t="str">
        <f t="shared" si="80"/>
        <v>540.</v>
      </c>
      <c r="B592" s="93">
        <v>1475</v>
      </c>
      <c r="C592" s="220" t="s">
        <v>1613</v>
      </c>
      <c r="D592" s="24">
        <v>1960</v>
      </c>
      <c r="E592" s="9" t="s">
        <v>23</v>
      </c>
      <c r="F592" s="24" t="s">
        <v>25</v>
      </c>
      <c r="G592" s="24">
        <v>2</v>
      </c>
      <c r="H592" s="24">
        <v>1</v>
      </c>
      <c r="I592" s="11">
        <v>348.1</v>
      </c>
      <c r="J592" s="11">
        <v>276.10000000000002</v>
      </c>
      <c r="K592" s="11">
        <v>276.10000000000002</v>
      </c>
      <c r="L592" s="35">
        <v>8</v>
      </c>
      <c r="M592" s="11">
        <f t="shared" si="83"/>
        <v>523869</v>
      </c>
      <c r="N592" s="11"/>
      <c r="O592" s="11"/>
      <c r="P592" s="11"/>
      <c r="Q592" s="11">
        <f t="shared" si="84"/>
        <v>523869</v>
      </c>
      <c r="R592" s="11">
        <v>523869</v>
      </c>
      <c r="S592" s="35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74"/>
      <c r="AG592" s="29" t="s">
        <v>2336</v>
      </c>
      <c r="AH592" s="118"/>
      <c r="AI592" s="159"/>
      <c r="AJ592" s="183" t="s">
        <v>1395</v>
      </c>
      <c r="AK592" s="183"/>
      <c r="AL592" s="183"/>
      <c r="AM592" s="183"/>
      <c r="AN592" s="183"/>
      <c r="AO592" s="70">
        <f>MAX(AO$26:AO591)+1</f>
        <v>540</v>
      </c>
      <c r="AP592" s="70" t="s">
        <v>142</v>
      </c>
      <c r="AQ592" s="70" t="str">
        <f t="shared" si="85"/>
        <v>540.</v>
      </c>
      <c r="AV592" s="114"/>
    </row>
    <row r="593" spans="1:48" ht="22.5" customHeight="1" x14ac:dyDescent="0.25">
      <c r="A593" s="93" t="str">
        <f t="shared" si="80"/>
        <v>541.</v>
      </c>
      <c r="B593" s="93">
        <v>1435</v>
      </c>
      <c r="C593" s="220" t="s">
        <v>1615</v>
      </c>
      <c r="D593" s="24">
        <v>1994</v>
      </c>
      <c r="E593" s="9" t="s">
        <v>23</v>
      </c>
      <c r="F593" s="24" t="s">
        <v>24</v>
      </c>
      <c r="G593" s="24">
        <v>3</v>
      </c>
      <c r="H593" s="24">
        <v>2</v>
      </c>
      <c r="I593" s="11">
        <v>1387.3</v>
      </c>
      <c r="J593" s="11">
        <v>1289.3</v>
      </c>
      <c r="K593" s="11">
        <v>1289.3</v>
      </c>
      <c r="L593" s="35">
        <v>54</v>
      </c>
      <c r="M593" s="11">
        <f t="shared" si="83"/>
        <v>131404.96</v>
      </c>
      <c r="N593" s="11"/>
      <c r="O593" s="11"/>
      <c r="P593" s="11"/>
      <c r="Q593" s="11">
        <f t="shared" si="84"/>
        <v>131404.96</v>
      </c>
      <c r="R593" s="11"/>
      <c r="S593" s="35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74">
        <v>131404.96</v>
      </c>
      <c r="AG593" s="29" t="s">
        <v>2336</v>
      </c>
      <c r="AH593" s="118"/>
      <c r="AI593" s="159"/>
      <c r="AJ593" s="183"/>
      <c r="AK593" s="183"/>
      <c r="AL593" s="183"/>
      <c r="AM593" s="183"/>
      <c r="AN593" s="183"/>
      <c r="AO593" s="70">
        <f>MAX(AO$26:AO592)+1</f>
        <v>541</v>
      </c>
      <c r="AP593" s="70" t="s">
        <v>142</v>
      </c>
      <c r="AQ593" s="70" t="str">
        <f t="shared" si="85"/>
        <v>541.</v>
      </c>
      <c r="AV593" s="114"/>
    </row>
    <row r="594" spans="1:48" ht="22.5" customHeight="1" x14ac:dyDescent="0.25">
      <c r="A594" s="93" t="str">
        <f t="shared" si="80"/>
        <v/>
      </c>
      <c r="B594" s="93"/>
      <c r="C594" s="236" t="s">
        <v>89</v>
      </c>
      <c r="D594" s="8"/>
      <c r="E594" s="9"/>
      <c r="F594" s="9"/>
      <c r="G594" s="12"/>
      <c r="H594" s="12"/>
      <c r="I594" s="6">
        <f>I595+I600+I612</f>
        <v>31630.160000000003</v>
      </c>
      <c r="J594" s="11">
        <f>J595+J600+J612</f>
        <v>28384.059999999998</v>
      </c>
      <c r="K594" s="6">
        <f>K595+K600+K612</f>
        <v>27502.359999999997</v>
      </c>
      <c r="L594" s="34">
        <f>L595+L600+L612</f>
        <v>1217</v>
      </c>
      <c r="M594" s="6">
        <f>M595+M600+M612</f>
        <v>65074561.760000005</v>
      </c>
      <c r="N594" s="6"/>
      <c r="O594" s="6"/>
      <c r="P594" s="6"/>
      <c r="Q594" s="6">
        <f>Q595+Q600+Q612</f>
        <v>65074561.760000005</v>
      </c>
      <c r="R594" s="6">
        <f>R595+R600+R612</f>
        <v>3479648.8099999996</v>
      </c>
      <c r="S594" s="6"/>
      <c r="T594" s="6"/>
      <c r="U594" s="6">
        <f t="shared" ref="U594:Z594" si="86">U595+U600+U612</f>
        <v>13774.9</v>
      </c>
      <c r="V594" s="6">
        <f t="shared" si="86"/>
        <v>52937599.840000004</v>
      </c>
      <c r="W594" s="6">
        <f t="shared" si="86"/>
        <v>1147.0999999999999</v>
      </c>
      <c r="X594" s="6">
        <f t="shared" si="86"/>
        <v>7507750.25</v>
      </c>
      <c r="Y594" s="6">
        <f t="shared" si="86"/>
        <v>620</v>
      </c>
      <c r="Z594" s="6">
        <f t="shared" si="86"/>
        <v>686506.21</v>
      </c>
      <c r="AA594" s="6"/>
      <c r="AB594" s="6"/>
      <c r="AC594" s="6"/>
      <c r="AD594" s="6"/>
      <c r="AE594" s="6">
        <f>AE595+AE600+AE612</f>
        <v>203269.92</v>
      </c>
      <c r="AF594" s="6">
        <f>AF595+AF600+AF612</f>
        <v>259786.73</v>
      </c>
      <c r="AG594" s="29"/>
      <c r="AH594" s="118"/>
      <c r="AI594" s="159"/>
      <c r="AJ594" s="182"/>
      <c r="AK594" s="182"/>
      <c r="AL594" s="182"/>
      <c r="AM594" s="182"/>
      <c r="AN594" s="182"/>
      <c r="AQ594" s="70" t="str">
        <f t="shared" ref="AQ594:AQ643" si="87">CONCATENATE(AO594,AP594)</f>
        <v/>
      </c>
      <c r="AR594" s="70"/>
      <c r="AS594" s="70"/>
      <c r="AV594" s="114"/>
    </row>
    <row r="595" spans="1:48" ht="22.5" customHeight="1" x14ac:dyDescent="0.25">
      <c r="A595" s="93" t="str">
        <f t="shared" si="80"/>
        <v/>
      </c>
      <c r="B595" s="93"/>
      <c r="C595" s="236" t="s">
        <v>188</v>
      </c>
      <c r="D595" s="8"/>
      <c r="E595" s="9"/>
      <c r="F595" s="9"/>
      <c r="G595" s="12"/>
      <c r="H595" s="12"/>
      <c r="I595" s="6">
        <f>SUM(I596:I599)</f>
        <v>5939.7999999999993</v>
      </c>
      <c r="J595" s="6">
        <f>SUM(J596:J599)</f>
        <v>5451.2</v>
      </c>
      <c r="K595" s="6">
        <f>SUM(K596:K599)</f>
        <v>4569.5</v>
      </c>
      <c r="L595" s="34">
        <f>SUM(L596:L599)</f>
        <v>232</v>
      </c>
      <c r="M595" s="6">
        <f>SUM(M596:M599)</f>
        <v>5932302.3799999999</v>
      </c>
      <c r="N595" s="6"/>
      <c r="O595" s="6"/>
      <c r="P595" s="6"/>
      <c r="Q595" s="6">
        <f>SUM(Q596:Q599)</f>
        <v>5932302.3799999999</v>
      </c>
      <c r="R595" s="6">
        <f>SUM(R596:R599)</f>
        <v>1333834.72</v>
      </c>
      <c r="S595" s="6"/>
      <c r="T595" s="6"/>
      <c r="U595" s="6">
        <f>SUM(U596:U599)</f>
        <v>1432</v>
      </c>
      <c r="V595" s="6">
        <f>SUM(V596:V599)</f>
        <v>3708691.5300000003</v>
      </c>
      <c r="W595" s="6"/>
      <c r="X595" s="6"/>
      <c r="Y595" s="6">
        <f>SUM(Y596:Y599)</f>
        <v>620</v>
      </c>
      <c r="Z595" s="6">
        <f>SUM(Z596:Z599)</f>
        <v>686506.21</v>
      </c>
      <c r="AA595" s="6"/>
      <c r="AB595" s="6"/>
      <c r="AC595" s="6"/>
      <c r="AD595" s="6"/>
      <c r="AE595" s="6">
        <f>SUM(AE596:AE599)</f>
        <v>203269.92</v>
      </c>
      <c r="AF595" s="201"/>
      <c r="AG595" s="29"/>
      <c r="AH595" s="118"/>
      <c r="AI595" s="159"/>
      <c r="AJ595" s="182"/>
      <c r="AK595" s="182"/>
      <c r="AL595" s="182"/>
      <c r="AM595" s="182"/>
      <c r="AN595" s="182"/>
      <c r="AQ595" s="70" t="str">
        <f t="shared" si="87"/>
        <v/>
      </c>
      <c r="AR595" s="70"/>
      <c r="AS595" s="70"/>
      <c r="AV595" s="114"/>
    </row>
    <row r="596" spans="1:48" ht="22.5" customHeight="1" x14ac:dyDescent="0.25">
      <c r="A596" s="93" t="str">
        <f t="shared" si="80"/>
        <v>542.</v>
      </c>
      <c r="B596" s="93">
        <v>1540</v>
      </c>
      <c r="C596" s="225" t="s">
        <v>453</v>
      </c>
      <c r="D596" s="8">
        <v>1980</v>
      </c>
      <c r="E596" s="8" t="s">
        <v>23</v>
      </c>
      <c r="F596" s="8" t="s">
        <v>24</v>
      </c>
      <c r="G596" s="14">
        <v>2</v>
      </c>
      <c r="H596" s="14">
        <v>6</v>
      </c>
      <c r="I596" s="13">
        <v>859.9</v>
      </c>
      <c r="J596" s="11">
        <v>805.3</v>
      </c>
      <c r="K596" s="13">
        <v>805.3</v>
      </c>
      <c r="L596" s="39">
        <v>67</v>
      </c>
      <c r="M596" s="19">
        <f>R596+T596+V596+X596+Z596+AB596+AE596+AF596</f>
        <v>1519879.84</v>
      </c>
      <c r="N596" s="19"/>
      <c r="O596" s="19"/>
      <c r="P596" s="19"/>
      <c r="Q596" s="11">
        <f>M596</f>
        <v>1519879.84</v>
      </c>
      <c r="R596" s="13"/>
      <c r="S596" s="36"/>
      <c r="T596" s="13"/>
      <c r="U596" s="13">
        <v>790</v>
      </c>
      <c r="V596" s="13">
        <v>1519879.84</v>
      </c>
      <c r="W596" s="13"/>
      <c r="X596" s="13"/>
      <c r="Y596" s="13"/>
      <c r="Z596" s="13"/>
      <c r="AA596" s="13"/>
      <c r="AB596" s="13"/>
      <c r="AC596" s="13"/>
      <c r="AD596" s="13"/>
      <c r="AE596" s="13"/>
      <c r="AF596" s="76"/>
      <c r="AG596" s="29" t="s">
        <v>197</v>
      </c>
      <c r="AH596" s="118"/>
      <c r="AI596" s="159"/>
      <c r="AJ596" s="183"/>
      <c r="AK596" s="183"/>
      <c r="AL596" s="183"/>
      <c r="AM596" s="183"/>
      <c r="AN596" s="183"/>
      <c r="AO596" s="70">
        <f>MAX(AO$26:AO595)+1</f>
        <v>542</v>
      </c>
      <c r="AP596" s="70" t="s">
        <v>142</v>
      </c>
      <c r="AQ596" s="70" t="str">
        <f t="shared" si="87"/>
        <v>542.</v>
      </c>
      <c r="AS596" s="70"/>
      <c r="AV596" s="114"/>
    </row>
    <row r="597" spans="1:48" ht="22.5" customHeight="1" x14ac:dyDescent="0.25">
      <c r="A597" s="93" t="str">
        <f t="shared" si="80"/>
        <v>543.</v>
      </c>
      <c r="B597" s="93">
        <v>1567</v>
      </c>
      <c r="C597" s="222" t="s">
        <v>466</v>
      </c>
      <c r="D597" s="8">
        <v>1978</v>
      </c>
      <c r="E597" s="8" t="s">
        <v>23</v>
      </c>
      <c r="F597" s="8" t="s">
        <v>24</v>
      </c>
      <c r="G597" s="8">
        <v>2</v>
      </c>
      <c r="H597" s="8">
        <v>2</v>
      </c>
      <c r="I597" s="13">
        <v>800.2</v>
      </c>
      <c r="J597" s="11">
        <v>744</v>
      </c>
      <c r="K597" s="13">
        <v>744</v>
      </c>
      <c r="L597" s="39">
        <v>24</v>
      </c>
      <c r="M597" s="19">
        <f>R597+T597+V597+X597+Z597+AB597+AE597+AF597</f>
        <v>2188811.69</v>
      </c>
      <c r="N597" s="19"/>
      <c r="O597" s="19"/>
      <c r="P597" s="19"/>
      <c r="Q597" s="11">
        <f>M597</f>
        <v>2188811.69</v>
      </c>
      <c r="R597" s="19"/>
      <c r="S597" s="39"/>
      <c r="T597" s="19"/>
      <c r="U597" s="19">
        <v>642</v>
      </c>
      <c r="V597" s="19">
        <v>2188811.69</v>
      </c>
      <c r="W597" s="19"/>
      <c r="X597" s="19"/>
      <c r="Y597" s="19"/>
      <c r="Z597" s="19"/>
      <c r="AA597" s="19"/>
      <c r="AB597" s="19"/>
      <c r="AC597" s="19"/>
      <c r="AD597" s="19"/>
      <c r="AE597" s="19"/>
      <c r="AF597" s="206"/>
      <c r="AG597" s="29" t="s">
        <v>197</v>
      </c>
      <c r="AH597" s="118"/>
      <c r="AI597" s="159"/>
      <c r="AJ597" s="182"/>
      <c r="AK597" s="182"/>
      <c r="AL597" s="182"/>
      <c r="AM597" s="182"/>
      <c r="AN597" s="182"/>
      <c r="AO597" s="70">
        <f>MAX(AO$26:AO596)+1</f>
        <v>543</v>
      </c>
      <c r="AP597" s="70" t="s">
        <v>142</v>
      </c>
      <c r="AQ597" s="70" t="str">
        <f t="shared" si="87"/>
        <v>543.</v>
      </c>
      <c r="AS597" s="70"/>
      <c r="AV597" s="114"/>
    </row>
    <row r="598" spans="1:48" ht="22.5" customHeight="1" x14ac:dyDescent="0.25">
      <c r="A598" s="93" t="str">
        <f t="shared" si="80"/>
        <v>544.</v>
      </c>
      <c r="B598" s="93">
        <v>1629</v>
      </c>
      <c r="C598" s="225" t="s">
        <v>456</v>
      </c>
      <c r="D598" s="8">
        <v>1973</v>
      </c>
      <c r="E598" s="8" t="s">
        <v>23</v>
      </c>
      <c r="F598" s="8" t="s">
        <v>24</v>
      </c>
      <c r="G598" s="14">
        <v>2</v>
      </c>
      <c r="H598" s="14">
        <v>2</v>
      </c>
      <c r="I598" s="13">
        <v>560.1</v>
      </c>
      <c r="J598" s="11">
        <v>512.79999999999995</v>
      </c>
      <c r="K598" s="13">
        <v>512.79999999999995</v>
      </c>
      <c r="L598" s="39">
        <v>28</v>
      </c>
      <c r="M598" s="19">
        <f>R598+T598+V598+X598+Z598+AB598+AE598+AF598</f>
        <v>686506.21</v>
      </c>
      <c r="N598" s="19"/>
      <c r="O598" s="19"/>
      <c r="P598" s="19"/>
      <c r="Q598" s="11">
        <f>M598</f>
        <v>686506.21</v>
      </c>
      <c r="R598" s="13"/>
      <c r="S598" s="36"/>
      <c r="T598" s="13"/>
      <c r="U598" s="13"/>
      <c r="V598" s="13"/>
      <c r="W598" s="104"/>
      <c r="X598" s="104"/>
      <c r="Y598" s="13">
        <v>620</v>
      </c>
      <c r="Z598" s="13">
        <v>686506.21</v>
      </c>
      <c r="AA598" s="13"/>
      <c r="AB598" s="13"/>
      <c r="AC598" s="13"/>
      <c r="AD598" s="13"/>
      <c r="AE598" s="13"/>
      <c r="AF598" s="76"/>
      <c r="AG598" s="29" t="s">
        <v>197</v>
      </c>
      <c r="AH598" s="118"/>
      <c r="AI598" s="159"/>
      <c r="AJ598" s="183"/>
      <c r="AK598" s="183"/>
      <c r="AL598" s="183"/>
      <c r="AM598" s="183"/>
      <c r="AN598" s="183"/>
      <c r="AO598" s="70">
        <f>MAX(AO$26:AO597)+1</f>
        <v>544</v>
      </c>
      <c r="AP598" s="70" t="s">
        <v>142</v>
      </c>
      <c r="AQ598" s="70" t="str">
        <f t="shared" si="87"/>
        <v>544.</v>
      </c>
      <c r="AS598" s="70"/>
      <c r="AV598" s="114"/>
    </row>
    <row r="599" spans="1:48" ht="22.5" customHeight="1" x14ac:dyDescent="0.25">
      <c r="A599" s="93" t="str">
        <f t="shared" si="80"/>
        <v>545.</v>
      </c>
      <c r="B599" s="93">
        <v>1588</v>
      </c>
      <c r="C599" s="225" t="s">
        <v>1269</v>
      </c>
      <c r="D599" s="8">
        <v>1971</v>
      </c>
      <c r="E599" s="8" t="s">
        <v>23</v>
      </c>
      <c r="F599" s="8" t="s">
        <v>24</v>
      </c>
      <c r="G599" s="14">
        <v>5</v>
      </c>
      <c r="H599" s="14">
        <v>4</v>
      </c>
      <c r="I599" s="13">
        <v>3719.6</v>
      </c>
      <c r="J599" s="11">
        <v>3389.1</v>
      </c>
      <c r="K599" s="13">
        <v>2507.4</v>
      </c>
      <c r="L599" s="39">
        <v>113</v>
      </c>
      <c r="M599" s="19">
        <f>R599+T599+V599+X599+Z599+AB599+AE599+AF599</f>
        <v>1537104.64</v>
      </c>
      <c r="N599" s="19"/>
      <c r="O599" s="19"/>
      <c r="P599" s="19"/>
      <c r="Q599" s="11">
        <f>M599</f>
        <v>1537104.64</v>
      </c>
      <c r="R599" s="13">
        <v>1333834.72</v>
      </c>
      <c r="S599" s="36"/>
      <c r="T599" s="13"/>
      <c r="U599" s="13"/>
      <c r="V599" s="13"/>
      <c r="W599" s="13"/>
      <c r="X599" s="11"/>
      <c r="Y599" s="13"/>
      <c r="Z599" s="13"/>
      <c r="AA599" s="13"/>
      <c r="AB599" s="13"/>
      <c r="AC599" s="13"/>
      <c r="AD599" s="13"/>
      <c r="AE599" s="13">
        <v>203269.92</v>
      </c>
      <c r="AF599" s="76"/>
      <c r="AG599" s="29" t="s">
        <v>197</v>
      </c>
      <c r="AH599" s="118"/>
      <c r="AI599" s="159"/>
      <c r="AJ599" s="183" t="s">
        <v>1395</v>
      </c>
      <c r="AK599" s="183"/>
      <c r="AL599" s="183"/>
      <c r="AM599" s="183"/>
      <c r="AN599" s="183"/>
      <c r="AO599" s="70">
        <f>MAX(AO$26:AO598)+1</f>
        <v>545</v>
      </c>
      <c r="AP599" s="70" t="s">
        <v>142</v>
      </c>
      <c r="AQ599" s="70" t="str">
        <f t="shared" si="87"/>
        <v>545.</v>
      </c>
      <c r="AS599" s="70"/>
      <c r="AV599" s="114"/>
    </row>
    <row r="600" spans="1:48" ht="22.5" customHeight="1" x14ac:dyDescent="0.25">
      <c r="A600" s="93" t="str">
        <f t="shared" si="80"/>
        <v/>
      </c>
      <c r="B600" s="93"/>
      <c r="C600" s="236" t="s">
        <v>189</v>
      </c>
      <c r="D600" s="8"/>
      <c r="E600" s="9"/>
      <c r="F600" s="9"/>
      <c r="G600" s="12"/>
      <c r="H600" s="12"/>
      <c r="I600" s="6">
        <f>SUM(I601:I611)</f>
        <v>9043.56</v>
      </c>
      <c r="J600" s="6">
        <f>SUM(J601:J611)</f>
        <v>8012.0599999999995</v>
      </c>
      <c r="K600" s="6">
        <f>SUM(K601:K611)</f>
        <v>8012.0599999999995</v>
      </c>
      <c r="L600" s="120">
        <f>SUM(L601:L611)</f>
        <v>363</v>
      </c>
      <c r="M600" s="6">
        <f>SUM(M601:M611)</f>
        <v>17693774.91</v>
      </c>
      <c r="N600" s="6"/>
      <c r="O600" s="6"/>
      <c r="P600" s="6"/>
      <c r="Q600" s="6">
        <f>SUM(Q601:Q611)</f>
        <v>17693774.91</v>
      </c>
      <c r="R600" s="6"/>
      <c r="S600" s="6"/>
      <c r="T600" s="6"/>
      <c r="U600" s="6">
        <f>SUM(U601:U611)</f>
        <v>4600.7</v>
      </c>
      <c r="V600" s="6">
        <f>SUM(V601:V611)</f>
        <v>17093082.800000001</v>
      </c>
      <c r="W600" s="6">
        <f>SUM(W601:W611)</f>
        <v>780.9</v>
      </c>
      <c r="X600" s="6">
        <f>SUM(X601:X611)</f>
        <v>600692.11</v>
      </c>
      <c r="Y600" s="6"/>
      <c r="Z600" s="6"/>
      <c r="AA600" s="6"/>
      <c r="AB600" s="6"/>
      <c r="AC600" s="6"/>
      <c r="AD600" s="6"/>
      <c r="AE600" s="6"/>
      <c r="AF600" s="6"/>
      <c r="AG600" s="29"/>
      <c r="AH600" s="118"/>
      <c r="AI600" s="159"/>
      <c r="AJ600" s="182"/>
      <c r="AK600" s="182"/>
      <c r="AL600" s="182"/>
      <c r="AM600" s="182"/>
      <c r="AN600" s="182"/>
      <c r="AQ600" s="70" t="str">
        <f t="shared" si="87"/>
        <v/>
      </c>
      <c r="AR600" s="70"/>
      <c r="AS600" s="70"/>
      <c r="AV600" s="114"/>
    </row>
    <row r="601" spans="1:48" ht="22.5" customHeight="1" x14ac:dyDescent="0.25">
      <c r="A601" s="93" t="str">
        <f t="shared" si="80"/>
        <v>546.</v>
      </c>
      <c r="B601" s="93">
        <v>1519</v>
      </c>
      <c r="C601" s="226" t="s">
        <v>471</v>
      </c>
      <c r="D601" s="8">
        <v>1961</v>
      </c>
      <c r="E601" s="8" t="s">
        <v>23</v>
      </c>
      <c r="F601" s="8" t="s">
        <v>24</v>
      </c>
      <c r="G601" s="4">
        <v>2</v>
      </c>
      <c r="H601" s="4">
        <v>1</v>
      </c>
      <c r="I601" s="13">
        <v>344.1</v>
      </c>
      <c r="J601" s="11">
        <v>310.8</v>
      </c>
      <c r="K601" s="13">
        <v>310.8</v>
      </c>
      <c r="L601" s="39">
        <v>12</v>
      </c>
      <c r="M601" s="19">
        <f t="shared" ref="M601:M611" si="88">R601+T601+V601+X601+Z601+AB601+AE601+AF601</f>
        <v>1178191.3700000001</v>
      </c>
      <c r="N601" s="19"/>
      <c r="O601" s="19"/>
      <c r="P601" s="19"/>
      <c r="Q601" s="11">
        <f t="shared" ref="Q601:Q611" si="89">M601</f>
        <v>1178191.3700000001</v>
      </c>
      <c r="R601" s="19"/>
      <c r="S601" s="39"/>
      <c r="T601" s="19"/>
      <c r="U601" s="19">
        <v>308.8</v>
      </c>
      <c r="V601" s="19">
        <v>1178191.3700000001</v>
      </c>
      <c r="W601" s="19"/>
      <c r="X601" s="19"/>
      <c r="Y601" s="19"/>
      <c r="Z601" s="19"/>
      <c r="AA601" s="19"/>
      <c r="AB601" s="19"/>
      <c r="AC601" s="19"/>
      <c r="AD601" s="19"/>
      <c r="AE601" s="19"/>
      <c r="AF601" s="206"/>
      <c r="AG601" s="29" t="s">
        <v>197</v>
      </c>
      <c r="AH601" s="118"/>
      <c r="AI601" s="159"/>
      <c r="AJ601" s="182"/>
      <c r="AK601" s="182"/>
      <c r="AL601" s="182"/>
      <c r="AM601" s="182"/>
      <c r="AN601" s="182"/>
      <c r="AO601" s="70">
        <f>MAX(AO$26:AO600)+1</f>
        <v>546</v>
      </c>
      <c r="AP601" s="70" t="s">
        <v>142</v>
      </c>
      <c r="AQ601" s="70" t="str">
        <f t="shared" si="87"/>
        <v>546.</v>
      </c>
      <c r="AS601" s="70"/>
      <c r="AV601" s="114"/>
    </row>
    <row r="602" spans="1:48" ht="22.5" customHeight="1" x14ac:dyDescent="0.25">
      <c r="A602" s="93" t="str">
        <f t="shared" ref="A602:A662" si="90">AQ602</f>
        <v>547.</v>
      </c>
      <c r="B602" s="93">
        <v>1672</v>
      </c>
      <c r="C602" s="225" t="s">
        <v>458</v>
      </c>
      <c r="D602" s="8">
        <v>1983</v>
      </c>
      <c r="E602" s="8" t="s">
        <v>23</v>
      </c>
      <c r="F602" s="8" t="s">
        <v>24</v>
      </c>
      <c r="G602" s="14">
        <v>2</v>
      </c>
      <c r="H602" s="14">
        <v>3</v>
      </c>
      <c r="I602" s="13">
        <v>1042.5</v>
      </c>
      <c r="J602" s="11">
        <v>939.5</v>
      </c>
      <c r="K602" s="13">
        <v>939.5</v>
      </c>
      <c r="L602" s="39">
        <v>39</v>
      </c>
      <c r="M602" s="19">
        <f t="shared" si="88"/>
        <v>3195194.39</v>
      </c>
      <c r="N602" s="19"/>
      <c r="O602" s="19"/>
      <c r="P602" s="19"/>
      <c r="Q602" s="11">
        <f t="shared" si="89"/>
        <v>3195194.39</v>
      </c>
      <c r="R602" s="13"/>
      <c r="S602" s="36"/>
      <c r="T602" s="13"/>
      <c r="U602" s="13">
        <v>869.9</v>
      </c>
      <c r="V602" s="13">
        <v>3195194.39</v>
      </c>
      <c r="W602" s="13"/>
      <c r="X602" s="13"/>
      <c r="Y602" s="13"/>
      <c r="Z602" s="13"/>
      <c r="AA602" s="13"/>
      <c r="AB602" s="13"/>
      <c r="AC602" s="13"/>
      <c r="AD602" s="13"/>
      <c r="AE602" s="13"/>
      <c r="AF602" s="76"/>
      <c r="AG602" s="29" t="s">
        <v>197</v>
      </c>
      <c r="AH602" s="118"/>
      <c r="AI602" s="159"/>
      <c r="AJ602" s="183"/>
      <c r="AK602" s="183"/>
      <c r="AL602" s="183"/>
      <c r="AM602" s="183"/>
      <c r="AN602" s="183"/>
      <c r="AO602" s="70">
        <f>MAX(AO$26:AO601)+1</f>
        <v>547</v>
      </c>
      <c r="AP602" s="70" t="s">
        <v>142</v>
      </c>
      <c r="AQ602" s="70" t="str">
        <f t="shared" si="87"/>
        <v>547.</v>
      </c>
      <c r="AS602" s="70"/>
      <c r="AV602" s="114"/>
    </row>
    <row r="603" spans="1:48" ht="22.5" customHeight="1" x14ac:dyDescent="0.25">
      <c r="A603" s="93" t="str">
        <f t="shared" si="90"/>
        <v>548.</v>
      </c>
      <c r="B603" s="93">
        <v>1539</v>
      </c>
      <c r="C603" s="225" t="s">
        <v>452</v>
      </c>
      <c r="D603" s="8">
        <v>1961</v>
      </c>
      <c r="E603" s="8" t="s">
        <v>23</v>
      </c>
      <c r="F603" s="8" t="s">
        <v>24</v>
      </c>
      <c r="G603" s="14">
        <v>2</v>
      </c>
      <c r="H603" s="14">
        <v>1</v>
      </c>
      <c r="I603" s="13">
        <v>337.3</v>
      </c>
      <c r="J603" s="11">
        <v>308.89999999999998</v>
      </c>
      <c r="K603" s="13">
        <v>308.89999999999998</v>
      </c>
      <c r="L603" s="39">
        <v>27</v>
      </c>
      <c r="M603" s="19">
        <f t="shared" si="88"/>
        <v>1139735.0900000001</v>
      </c>
      <c r="N603" s="19"/>
      <c r="O603" s="19"/>
      <c r="P603" s="19"/>
      <c r="Q603" s="11">
        <f t="shared" si="89"/>
        <v>1139735.0900000001</v>
      </c>
      <c r="R603" s="13"/>
      <c r="S603" s="36"/>
      <c r="T603" s="13"/>
      <c r="U603" s="13">
        <v>308.10000000000002</v>
      </c>
      <c r="V603" s="13">
        <v>1139735.0900000001</v>
      </c>
      <c r="W603" s="13"/>
      <c r="X603" s="13"/>
      <c r="Y603" s="13"/>
      <c r="Z603" s="13"/>
      <c r="AA603" s="13"/>
      <c r="AB603" s="13"/>
      <c r="AC603" s="13"/>
      <c r="AD603" s="13"/>
      <c r="AE603" s="13"/>
      <c r="AF603" s="76"/>
      <c r="AG603" s="29" t="s">
        <v>197</v>
      </c>
      <c r="AH603" s="118"/>
      <c r="AI603" s="159"/>
      <c r="AJ603" s="183"/>
      <c r="AK603" s="183"/>
      <c r="AL603" s="183"/>
      <c r="AM603" s="183"/>
      <c r="AN603" s="183"/>
      <c r="AO603" s="70">
        <f>MAX(AO$26:AO602)+1</f>
        <v>548</v>
      </c>
      <c r="AP603" s="70" t="s">
        <v>142</v>
      </c>
      <c r="AQ603" s="70" t="str">
        <f t="shared" si="87"/>
        <v>548.</v>
      </c>
      <c r="AS603" s="70"/>
      <c r="AV603" s="114"/>
    </row>
    <row r="604" spans="1:48" ht="22.5" customHeight="1" x14ac:dyDescent="0.25">
      <c r="A604" s="93" t="str">
        <f t="shared" si="90"/>
        <v>549.</v>
      </c>
      <c r="B604" s="93">
        <v>1504</v>
      </c>
      <c r="C604" s="222" t="s">
        <v>462</v>
      </c>
      <c r="D604" s="8">
        <v>1960</v>
      </c>
      <c r="E604" s="8" t="s">
        <v>23</v>
      </c>
      <c r="F604" s="8" t="s">
        <v>24</v>
      </c>
      <c r="G604" s="8">
        <v>2</v>
      </c>
      <c r="H604" s="8">
        <v>1</v>
      </c>
      <c r="I604" s="13">
        <v>329</v>
      </c>
      <c r="J604" s="11">
        <v>298.10000000000002</v>
      </c>
      <c r="K604" s="13">
        <v>298.10000000000002</v>
      </c>
      <c r="L604" s="39">
        <v>18</v>
      </c>
      <c r="M604" s="19">
        <f t="shared" si="88"/>
        <v>1175775.1100000001</v>
      </c>
      <c r="N604" s="19"/>
      <c r="O604" s="19"/>
      <c r="P604" s="19"/>
      <c r="Q604" s="11">
        <f t="shared" si="89"/>
        <v>1175775.1100000001</v>
      </c>
      <c r="R604" s="19"/>
      <c r="S604" s="39"/>
      <c r="T604" s="19"/>
      <c r="U604" s="19">
        <v>297</v>
      </c>
      <c r="V604" s="19">
        <v>1175775.1100000001</v>
      </c>
      <c r="W604" s="19"/>
      <c r="X604" s="19"/>
      <c r="Y604" s="19"/>
      <c r="Z604" s="19"/>
      <c r="AA604" s="19"/>
      <c r="AB604" s="19"/>
      <c r="AC604" s="19"/>
      <c r="AD604" s="19"/>
      <c r="AE604" s="19"/>
      <c r="AF604" s="206"/>
      <c r="AG604" s="29" t="s">
        <v>197</v>
      </c>
      <c r="AH604" s="118"/>
      <c r="AI604" s="159"/>
      <c r="AJ604" s="182"/>
      <c r="AK604" s="182"/>
      <c r="AL604" s="182"/>
      <c r="AM604" s="182"/>
      <c r="AN604" s="182"/>
      <c r="AO604" s="70">
        <f>MAX(AO$26:AO603)+1</f>
        <v>549</v>
      </c>
      <c r="AP604" s="70" t="s">
        <v>142</v>
      </c>
      <c r="AQ604" s="70" t="str">
        <f t="shared" si="87"/>
        <v>549.</v>
      </c>
      <c r="AS604" s="70"/>
      <c r="AV604" s="114"/>
    </row>
    <row r="605" spans="1:48" ht="22.5" customHeight="1" x14ac:dyDescent="0.25">
      <c r="A605" s="93" t="str">
        <f t="shared" si="90"/>
        <v>550.</v>
      </c>
      <c r="B605" s="93">
        <v>1548</v>
      </c>
      <c r="C605" s="222" t="s">
        <v>463</v>
      </c>
      <c r="D605" s="8">
        <v>1968</v>
      </c>
      <c r="E605" s="8" t="s">
        <v>23</v>
      </c>
      <c r="F605" s="8" t="s">
        <v>24</v>
      </c>
      <c r="G605" s="8">
        <v>2</v>
      </c>
      <c r="H605" s="8">
        <v>1</v>
      </c>
      <c r="I605" s="13">
        <v>282.2</v>
      </c>
      <c r="J605" s="11">
        <v>252.7</v>
      </c>
      <c r="K605" s="13">
        <v>252.7</v>
      </c>
      <c r="L605" s="39">
        <v>14</v>
      </c>
      <c r="M605" s="19">
        <f t="shared" si="88"/>
        <v>1036758.65</v>
      </c>
      <c r="N605" s="19"/>
      <c r="O605" s="19"/>
      <c r="P605" s="19"/>
      <c r="Q605" s="11">
        <f t="shared" si="89"/>
        <v>1036758.65</v>
      </c>
      <c r="R605" s="19"/>
      <c r="S605" s="39"/>
      <c r="T605" s="19"/>
      <c r="U605" s="19">
        <v>298.60000000000002</v>
      </c>
      <c r="V605" s="19">
        <v>1036758.65</v>
      </c>
      <c r="W605" s="19"/>
      <c r="X605" s="19"/>
      <c r="Y605" s="19"/>
      <c r="Z605" s="19"/>
      <c r="AA605" s="19"/>
      <c r="AB605" s="19"/>
      <c r="AC605" s="19"/>
      <c r="AD605" s="19"/>
      <c r="AE605" s="19"/>
      <c r="AF605" s="206"/>
      <c r="AG605" s="29" t="s">
        <v>197</v>
      </c>
      <c r="AH605" s="118"/>
      <c r="AI605" s="159"/>
      <c r="AJ605" s="182"/>
      <c r="AK605" s="182"/>
      <c r="AL605" s="182"/>
      <c r="AM605" s="182"/>
      <c r="AN605" s="182"/>
      <c r="AO605" s="70">
        <f>MAX(AO$26:AO604)+1</f>
        <v>550</v>
      </c>
      <c r="AP605" s="70" t="s">
        <v>142</v>
      </c>
      <c r="AQ605" s="70" t="str">
        <f t="shared" si="87"/>
        <v>550.</v>
      </c>
      <c r="AS605" s="70"/>
      <c r="AV605" s="114"/>
    </row>
    <row r="606" spans="1:48" ht="22.5" customHeight="1" x14ac:dyDescent="0.25">
      <c r="A606" s="93" t="str">
        <f t="shared" si="90"/>
        <v>551.</v>
      </c>
      <c r="B606" s="93">
        <v>1553</v>
      </c>
      <c r="C606" s="222" t="s">
        <v>464</v>
      </c>
      <c r="D606" s="8">
        <v>1959</v>
      </c>
      <c r="E606" s="8" t="s">
        <v>23</v>
      </c>
      <c r="F606" s="8" t="s">
        <v>24</v>
      </c>
      <c r="G606" s="8">
        <v>2</v>
      </c>
      <c r="H606" s="8">
        <v>1</v>
      </c>
      <c r="I606" s="13">
        <v>359.8</v>
      </c>
      <c r="J606" s="11">
        <v>326.39999999999998</v>
      </c>
      <c r="K606" s="13">
        <v>326.39999999999998</v>
      </c>
      <c r="L606" s="39">
        <v>24</v>
      </c>
      <c r="M606" s="19">
        <f t="shared" si="88"/>
        <v>1364987.11</v>
      </c>
      <c r="N606" s="19"/>
      <c r="O606" s="19"/>
      <c r="P606" s="19"/>
      <c r="Q606" s="11">
        <f t="shared" si="89"/>
        <v>1364987.11</v>
      </c>
      <c r="R606" s="19"/>
      <c r="S606" s="39"/>
      <c r="T606" s="19"/>
      <c r="U606" s="19">
        <v>285.3</v>
      </c>
      <c r="V606" s="19">
        <v>1364987.11</v>
      </c>
      <c r="W606" s="19"/>
      <c r="X606" s="19"/>
      <c r="Y606" s="19"/>
      <c r="Z606" s="19"/>
      <c r="AA606" s="19"/>
      <c r="AB606" s="19"/>
      <c r="AC606" s="19"/>
      <c r="AD606" s="19"/>
      <c r="AE606" s="19"/>
      <c r="AF606" s="206"/>
      <c r="AG606" s="29" t="s">
        <v>197</v>
      </c>
      <c r="AH606" s="118"/>
      <c r="AI606" s="159"/>
      <c r="AJ606" s="182"/>
      <c r="AK606" s="182"/>
      <c r="AL606" s="182"/>
      <c r="AM606" s="182"/>
      <c r="AN606" s="182"/>
      <c r="AO606" s="70">
        <f>MAX(AO$26:AO605)+1</f>
        <v>551</v>
      </c>
      <c r="AP606" s="70" t="s">
        <v>142</v>
      </c>
      <c r="AQ606" s="70" t="str">
        <f t="shared" si="87"/>
        <v>551.</v>
      </c>
      <c r="AS606" s="70"/>
      <c r="AV606" s="114"/>
    </row>
    <row r="607" spans="1:48" ht="22.5" customHeight="1" x14ac:dyDescent="0.25">
      <c r="A607" s="93" t="str">
        <f t="shared" si="90"/>
        <v>552.</v>
      </c>
      <c r="B607" s="93">
        <v>1563</v>
      </c>
      <c r="C607" s="225" t="s">
        <v>454</v>
      </c>
      <c r="D607" s="8">
        <v>1969</v>
      </c>
      <c r="E607" s="8" t="s">
        <v>23</v>
      </c>
      <c r="F607" s="8" t="s">
        <v>25</v>
      </c>
      <c r="G607" s="14">
        <v>2</v>
      </c>
      <c r="H607" s="14">
        <v>1</v>
      </c>
      <c r="I607" s="13">
        <v>159.5</v>
      </c>
      <c r="J607" s="11">
        <v>116.6</v>
      </c>
      <c r="K607" s="13">
        <v>116.6</v>
      </c>
      <c r="L607" s="39">
        <v>13</v>
      </c>
      <c r="M607" s="19">
        <f t="shared" si="88"/>
        <v>776609.83</v>
      </c>
      <c r="N607" s="19"/>
      <c r="O607" s="19"/>
      <c r="P607" s="19"/>
      <c r="Q607" s="11">
        <f t="shared" si="89"/>
        <v>776609.83</v>
      </c>
      <c r="R607" s="13"/>
      <c r="S607" s="36"/>
      <c r="T607" s="13"/>
      <c r="U607" s="13">
        <v>185.1</v>
      </c>
      <c r="V607" s="13">
        <v>776609.83</v>
      </c>
      <c r="W607" s="13"/>
      <c r="X607" s="13"/>
      <c r="Y607" s="13"/>
      <c r="Z607" s="13"/>
      <c r="AA607" s="13"/>
      <c r="AB607" s="13"/>
      <c r="AC607" s="13"/>
      <c r="AD607" s="13"/>
      <c r="AE607" s="13"/>
      <c r="AF607" s="76"/>
      <c r="AG607" s="29" t="s">
        <v>197</v>
      </c>
      <c r="AH607" s="118"/>
      <c r="AI607" s="159"/>
      <c r="AJ607" s="183"/>
      <c r="AK607" s="183"/>
      <c r="AL607" s="183"/>
      <c r="AM607" s="183"/>
      <c r="AN607" s="183"/>
      <c r="AO607" s="70">
        <f>MAX(AO$26:AO606)+1</f>
        <v>552</v>
      </c>
      <c r="AP607" s="70" t="s">
        <v>142</v>
      </c>
      <c r="AQ607" s="70" t="str">
        <f t="shared" si="87"/>
        <v>552.</v>
      </c>
      <c r="AS607" s="70"/>
      <c r="AV607" s="114"/>
    </row>
    <row r="608" spans="1:48" ht="22.5" customHeight="1" x14ac:dyDescent="0.25">
      <c r="A608" s="93" t="str">
        <f t="shared" si="90"/>
        <v>553.</v>
      </c>
      <c r="B608" s="93">
        <v>1564</v>
      </c>
      <c r="C608" s="222" t="s">
        <v>465</v>
      </c>
      <c r="D608" s="8">
        <v>1972</v>
      </c>
      <c r="E608" s="8" t="s">
        <v>23</v>
      </c>
      <c r="F608" s="8" t="s">
        <v>24</v>
      </c>
      <c r="G608" s="8">
        <v>2</v>
      </c>
      <c r="H608" s="8">
        <v>2</v>
      </c>
      <c r="I608" s="13">
        <v>612.20000000000005</v>
      </c>
      <c r="J608" s="11">
        <v>510.2</v>
      </c>
      <c r="K608" s="13">
        <v>510.2</v>
      </c>
      <c r="L608" s="39">
        <v>22</v>
      </c>
      <c r="M608" s="19">
        <f t="shared" si="88"/>
        <v>1765834.07</v>
      </c>
      <c r="N608" s="19"/>
      <c r="O608" s="19"/>
      <c r="P608" s="19"/>
      <c r="Q608" s="11">
        <f t="shared" si="89"/>
        <v>1765834.07</v>
      </c>
      <c r="R608" s="19"/>
      <c r="S608" s="39"/>
      <c r="T608" s="19"/>
      <c r="U608" s="19">
        <v>508.6</v>
      </c>
      <c r="V608" s="19">
        <v>1765834.07</v>
      </c>
      <c r="W608" s="19"/>
      <c r="X608" s="19"/>
      <c r="Y608" s="19"/>
      <c r="Z608" s="19"/>
      <c r="AA608" s="19"/>
      <c r="AB608" s="19"/>
      <c r="AC608" s="19"/>
      <c r="AD608" s="19"/>
      <c r="AE608" s="19"/>
      <c r="AF608" s="206"/>
      <c r="AG608" s="29" t="s">
        <v>197</v>
      </c>
      <c r="AH608" s="118"/>
      <c r="AI608" s="159"/>
      <c r="AJ608" s="182"/>
      <c r="AK608" s="182"/>
      <c r="AL608" s="182"/>
      <c r="AM608" s="182"/>
      <c r="AN608" s="182"/>
      <c r="AO608" s="70">
        <f>MAX(AO$26:AO607)+1</f>
        <v>553</v>
      </c>
      <c r="AP608" s="70" t="s">
        <v>142</v>
      </c>
      <c r="AQ608" s="70" t="str">
        <f t="shared" si="87"/>
        <v>553.</v>
      </c>
      <c r="AS608" s="70"/>
      <c r="AV608" s="114"/>
    </row>
    <row r="609" spans="1:48" ht="22.5" customHeight="1" x14ac:dyDescent="0.25">
      <c r="A609" s="93" t="str">
        <f t="shared" si="90"/>
        <v>554.</v>
      </c>
      <c r="B609" s="93">
        <v>1596</v>
      </c>
      <c r="C609" s="222" t="s">
        <v>467</v>
      </c>
      <c r="D609" s="8">
        <v>1975</v>
      </c>
      <c r="E609" s="8" t="s">
        <v>23</v>
      </c>
      <c r="F609" s="8" t="s">
        <v>24</v>
      </c>
      <c r="G609" s="8">
        <v>2</v>
      </c>
      <c r="H609" s="8">
        <v>3</v>
      </c>
      <c r="I609" s="13">
        <v>994.86</v>
      </c>
      <c r="J609" s="11">
        <v>953.86</v>
      </c>
      <c r="K609" s="13">
        <v>953.86</v>
      </c>
      <c r="L609" s="39">
        <v>35</v>
      </c>
      <c r="M609" s="19">
        <f t="shared" si="88"/>
        <v>3272964.36</v>
      </c>
      <c r="N609" s="19"/>
      <c r="O609" s="19"/>
      <c r="P609" s="19"/>
      <c r="Q609" s="11">
        <f t="shared" si="89"/>
        <v>3272964.36</v>
      </c>
      <c r="R609" s="19"/>
      <c r="S609" s="39"/>
      <c r="T609" s="19"/>
      <c r="U609" s="19">
        <v>894</v>
      </c>
      <c r="V609" s="19">
        <v>3272964.36</v>
      </c>
      <c r="W609" s="19"/>
      <c r="X609" s="19"/>
      <c r="Y609" s="19"/>
      <c r="Z609" s="19"/>
      <c r="AA609" s="19"/>
      <c r="AB609" s="19"/>
      <c r="AC609" s="19"/>
      <c r="AD609" s="19"/>
      <c r="AE609" s="19"/>
      <c r="AF609" s="206"/>
      <c r="AG609" s="29" t="s">
        <v>197</v>
      </c>
      <c r="AH609" s="118"/>
      <c r="AI609" s="159"/>
      <c r="AJ609" s="182"/>
      <c r="AK609" s="182"/>
      <c r="AL609" s="182"/>
      <c r="AM609" s="182"/>
      <c r="AN609" s="182"/>
      <c r="AO609" s="70">
        <f>MAX(AO$26:AO608)+1</f>
        <v>554</v>
      </c>
      <c r="AP609" s="70" t="s">
        <v>142</v>
      </c>
      <c r="AQ609" s="70" t="str">
        <f t="shared" si="87"/>
        <v>554.</v>
      </c>
      <c r="AS609" s="70"/>
      <c r="AV609" s="114"/>
    </row>
    <row r="610" spans="1:48" ht="22.5" customHeight="1" x14ac:dyDescent="0.25">
      <c r="A610" s="93" t="str">
        <f t="shared" si="90"/>
        <v>555.</v>
      </c>
      <c r="B610" s="93">
        <v>1612</v>
      </c>
      <c r="C610" s="226" t="s">
        <v>474</v>
      </c>
      <c r="D610" s="4">
        <v>1971</v>
      </c>
      <c r="E610" s="8" t="s">
        <v>23</v>
      </c>
      <c r="F610" s="4" t="s">
        <v>24</v>
      </c>
      <c r="G610" s="4">
        <v>2</v>
      </c>
      <c r="H610" s="4">
        <v>2</v>
      </c>
      <c r="I610" s="13">
        <v>751.8</v>
      </c>
      <c r="J610" s="11">
        <v>719.6</v>
      </c>
      <c r="K610" s="13">
        <v>719.6</v>
      </c>
      <c r="L610" s="39">
        <v>33</v>
      </c>
      <c r="M610" s="19">
        <f t="shared" si="88"/>
        <v>2187032.8199999998</v>
      </c>
      <c r="N610" s="19"/>
      <c r="O610" s="19"/>
      <c r="P610" s="19"/>
      <c r="Q610" s="11">
        <f t="shared" si="89"/>
        <v>2187032.8199999998</v>
      </c>
      <c r="R610" s="19"/>
      <c r="S610" s="39"/>
      <c r="T610" s="19"/>
      <c r="U610" s="19">
        <v>645.29999999999995</v>
      </c>
      <c r="V610" s="19">
        <v>2187032.8199999998</v>
      </c>
      <c r="W610" s="19"/>
      <c r="X610" s="19"/>
      <c r="Y610" s="19"/>
      <c r="Z610" s="19"/>
      <c r="AA610" s="19"/>
      <c r="AB610" s="19"/>
      <c r="AC610" s="19"/>
      <c r="AD610" s="19"/>
      <c r="AE610" s="19"/>
      <c r="AF610" s="206"/>
      <c r="AG610" s="29" t="s">
        <v>197</v>
      </c>
      <c r="AH610" s="118"/>
      <c r="AI610" s="159"/>
      <c r="AJ610" s="186"/>
      <c r="AK610" s="186"/>
      <c r="AL610" s="186"/>
      <c r="AM610" s="186"/>
      <c r="AN610" s="186"/>
      <c r="AO610" s="70">
        <f>MAX(AO$26:AO609)+1</f>
        <v>555</v>
      </c>
      <c r="AP610" s="70" t="s">
        <v>142</v>
      </c>
      <c r="AQ610" s="70" t="str">
        <f t="shared" si="87"/>
        <v>555.</v>
      </c>
      <c r="AS610" s="70"/>
      <c r="AV610" s="114"/>
    </row>
    <row r="611" spans="1:48" ht="22.9" customHeight="1" x14ac:dyDescent="0.25">
      <c r="A611" s="93" t="str">
        <f t="shared" si="90"/>
        <v>556.</v>
      </c>
      <c r="B611" s="93">
        <v>1641</v>
      </c>
      <c r="C611" s="226" t="s">
        <v>457</v>
      </c>
      <c r="D611" s="4">
        <v>1974</v>
      </c>
      <c r="E611" s="8" t="s">
        <v>23</v>
      </c>
      <c r="F611" s="4" t="s">
        <v>26</v>
      </c>
      <c r="G611" s="4">
        <v>5</v>
      </c>
      <c r="H611" s="4">
        <v>4</v>
      </c>
      <c r="I611" s="13">
        <v>3830.3</v>
      </c>
      <c r="J611" s="11">
        <v>3275.4</v>
      </c>
      <c r="K611" s="13">
        <v>3275.4</v>
      </c>
      <c r="L611" s="39">
        <v>126</v>
      </c>
      <c r="M611" s="19">
        <f t="shared" si="88"/>
        <v>600692.11</v>
      </c>
      <c r="N611" s="19"/>
      <c r="O611" s="19"/>
      <c r="P611" s="19"/>
      <c r="Q611" s="11">
        <f t="shared" si="89"/>
        <v>600692.11</v>
      </c>
      <c r="R611" s="19"/>
      <c r="S611" s="39"/>
      <c r="T611" s="19"/>
      <c r="U611" s="19"/>
      <c r="V611" s="19"/>
      <c r="W611" s="19">
        <v>780.9</v>
      </c>
      <c r="X611" s="19">
        <v>600692.11</v>
      </c>
      <c r="Y611" s="19"/>
      <c r="Z611" s="19"/>
      <c r="AA611" s="19"/>
      <c r="AB611" s="19"/>
      <c r="AC611" s="19"/>
      <c r="AD611" s="19"/>
      <c r="AE611" s="19"/>
      <c r="AF611" s="206"/>
      <c r="AG611" s="29" t="s">
        <v>197</v>
      </c>
      <c r="AH611" s="118"/>
      <c r="AI611" s="159"/>
      <c r="AJ611" s="186"/>
      <c r="AK611" s="186"/>
      <c r="AL611" s="186"/>
      <c r="AM611" s="186"/>
      <c r="AN611" s="186"/>
      <c r="AO611" s="70">
        <f>MAX(AO$26:AO610)+1</f>
        <v>556</v>
      </c>
      <c r="AP611" s="70" t="s">
        <v>142</v>
      </c>
      <c r="AQ611" s="70" t="str">
        <f t="shared" si="87"/>
        <v>556.</v>
      </c>
      <c r="AS611" s="70"/>
      <c r="AV611" s="114"/>
    </row>
    <row r="612" spans="1:48" ht="22.5" customHeight="1" x14ac:dyDescent="0.25">
      <c r="A612" s="93" t="str">
        <f t="shared" si="90"/>
        <v/>
      </c>
      <c r="B612" s="93"/>
      <c r="C612" s="236" t="s">
        <v>190</v>
      </c>
      <c r="D612" s="8"/>
      <c r="E612" s="9"/>
      <c r="F612" s="9"/>
      <c r="G612" s="12"/>
      <c r="H612" s="12"/>
      <c r="I612" s="6">
        <f>SUM(I613:I629)</f>
        <v>16646.800000000003</v>
      </c>
      <c r="J612" s="6">
        <f>SUM(J613:J629)</f>
        <v>14920.799999999997</v>
      </c>
      <c r="K612" s="6">
        <f>SUM(K613:K629)</f>
        <v>14920.799999999997</v>
      </c>
      <c r="L612" s="6">
        <f>SUM(L613:L629)</f>
        <v>622</v>
      </c>
      <c r="M612" s="6">
        <f>SUM(M613:M629)</f>
        <v>41448484.470000006</v>
      </c>
      <c r="N612" s="6"/>
      <c r="O612" s="6"/>
      <c r="P612" s="6"/>
      <c r="Q612" s="6">
        <f>SUM(Q613:Q629)</f>
        <v>41448484.470000006</v>
      </c>
      <c r="R612" s="6">
        <f>SUM(R613:R629)</f>
        <v>2145814.09</v>
      </c>
      <c r="S612" s="6"/>
      <c r="T612" s="6"/>
      <c r="U612" s="6">
        <f>SUM(U613:U629)</f>
        <v>7742.2</v>
      </c>
      <c r="V612" s="6">
        <f>SUM(V613:V629)</f>
        <v>32135825.509999998</v>
      </c>
      <c r="W612" s="6">
        <f>SUM(W613:W629)</f>
        <v>366.2</v>
      </c>
      <c r="X612" s="6">
        <f>SUM(X613:X629)</f>
        <v>6907058.1399999997</v>
      </c>
      <c r="Y612" s="6"/>
      <c r="Z612" s="6"/>
      <c r="AA612" s="6"/>
      <c r="AB612" s="6"/>
      <c r="AC612" s="6"/>
      <c r="AD612" s="6"/>
      <c r="AE612" s="6"/>
      <c r="AF612" s="6">
        <f>SUM(AF613:AF629)</f>
        <v>259786.73</v>
      </c>
      <c r="AG612" s="29"/>
      <c r="AH612" s="118"/>
      <c r="AI612" s="167"/>
      <c r="AJ612" s="189"/>
      <c r="AK612" s="189"/>
      <c r="AL612" s="189"/>
      <c r="AM612" s="189"/>
      <c r="AN612" s="189"/>
      <c r="AQ612" s="70" t="str">
        <f t="shared" si="87"/>
        <v/>
      </c>
      <c r="AR612" s="70"/>
      <c r="AS612" s="70"/>
      <c r="AV612" s="114"/>
    </row>
    <row r="613" spans="1:48" ht="22.5" customHeight="1" x14ac:dyDescent="0.25">
      <c r="A613" s="93" t="str">
        <f t="shared" si="90"/>
        <v>557.</v>
      </c>
      <c r="B613" s="93">
        <v>1528</v>
      </c>
      <c r="C613" s="226" t="s">
        <v>472</v>
      </c>
      <c r="D613" s="4">
        <v>1976</v>
      </c>
      <c r="E613" s="8" t="s">
        <v>23</v>
      </c>
      <c r="F613" s="4" t="s">
        <v>24</v>
      </c>
      <c r="G613" s="4">
        <v>2</v>
      </c>
      <c r="H613" s="4">
        <v>2</v>
      </c>
      <c r="I613" s="13">
        <v>784.8</v>
      </c>
      <c r="J613" s="11">
        <v>715.6</v>
      </c>
      <c r="K613" s="13">
        <v>715.6</v>
      </c>
      <c r="L613" s="39">
        <v>32</v>
      </c>
      <c r="M613" s="19">
        <f t="shared" ref="M613:M629" si="91">R613+T613+V613+X613+Z613+AB613+AE613+AF613</f>
        <v>957947.88</v>
      </c>
      <c r="N613" s="19"/>
      <c r="O613" s="19"/>
      <c r="P613" s="19"/>
      <c r="Q613" s="11">
        <f t="shared" ref="Q613:Q629" si="92">M613</f>
        <v>957947.88</v>
      </c>
      <c r="R613" s="19">
        <v>957947.88</v>
      </c>
      <c r="S613" s="3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6"/>
      <c r="AG613" s="29" t="s">
        <v>197</v>
      </c>
      <c r="AH613" s="118"/>
      <c r="AI613" s="159"/>
      <c r="AJ613" s="186" t="s">
        <v>1395</v>
      </c>
      <c r="AK613" s="186"/>
      <c r="AL613" s="186"/>
      <c r="AM613" s="186"/>
      <c r="AN613" s="186"/>
      <c r="AO613" s="70">
        <f>MAX(AO$26:AO612)+1</f>
        <v>557</v>
      </c>
      <c r="AP613" s="70" t="s">
        <v>142</v>
      </c>
      <c r="AQ613" s="70" t="str">
        <f t="shared" si="87"/>
        <v>557.</v>
      </c>
      <c r="AS613" s="70"/>
      <c r="AV613" s="114"/>
    </row>
    <row r="614" spans="1:48" ht="22.5" customHeight="1" x14ac:dyDescent="0.25">
      <c r="A614" s="93" t="str">
        <f t="shared" si="90"/>
        <v>558.</v>
      </c>
      <c r="B614" s="93">
        <v>1576</v>
      </c>
      <c r="C614" s="226" t="s">
        <v>473</v>
      </c>
      <c r="D614" s="4">
        <v>1985</v>
      </c>
      <c r="E614" s="8" t="s">
        <v>23</v>
      </c>
      <c r="F614" s="4" t="s">
        <v>26</v>
      </c>
      <c r="G614" s="4">
        <v>5</v>
      </c>
      <c r="H614" s="4">
        <v>4</v>
      </c>
      <c r="I614" s="13">
        <v>4917.3</v>
      </c>
      <c r="J614" s="11">
        <v>4256.3</v>
      </c>
      <c r="K614" s="13">
        <v>4256.3</v>
      </c>
      <c r="L614" s="39">
        <v>173</v>
      </c>
      <c r="M614" s="19">
        <f t="shared" si="91"/>
        <v>7166844.8700000001</v>
      </c>
      <c r="N614" s="19"/>
      <c r="O614" s="19"/>
      <c r="P614" s="19"/>
      <c r="Q614" s="11">
        <f t="shared" si="92"/>
        <v>7166844.8700000001</v>
      </c>
      <c r="R614" s="19"/>
      <c r="S614" s="39"/>
      <c r="T614" s="19"/>
      <c r="U614" s="19"/>
      <c r="V614" s="19"/>
      <c r="W614" s="19">
        <v>366.2</v>
      </c>
      <c r="X614" s="19">
        <v>6907058.1399999997</v>
      </c>
      <c r="Y614" s="19"/>
      <c r="Z614" s="19"/>
      <c r="AA614" s="19"/>
      <c r="AB614" s="19"/>
      <c r="AC614" s="19"/>
      <c r="AD614" s="19"/>
      <c r="AE614" s="19"/>
      <c r="AF614" s="206">
        <v>259786.73</v>
      </c>
      <c r="AG614" s="29" t="s">
        <v>197</v>
      </c>
      <c r="AH614" s="118"/>
      <c r="AI614" s="159"/>
      <c r="AJ614" s="186"/>
      <c r="AK614" s="186"/>
      <c r="AL614" s="186"/>
      <c r="AM614" s="186"/>
      <c r="AN614" s="186"/>
      <c r="AO614" s="70">
        <f>MAX(AO$26:AO613)+1</f>
        <v>558</v>
      </c>
      <c r="AP614" s="70" t="s">
        <v>142</v>
      </c>
      <c r="AQ614" s="70" t="str">
        <f t="shared" si="87"/>
        <v>558.</v>
      </c>
      <c r="AS614" s="70"/>
      <c r="AV614" s="114"/>
    </row>
    <row r="615" spans="1:48" ht="22.5" customHeight="1" x14ac:dyDescent="0.25">
      <c r="A615" s="93" t="str">
        <f t="shared" si="90"/>
        <v>559.</v>
      </c>
      <c r="B615" s="93">
        <v>1674</v>
      </c>
      <c r="C615" s="225" t="s">
        <v>459</v>
      </c>
      <c r="D615" s="8">
        <v>1988</v>
      </c>
      <c r="E615" s="8" t="s">
        <v>23</v>
      </c>
      <c r="F615" s="8" t="s">
        <v>24</v>
      </c>
      <c r="G615" s="14">
        <v>2</v>
      </c>
      <c r="H615" s="14">
        <v>3</v>
      </c>
      <c r="I615" s="13">
        <v>995.4</v>
      </c>
      <c r="J615" s="11">
        <v>839.4</v>
      </c>
      <c r="K615" s="13">
        <v>839.4</v>
      </c>
      <c r="L615" s="39">
        <v>49</v>
      </c>
      <c r="M615" s="19">
        <f t="shared" si="91"/>
        <v>3096322.03</v>
      </c>
      <c r="N615" s="19"/>
      <c r="O615" s="19"/>
      <c r="P615" s="19"/>
      <c r="Q615" s="11">
        <f t="shared" si="92"/>
        <v>3096322.03</v>
      </c>
      <c r="R615" s="13"/>
      <c r="S615" s="36"/>
      <c r="T615" s="13"/>
      <c r="U615" s="13">
        <v>836.5</v>
      </c>
      <c r="V615" s="13">
        <v>3096322.03</v>
      </c>
      <c r="W615" s="13"/>
      <c r="X615" s="13"/>
      <c r="Y615" s="13"/>
      <c r="Z615" s="13"/>
      <c r="AA615" s="13"/>
      <c r="AB615" s="13"/>
      <c r="AC615" s="13"/>
      <c r="AD615" s="13"/>
      <c r="AE615" s="13"/>
      <c r="AF615" s="76"/>
      <c r="AG615" s="29" t="s">
        <v>197</v>
      </c>
      <c r="AH615" s="118"/>
      <c r="AI615" s="159"/>
      <c r="AJ615" s="183"/>
      <c r="AK615" s="183"/>
      <c r="AL615" s="183"/>
      <c r="AM615" s="183"/>
      <c r="AN615" s="183"/>
      <c r="AO615" s="70">
        <f>MAX(AO$26:AO614)+1</f>
        <v>559</v>
      </c>
      <c r="AP615" s="70" t="s">
        <v>142</v>
      </c>
      <c r="AQ615" s="70" t="str">
        <f t="shared" si="87"/>
        <v>559.</v>
      </c>
      <c r="AS615" s="70"/>
      <c r="AV615" s="114"/>
    </row>
    <row r="616" spans="1:48" ht="22.5" customHeight="1" x14ac:dyDescent="0.25">
      <c r="A616" s="93" t="str">
        <f t="shared" si="90"/>
        <v>560.</v>
      </c>
      <c r="B616" s="93">
        <v>1616</v>
      </c>
      <c r="C616" s="222" t="s">
        <v>469</v>
      </c>
      <c r="D616" s="8">
        <v>1959</v>
      </c>
      <c r="E616" s="8" t="s">
        <v>23</v>
      </c>
      <c r="F616" s="8" t="s">
        <v>24</v>
      </c>
      <c r="G616" s="8">
        <v>2</v>
      </c>
      <c r="H616" s="8">
        <v>2</v>
      </c>
      <c r="I616" s="13">
        <v>849.6</v>
      </c>
      <c r="J616" s="11">
        <v>786.2</v>
      </c>
      <c r="K616" s="13">
        <v>786.2</v>
      </c>
      <c r="L616" s="39">
        <v>28</v>
      </c>
      <c r="M616" s="19">
        <f t="shared" si="91"/>
        <v>3041430.85</v>
      </c>
      <c r="N616" s="19"/>
      <c r="O616" s="19"/>
      <c r="P616" s="19"/>
      <c r="Q616" s="11">
        <f t="shared" si="92"/>
        <v>3041430.85</v>
      </c>
      <c r="R616" s="19"/>
      <c r="S616" s="39"/>
      <c r="T616" s="19"/>
      <c r="U616" s="19">
        <v>765</v>
      </c>
      <c r="V616" s="19">
        <v>3041430.85</v>
      </c>
      <c r="W616" s="19"/>
      <c r="X616" s="19"/>
      <c r="Y616" s="19"/>
      <c r="Z616" s="19"/>
      <c r="AA616" s="19"/>
      <c r="AB616" s="19"/>
      <c r="AC616" s="19"/>
      <c r="AD616" s="19"/>
      <c r="AE616" s="19"/>
      <c r="AF616" s="206"/>
      <c r="AG616" s="29" t="s">
        <v>197</v>
      </c>
      <c r="AH616" s="118"/>
      <c r="AI616" s="159"/>
      <c r="AJ616" s="182"/>
      <c r="AK616" s="182"/>
      <c r="AL616" s="182"/>
      <c r="AM616" s="182"/>
      <c r="AN616" s="182"/>
      <c r="AO616" s="70">
        <f>MAX(AO$26:AO615)+1</f>
        <v>560</v>
      </c>
      <c r="AP616" s="70" t="s">
        <v>142</v>
      </c>
      <c r="AQ616" s="70" t="str">
        <f t="shared" si="87"/>
        <v>560.</v>
      </c>
      <c r="AS616" s="70"/>
      <c r="AV616" s="114"/>
    </row>
    <row r="617" spans="1:48" ht="22.5" customHeight="1" x14ac:dyDescent="0.25">
      <c r="A617" s="93" t="str">
        <f t="shared" si="90"/>
        <v>561.</v>
      </c>
      <c r="B617" s="93">
        <v>1633</v>
      </c>
      <c r="C617" s="226" t="s">
        <v>476</v>
      </c>
      <c r="D617" s="4">
        <v>1960</v>
      </c>
      <c r="E617" s="8" t="s">
        <v>23</v>
      </c>
      <c r="F617" s="4" t="s">
        <v>24</v>
      </c>
      <c r="G617" s="4">
        <v>2</v>
      </c>
      <c r="H617" s="4">
        <v>2</v>
      </c>
      <c r="I617" s="18">
        <v>513.5</v>
      </c>
      <c r="J617" s="11">
        <v>453.3</v>
      </c>
      <c r="K617" s="18">
        <v>453.3</v>
      </c>
      <c r="L617" s="38">
        <v>18</v>
      </c>
      <c r="M617" s="19">
        <f t="shared" si="91"/>
        <v>1936142.15</v>
      </c>
      <c r="N617" s="19"/>
      <c r="O617" s="19"/>
      <c r="P617" s="19"/>
      <c r="Q617" s="11">
        <f t="shared" si="92"/>
        <v>1936142.15</v>
      </c>
      <c r="R617" s="19"/>
      <c r="S617" s="39"/>
      <c r="T617" s="19"/>
      <c r="U617" s="19">
        <v>449</v>
      </c>
      <c r="V617" s="19">
        <v>1936142.15</v>
      </c>
      <c r="W617" s="19"/>
      <c r="X617" s="19"/>
      <c r="Y617" s="19"/>
      <c r="Z617" s="19"/>
      <c r="AA617" s="19"/>
      <c r="AB617" s="19"/>
      <c r="AC617" s="19"/>
      <c r="AD617" s="19"/>
      <c r="AE617" s="19"/>
      <c r="AF617" s="206"/>
      <c r="AG617" s="29" t="s">
        <v>197</v>
      </c>
      <c r="AH617" s="118"/>
      <c r="AI617" s="159"/>
      <c r="AJ617" s="186"/>
      <c r="AK617" s="186"/>
      <c r="AL617" s="186"/>
      <c r="AM617" s="186"/>
      <c r="AN617" s="186"/>
      <c r="AO617" s="70">
        <f>MAX(AO$26:AO616)+1</f>
        <v>561</v>
      </c>
      <c r="AP617" s="70" t="s">
        <v>142</v>
      </c>
      <c r="AQ617" s="70" t="str">
        <f t="shared" si="87"/>
        <v>561.</v>
      </c>
      <c r="AS617" s="70"/>
      <c r="AV617" s="114"/>
    </row>
    <row r="618" spans="1:48" ht="22.5" customHeight="1" x14ac:dyDescent="0.25">
      <c r="A618" s="93" t="str">
        <f t="shared" si="90"/>
        <v>562.</v>
      </c>
      <c r="B618" s="93">
        <v>1634</v>
      </c>
      <c r="C618" s="226" t="s">
        <v>477</v>
      </c>
      <c r="D618" s="4">
        <v>1960</v>
      </c>
      <c r="E618" s="8" t="s">
        <v>23</v>
      </c>
      <c r="F618" s="4" t="s">
        <v>24</v>
      </c>
      <c r="G618" s="4">
        <v>2</v>
      </c>
      <c r="H618" s="4">
        <v>2</v>
      </c>
      <c r="I618" s="18">
        <v>526.70000000000005</v>
      </c>
      <c r="J618" s="11">
        <v>466.5</v>
      </c>
      <c r="K618" s="18">
        <v>466.5</v>
      </c>
      <c r="L618" s="38">
        <v>14</v>
      </c>
      <c r="M618" s="19">
        <f t="shared" si="91"/>
        <v>1969065.61</v>
      </c>
      <c r="N618" s="19"/>
      <c r="O618" s="19"/>
      <c r="P618" s="19"/>
      <c r="Q618" s="11">
        <f t="shared" si="92"/>
        <v>1969065.61</v>
      </c>
      <c r="R618" s="19"/>
      <c r="S618" s="39"/>
      <c r="T618" s="19"/>
      <c r="U618" s="19">
        <v>445</v>
      </c>
      <c r="V618" s="19">
        <v>1969065.61</v>
      </c>
      <c r="W618" s="19"/>
      <c r="X618" s="19"/>
      <c r="Y618" s="19"/>
      <c r="Z618" s="19"/>
      <c r="AA618" s="19"/>
      <c r="AB618" s="19"/>
      <c r="AC618" s="19"/>
      <c r="AD618" s="19"/>
      <c r="AE618" s="19"/>
      <c r="AF618" s="206"/>
      <c r="AG618" s="29" t="s">
        <v>197</v>
      </c>
      <c r="AH618" s="118"/>
      <c r="AI618" s="159"/>
      <c r="AJ618" s="186"/>
      <c r="AK618" s="186"/>
      <c r="AL618" s="186"/>
      <c r="AM618" s="186"/>
      <c r="AN618" s="186"/>
      <c r="AO618" s="70">
        <f>MAX(AO$26:AO617)+1</f>
        <v>562</v>
      </c>
      <c r="AP618" s="70" t="s">
        <v>142</v>
      </c>
      <c r="AQ618" s="70" t="str">
        <f t="shared" si="87"/>
        <v>562.</v>
      </c>
      <c r="AS618" s="70"/>
      <c r="AV618" s="114"/>
    </row>
    <row r="619" spans="1:48" ht="22.5" customHeight="1" x14ac:dyDescent="0.25">
      <c r="A619" s="93" t="str">
        <f t="shared" si="90"/>
        <v>563.</v>
      </c>
      <c r="B619" s="93">
        <v>1635</v>
      </c>
      <c r="C619" s="226" t="s">
        <v>478</v>
      </c>
      <c r="D619" s="4">
        <v>1960</v>
      </c>
      <c r="E619" s="8" t="s">
        <v>23</v>
      </c>
      <c r="F619" s="4" t="s">
        <v>24</v>
      </c>
      <c r="G619" s="4">
        <v>2</v>
      </c>
      <c r="H619" s="4">
        <v>2</v>
      </c>
      <c r="I619" s="18">
        <v>541.79999999999995</v>
      </c>
      <c r="J619" s="11">
        <v>473.3</v>
      </c>
      <c r="K619" s="18">
        <v>473.3</v>
      </c>
      <c r="L619" s="38">
        <v>26</v>
      </c>
      <c r="M619" s="19">
        <f t="shared" si="91"/>
        <v>2285581.85</v>
      </c>
      <c r="N619" s="19"/>
      <c r="O619" s="19"/>
      <c r="P619" s="19"/>
      <c r="Q619" s="11">
        <f t="shared" si="92"/>
        <v>2285581.85</v>
      </c>
      <c r="R619" s="19"/>
      <c r="S619" s="39"/>
      <c r="T619" s="19"/>
      <c r="U619" s="19">
        <v>507</v>
      </c>
      <c r="V619" s="19">
        <v>2285581.85</v>
      </c>
      <c r="W619" s="19"/>
      <c r="X619" s="19"/>
      <c r="Y619" s="19"/>
      <c r="Z619" s="19"/>
      <c r="AA619" s="19"/>
      <c r="AB619" s="19"/>
      <c r="AC619" s="19"/>
      <c r="AD619" s="19"/>
      <c r="AE619" s="19"/>
      <c r="AF619" s="206"/>
      <c r="AG619" s="29" t="s">
        <v>197</v>
      </c>
      <c r="AH619" s="118"/>
      <c r="AI619" s="159"/>
      <c r="AJ619" s="186"/>
      <c r="AK619" s="186"/>
      <c r="AL619" s="186"/>
      <c r="AM619" s="186"/>
      <c r="AN619" s="186"/>
      <c r="AO619" s="70">
        <f>MAX(AO$26:AO618)+1</f>
        <v>563</v>
      </c>
      <c r="AP619" s="70" t="s">
        <v>142</v>
      </c>
      <c r="AQ619" s="70" t="str">
        <f t="shared" si="87"/>
        <v>563.</v>
      </c>
      <c r="AS619" s="70"/>
      <c r="AV619" s="114"/>
    </row>
    <row r="620" spans="1:48" ht="22.5" customHeight="1" x14ac:dyDescent="0.25">
      <c r="A620" s="93" t="str">
        <f t="shared" si="90"/>
        <v>564.</v>
      </c>
      <c r="B620" s="93">
        <v>1584</v>
      </c>
      <c r="C620" s="225" t="s">
        <v>90</v>
      </c>
      <c r="D620" s="8">
        <v>1967</v>
      </c>
      <c r="E620" s="8" t="s">
        <v>23</v>
      </c>
      <c r="F620" s="8" t="s">
        <v>24</v>
      </c>
      <c r="G620" s="14">
        <v>4</v>
      </c>
      <c r="H620" s="14">
        <v>3</v>
      </c>
      <c r="I620" s="13">
        <v>2124.5</v>
      </c>
      <c r="J620" s="11">
        <v>1982.5</v>
      </c>
      <c r="K620" s="13">
        <v>1982.5</v>
      </c>
      <c r="L620" s="39">
        <v>76</v>
      </c>
      <c r="M620" s="19">
        <f t="shared" si="91"/>
        <v>1187866.21</v>
      </c>
      <c r="N620" s="19"/>
      <c r="O620" s="19"/>
      <c r="P620" s="19"/>
      <c r="Q620" s="11">
        <f t="shared" si="92"/>
        <v>1187866.21</v>
      </c>
      <c r="R620" s="13">
        <f>519757.08+668109.13</f>
        <v>1187866.21</v>
      </c>
      <c r="S620" s="36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1"/>
      <c r="AF620" s="76"/>
      <c r="AG620" s="29" t="s">
        <v>197</v>
      </c>
      <c r="AH620" s="118"/>
      <c r="AI620" s="159"/>
      <c r="AJ620" s="183" t="s">
        <v>1411</v>
      </c>
      <c r="AK620" s="183"/>
      <c r="AL620" s="183"/>
      <c r="AM620" s="183"/>
      <c r="AN620" s="183"/>
      <c r="AO620" s="70">
        <f>MAX(AO$26:AO619)+1</f>
        <v>564</v>
      </c>
      <c r="AP620" s="70" t="s">
        <v>142</v>
      </c>
      <c r="AQ620" s="70" t="str">
        <f t="shared" si="87"/>
        <v>564.</v>
      </c>
      <c r="AS620" s="70"/>
      <c r="AV620" s="114"/>
    </row>
    <row r="621" spans="1:48" ht="22.5" customHeight="1" x14ac:dyDescent="0.25">
      <c r="A621" s="93" t="str">
        <f t="shared" si="90"/>
        <v>565.</v>
      </c>
      <c r="B621" s="93">
        <v>1526</v>
      </c>
      <c r="C621" s="222" t="s">
        <v>461</v>
      </c>
      <c r="D621" s="8">
        <v>1988</v>
      </c>
      <c r="E621" s="8" t="s">
        <v>23</v>
      </c>
      <c r="F621" s="8" t="s">
        <v>25</v>
      </c>
      <c r="G621" s="8">
        <v>2</v>
      </c>
      <c r="H621" s="8">
        <v>1</v>
      </c>
      <c r="I621" s="13">
        <v>594.20000000000005</v>
      </c>
      <c r="J621" s="11">
        <v>569.79999999999995</v>
      </c>
      <c r="K621" s="13">
        <v>569.79999999999995</v>
      </c>
      <c r="L621" s="39">
        <v>26</v>
      </c>
      <c r="M621" s="19">
        <f t="shared" si="91"/>
        <v>1692971.52</v>
      </c>
      <c r="N621" s="19"/>
      <c r="O621" s="19"/>
      <c r="P621" s="19"/>
      <c r="Q621" s="11">
        <f t="shared" si="92"/>
        <v>1692971.52</v>
      </c>
      <c r="R621" s="19"/>
      <c r="S621" s="39"/>
      <c r="T621" s="19"/>
      <c r="U621" s="19">
        <v>457</v>
      </c>
      <c r="V621" s="19">
        <v>1692971.52</v>
      </c>
      <c r="W621" s="19"/>
      <c r="X621" s="19"/>
      <c r="Y621" s="19"/>
      <c r="Z621" s="19"/>
      <c r="AA621" s="19"/>
      <c r="AB621" s="19"/>
      <c r="AC621" s="19"/>
      <c r="AD621" s="19"/>
      <c r="AE621" s="19"/>
      <c r="AF621" s="206"/>
      <c r="AG621" s="29" t="s">
        <v>197</v>
      </c>
      <c r="AH621" s="118"/>
      <c r="AI621" s="159"/>
      <c r="AJ621" s="182"/>
      <c r="AK621" s="182"/>
      <c r="AL621" s="182"/>
      <c r="AM621" s="182"/>
      <c r="AN621" s="182"/>
      <c r="AO621" s="70">
        <f>MAX(AO$26:AO620)+1</f>
        <v>565</v>
      </c>
      <c r="AP621" s="70" t="s">
        <v>142</v>
      </c>
      <c r="AQ621" s="70" t="str">
        <f t="shared" si="87"/>
        <v>565.</v>
      </c>
      <c r="AS621" s="70"/>
      <c r="AV621" s="114"/>
    </row>
    <row r="622" spans="1:48" ht="22.5" customHeight="1" x14ac:dyDescent="0.25">
      <c r="A622" s="93" t="str">
        <f t="shared" si="90"/>
        <v>566.</v>
      </c>
      <c r="B622" s="93">
        <v>1515</v>
      </c>
      <c r="C622" s="226" t="s">
        <v>470</v>
      </c>
      <c r="D622" s="8">
        <v>1963</v>
      </c>
      <c r="E622" s="8" t="s">
        <v>23</v>
      </c>
      <c r="F622" s="8" t="s">
        <v>24</v>
      </c>
      <c r="G622" s="8">
        <v>2</v>
      </c>
      <c r="H622" s="8">
        <v>1</v>
      </c>
      <c r="I622" s="13">
        <v>402</v>
      </c>
      <c r="J622" s="11">
        <v>355.9</v>
      </c>
      <c r="K622" s="13">
        <v>355.9</v>
      </c>
      <c r="L622" s="39">
        <v>17</v>
      </c>
      <c r="M622" s="19">
        <f t="shared" si="91"/>
        <v>1825210.42</v>
      </c>
      <c r="N622" s="19"/>
      <c r="O622" s="19"/>
      <c r="P622" s="19"/>
      <c r="Q622" s="11">
        <f t="shared" si="92"/>
        <v>1825210.42</v>
      </c>
      <c r="R622" s="19"/>
      <c r="S622" s="39"/>
      <c r="T622" s="19"/>
      <c r="U622" s="19">
        <v>441.2</v>
      </c>
      <c r="V622" s="19">
        <v>1825210.42</v>
      </c>
      <c r="W622" s="19"/>
      <c r="X622" s="19"/>
      <c r="Y622" s="19"/>
      <c r="Z622" s="19"/>
      <c r="AA622" s="19"/>
      <c r="AB622" s="19"/>
      <c r="AC622" s="19"/>
      <c r="AD622" s="19"/>
      <c r="AE622" s="19"/>
      <c r="AF622" s="206"/>
      <c r="AG622" s="29" t="s">
        <v>197</v>
      </c>
      <c r="AH622" s="118"/>
      <c r="AI622" s="159"/>
      <c r="AJ622" s="186"/>
      <c r="AK622" s="186"/>
      <c r="AL622" s="186"/>
      <c r="AM622" s="186"/>
      <c r="AN622" s="186"/>
      <c r="AO622" s="70">
        <f>MAX(AO$26:AO621)+1</f>
        <v>566</v>
      </c>
      <c r="AP622" s="70" t="s">
        <v>142</v>
      </c>
      <c r="AQ622" s="70" t="str">
        <f t="shared" si="87"/>
        <v>566.</v>
      </c>
      <c r="AS622" s="70"/>
      <c r="AV622" s="114"/>
    </row>
    <row r="623" spans="1:48" ht="22.5" customHeight="1" x14ac:dyDescent="0.25">
      <c r="A623" s="93" t="str">
        <f t="shared" si="90"/>
        <v>567.</v>
      </c>
      <c r="B623" s="93">
        <v>1583</v>
      </c>
      <c r="C623" s="225" t="s">
        <v>455</v>
      </c>
      <c r="D623" s="8">
        <v>1987</v>
      </c>
      <c r="E623" s="8" t="s">
        <v>23</v>
      </c>
      <c r="F623" s="8" t="s">
        <v>24</v>
      </c>
      <c r="G623" s="14">
        <v>2</v>
      </c>
      <c r="H623" s="14">
        <v>3</v>
      </c>
      <c r="I623" s="13">
        <v>1044.5</v>
      </c>
      <c r="J623" s="11">
        <v>969.5</v>
      </c>
      <c r="K623" s="13">
        <v>969.5</v>
      </c>
      <c r="L623" s="39">
        <v>37</v>
      </c>
      <c r="M623" s="19">
        <f t="shared" si="91"/>
        <v>3938583.46</v>
      </c>
      <c r="N623" s="19"/>
      <c r="O623" s="19"/>
      <c r="P623" s="19"/>
      <c r="Q623" s="11">
        <f t="shared" si="92"/>
        <v>3938583.46</v>
      </c>
      <c r="R623" s="13"/>
      <c r="S623" s="36"/>
      <c r="T623" s="13"/>
      <c r="U623" s="13">
        <v>839.6</v>
      </c>
      <c r="V623" s="13">
        <v>3938583.46</v>
      </c>
      <c r="W623" s="13"/>
      <c r="X623" s="13"/>
      <c r="Y623" s="13"/>
      <c r="Z623" s="13"/>
      <c r="AA623" s="13"/>
      <c r="AB623" s="13"/>
      <c r="AC623" s="13"/>
      <c r="AD623" s="13"/>
      <c r="AE623" s="13"/>
      <c r="AF623" s="76"/>
      <c r="AG623" s="29" t="s">
        <v>197</v>
      </c>
      <c r="AH623" s="118"/>
      <c r="AI623" s="159"/>
      <c r="AJ623" s="183"/>
      <c r="AK623" s="183"/>
      <c r="AL623" s="183"/>
      <c r="AM623" s="183"/>
      <c r="AN623" s="183"/>
      <c r="AO623" s="70">
        <f>MAX(AO$26:AO622)+1</f>
        <v>567</v>
      </c>
      <c r="AP623" s="70" t="s">
        <v>142</v>
      </c>
      <c r="AQ623" s="70" t="str">
        <f t="shared" si="87"/>
        <v>567.</v>
      </c>
      <c r="AS623" s="70"/>
      <c r="AV623" s="114"/>
    </row>
    <row r="624" spans="1:48" ht="22.5" customHeight="1" x14ac:dyDescent="0.25">
      <c r="A624" s="93" t="str">
        <f t="shared" si="90"/>
        <v>568.</v>
      </c>
      <c r="B624" s="93">
        <v>1656</v>
      </c>
      <c r="C624" s="226" t="s">
        <v>479</v>
      </c>
      <c r="D624" s="4">
        <v>1960</v>
      </c>
      <c r="E624" s="8" t="s">
        <v>23</v>
      </c>
      <c r="F624" s="4" t="s">
        <v>24</v>
      </c>
      <c r="G624" s="4">
        <v>2</v>
      </c>
      <c r="H624" s="4">
        <v>2</v>
      </c>
      <c r="I624" s="18">
        <v>513.5</v>
      </c>
      <c r="J624" s="11">
        <v>472.3</v>
      </c>
      <c r="K624" s="18">
        <v>472.3</v>
      </c>
      <c r="L624" s="38">
        <v>14</v>
      </c>
      <c r="M624" s="19">
        <f t="shared" si="91"/>
        <v>1844458.64</v>
      </c>
      <c r="N624" s="19"/>
      <c r="O624" s="19"/>
      <c r="P624" s="19"/>
      <c r="Q624" s="11">
        <f t="shared" si="92"/>
        <v>1844458.64</v>
      </c>
      <c r="R624" s="19"/>
      <c r="S624" s="39"/>
      <c r="T624" s="19"/>
      <c r="U624" s="19">
        <v>434.5</v>
      </c>
      <c r="V624" s="19">
        <v>1844458.64</v>
      </c>
      <c r="W624" s="19"/>
      <c r="X624" s="19"/>
      <c r="Y624" s="19"/>
      <c r="Z624" s="19"/>
      <c r="AA624" s="19"/>
      <c r="AB624" s="19"/>
      <c r="AC624" s="19"/>
      <c r="AD624" s="19"/>
      <c r="AE624" s="19"/>
      <c r="AF624" s="206"/>
      <c r="AG624" s="29" t="s">
        <v>197</v>
      </c>
      <c r="AH624" s="118"/>
      <c r="AI624" s="159"/>
      <c r="AJ624" s="186"/>
      <c r="AK624" s="186"/>
      <c r="AL624" s="186"/>
      <c r="AM624" s="186"/>
      <c r="AN624" s="186"/>
      <c r="AO624" s="70">
        <f>MAX(AO$26:AO623)+1</f>
        <v>568</v>
      </c>
      <c r="AP624" s="70" t="s">
        <v>142</v>
      </c>
      <c r="AQ624" s="70" t="str">
        <f t="shared" si="87"/>
        <v>568.</v>
      </c>
      <c r="AS624" s="70"/>
      <c r="AV624" s="114"/>
    </row>
    <row r="625" spans="1:48" ht="22.5" customHeight="1" x14ac:dyDescent="0.25">
      <c r="A625" s="93" t="str">
        <f t="shared" si="90"/>
        <v>569.</v>
      </c>
      <c r="B625" s="93">
        <v>1658</v>
      </c>
      <c r="C625" s="226" t="s">
        <v>480</v>
      </c>
      <c r="D625" s="4">
        <v>1960</v>
      </c>
      <c r="E625" s="8" t="s">
        <v>23</v>
      </c>
      <c r="F625" s="4" t="s">
        <v>24</v>
      </c>
      <c r="G625" s="4">
        <v>2</v>
      </c>
      <c r="H625" s="4">
        <v>2</v>
      </c>
      <c r="I625" s="18">
        <v>511.1</v>
      </c>
      <c r="J625" s="11">
        <v>469.9</v>
      </c>
      <c r="K625" s="18">
        <v>469.9</v>
      </c>
      <c r="L625" s="38">
        <v>28</v>
      </c>
      <c r="M625" s="19">
        <f t="shared" si="91"/>
        <v>1823367.2</v>
      </c>
      <c r="N625" s="19"/>
      <c r="O625" s="19"/>
      <c r="P625" s="19"/>
      <c r="Q625" s="11">
        <f t="shared" si="92"/>
        <v>1823367.2</v>
      </c>
      <c r="R625" s="19"/>
      <c r="S625" s="39"/>
      <c r="T625" s="19"/>
      <c r="U625" s="19">
        <v>434.5</v>
      </c>
      <c r="V625" s="19">
        <v>1823367.2</v>
      </c>
      <c r="W625" s="19"/>
      <c r="X625" s="19"/>
      <c r="Y625" s="19"/>
      <c r="Z625" s="19"/>
      <c r="AA625" s="19"/>
      <c r="AB625" s="19"/>
      <c r="AC625" s="19"/>
      <c r="AD625" s="19"/>
      <c r="AE625" s="19"/>
      <c r="AF625" s="206"/>
      <c r="AG625" s="29" t="s">
        <v>197</v>
      </c>
      <c r="AH625" s="118"/>
      <c r="AI625" s="159"/>
      <c r="AJ625" s="186"/>
      <c r="AK625" s="186"/>
      <c r="AL625" s="186"/>
      <c r="AM625" s="186"/>
      <c r="AN625" s="186"/>
      <c r="AO625" s="70">
        <f>MAX(AO$26:AO624)+1</f>
        <v>569</v>
      </c>
      <c r="AP625" s="70" t="s">
        <v>142</v>
      </c>
      <c r="AQ625" s="70" t="str">
        <f t="shared" si="87"/>
        <v>569.</v>
      </c>
      <c r="AS625" s="70"/>
      <c r="AV625" s="114"/>
    </row>
    <row r="626" spans="1:48" ht="22.5" customHeight="1" x14ac:dyDescent="0.25">
      <c r="A626" s="93" t="str">
        <f t="shared" si="90"/>
        <v>570.</v>
      </c>
      <c r="B626" s="93">
        <v>1659</v>
      </c>
      <c r="C626" s="226" t="s">
        <v>481</v>
      </c>
      <c r="D626" s="4">
        <v>1960</v>
      </c>
      <c r="E626" s="8" t="s">
        <v>23</v>
      </c>
      <c r="F626" s="4" t="s">
        <v>24</v>
      </c>
      <c r="G626" s="4">
        <v>2</v>
      </c>
      <c r="H626" s="4">
        <v>2</v>
      </c>
      <c r="I626" s="18">
        <v>530</v>
      </c>
      <c r="J626" s="11">
        <v>468</v>
      </c>
      <c r="K626" s="18">
        <v>468</v>
      </c>
      <c r="L626" s="38">
        <v>17</v>
      </c>
      <c r="M626" s="19">
        <f t="shared" si="91"/>
        <v>1705458.55</v>
      </c>
      <c r="N626" s="19"/>
      <c r="O626" s="19"/>
      <c r="P626" s="19"/>
      <c r="Q626" s="11">
        <f t="shared" si="92"/>
        <v>1705458.55</v>
      </c>
      <c r="R626" s="19"/>
      <c r="S626" s="39"/>
      <c r="T626" s="19"/>
      <c r="U626" s="19">
        <v>462</v>
      </c>
      <c r="V626" s="19">
        <v>1705458.55</v>
      </c>
      <c r="W626" s="19"/>
      <c r="X626" s="19"/>
      <c r="Y626" s="19"/>
      <c r="Z626" s="19"/>
      <c r="AA626" s="19"/>
      <c r="AB626" s="19"/>
      <c r="AC626" s="19"/>
      <c r="AD626" s="19"/>
      <c r="AE626" s="19"/>
      <c r="AF626" s="206"/>
      <c r="AG626" s="29" t="s">
        <v>197</v>
      </c>
      <c r="AH626" s="118"/>
      <c r="AI626" s="159"/>
      <c r="AJ626" s="186"/>
      <c r="AK626" s="186"/>
      <c r="AL626" s="186"/>
      <c r="AM626" s="186"/>
      <c r="AN626" s="186"/>
      <c r="AO626" s="70">
        <f>MAX(AO$26:AO625)+1</f>
        <v>570</v>
      </c>
      <c r="AP626" s="70" t="s">
        <v>142</v>
      </c>
      <c r="AQ626" s="70" t="str">
        <f t="shared" si="87"/>
        <v>570.</v>
      </c>
      <c r="AS626" s="70"/>
      <c r="AV626" s="114"/>
    </row>
    <row r="627" spans="1:48" ht="22.5" customHeight="1" x14ac:dyDescent="0.25">
      <c r="A627" s="93" t="str">
        <f t="shared" si="90"/>
        <v>571.</v>
      </c>
      <c r="B627" s="93">
        <v>1676</v>
      </c>
      <c r="C627" s="225" t="s">
        <v>460</v>
      </c>
      <c r="D627" s="8">
        <v>1953</v>
      </c>
      <c r="E627" s="8" t="s">
        <v>23</v>
      </c>
      <c r="F627" s="8" t="s">
        <v>26</v>
      </c>
      <c r="G627" s="14">
        <v>2</v>
      </c>
      <c r="H627" s="14">
        <v>1</v>
      </c>
      <c r="I627" s="13">
        <v>525.5</v>
      </c>
      <c r="J627" s="11">
        <v>474.5</v>
      </c>
      <c r="K627" s="13">
        <v>474.5</v>
      </c>
      <c r="L627" s="39">
        <v>19</v>
      </c>
      <c r="M627" s="19">
        <f t="shared" si="91"/>
        <v>2109113.02</v>
      </c>
      <c r="N627" s="19"/>
      <c r="O627" s="19"/>
      <c r="P627" s="19"/>
      <c r="Q627" s="11">
        <f t="shared" si="92"/>
        <v>2109113.02</v>
      </c>
      <c r="R627" s="13"/>
      <c r="S627" s="36"/>
      <c r="T627" s="13"/>
      <c r="U627" s="13">
        <v>598.4</v>
      </c>
      <c r="V627" s="13">
        <v>2109113.02</v>
      </c>
      <c r="W627" s="13"/>
      <c r="X627" s="13"/>
      <c r="Y627" s="13"/>
      <c r="Z627" s="13"/>
      <c r="AA627" s="13"/>
      <c r="AB627" s="13"/>
      <c r="AC627" s="13"/>
      <c r="AD627" s="13"/>
      <c r="AE627" s="13"/>
      <c r="AF627" s="76"/>
      <c r="AG627" s="29" t="s">
        <v>197</v>
      </c>
      <c r="AH627" s="118"/>
      <c r="AI627" s="159"/>
      <c r="AJ627" s="183"/>
      <c r="AK627" s="183"/>
      <c r="AL627" s="183"/>
      <c r="AM627" s="183"/>
      <c r="AN627" s="183"/>
      <c r="AO627" s="70">
        <f>MAX(AO$26:AO626)+1</f>
        <v>571</v>
      </c>
      <c r="AP627" s="70" t="s">
        <v>142</v>
      </c>
      <c r="AQ627" s="70" t="str">
        <f t="shared" si="87"/>
        <v>571.</v>
      </c>
      <c r="AS627" s="70"/>
      <c r="AV627" s="114"/>
    </row>
    <row r="628" spans="1:48" ht="22.5" customHeight="1" x14ac:dyDescent="0.25">
      <c r="A628" s="93" t="str">
        <f t="shared" si="90"/>
        <v>572.</v>
      </c>
      <c r="B628" s="93">
        <v>1615</v>
      </c>
      <c r="C628" s="222" t="s">
        <v>468</v>
      </c>
      <c r="D628" s="8">
        <v>1973</v>
      </c>
      <c r="E628" s="8" t="s">
        <v>23</v>
      </c>
      <c r="F628" s="8" t="s">
        <v>24</v>
      </c>
      <c r="G628" s="8">
        <v>2</v>
      </c>
      <c r="H628" s="8">
        <v>2</v>
      </c>
      <c r="I628" s="13">
        <v>573.1</v>
      </c>
      <c r="J628" s="11">
        <v>527.5</v>
      </c>
      <c r="K628" s="13">
        <v>527.5</v>
      </c>
      <c r="L628" s="39">
        <v>27</v>
      </c>
      <c r="M628" s="19">
        <f t="shared" si="91"/>
        <v>1865432.14</v>
      </c>
      <c r="N628" s="19"/>
      <c r="O628" s="19"/>
      <c r="P628" s="19"/>
      <c r="Q628" s="11">
        <f t="shared" si="92"/>
        <v>1865432.14</v>
      </c>
      <c r="R628" s="19"/>
      <c r="S628" s="39"/>
      <c r="T628" s="19"/>
      <c r="U628" s="19">
        <v>508.1</v>
      </c>
      <c r="V628" s="19">
        <v>1865432.14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206"/>
      <c r="AG628" s="29" t="s">
        <v>197</v>
      </c>
      <c r="AH628" s="118"/>
      <c r="AI628" s="159"/>
      <c r="AJ628" s="182"/>
      <c r="AK628" s="182"/>
      <c r="AL628" s="182"/>
      <c r="AM628" s="182"/>
      <c r="AN628" s="182"/>
      <c r="AO628" s="70">
        <f>MAX(AO$26:AO627)+1</f>
        <v>572</v>
      </c>
      <c r="AP628" s="70" t="s">
        <v>142</v>
      </c>
      <c r="AQ628" s="70" t="str">
        <f t="shared" si="87"/>
        <v>572.</v>
      </c>
      <c r="AS628" s="70"/>
      <c r="AV628" s="114"/>
    </row>
    <row r="629" spans="1:48" ht="22.5" customHeight="1" x14ac:dyDescent="0.25">
      <c r="A629" s="93" t="str">
        <f t="shared" si="90"/>
        <v>573.</v>
      </c>
      <c r="B629" s="93">
        <v>1632</v>
      </c>
      <c r="C629" s="222" t="s">
        <v>475</v>
      </c>
      <c r="D629" s="8">
        <v>1965</v>
      </c>
      <c r="E629" s="8" t="s">
        <v>23</v>
      </c>
      <c r="F629" s="8" t="s">
        <v>24</v>
      </c>
      <c r="G629" s="8">
        <v>2</v>
      </c>
      <c r="H629" s="8">
        <v>2</v>
      </c>
      <c r="I629" s="13">
        <v>699.3</v>
      </c>
      <c r="J629" s="11">
        <v>640.29999999999995</v>
      </c>
      <c r="K629" s="13">
        <v>640.29999999999995</v>
      </c>
      <c r="L629" s="39">
        <v>21</v>
      </c>
      <c r="M629" s="19">
        <f t="shared" si="91"/>
        <v>3002688.07</v>
      </c>
      <c r="N629" s="19"/>
      <c r="O629" s="19"/>
      <c r="P629" s="19"/>
      <c r="Q629" s="11">
        <f t="shared" si="92"/>
        <v>3002688.07</v>
      </c>
      <c r="R629" s="19"/>
      <c r="S629" s="39"/>
      <c r="T629" s="19"/>
      <c r="U629" s="19">
        <v>564.4</v>
      </c>
      <c r="V629" s="19">
        <v>3002688.07</v>
      </c>
      <c r="W629" s="19"/>
      <c r="X629" s="19"/>
      <c r="Y629" s="19"/>
      <c r="Z629" s="19"/>
      <c r="AA629" s="19"/>
      <c r="AB629" s="19"/>
      <c r="AC629" s="19"/>
      <c r="AD629" s="19"/>
      <c r="AE629" s="19"/>
      <c r="AF629" s="206"/>
      <c r="AG629" s="29" t="s">
        <v>197</v>
      </c>
      <c r="AH629" s="118"/>
      <c r="AI629" s="159"/>
      <c r="AJ629" s="182"/>
      <c r="AK629" s="182"/>
      <c r="AL629" s="182"/>
      <c r="AM629" s="182"/>
      <c r="AN629" s="182"/>
      <c r="AO629" s="70">
        <f>MAX(AO$26:AO628)+1</f>
        <v>573</v>
      </c>
      <c r="AP629" s="70" t="s">
        <v>142</v>
      </c>
      <c r="AQ629" s="70" t="str">
        <f t="shared" si="87"/>
        <v>573.</v>
      </c>
      <c r="AS629" s="70"/>
      <c r="AV629" s="114"/>
    </row>
    <row r="630" spans="1:48" ht="24" customHeight="1" x14ac:dyDescent="0.25">
      <c r="A630" s="93" t="str">
        <f t="shared" si="90"/>
        <v/>
      </c>
      <c r="B630" s="93"/>
      <c r="C630" s="236" t="s">
        <v>1360</v>
      </c>
      <c r="D630" s="8"/>
      <c r="E630" s="9"/>
      <c r="F630" s="9"/>
      <c r="G630" s="12"/>
      <c r="H630" s="12"/>
      <c r="I630" s="6">
        <f>I631+I633+I635</f>
        <v>6625.6</v>
      </c>
      <c r="J630" s="11">
        <f>J631+J633+J635</f>
        <v>6109.8</v>
      </c>
      <c r="K630" s="6">
        <f>K631+K633+K635</f>
        <v>6051.4</v>
      </c>
      <c r="L630" s="34">
        <f>L631+L633+L635</f>
        <v>230</v>
      </c>
      <c r="M630" s="6">
        <f>M631+M633+M635</f>
        <v>7481868.5800000001</v>
      </c>
      <c r="N630" s="6"/>
      <c r="O630" s="6"/>
      <c r="P630" s="6"/>
      <c r="Q630" s="6">
        <f>Q631+Q633+Q635</f>
        <v>7481868.5800000001</v>
      </c>
      <c r="R630" s="6">
        <f>R631+R633+R635</f>
        <v>2216568.94</v>
      </c>
      <c r="S630" s="6"/>
      <c r="T630" s="6"/>
      <c r="U630" s="6">
        <f>U631+U633+U635</f>
        <v>1110.3</v>
      </c>
      <c r="V630" s="6">
        <f>V631+V633+V635</f>
        <v>4360341.6100000003</v>
      </c>
      <c r="W630" s="6"/>
      <c r="X630" s="6"/>
      <c r="Y630" s="6"/>
      <c r="Z630" s="6"/>
      <c r="AA630" s="6">
        <f>AA631+AA633+AA635</f>
        <v>260</v>
      </c>
      <c r="AB630" s="6">
        <f>AB631+AB633+AB635</f>
        <v>904958.03</v>
      </c>
      <c r="AC630" s="6"/>
      <c r="AD630" s="6"/>
      <c r="AE630" s="6"/>
      <c r="AF630" s="6"/>
      <c r="AG630" s="29"/>
      <c r="AH630" s="118"/>
      <c r="AI630" s="159"/>
      <c r="AJ630" s="182"/>
      <c r="AK630" s="182"/>
      <c r="AL630" s="182"/>
      <c r="AM630" s="182"/>
      <c r="AN630" s="182"/>
      <c r="AQ630" s="70" t="str">
        <f t="shared" si="87"/>
        <v/>
      </c>
      <c r="AR630" s="70"/>
      <c r="AS630" s="70"/>
      <c r="AV630" s="114"/>
    </row>
    <row r="631" spans="1:48" ht="22.5" customHeight="1" x14ac:dyDescent="0.25">
      <c r="A631" s="93" t="str">
        <f t="shared" si="90"/>
        <v/>
      </c>
      <c r="B631" s="93"/>
      <c r="C631" s="236" t="s">
        <v>188</v>
      </c>
      <c r="D631" s="8"/>
      <c r="E631" s="9"/>
      <c r="F631" s="9"/>
      <c r="G631" s="12"/>
      <c r="H631" s="12"/>
      <c r="I631" s="6">
        <f>SUM(I632)</f>
        <v>414</v>
      </c>
      <c r="J631" s="6">
        <f>SUM(J632)</f>
        <v>378.6</v>
      </c>
      <c r="K631" s="6">
        <f>SUM(K632)</f>
        <v>378.6</v>
      </c>
      <c r="L631" s="34">
        <f>SUM(L632)</f>
        <v>16</v>
      </c>
      <c r="M631" s="6">
        <f>SUM(M632)</f>
        <v>37807.199999999997</v>
      </c>
      <c r="N631" s="6"/>
      <c r="O631" s="6"/>
      <c r="P631" s="6"/>
      <c r="Q631" s="6">
        <f>SUM(Q632)</f>
        <v>37807.199999999997</v>
      </c>
      <c r="R631" s="6">
        <f>SUM(R632)</f>
        <v>37807.199999999997</v>
      </c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201"/>
      <c r="AG631" s="29"/>
      <c r="AH631" s="118"/>
      <c r="AI631" s="159"/>
      <c r="AJ631" s="182"/>
      <c r="AK631" s="182"/>
      <c r="AL631" s="182"/>
      <c r="AM631" s="182"/>
      <c r="AN631" s="182"/>
      <c r="AQ631" s="70" t="str">
        <f t="shared" si="87"/>
        <v/>
      </c>
      <c r="AR631" s="70"/>
      <c r="AS631" s="70"/>
      <c r="AV631" s="114"/>
    </row>
    <row r="632" spans="1:48" ht="22.5" customHeight="1" x14ac:dyDescent="0.25">
      <c r="A632" s="93" t="str">
        <f t="shared" si="90"/>
        <v>574.</v>
      </c>
      <c r="B632" s="93">
        <v>1757</v>
      </c>
      <c r="C632" s="220" t="s">
        <v>482</v>
      </c>
      <c r="D632" s="4">
        <v>1979</v>
      </c>
      <c r="E632" s="9" t="s">
        <v>23</v>
      </c>
      <c r="F632" s="4" t="s">
        <v>24</v>
      </c>
      <c r="G632" s="10">
        <v>2</v>
      </c>
      <c r="H632" s="10">
        <v>1</v>
      </c>
      <c r="I632" s="11">
        <v>414</v>
      </c>
      <c r="J632" s="11">
        <v>378.6</v>
      </c>
      <c r="K632" s="11">
        <v>378.6</v>
      </c>
      <c r="L632" s="35">
        <v>16</v>
      </c>
      <c r="M632" s="11">
        <f>R632+T632+V632+X632+Z632+AB632+AE632+AF632</f>
        <v>37807.199999999997</v>
      </c>
      <c r="N632" s="11"/>
      <c r="O632" s="11"/>
      <c r="P632" s="11"/>
      <c r="Q632" s="11">
        <f>M632</f>
        <v>37807.199999999997</v>
      </c>
      <c r="R632" s="11">
        <v>37807.199999999997</v>
      </c>
      <c r="S632" s="35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74"/>
      <c r="AG632" s="29" t="s">
        <v>197</v>
      </c>
      <c r="AH632" s="118"/>
      <c r="AI632" s="159"/>
      <c r="AJ632" s="182" t="s">
        <v>1396</v>
      </c>
      <c r="AK632" s="182"/>
      <c r="AL632" s="182"/>
      <c r="AM632" s="182"/>
      <c r="AN632" s="182"/>
      <c r="AO632" s="70">
        <f>MAX(AO$26:AO631)+1</f>
        <v>574</v>
      </c>
      <c r="AP632" s="70" t="s">
        <v>142</v>
      </c>
      <c r="AQ632" s="70" t="str">
        <f t="shared" si="87"/>
        <v>574.</v>
      </c>
      <c r="AS632" s="70"/>
      <c r="AV632" s="114"/>
    </row>
    <row r="633" spans="1:48" ht="22.5" customHeight="1" x14ac:dyDescent="0.25">
      <c r="A633" s="93" t="str">
        <f t="shared" si="90"/>
        <v/>
      </c>
      <c r="B633" s="93"/>
      <c r="C633" s="236" t="s">
        <v>189</v>
      </c>
      <c r="D633" s="8"/>
      <c r="E633" s="9"/>
      <c r="F633" s="9"/>
      <c r="G633" s="12"/>
      <c r="H633" s="12"/>
      <c r="I633" s="6">
        <f>SUM(I634)</f>
        <v>880.8</v>
      </c>
      <c r="J633" s="6">
        <f>SUM(J634)</f>
        <v>818.6</v>
      </c>
      <c r="K633" s="6">
        <f>SUM(K634)</f>
        <v>818.6</v>
      </c>
      <c r="L633" s="120">
        <f>SUM(L634)</f>
        <v>31</v>
      </c>
      <c r="M633" s="6">
        <f>SUM(M634)</f>
        <v>2420235.29</v>
      </c>
      <c r="N633" s="6"/>
      <c r="O633" s="6"/>
      <c r="P633" s="6"/>
      <c r="Q633" s="6">
        <f>SUM(Q634)</f>
        <v>2420235.29</v>
      </c>
      <c r="R633" s="6"/>
      <c r="S633" s="6"/>
      <c r="T633" s="6"/>
      <c r="U633" s="6">
        <f>SUM(U634)</f>
        <v>646</v>
      </c>
      <c r="V633" s="6">
        <f>SUM(V634)</f>
        <v>2420235.29</v>
      </c>
      <c r="W633" s="6"/>
      <c r="X633" s="6"/>
      <c r="Y633" s="6"/>
      <c r="Z633" s="6"/>
      <c r="AA633" s="6"/>
      <c r="AB633" s="6"/>
      <c r="AC633" s="6"/>
      <c r="AD633" s="6"/>
      <c r="AE633" s="6"/>
      <c r="AF633" s="201"/>
      <c r="AG633" s="29"/>
      <c r="AH633" s="118"/>
      <c r="AI633" s="159"/>
      <c r="AJ633" s="182"/>
      <c r="AK633" s="182"/>
      <c r="AL633" s="182"/>
      <c r="AM633" s="182"/>
      <c r="AN633" s="182"/>
      <c r="AQ633" s="70" t="str">
        <f t="shared" si="87"/>
        <v/>
      </c>
      <c r="AR633" s="70"/>
      <c r="AS633" s="70"/>
      <c r="AV633" s="114"/>
    </row>
    <row r="634" spans="1:48" ht="22.5" customHeight="1" x14ac:dyDescent="0.25">
      <c r="A634" s="93" t="str">
        <f t="shared" si="90"/>
        <v>575.</v>
      </c>
      <c r="B634" s="93">
        <v>1732</v>
      </c>
      <c r="C634" s="220" t="s">
        <v>483</v>
      </c>
      <c r="D634" s="4">
        <v>1972</v>
      </c>
      <c r="E634" s="9" t="s">
        <v>23</v>
      </c>
      <c r="F634" s="4" t="s">
        <v>26</v>
      </c>
      <c r="G634" s="10">
        <v>2</v>
      </c>
      <c r="H634" s="10">
        <v>2</v>
      </c>
      <c r="I634" s="11">
        <v>880.8</v>
      </c>
      <c r="J634" s="11">
        <v>818.6</v>
      </c>
      <c r="K634" s="11">
        <v>818.6</v>
      </c>
      <c r="L634" s="35">
        <v>31</v>
      </c>
      <c r="M634" s="11">
        <f>R634+T634+V634+X634+Z634+AB634+AE634+AF634</f>
        <v>2420235.29</v>
      </c>
      <c r="N634" s="11"/>
      <c r="O634" s="11"/>
      <c r="P634" s="11"/>
      <c r="Q634" s="11">
        <f>M634</f>
        <v>2420235.29</v>
      </c>
      <c r="R634" s="11"/>
      <c r="S634" s="35"/>
      <c r="T634" s="11"/>
      <c r="U634" s="11">
        <v>646</v>
      </c>
      <c r="V634" s="11">
        <v>2420235.29</v>
      </c>
      <c r="W634" s="11"/>
      <c r="X634" s="11"/>
      <c r="Y634" s="11"/>
      <c r="Z634" s="11"/>
      <c r="AA634" s="11"/>
      <c r="AB634" s="11"/>
      <c r="AC634" s="11"/>
      <c r="AD634" s="11"/>
      <c r="AE634" s="11"/>
      <c r="AF634" s="74"/>
      <c r="AG634" s="29" t="s">
        <v>197</v>
      </c>
      <c r="AH634" s="118"/>
      <c r="AI634" s="159"/>
      <c r="AJ634" s="182"/>
      <c r="AK634" s="182"/>
      <c r="AL634" s="182"/>
      <c r="AM634" s="182"/>
      <c r="AN634" s="182"/>
      <c r="AO634" s="70">
        <f>MAX(AO$26:AO633)+1</f>
        <v>575</v>
      </c>
      <c r="AP634" s="70" t="s">
        <v>142</v>
      </c>
      <c r="AQ634" s="70" t="str">
        <f t="shared" si="87"/>
        <v>575.</v>
      </c>
      <c r="AS634" s="70"/>
      <c r="AV634" s="114"/>
    </row>
    <row r="635" spans="1:48" ht="22.5" customHeight="1" x14ac:dyDescent="0.25">
      <c r="A635" s="93" t="str">
        <f t="shared" si="90"/>
        <v/>
      </c>
      <c r="B635" s="93"/>
      <c r="C635" s="236" t="s">
        <v>190</v>
      </c>
      <c r="D635" s="8"/>
      <c r="E635" s="9"/>
      <c r="F635" s="9"/>
      <c r="G635" s="12"/>
      <c r="H635" s="12"/>
      <c r="I635" s="6">
        <f>SUM(I636:I643)</f>
        <v>5330.8</v>
      </c>
      <c r="J635" s="6">
        <f>SUM(J636:J643)</f>
        <v>4912.6000000000004</v>
      </c>
      <c r="K635" s="6">
        <f>SUM(K636:K643)</f>
        <v>4854.2</v>
      </c>
      <c r="L635" s="6">
        <f>SUM(L636:L643)</f>
        <v>183</v>
      </c>
      <c r="M635" s="6">
        <f>SUM(M636:M643)</f>
        <v>5023826.09</v>
      </c>
      <c r="N635" s="6"/>
      <c r="O635" s="6"/>
      <c r="P635" s="6"/>
      <c r="Q635" s="6">
        <f>SUM(Q636:Q643)</f>
        <v>5023826.09</v>
      </c>
      <c r="R635" s="6">
        <f>SUM(R636:R643)</f>
        <v>2178761.7399999998</v>
      </c>
      <c r="S635" s="6"/>
      <c r="T635" s="6"/>
      <c r="U635" s="6">
        <f>SUM(U636:U643)</f>
        <v>464.3</v>
      </c>
      <c r="V635" s="6">
        <f>SUM(V636:V643)</f>
        <v>1940106.32</v>
      </c>
      <c r="W635" s="6"/>
      <c r="X635" s="6"/>
      <c r="Y635" s="6"/>
      <c r="Z635" s="6"/>
      <c r="AA635" s="6">
        <f>SUM(AA636:AA643)</f>
        <v>260</v>
      </c>
      <c r="AB635" s="6">
        <f>SUM(AB636:AB643)</f>
        <v>904958.03</v>
      </c>
      <c r="AC635" s="6"/>
      <c r="AD635" s="6"/>
      <c r="AE635" s="6"/>
      <c r="AF635" s="6"/>
      <c r="AG635" s="29"/>
      <c r="AH635" s="118"/>
      <c r="AI635" s="167"/>
      <c r="AJ635" s="183"/>
      <c r="AK635" s="183"/>
      <c r="AL635" s="183"/>
      <c r="AM635" s="183"/>
      <c r="AN635" s="183"/>
      <c r="AQ635" s="70" t="str">
        <f t="shared" si="87"/>
        <v/>
      </c>
      <c r="AR635" s="70"/>
      <c r="AS635" s="70"/>
      <c r="AV635" s="114"/>
    </row>
    <row r="636" spans="1:48" ht="22.5" customHeight="1" x14ac:dyDescent="0.25">
      <c r="A636" s="93" t="str">
        <f t="shared" si="90"/>
        <v>576.</v>
      </c>
      <c r="B636" s="93">
        <v>1758</v>
      </c>
      <c r="C636" s="220" t="s">
        <v>484</v>
      </c>
      <c r="D636" s="4">
        <v>1984</v>
      </c>
      <c r="E636" s="9" t="s">
        <v>23</v>
      </c>
      <c r="F636" s="4" t="s">
        <v>25</v>
      </c>
      <c r="G636" s="4">
        <v>2</v>
      </c>
      <c r="H636" s="4">
        <v>1</v>
      </c>
      <c r="I636" s="11">
        <v>325.2</v>
      </c>
      <c r="J636" s="11">
        <v>289.2</v>
      </c>
      <c r="K636" s="11">
        <v>289.2</v>
      </c>
      <c r="L636" s="35">
        <v>6</v>
      </c>
      <c r="M636" s="11">
        <f t="shared" ref="M636:M643" si="93">R636+T636+V636+X636+Z636+AB636+AE636+AF636</f>
        <v>168260.92</v>
      </c>
      <c r="N636" s="11"/>
      <c r="O636" s="11"/>
      <c r="P636" s="11"/>
      <c r="Q636" s="11">
        <f t="shared" ref="Q636:Q643" si="94">M636</f>
        <v>168260.92</v>
      </c>
      <c r="R636" s="11">
        <v>168260.92</v>
      </c>
      <c r="S636" s="35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74"/>
      <c r="AG636" s="29" t="s">
        <v>197</v>
      </c>
      <c r="AH636" s="118"/>
      <c r="AI636" s="159"/>
      <c r="AJ636" s="182" t="s">
        <v>1405</v>
      </c>
      <c r="AK636" s="182"/>
      <c r="AL636" s="182"/>
      <c r="AM636" s="182"/>
      <c r="AN636" s="182"/>
      <c r="AO636" s="70">
        <f>MAX(AO$26:AO635)+1</f>
        <v>576</v>
      </c>
      <c r="AP636" s="70" t="s">
        <v>142</v>
      </c>
      <c r="AQ636" s="70" t="str">
        <f t="shared" si="87"/>
        <v>576.</v>
      </c>
      <c r="AS636" s="70"/>
      <c r="AV636" s="114"/>
    </row>
    <row r="637" spans="1:48" ht="22.5" customHeight="1" x14ac:dyDescent="0.25">
      <c r="A637" s="93" t="str">
        <f t="shared" si="90"/>
        <v>577.</v>
      </c>
      <c r="B637" s="93">
        <v>1741</v>
      </c>
      <c r="C637" s="220" t="s">
        <v>485</v>
      </c>
      <c r="D637" s="4">
        <v>1981</v>
      </c>
      <c r="E637" s="9" t="s">
        <v>23</v>
      </c>
      <c r="F637" s="4" t="s">
        <v>24</v>
      </c>
      <c r="G637" s="4">
        <v>2</v>
      </c>
      <c r="H637" s="4">
        <v>3</v>
      </c>
      <c r="I637" s="11">
        <v>899.2</v>
      </c>
      <c r="J637" s="11">
        <v>822.7</v>
      </c>
      <c r="K637" s="11">
        <v>822.7</v>
      </c>
      <c r="L637" s="35">
        <v>33</v>
      </c>
      <c r="M637" s="11">
        <f t="shared" si="93"/>
        <v>320262.2</v>
      </c>
      <c r="N637" s="11"/>
      <c r="O637" s="11"/>
      <c r="P637" s="11"/>
      <c r="Q637" s="11">
        <f t="shared" si="94"/>
        <v>320262.2</v>
      </c>
      <c r="R637" s="11">
        <v>320262.2</v>
      </c>
      <c r="S637" s="35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74"/>
      <c r="AG637" s="29" t="s">
        <v>197</v>
      </c>
      <c r="AH637" s="118"/>
      <c r="AI637" s="159"/>
      <c r="AJ637" s="182" t="s">
        <v>1405</v>
      </c>
      <c r="AK637" s="182"/>
      <c r="AL637" s="182"/>
      <c r="AM637" s="182"/>
      <c r="AN637" s="182"/>
      <c r="AO637" s="70">
        <f>MAX(AO$26:AO636)+1</f>
        <v>577</v>
      </c>
      <c r="AP637" s="70" t="s">
        <v>142</v>
      </c>
      <c r="AQ637" s="70" t="str">
        <f t="shared" si="87"/>
        <v>577.</v>
      </c>
      <c r="AS637" s="70"/>
      <c r="AV637" s="114"/>
    </row>
    <row r="638" spans="1:48" ht="22.5" customHeight="1" x14ac:dyDescent="0.25">
      <c r="A638" s="93" t="str">
        <f t="shared" si="90"/>
        <v>578.</v>
      </c>
      <c r="B638" s="93">
        <v>1748</v>
      </c>
      <c r="C638" s="220" t="s">
        <v>136</v>
      </c>
      <c r="D638" s="4">
        <v>1968</v>
      </c>
      <c r="E638" s="9" t="s">
        <v>23</v>
      </c>
      <c r="F638" s="4" t="s">
        <v>24</v>
      </c>
      <c r="G638" s="4">
        <v>2</v>
      </c>
      <c r="H638" s="4">
        <v>1</v>
      </c>
      <c r="I638" s="11">
        <v>384.9</v>
      </c>
      <c r="J638" s="11">
        <v>352.3</v>
      </c>
      <c r="K638" s="11">
        <v>352.3</v>
      </c>
      <c r="L638" s="35">
        <v>15</v>
      </c>
      <c r="M638" s="11">
        <f t="shared" si="93"/>
        <v>70496.59</v>
      </c>
      <c r="N638" s="11"/>
      <c r="O638" s="11"/>
      <c r="P638" s="11"/>
      <c r="Q638" s="11">
        <f t="shared" si="94"/>
        <v>70496.59</v>
      </c>
      <c r="R638" s="11">
        <v>70496.59</v>
      </c>
      <c r="S638" s="35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74"/>
      <c r="AG638" s="29" t="s">
        <v>197</v>
      </c>
      <c r="AH638" s="118"/>
      <c r="AI638" s="159"/>
      <c r="AJ638" s="182" t="s">
        <v>1405</v>
      </c>
      <c r="AK638" s="182"/>
      <c r="AL638" s="182"/>
      <c r="AM638" s="182"/>
      <c r="AN638" s="182"/>
      <c r="AO638" s="70">
        <f>MAX(AO$26:AO637)+1</f>
        <v>578</v>
      </c>
      <c r="AP638" s="70" t="s">
        <v>142</v>
      </c>
      <c r="AQ638" s="70" t="str">
        <f t="shared" si="87"/>
        <v>578.</v>
      </c>
      <c r="AS638" s="70"/>
      <c r="AV638" s="114"/>
    </row>
    <row r="639" spans="1:48" ht="22.5" customHeight="1" x14ac:dyDescent="0.25">
      <c r="A639" s="93" t="str">
        <f t="shared" si="90"/>
        <v>579.</v>
      </c>
      <c r="B639" s="93">
        <v>1729</v>
      </c>
      <c r="C639" s="220" t="s">
        <v>1424</v>
      </c>
      <c r="D639" s="4">
        <v>1973</v>
      </c>
      <c r="E639" s="9" t="s">
        <v>23</v>
      </c>
      <c r="F639" s="8" t="s">
        <v>24</v>
      </c>
      <c r="G639" s="4">
        <v>2</v>
      </c>
      <c r="H639" s="4">
        <v>2</v>
      </c>
      <c r="I639" s="11">
        <v>542</v>
      </c>
      <c r="J639" s="11">
        <v>499.2</v>
      </c>
      <c r="K639" s="11">
        <v>440.8</v>
      </c>
      <c r="L639" s="35">
        <v>20</v>
      </c>
      <c r="M639" s="11">
        <f t="shared" si="93"/>
        <v>2185362.9</v>
      </c>
      <c r="N639" s="11"/>
      <c r="O639" s="11"/>
      <c r="P639" s="11"/>
      <c r="Q639" s="11">
        <f t="shared" si="94"/>
        <v>2185362.9</v>
      </c>
      <c r="R639" s="11">
        <v>245256.58</v>
      </c>
      <c r="S639" s="35"/>
      <c r="T639" s="11"/>
      <c r="U639" s="11">
        <v>464.3</v>
      </c>
      <c r="V639" s="11">
        <v>1940106.32</v>
      </c>
      <c r="W639" s="11"/>
      <c r="X639" s="11"/>
      <c r="Y639" s="11"/>
      <c r="Z639" s="11"/>
      <c r="AA639" s="11"/>
      <c r="AB639" s="11"/>
      <c r="AC639" s="11"/>
      <c r="AD639" s="11"/>
      <c r="AE639" s="11"/>
      <c r="AF639" s="74"/>
      <c r="AG639" s="29" t="s">
        <v>197</v>
      </c>
      <c r="AH639" s="118"/>
      <c r="AI639" s="159"/>
      <c r="AJ639" s="183" t="s">
        <v>1393</v>
      </c>
      <c r="AK639" s="183"/>
      <c r="AL639" s="183"/>
      <c r="AM639" s="183"/>
      <c r="AN639" s="183"/>
      <c r="AO639" s="70">
        <f>MAX(AO$26:AO638)+1</f>
        <v>579</v>
      </c>
      <c r="AP639" s="70" t="s">
        <v>142</v>
      </c>
      <c r="AQ639" s="70" t="str">
        <f t="shared" si="87"/>
        <v>579.</v>
      </c>
      <c r="AV639" s="114"/>
    </row>
    <row r="640" spans="1:48" ht="22.5" customHeight="1" x14ac:dyDescent="0.25">
      <c r="A640" s="93" t="str">
        <f t="shared" si="90"/>
        <v>580.</v>
      </c>
      <c r="B640" s="93">
        <v>1732</v>
      </c>
      <c r="C640" s="220" t="s">
        <v>483</v>
      </c>
      <c r="D640" s="4">
        <v>1972</v>
      </c>
      <c r="E640" s="9" t="s">
        <v>23</v>
      </c>
      <c r="F640" s="8" t="s">
        <v>26</v>
      </c>
      <c r="G640" s="4">
        <v>2</v>
      </c>
      <c r="H640" s="4">
        <v>2</v>
      </c>
      <c r="I640" s="11">
        <v>880.8</v>
      </c>
      <c r="J640" s="11">
        <v>818.6</v>
      </c>
      <c r="K640" s="11">
        <v>818.6</v>
      </c>
      <c r="L640" s="35">
        <v>31</v>
      </c>
      <c r="M640" s="11">
        <f t="shared" si="93"/>
        <v>383253.16</v>
      </c>
      <c r="N640" s="11"/>
      <c r="O640" s="11"/>
      <c r="P640" s="11"/>
      <c r="Q640" s="11">
        <f t="shared" si="94"/>
        <v>383253.16</v>
      </c>
      <c r="R640" s="11">
        <v>383253.16</v>
      </c>
      <c r="S640" s="35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74"/>
      <c r="AG640" s="29" t="s">
        <v>1496</v>
      </c>
      <c r="AH640" s="118"/>
      <c r="AI640" s="159"/>
      <c r="AJ640" s="183" t="s">
        <v>1393</v>
      </c>
      <c r="AK640" s="183"/>
      <c r="AL640" s="183"/>
      <c r="AM640" s="183"/>
      <c r="AN640" s="183"/>
      <c r="AO640" s="70">
        <f>MAX(AO$26:AO639)+1</f>
        <v>580</v>
      </c>
      <c r="AP640" s="70" t="s">
        <v>142</v>
      </c>
      <c r="AQ640" s="70" t="str">
        <f t="shared" si="87"/>
        <v>580.</v>
      </c>
      <c r="AV640" s="114"/>
    </row>
    <row r="641" spans="1:48" ht="22.5" customHeight="1" x14ac:dyDescent="0.25">
      <c r="A641" s="93" t="str">
        <f t="shared" si="90"/>
        <v>581.</v>
      </c>
      <c r="B641" s="93">
        <v>1740</v>
      </c>
      <c r="C641" s="220" t="s">
        <v>1616</v>
      </c>
      <c r="D641" s="4">
        <v>1977</v>
      </c>
      <c r="E641" s="9" t="s">
        <v>23</v>
      </c>
      <c r="F641" s="8" t="s">
        <v>24</v>
      </c>
      <c r="G641" s="4">
        <v>2</v>
      </c>
      <c r="H641" s="4">
        <v>2</v>
      </c>
      <c r="I641" s="11">
        <v>737.8</v>
      </c>
      <c r="J641" s="11">
        <v>688.8</v>
      </c>
      <c r="K641" s="11">
        <v>688.8</v>
      </c>
      <c r="L641" s="35">
        <v>36</v>
      </c>
      <c r="M641" s="11">
        <f t="shared" si="93"/>
        <v>761129.35</v>
      </c>
      <c r="N641" s="11"/>
      <c r="O641" s="11"/>
      <c r="P641" s="11"/>
      <c r="Q641" s="11">
        <f t="shared" si="94"/>
        <v>761129.35</v>
      </c>
      <c r="R641" s="11">
        <v>369391.69</v>
      </c>
      <c r="S641" s="35"/>
      <c r="T641" s="11"/>
      <c r="U641" s="11"/>
      <c r="V641" s="11"/>
      <c r="W641" s="11"/>
      <c r="X641" s="11"/>
      <c r="Y641" s="11"/>
      <c r="Z641" s="11"/>
      <c r="AA641" s="11">
        <v>110</v>
      </c>
      <c r="AB641" s="11">
        <v>391737.66</v>
      </c>
      <c r="AC641" s="11"/>
      <c r="AD641" s="11"/>
      <c r="AE641" s="11"/>
      <c r="AF641" s="74"/>
      <c r="AG641" s="29" t="s">
        <v>1496</v>
      </c>
      <c r="AH641" s="118"/>
      <c r="AI641" s="159"/>
      <c r="AJ641" s="183" t="s">
        <v>1393</v>
      </c>
      <c r="AK641" s="183"/>
      <c r="AL641" s="183"/>
      <c r="AM641" s="183"/>
      <c r="AN641" s="183"/>
      <c r="AO641" s="70">
        <f>MAX(AO$26:AO640)+1</f>
        <v>581</v>
      </c>
      <c r="AP641" s="70" t="s">
        <v>142</v>
      </c>
      <c r="AQ641" s="70" t="str">
        <f t="shared" si="87"/>
        <v>581.</v>
      </c>
      <c r="AV641" s="114"/>
    </row>
    <row r="642" spans="1:48" ht="22.5" customHeight="1" x14ac:dyDescent="0.25">
      <c r="A642" s="93" t="str">
        <f t="shared" si="90"/>
        <v>582.</v>
      </c>
      <c r="B642" s="93">
        <v>1723</v>
      </c>
      <c r="C642" s="220" t="s">
        <v>1617</v>
      </c>
      <c r="D642" s="4">
        <v>1985</v>
      </c>
      <c r="E642" s="9" t="s">
        <v>23</v>
      </c>
      <c r="F642" s="8" t="s">
        <v>24</v>
      </c>
      <c r="G642" s="4">
        <v>2</v>
      </c>
      <c r="H642" s="4">
        <v>2</v>
      </c>
      <c r="I642" s="11">
        <v>871</v>
      </c>
      <c r="J642" s="11">
        <v>814.7</v>
      </c>
      <c r="K642" s="11">
        <v>814.7</v>
      </c>
      <c r="L642" s="35">
        <v>28</v>
      </c>
      <c r="M642" s="11">
        <f t="shared" si="93"/>
        <v>357302.54</v>
      </c>
      <c r="N642" s="11"/>
      <c r="O642" s="11"/>
      <c r="P642" s="11"/>
      <c r="Q642" s="11">
        <f t="shared" si="94"/>
        <v>357302.54</v>
      </c>
      <c r="R642" s="11">
        <v>357302.54</v>
      </c>
      <c r="S642" s="35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74"/>
      <c r="AG642" s="29" t="s">
        <v>1496</v>
      </c>
      <c r="AH642" s="118"/>
      <c r="AI642" s="159"/>
      <c r="AJ642" s="183" t="s">
        <v>1396</v>
      </c>
      <c r="AK642" s="183"/>
      <c r="AL642" s="183"/>
      <c r="AM642" s="183"/>
      <c r="AN642" s="183"/>
      <c r="AO642" s="70">
        <f>MAX(AO$26:AO641)+1</f>
        <v>582</v>
      </c>
      <c r="AP642" s="70" t="s">
        <v>142</v>
      </c>
      <c r="AQ642" s="70" t="str">
        <f t="shared" si="87"/>
        <v>582.</v>
      </c>
      <c r="AV642" s="114"/>
    </row>
    <row r="643" spans="1:48" ht="22.5" customHeight="1" x14ac:dyDescent="0.25">
      <c r="A643" s="93" t="str">
        <f t="shared" si="90"/>
        <v>583.</v>
      </c>
      <c r="B643" s="93">
        <v>1756</v>
      </c>
      <c r="C643" s="220" t="s">
        <v>1618</v>
      </c>
      <c r="D643" s="4">
        <v>1984</v>
      </c>
      <c r="E643" s="9" t="s">
        <v>23</v>
      </c>
      <c r="F643" s="8" t="s">
        <v>24</v>
      </c>
      <c r="G643" s="4">
        <v>2</v>
      </c>
      <c r="H643" s="4">
        <v>2</v>
      </c>
      <c r="I643" s="11">
        <v>689.9</v>
      </c>
      <c r="J643" s="11">
        <v>627.1</v>
      </c>
      <c r="K643" s="11">
        <v>627.1</v>
      </c>
      <c r="L643" s="35">
        <v>14</v>
      </c>
      <c r="M643" s="11">
        <f t="shared" si="93"/>
        <v>777758.42999999993</v>
      </c>
      <c r="N643" s="11"/>
      <c r="O643" s="11"/>
      <c r="P643" s="11"/>
      <c r="Q643" s="11">
        <f t="shared" si="94"/>
        <v>777758.42999999993</v>
      </c>
      <c r="R643" s="11">
        <v>264538.06</v>
      </c>
      <c r="S643" s="35"/>
      <c r="T643" s="11"/>
      <c r="U643" s="11"/>
      <c r="V643" s="11"/>
      <c r="W643" s="11"/>
      <c r="X643" s="11"/>
      <c r="Y643" s="11"/>
      <c r="Z643" s="11"/>
      <c r="AA643" s="11">
        <v>150</v>
      </c>
      <c r="AB643" s="11">
        <v>513220.37</v>
      </c>
      <c r="AC643" s="11"/>
      <c r="AD643" s="11"/>
      <c r="AE643" s="11"/>
      <c r="AF643" s="74"/>
      <c r="AG643" s="29" t="s">
        <v>1496</v>
      </c>
      <c r="AH643" s="118"/>
      <c r="AI643" s="159"/>
      <c r="AJ643" s="183" t="s">
        <v>1393</v>
      </c>
      <c r="AK643" s="183"/>
      <c r="AL643" s="183"/>
      <c r="AM643" s="183"/>
      <c r="AN643" s="183"/>
      <c r="AO643" s="70">
        <f>MAX(AO$26:AO642)+1</f>
        <v>583</v>
      </c>
      <c r="AP643" s="70" t="s">
        <v>142</v>
      </c>
      <c r="AQ643" s="70" t="str">
        <f t="shared" si="87"/>
        <v>583.</v>
      </c>
      <c r="AV643" s="114"/>
    </row>
    <row r="644" spans="1:48" ht="22.5" customHeight="1" x14ac:dyDescent="0.25">
      <c r="A644" s="93" t="str">
        <f t="shared" si="90"/>
        <v/>
      </c>
      <c r="B644" s="93"/>
      <c r="C644" s="236" t="s">
        <v>2331</v>
      </c>
      <c r="D644" s="8"/>
      <c r="E644" s="9"/>
      <c r="F644" s="9"/>
      <c r="G644" s="12"/>
      <c r="H644" s="12"/>
      <c r="I644" s="6">
        <f>I645+I647+I650</f>
        <v>5867</v>
      </c>
      <c r="J644" s="6">
        <f>J645+J647+J650</f>
        <v>5520.5</v>
      </c>
      <c r="K644" s="6">
        <f>K645+K647+K650</f>
        <v>5058.2</v>
      </c>
      <c r="L644" s="34">
        <f>L645+L647+L650</f>
        <v>225</v>
      </c>
      <c r="M644" s="6">
        <f>M645+M647+M650</f>
        <v>6098427.4399999995</v>
      </c>
      <c r="N644" s="6"/>
      <c r="O644" s="6"/>
      <c r="P644" s="6"/>
      <c r="Q644" s="6">
        <f>Q645+Q647+Q650</f>
        <v>6098427.4399999995</v>
      </c>
      <c r="R644" s="6">
        <f>R645+R647+R650</f>
        <v>1484236.9400000002</v>
      </c>
      <c r="S644" s="6"/>
      <c r="T644" s="6"/>
      <c r="U644" s="6">
        <f>U645+U647+U650</f>
        <v>913</v>
      </c>
      <c r="V644" s="6">
        <f>V645+V647+V650</f>
        <v>4403071.6100000003</v>
      </c>
      <c r="W644" s="6"/>
      <c r="X644" s="6"/>
      <c r="Y644" s="6"/>
      <c r="Z644" s="6"/>
      <c r="AA644" s="6">
        <f>AA645+AA647+AA650</f>
        <v>51.91</v>
      </c>
      <c r="AB644" s="6">
        <f>AB645+AB647+AB650</f>
        <v>153991.93</v>
      </c>
      <c r="AC644" s="6"/>
      <c r="AD644" s="6"/>
      <c r="AE644" s="6"/>
      <c r="AF644" s="201">
        <f>AF645+AF647+AF650</f>
        <v>57126.96</v>
      </c>
      <c r="AG644" s="29"/>
      <c r="AH644" s="118"/>
      <c r="AI644" s="159"/>
      <c r="AJ644" s="182"/>
      <c r="AK644" s="182"/>
      <c r="AL644" s="182"/>
      <c r="AM644" s="182"/>
      <c r="AN644" s="182"/>
      <c r="AQ644" s="70" t="str">
        <f t="shared" ref="AQ644:AQ707" si="95">CONCATENATE(AO644,AP644)</f>
        <v/>
      </c>
      <c r="AR644" s="70"/>
      <c r="AS644" s="70"/>
      <c r="AV644" s="114"/>
    </row>
    <row r="645" spans="1:48" ht="22.5" customHeight="1" x14ac:dyDescent="0.25">
      <c r="A645" s="93" t="str">
        <f t="shared" si="90"/>
        <v/>
      </c>
      <c r="B645" s="93"/>
      <c r="C645" s="236" t="s">
        <v>188</v>
      </c>
      <c r="D645" s="8"/>
      <c r="E645" s="9"/>
      <c r="F645" s="9"/>
      <c r="G645" s="12"/>
      <c r="H645" s="12"/>
      <c r="I645" s="6">
        <f>SUM(I646:I646)</f>
        <v>790.8</v>
      </c>
      <c r="J645" s="6">
        <f>SUM(J646:J646)</f>
        <v>747.1</v>
      </c>
      <c r="K645" s="6">
        <f>SUM(K646:K646)</f>
        <v>747.1</v>
      </c>
      <c r="L645" s="120">
        <f>SUM(L646:L646)</f>
        <v>39</v>
      </c>
      <c r="M645" s="6">
        <f>SUM(M646:M646)</f>
        <v>57126.96</v>
      </c>
      <c r="N645" s="6"/>
      <c r="O645" s="6"/>
      <c r="P645" s="6"/>
      <c r="Q645" s="6">
        <f>SUM(Q646:Q646)</f>
        <v>57126.96</v>
      </c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201">
        <f>SUM(AF646:AF646)</f>
        <v>57126.96</v>
      </c>
      <c r="AG645" s="29"/>
      <c r="AH645" s="118"/>
      <c r="AI645" s="159"/>
      <c r="AJ645" s="182"/>
      <c r="AK645" s="182"/>
      <c r="AL645" s="182"/>
      <c r="AM645" s="182"/>
      <c r="AN645" s="182"/>
      <c r="AQ645" s="70" t="str">
        <f t="shared" si="95"/>
        <v/>
      </c>
      <c r="AR645" s="70"/>
      <c r="AS645" s="70"/>
      <c r="AV645" s="114"/>
    </row>
    <row r="646" spans="1:48" ht="22.5" customHeight="1" x14ac:dyDescent="0.25">
      <c r="A646" s="93" t="str">
        <f t="shared" si="90"/>
        <v>584.</v>
      </c>
      <c r="B646" s="93">
        <v>1779</v>
      </c>
      <c r="C646" s="220" t="s">
        <v>486</v>
      </c>
      <c r="D646" s="4">
        <v>1985</v>
      </c>
      <c r="E646" s="9" t="s">
        <v>23</v>
      </c>
      <c r="F646" s="4" t="s">
        <v>24</v>
      </c>
      <c r="G646" s="10">
        <v>2</v>
      </c>
      <c r="H646" s="10">
        <v>2</v>
      </c>
      <c r="I646" s="11">
        <v>790.8</v>
      </c>
      <c r="J646" s="11">
        <v>747.1</v>
      </c>
      <c r="K646" s="11">
        <v>747.1</v>
      </c>
      <c r="L646" s="35">
        <v>39</v>
      </c>
      <c r="M646" s="11">
        <f>R646+T646+V646+X646+Z646+AB646+AE646+AF646</f>
        <v>57126.96</v>
      </c>
      <c r="N646" s="11"/>
      <c r="O646" s="11"/>
      <c r="P646" s="11"/>
      <c r="Q646" s="11">
        <f>M646</f>
        <v>57126.96</v>
      </c>
      <c r="R646" s="11"/>
      <c r="S646" s="35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74">
        <v>57126.96</v>
      </c>
      <c r="AG646" s="29" t="s">
        <v>197</v>
      </c>
      <c r="AH646" s="118"/>
      <c r="AI646" s="159"/>
      <c r="AJ646" s="182"/>
      <c r="AK646" s="182"/>
      <c r="AL646" s="182"/>
      <c r="AM646" s="182"/>
      <c r="AN646" s="182"/>
      <c r="AO646" s="70">
        <f>MAX(AO$26:AO645)+1</f>
        <v>584</v>
      </c>
      <c r="AP646" s="70" t="s">
        <v>142</v>
      </c>
      <c r="AQ646" s="70" t="str">
        <f t="shared" si="95"/>
        <v>584.</v>
      </c>
      <c r="AS646" s="87"/>
      <c r="AV646" s="114"/>
    </row>
    <row r="647" spans="1:48" ht="22.5" customHeight="1" x14ac:dyDescent="0.25">
      <c r="A647" s="93" t="str">
        <f t="shared" si="90"/>
        <v/>
      </c>
      <c r="B647" s="93"/>
      <c r="C647" s="236" t="s">
        <v>189</v>
      </c>
      <c r="D647" s="8"/>
      <c r="E647" s="9"/>
      <c r="F647" s="9"/>
      <c r="G647" s="12"/>
      <c r="H647" s="12"/>
      <c r="I647" s="6">
        <f>SUM(I648:I649)</f>
        <v>1170.8000000000002</v>
      </c>
      <c r="J647" s="6">
        <f>SUM(J648:J649)</f>
        <v>1165.4000000000001</v>
      </c>
      <c r="K647" s="6">
        <f>SUM(K648:K649)</f>
        <v>1063.0999999999999</v>
      </c>
      <c r="L647" s="34">
        <f>SUM(L648:L649)</f>
        <v>39</v>
      </c>
      <c r="M647" s="6">
        <f>SUM(M648:M649)</f>
        <v>527521.77</v>
      </c>
      <c r="N647" s="6"/>
      <c r="O647" s="6"/>
      <c r="P647" s="6"/>
      <c r="Q647" s="6">
        <f>SUM(Q648:Q649)</f>
        <v>527521.77</v>
      </c>
      <c r="R647" s="6">
        <f>SUM(R648:R649)</f>
        <v>373529.84</v>
      </c>
      <c r="S647" s="6"/>
      <c r="T647" s="6"/>
      <c r="U647" s="6"/>
      <c r="V647" s="6"/>
      <c r="W647" s="6"/>
      <c r="X647" s="6"/>
      <c r="Y647" s="6"/>
      <c r="Z647" s="6"/>
      <c r="AA647" s="6">
        <f>SUM(AA648:AA649)</f>
        <v>51.91</v>
      </c>
      <c r="AB647" s="6">
        <f>SUM(AB648:AB649)</f>
        <v>153991.93</v>
      </c>
      <c r="AC647" s="6"/>
      <c r="AD647" s="6"/>
      <c r="AE647" s="6"/>
      <c r="AF647" s="201"/>
      <c r="AG647" s="29"/>
      <c r="AH647" s="118"/>
      <c r="AI647" s="159"/>
      <c r="AJ647" s="182"/>
      <c r="AK647" s="182"/>
      <c r="AL647" s="182"/>
      <c r="AM647" s="182"/>
      <c r="AN647" s="182"/>
      <c r="AQ647" s="70" t="str">
        <f t="shared" si="95"/>
        <v/>
      </c>
      <c r="AR647" s="70"/>
      <c r="AS647" s="70"/>
      <c r="AV647" s="114"/>
    </row>
    <row r="648" spans="1:48" ht="22.5" customHeight="1" x14ac:dyDescent="0.25">
      <c r="A648" s="93" t="str">
        <f t="shared" si="90"/>
        <v>585.</v>
      </c>
      <c r="B648" s="93">
        <v>1816</v>
      </c>
      <c r="C648" s="220" t="s">
        <v>487</v>
      </c>
      <c r="D648" s="4">
        <v>1974</v>
      </c>
      <c r="E648" s="9" t="s">
        <v>23</v>
      </c>
      <c r="F648" s="4" t="s">
        <v>24</v>
      </c>
      <c r="G648" s="10">
        <v>2</v>
      </c>
      <c r="H648" s="10">
        <v>2</v>
      </c>
      <c r="I648" s="11">
        <v>768.2</v>
      </c>
      <c r="J648" s="11">
        <v>762.8</v>
      </c>
      <c r="K648" s="11">
        <v>660.5</v>
      </c>
      <c r="L648" s="35">
        <v>27</v>
      </c>
      <c r="M648" s="11">
        <f>R648+T648+V648+X648+Z648+AB648+AE648+AF648</f>
        <v>373529.84</v>
      </c>
      <c r="N648" s="11"/>
      <c r="O648" s="11"/>
      <c r="P648" s="11"/>
      <c r="Q648" s="11">
        <f>M648</f>
        <v>373529.84</v>
      </c>
      <c r="R648" s="11">
        <v>373529.84</v>
      </c>
      <c r="S648" s="35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74"/>
      <c r="AG648" s="29" t="s">
        <v>197</v>
      </c>
      <c r="AH648" s="118"/>
      <c r="AI648" s="159"/>
      <c r="AJ648" s="186" t="s">
        <v>1393</v>
      </c>
      <c r="AK648" s="186"/>
      <c r="AL648" s="186"/>
      <c r="AM648" s="186"/>
      <c r="AN648" s="186"/>
      <c r="AO648" s="70">
        <f>MAX(AO$26:AO647)+1</f>
        <v>585</v>
      </c>
      <c r="AP648" s="70" t="s">
        <v>142</v>
      </c>
      <c r="AQ648" s="70" t="str">
        <f t="shared" si="95"/>
        <v>585.</v>
      </c>
      <c r="AS648" s="87"/>
      <c r="AV648" s="114"/>
    </row>
    <row r="649" spans="1:48" ht="22.5" customHeight="1" x14ac:dyDescent="0.25">
      <c r="A649" s="93" t="str">
        <f t="shared" si="90"/>
        <v>586.</v>
      </c>
      <c r="B649" s="93">
        <v>5615</v>
      </c>
      <c r="C649" s="220" t="s">
        <v>490</v>
      </c>
      <c r="D649" s="4">
        <v>1971</v>
      </c>
      <c r="E649" s="9" t="s">
        <v>23</v>
      </c>
      <c r="F649" s="4" t="s">
        <v>24</v>
      </c>
      <c r="G649" s="4">
        <v>2</v>
      </c>
      <c r="H649" s="4">
        <v>2</v>
      </c>
      <c r="I649" s="11">
        <v>402.6</v>
      </c>
      <c r="J649" s="11">
        <v>402.6</v>
      </c>
      <c r="K649" s="11">
        <v>402.6</v>
      </c>
      <c r="L649" s="35">
        <v>12</v>
      </c>
      <c r="M649" s="11">
        <f>R649+T649+V649+X649+Z649+AB649+AE649+AF649</f>
        <v>153991.93</v>
      </c>
      <c r="N649" s="11"/>
      <c r="O649" s="11"/>
      <c r="P649" s="11"/>
      <c r="Q649" s="11">
        <f>M649</f>
        <v>153991.93</v>
      </c>
      <c r="R649" s="11"/>
      <c r="S649" s="35"/>
      <c r="T649" s="11"/>
      <c r="U649" s="11"/>
      <c r="V649" s="11"/>
      <c r="W649" s="11"/>
      <c r="X649" s="11"/>
      <c r="Y649" s="11"/>
      <c r="Z649" s="11"/>
      <c r="AA649" s="11">
        <v>51.91</v>
      </c>
      <c r="AB649" s="11">
        <v>153991.93</v>
      </c>
      <c r="AC649" s="11"/>
      <c r="AD649" s="11"/>
      <c r="AE649" s="11"/>
      <c r="AF649" s="74"/>
      <c r="AG649" s="29" t="s">
        <v>197</v>
      </c>
      <c r="AH649" s="118"/>
      <c r="AI649" s="95"/>
      <c r="AJ649" s="182"/>
      <c r="AK649" s="182"/>
      <c r="AL649" s="182"/>
      <c r="AM649" s="182"/>
      <c r="AN649" s="182"/>
      <c r="AO649" s="70">
        <f>MAX(AO$26:AO648)+1</f>
        <v>586</v>
      </c>
      <c r="AP649" s="70" t="s">
        <v>142</v>
      </c>
      <c r="AQ649" s="70" t="str">
        <f t="shared" si="95"/>
        <v>586.</v>
      </c>
      <c r="AV649" s="114"/>
    </row>
    <row r="650" spans="1:48" ht="22.5" customHeight="1" x14ac:dyDescent="0.25">
      <c r="A650" s="93" t="str">
        <f t="shared" si="90"/>
        <v/>
      </c>
      <c r="B650" s="93"/>
      <c r="C650" s="236" t="s">
        <v>190</v>
      </c>
      <c r="D650" s="8"/>
      <c r="E650" s="9"/>
      <c r="F650" s="9"/>
      <c r="G650" s="12"/>
      <c r="H650" s="12"/>
      <c r="I650" s="6">
        <f>SUM(I651:I656)</f>
        <v>3905.4</v>
      </c>
      <c r="J650" s="6">
        <f>SUM(J651:J656)</f>
        <v>3608</v>
      </c>
      <c r="K650" s="6">
        <f>SUM(K651:K656)</f>
        <v>3248</v>
      </c>
      <c r="L650" s="120">
        <f>SUM(L651:L656)</f>
        <v>147</v>
      </c>
      <c r="M650" s="6">
        <f>SUM(M651:M656)</f>
        <v>5513778.71</v>
      </c>
      <c r="N650" s="6"/>
      <c r="O650" s="6"/>
      <c r="P650" s="6"/>
      <c r="Q650" s="6">
        <f>SUM(Q651:Q656)</f>
        <v>5513778.71</v>
      </c>
      <c r="R650" s="6">
        <f>SUM(R651:R656)</f>
        <v>1110707.1000000001</v>
      </c>
      <c r="S650" s="6"/>
      <c r="T650" s="6"/>
      <c r="U650" s="6">
        <f>SUM(U651:U656)</f>
        <v>913</v>
      </c>
      <c r="V650" s="6">
        <f>SUM(V651:V656)</f>
        <v>4403071.6100000003</v>
      </c>
      <c r="W650" s="6"/>
      <c r="X650" s="6"/>
      <c r="Y650" s="6"/>
      <c r="Z650" s="6"/>
      <c r="AA650" s="6"/>
      <c r="AB650" s="6"/>
      <c r="AC650" s="6"/>
      <c r="AD650" s="6"/>
      <c r="AE650" s="6"/>
      <c r="AF650" s="201"/>
      <c r="AG650" s="29"/>
      <c r="AH650" s="118"/>
      <c r="AI650" s="167"/>
      <c r="AJ650" s="182"/>
      <c r="AK650" s="182"/>
      <c r="AL650" s="182"/>
      <c r="AM650" s="182"/>
      <c r="AN650" s="182"/>
      <c r="AQ650" s="70" t="str">
        <f t="shared" si="95"/>
        <v/>
      </c>
      <c r="AR650" s="70"/>
      <c r="AS650" s="70"/>
      <c r="AV650" s="114"/>
    </row>
    <row r="651" spans="1:48" ht="22.5" customHeight="1" x14ac:dyDescent="0.25">
      <c r="A651" s="93" t="str">
        <f t="shared" si="90"/>
        <v>587.</v>
      </c>
      <c r="B651" s="93">
        <v>1779</v>
      </c>
      <c r="C651" s="220" t="s">
        <v>486</v>
      </c>
      <c r="D651" s="4">
        <v>1985</v>
      </c>
      <c r="E651" s="9" t="s">
        <v>23</v>
      </c>
      <c r="F651" s="4" t="s">
        <v>24</v>
      </c>
      <c r="G651" s="4">
        <v>2</v>
      </c>
      <c r="H651" s="4">
        <v>2</v>
      </c>
      <c r="I651" s="11">
        <v>790.8</v>
      </c>
      <c r="J651" s="11">
        <v>747.1</v>
      </c>
      <c r="K651" s="11">
        <v>747.1</v>
      </c>
      <c r="L651" s="35">
        <v>39</v>
      </c>
      <c r="M651" s="11">
        <f t="shared" ref="M651:M656" si="96">R651+T651+V651+X651+Z651+AB651+AE651+AF651</f>
        <v>360088.28</v>
      </c>
      <c r="N651" s="11"/>
      <c r="O651" s="11"/>
      <c r="P651" s="11"/>
      <c r="Q651" s="11">
        <f t="shared" ref="Q651:Q656" si="97">M651</f>
        <v>360088.28</v>
      </c>
      <c r="R651" s="11">
        <v>360088.28</v>
      </c>
      <c r="S651" s="35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74"/>
      <c r="AG651" s="29" t="s">
        <v>197</v>
      </c>
      <c r="AH651" s="118"/>
      <c r="AI651" s="159"/>
      <c r="AJ651" s="182" t="s">
        <v>1405</v>
      </c>
      <c r="AK651" s="182"/>
      <c r="AL651" s="182"/>
      <c r="AM651" s="182"/>
      <c r="AN651" s="182"/>
      <c r="AO651" s="70">
        <f>MAX(AO$26:AO650)+1</f>
        <v>587</v>
      </c>
      <c r="AP651" s="70" t="s">
        <v>142</v>
      </c>
      <c r="AQ651" s="70" t="str">
        <f t="shared" si="95"/>
        <v>587.</v>
      </c>
      <c r="AV651" s="114"/>
    </row>
    <row r="652" spans="1:48" ht="22.5" customHeight="1" x14ac:dyDescent="0.25">
      <c r="A652" s="93" t="str">
        <f t="shared" si="90"/>
        <v>588.</v>
      </c>
      <c r="B652" s="93">
        <v>1851</v>
      </c>
      <c r="C652" s="220" t="s">
        <v>488</v>
      </c>
      <c r="D652" s="4">
        <v>1968</v>
      </c>
      <c r="E652" s="9" t="s">
        <v>23</v>
      </c>
      <c r="F652" s="4" t="s">
        <v>24</v>
      </c>
      <c r="G652" s="10">
        <v>2</v>
      </c>
      <c r="H652" s="10">
        <v>1</v>
      </c>
      <c r="I652" s="11">
        <v>339.6</v>
      </c>
      <c r="J652" s="11">
        <v>303</v>
      </c>
      <c r="K652" s="11">
        <v>303</v>
      </c>
      <c r="L652" s="35">
        <v>16</v>
      </c>
      <c r="M652" s="11">
        <f t="shared" si="96"/>
        <v>1425122.36</v>
      </c>
      <c r="N652" s="11"/>
      <c r="O652" s="11"/>
      <c r="P652" s="11"/>
      <c r="Q652" s="11">
        <f t="shared" si="97"/>
        <v>1425122.36</v>
      </c>
      <c r="R652" s="11"/>
      <c r="S652" s="35"/>
      <c r="T652" s="11"/>
      <c r="U652" s="11">
        <v>333</v>
      </c>
      <c r="V652" s="11">
        <v>1425122.36</v>
      </c>
      <c r="W652" s="11"/>
      <c r="X652" s="11"/>
      <c r="Y652" s="11"/>
      <c r="Z652" s="11"/>
      <c r="AA652" s="11"/>
      <c r="AB652" s="11"/>
      <c r="AC652" s="11"/>
      <c r="AD652" s="11"/>
      <c r="AE652" s="11"/>
      <c r="AF652" s="74"/>
      <c r="AG652" s="29" t="s">
        <v>197</v>
      </c>
      <c r="AH652" s="118"/>
      <c r="AI652" s="159"/>
      <c r="AJ652" s="182"/>
      <c r="AK652" s="182"/>
      <c r="AL652" s="182"/>
      <c r="AM652" s="182"/>
      <c r="AN652" s="182"/>
      <c r="AO652" s="70">
        <f>MAX(AO$26:AO651)+1</f>
        <v>588</v>
      </c>
      <c r="AP652" s="70" t="s">
        <v>142</v>
      </c>
      <c r="AQ652" s="70" t="str">
        <f t="shared" si="95"/>
        <v>588.</v>
      </c>
      <c r="AS652" s="87"/>
      <c r="AV652" s="114"/>
    </row>
    <row r="653" spans="1:48" ht="22.5" customHeight="1" x14ac:dyDescent="0.25">
      <c r="A653" s="93" t="str">
        <f t="shared" si="90"/>
        <v>589.</v>
      </c>
      <c r="B653" s="93">
        <v>1845</v>
      </c>
      <c r="C653" s="220" t="s">
        <v>489</v>
      </c>
      <c r="D653" s="4">
        <v>1985</v>
      </c>
      <c r="E653" s="9" t="s">
        <v>23</v>
      </c>
      <c r="F653" s="4" t="s">
        <v>24</v>
      </c>
      <c r="G653" s="4">
        <v>2</v>
      </c>
      <c r="H653" s="4">
        <v>2</v>
      </c>
      <c r="I653" s="11">
        <v>1545</v>
      </c>
      <c r="J653" s="11">
        <v>1505.4</v>
      </c>
      <c r="K653" s="11">
        <v>1145.4000000000001</v>
      </c>
      <c r="L653" s="35">
        <v>41</v>
      </c>
      <c r="M653" s="11">
        <f t="shared" si="96"/>
        <v>454048.4</v>
      </c>
      <c r="N653" s="11"/>
      <c r="O653" s="11"/>
      <c r="P653" s="11"/>
      <c r="Q653" s="11">
        <f t="shared" si="97"/>
        <v>454048.4</v>
      </c>
      <c r="R653" s="11">
        <v>454048.4</v>
      </c>
      <c r="S653" s="35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74"/>
      <c r="AG653" s="29" t="s">
        <v>197</v>
      </c>
      <c r="AH653" s="118"/>
      <c r="AI653" s="159"/>
      <c r="AJ653" s="182" t="s">
        <v>1396</v>
      </c>
      <c r="AK653" s="182"/>
      <c r="AL653" s="182"/>
      <c r="AM653" s="182"/>
      <c r="AN653" s="182"/>
      <c r="AO653" s="70">
        <f>MAX(AO$26:AO652)+1</f>
        <v>589</v>
      </c>
      <c r="AP653" s="70" t="s">
        <v>142</v>
      </c>
      <c r="AQ653" s="70" t="str">
        <f t="shared" si="95"/>
        <v>589.</v>
      </c>
      <c r="AV653" s="114"/>
    </row>
    <row r="654" spans="1:48" ht="22.5" customHeight="1" x14ac:dyDescent="0.25">
      <c r="A654" s="93" t="str">
        <f t="shared" si="90"/>
        <v>590.</v>
      </c>
      <c r="B654" s="93">
        <v>1777</v>
      </c>
      <c r="C654" s="225" t="s">
        <v>491</v>
      </c>
      <c r="D654" s="4">
        <v>1976</v>
      </c>
      <c r="E654" s="9" t="s">
        <v>23</v>
      </c>
      <c r="F654" s="4" t="s">
        <v>24</v>
      </c>
      <c r="G654" s="4">
        <v>2</v>
      </c>
      <c r="H654" s="4">
        <v>1</v>
      </c>
      <c r="I654" s="11">
        <v>346.7</v>
      </c>
      <c r="J654" s="11">
        <v>321</v>
      </c>
      <c r="K654" s="11">
        <v>321</v>
      </c>
      <c r="L654" s="35">
        <v>17</v>
      </c>
      <c r="M654" s="11">
        <f t="shared" si="96"/>
        <v>1565887.32</v>
      </c>
      <c r="N654" s="11"/>
      <c r="O654" s="11"/>
      <c r="P654" s="11"/>
      <c r="Q654" s="11">
        <f t="shared" si="97"/>
        <v>1565887.32</v>
      </c>
      <c r="R654" s="11"/>
      <c r="S654" s="35"/>
      <c r="T654" s="11"/>
      <c r="U654" s="11">
        <v>285</v>
      </c>
      <c r="V654" s="11">
        <v>1565887.32</v>
      </c>
      <c r="W654" s="11"/>
      <c r="X654" s="11"/>
      <c r="Y654" s="11"/>
      <c r="Z654" s="11"/>
      <c r="AA654" s="11"/>
      <c r="AB654" s="11"/>
      <c r="AC654" s="11"/>
      <c r="AD654" s="11"/>
      <c r="AE654" s="11"/>
      <c r="AF654" s="74"/>
      <c r="AG654" s="29" t="s">
        <v>197</v>
      </c>
      <c r="AH654" s="118"/>
      <c r="AI654" s="159"/>
      <c r="AJ654" s="182"/>
      <c r="AK654" s="182"/>
      <c r="AL654" s="182"/>
      <c r="AM654" s="182"/>
      <c r="AN654" s="182"/>
      <c r="AO654" s="70">
        <f>MAX(AO$26:AO653)+1</f>
        <v>590</v>
      </c>
      <c r="AP654" s="70" t="s">
        <v>142</v>
      </c>
      <c r="AQ654" s="70" t="str">
        <f t="shared" si="95"/>
        <v>590.</v>
      </c>
      <c r="AS654" s="70"/>
      <c r="AV654" s="114"/>
    </row>
    <row r="655" spans="1:48" ht="22.5" customHeight="1" x14ac:dyDescent="0.25">
      <c r="A655" s="93" t="str">
        <f t="shared" si="90"/>
        <v>591.</v>
      </c>
      <c r="B655" s="93">
        <v>1831</v>
      </c>
      <c r="C655" s="220" t="s">
        <v>492</v>
      </c>
      <c r="D655" s="4">
        <v>1969</v>
      </c>
      <c r="E655" s="9" t="s">
        <v>23</v>
      </c>
      <c r="F655" s="4" t="s">
        <v>24</v>
      </c>
      <c r="G655" s="4">
        <v>2</v>
      </c>
      <c r="H655" s="4">
        <v>2</v>
      </c>
      <c r="I655" s="11">
        <v>553.20000000000005</v>
      </c>
      <c r="J655" s="11">
        <v>430.3</v>
      </c>
      <c r="K655" s="11">
        <v>430.3</v>
      </c>
      <c r="L655" s="35">
        <v>11</v>
      </c>
      <c r="M655" s="11">
        <f t="shared" si="96"/>
        <v>296570.42</v>
      </c>
      <c r="N655" s="11"/>
      <c r="O655" s="11"/>
      <c r="P655" s="11"/>
      <c r="Q655" s="11">
        <f t="shared" si="97"/>
        <v>296570.42</v>
      </c>
      <c r="R655" s="11">
        <v>296570.42</v>
      </c>
      <c r="S655" s="35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74"/>
      <c r="AG655" s="29" t="s">
        <v>197</v>
      </c>
      <c r="AH655" s="118"/>
      <c r="AI655" s="159"/>
      <c r="AJ655" s="182" t="s">
        <v>1393</v>
      </c>
      <c r="AK655" s="182"/>
      <c r="AL655" s="182"/>
      <c r="AM655" s="182"/>
      <c r="AN655" s="182"/>
      <c r="AO655" s="70">
        <f>MAX(AO$26:AO654)+1</f>
        <v>591</v>
      </c>
      <c r="AP655" s="70" t="s">
        <v>142</v>
      </c>
      <c r="AQ655" s="70" t="str">
        <f t="shared" si="95"/>
        <v>591.</v>
      </c>
      <c r="AV655" s="114"/>
    </row>
    <row r="656" spans="1:48" ht="22.5" customHeight="1" x14ac:dyDescent="0.25">
      <c r="A656" s="93" t="str">
        <f t="shared" si="90"/>
        <v>592.</v>
      </c>
      <c r="B656" s="93">
        <v>1849</v>
      </c>
      <c r="C656" s="220" t="s">
        <v>1430</v>
      </c>
      <c r="D656" s="4">
        <v>1962</v>
      </c>
      <c r="E656" s="9" t="s">
        <v>23</v>
      </c>
      <c r="F656" s="4" t="s">
        <v>24</v>
      </c>
      <c r="G656" s="4">
        <v>2</v>
      </c>
      <c r="H656" s="4">
        <v>2</v>
      </c>
      <c r="I656" s="11">
        <v>330.1</v>
      </c>
      <c r="J656" s="11">
        <v>301.2</v>
      </c>
      <c r="K656" s="11">
        <v>301.2</v>
      </c>
      <c r="L656" s="35">
        <v>23</v>
      </c>
      <c r="M656" s="11">
        <f t="shared" si="96"/>
        <v>1412061.93</v>
      </c>
      <c r="N656" s="11"/>
      <c r="O656" s="11"/>
      <c r="P656" s="11"/>
      <c r="Q656" s="11">
        <f t="shared" si="97"/>
        <v>1412061.93</v>
      </c>
      <c r="R656" s="11"/>
      <c r="S656" s="35"/>
      <c r="T656" s="11"/>
      <c r="U656" s="11">
        <v>295</v>
      </c>
      <c r="V656" s="11">
        <v>1412061.93</v>
      </c>
      <c r="W656" s="11"/>
      <c r="X656" s="11"/>
      <c r="Y656" s="11"/>
      <c r="Z656" s="11"/>
      <c r="AA656" s="11"/>
      <c r="AB656" s="11"/>
      <c r="AC656" s="11"/>
      <c r="AD656" s="11"/>
      <c r="AE656" s="11"/>
      <c r="AF656" s="74"/>
      <c r="AG656" s="29" t="s">
        <v>197</v>
      </c>
      <c r="AH656" s="118"/>
      <c r="AI656" s="159"/>
      <c r="AJ656" s="182"/>
      <c r="AK656" s="182"/>
      <c r="AL656" s="182"/>
      <c r="AM656" s="182"/>
      <c r="AN656" s="182"/>
      <c r="AO656" s="70">
        <f>MAX(AO$26:AO655)+1</f>
        <v>592</v>
      </c>
      <c r="AP656" s="70" t="s">
        <v>142</v>
      </c>
      <c r="AQ656" s="70" t="str">
        <f t="shared" si="95"/>
        <v>592.</v>
      </c>
      <c r="AV656" s="114"/>
    </row>
    <row r="657" spans="1:48" ht="22.5" customHeight="1" x14ac:dyDescent="0.25">
      <c r="A657" s="93" t="str">
        <f t="shared" si="90"/>
        <v/>
      </c>
      <c r="B657" s="93"/>
      <c r="C657" s="236" t="s">
        <v>91</v>
      </c>
      <c r="D657" s="8"/>
      <c r="E657" s="9"/>
      <c r="F657" s="9"/>
      <c r="G657" s="12"/>
      <c r="H657" s="12"/>
      <c r="I657" s="6">
        <f>I658+I683+I729</f>
        <v>438873.70999999996</v>
      </c>
      <c r="J657" s="6">
        <f>J658+J683+J729</f>
        <v>363716.71999999991</v>
      </c>
      <c r="K657" s="6">
        <f>K658+K683+K729</f>
        <v>358161.41999999993</v>
      </c>
      <c r="L657" s="34">
        <f>L658+L683+L729</f>
        <v>21396</v>
      </c>
      <c r="M657" s="6">
        <f>M658+M683+M729</f>
        <v>348172148.91999996</v>
      </c>
      <c r="N657" s="6"/>
      <c r="O657" s="6"/>
      <c r="P657" s="6"/>
      <c r="Q657" s="6">
        <f>Q658+Q683+Q729</f>
        <v>348172148.91999996</v>
      </c>
      <c r="R657" s="6">
        <f>R658+R683+R729</f>
        <v>121756514.8</v>
      </c>
      <c r="S657" s="6"/>
      <c r="T657" s="6"/>
      <c r="U657" s="6">
        <f t="shared" ref="U657:AB657" si="98">U658+U683+U729</f>
        <v>61375.4</v>
      </c>
      <c r="V657" s="6">
        <f t="shared" si="98"/>
        <v>194948339.95999998</v>
      </c>
      <c r="W657" s="6">
        <f t="shared" si="98"/>
        <v>839.2</v>
      </c>
      <c r="X657" s="6">
        <f t="shared" si="98"/>
        <v>4037001.95</v>
      </c>
      <c r="Y657" s="6">
        <f t="shared" si="98"/>
        <v>21311.61</v>
      </c>
      <c r="Z657" s="6">
        <f t="shared" si="98"/>
        <v>21769534.960000001</v>
      </c>
      <c r="AA657" s="6">
        <f t="shared" si="98"/>
        <v>1304.3000000000002</v>
      </c>
      <c r="AB657" s="6">
        <f t="shared" si="98"/>
        <v>4276027.43</v>
      </c>
      <c r="AC657" s="6"/>
      <c r="AD657" s="6"/>
      <c r="AE657" s="6">
        <f>AE658+AE683+AE729</f>
        <v>439264</v>
      </c>
      <c r="AF657" s="201">
        <f>AF658+AF683+AF729</f>
        <v>945465.82000000007</v>
      </c>
      <c r="AG657" s="29"/>
      <c r="AH657" s="118"/>
      <c r="AI657" s="159"/>
      <c r="AJ657" s="182"/>
      <c r="AK657" s="182"/>
      <c r="AL657" s="182"/>
      <c r="AM657" s="182"/>
      <c r="AN657" s="182"/>
      <c r="AQ657" s="70" t="str">
        <f t="shared" si="95"/>
        <v/>
      </c>
      <c r="AR657" s="70"/>
      <c r="AS657" s="70"/>
      <c r="AV657" s="114"/>
    </row>
    <row r="658" spans="1:48" ht="22.5" customHeight="1" x14ac:dyDescent="0.25">
      <c r="A658" s="93" t="str">
        <f t="shared" si="90"/>
        <v/>
      </c>
      <c r="B658" s="93"/>
      <c r="C658" s="236" t="s">
        <v>188</v>
      </c>
      <c r="D658" s="8"/>
      <c r="E658" s="9"/>
      <c r="F658" s="9"/>
      <c r="G658" s="12"/>
      <c r="H658" s="12"/>
      <c r="I658" s="6">
        <f>SUM(I659:I682)</f>
        <v>68620.5</v>
      </c>
      <c r="J658" s="6">
        <f>SUM(J659:J682)</f>
        <v>59602.759999999995</v>
      </c>
      <c r="K658" s="6">
        <f>SUM(K659:K682)</f>
        <v>59453.36</v>
      </c>
      <c r="L658" s="34">
        <f>SUM(L659:L682)</f>
        <v>3702</v>
      </c>
      <c r="M658" s="6">
        <f>SUM(M659:M682)</f>
        <v>26440974.910000004</v>
      </c>
      <c r="N658" s="6"/>
      <c r="O658" s="6"/>
      <c r="P658" s="6"/>
      <c r="Q658" s="6">
        <f>SUM(Q659:Q682)</f>
        <v>26440974.910000004</v>
      </c>
      <c r="R658" s="6">
        <f>SUM(R659:R682)</f>
        <v>2532472.37</v>
      </c>
      <c r="S658" s="6"/>
      <c r="T658" s="6"/>
      <c r="U658" s="6">
        <f>SUM(U659:U682)</f>
        <v>11811.699999999999</v>
      </c>
      <c r="V658" s="6">
        <f>SUM(V659:V682)</f>
        <v>21276832.539999999</v>
      </c>
      <c r="W658" s="6"/>
      <c r="X658" s="6"/>
      <c r="Y658" s="6">
        <f>SUM(Y659:Y682)</f>
        <v>1300</v>
      </c>
      <c r="Z658" s="6">
        <f>SUM(Z659:Z682)</f>
        <v>1625570</v>
      </c>
      <c r="AA658" s="6">
        <f>SUM(AA659:AA682)</f>
        <v>296</v>
      </c>
      <c r="AB658" s="6">
        <f>SUM(AB659:AB682)</f>
        <v>566836</v>
      </c>
      <c r="AC658" s="6"/>
      <c r="AD658" s="6"/>
      <c r="AE658" s="6">
        <f>SUM(AE659:AE682)</f>
        <v>439264</v>
      </c>
      <c r="AF658" s="201"/>
      <c r="AG658" s="29"/>
      <c r="AH658" s="118"/>
      <c r="AI658" s="159"/>
      <c r="AJ658" s="182"/>
      <c r="AK658" s="182"/>
      <c r="AL658" s="182"/>
      <c r="AM658" s="182"/>
      <c r="AN658" s="182"/>
      <c r="AQ658" s="70" t="str">
        <f t="shared" si="95"/>
        <v/>
      </c>
      <c r="AR658" s="70"/>
      <c r="AS658" s="70"/>
      <c r="AV658" s="114"/>
    </row>
    <row r="659" spans="1:48" ht="22.5" customHeight="1" x14ac:dyDescent="0.25">
      <c r="A659" s="93" t="str">
        <f t="shared" si="90"/>
        <v>593.</v>
      </c>
      <c r="B659" s="93">
        <v>2246</v>
      </c>
      <c r="C659" s="221" t="s">
        <v>529</v>
      </c>
      <c r="D659" s="8">
        <v>1958</v>
      </c>
      <c r="E659" s="9" t="s">
        <v>23</v>
      </c>
      <c r="F659" s="9" t="s">
        <v>24</v>
      </c>
      <c r="G659" s="12">
        <v>2</v>
      </c>
      <c r="H659" s="12">
        <v>1</v>
      </c>
      <c r="I659" s="11">
        <v>521.4</v>
      </c>
      <c r="J659" s="11">
        <v>477.9</v>
      </c>
      <c r="K659" s="11">
        <v>477.9</v>
      </c>
      <c r="L659" s="35">
        <v>17</v>
      </c>
      <c r="M659" s="11">
        <f t="shared" ref="M659:M682" si="99">R659+T659+V659+X659+Z659+AB659+AE659+AF659</f>
        <v>133630.67000000001</v>
      </c>
      <c r="N659" s="11"/>
      <c r="O659" s="11"/>
      <c r="P659" s="11"/>
      <c r="Q659" s="11">
        <f t="shared" ref="Q659:Q682" si="100">M659</f>
        <v>133630.67000000001</v>
      </c>
      <c r="R659" s="11">
        <v>133630.67000000001</v>
      </c>
      <c r="S659" s="35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74"/>
      <c r="AG659" s="29" t="s">
        <v>197</v>
      </c>
      <c r="AH659" s="118"/>
      <c r="AI659" s="159"/>
      <c r="AJ659" s="182" t="s">
        <v>1393</v>
      </c>
      <c r="AK659" s="182"/>
      <c r="AL659" s="182"/>
      <c r="AM659" s="182"/>
      <c r="AN659" s="182"/>
      <c r="AO659" s="70">
        <f>MAX(AO$26:AO658)+1</f>
        <v>593</v>
      </c>
      <c r="AP659" s="70" t="s">
        <v>142</v>
      </c>
      <c r="AQ659" s="70" t="str">
        <f t="shared" si="95"/>
        <v>593.</v>
      </c>
      <c r="AS659" s="87"/>
      <c r="AV659" s="114"/>
    </row>
    <row r="660" spans="1:48" ht="22.5" customHeight="1" x14ac:dyDescent="0.25">
      <c r="A660" s="93" t="str">
        <f t="shared" si="90"/>
        <v>594.</v>
      </c>
      <c r="B660" s="93">
        <v>1986</v>
      </c>
      <c r="C660" s="221" t="s">
        <v>503</v>
      </c>
      <c r="D660" s="8">
        <v>1961</v>
      </c>
      <c r="E660" s="9" t="s">
        <v>23</v>
      </c>
      <c r="F660" s="9" t="s">
        <v>26</v>
      </c>
      <c r="G660" s="12">
        <v>5</v>
      </c>
      <c r="H660" s="12">
        <v>3</v>
      </c>
      <c r="I660" s="11">
        <v>2285.1999999999998</v>
      </c>
      <c r="J660" s="11">
        <v>2056.9</v>
      </c>
      <c r="K660" s="11">
        <v>2056.9</v>
      </c>
      <c r="L660" s="35">
        <v>115</v>
      </c>
      <c r="M660" s="11">
        <f t="shared" si="99"/>
        <v>1134433.8700000001</v>
      </c>
      <c r="N660" s="11"/>
      <c r="O660" s="11"/>
      <c r="P660" s="11"/>
      <c r="Q660" s="11">
        <f t="shared" si="100"/>
        <v>1134433.8700000001</v>
      </c>
      <c r="R660" s="11"/>
      <c r="S660" s="35"/>
      <c r="T660" s="11"/>
      <c r="U660" s="11">
        <v>570.20000000000005</v>
      </c>
      <c r="V660" s="11">
        <v>1134433.8700000001</v>
      </c>
      <c r="W660" s="11"/>
      <c r="X660" s="11"/>
      <c r="Y660" s="11"/>
      <c r="Z660" s="11"/>
      <c r="AA660" s="11"/>
      <c r="AB660" s="11"/>
      <c r="AC660" s="11"/>
      <c r="AD660" s="11"/>
      <c r="AE660" s="11"/>
      <c r="AF660" s="74"/>
      <c r="AG660" s="29" t="s">
        <v>197</v>
      </c>
      <c r="AH660" s="118"/>
      <c r="AI660" s="159"/>
      <c r="AJ660" s="182"/>
      <c r="AK660" s="182"/>
      <c r="AL660" s="182"/>
      <c r="AM660" s="182"/>
      <c r="AN660" s="182"/>
      <c r="AO660" s="70">
        <f>MAX(AO$26:AO659)+1</f>
        <v>594</v>
      </c>
      <c r="AP660" s="70" t="s">
        <v>142</v>
      </c>
      <c r="AQ660" s="70" t="str">
        <f t="shared" si="95"/>
        <v>594.</v>
      </c>
      <c r="AS660" s="87"/>
      <c r="AV660" s="114"/>
    </row>
    <row r="661" spans="1:48" ht="22.5" customHeight="1" x14ac:dyDescent="0.25">
      <c r="A661" s="93" t="str">
        <f t="shared" si="90"/>
        <v>595.</v>
      </c>
      <c r="B661" s="93">
        <v>1987</v>
      </c>
      <c r="C661" s="221" t="s">
        <v>504</v>
      </c>
      <c r="D661" s="8">
        <v>1974</v>
      </c>
      <c r="E661" s="9" t="s">
        <v>23</v>
      </c>
      <c r="F661" s="9" t="s">
        <v>26</v>
      </c>
      <c r="G661" s="12">
        <v>5</v>
      </c>
      <c r="H661" s="12">
        <v>4</v>
      </c>
      <c r="I661" s="11">
        <v>3634.4</v>
      </c>
      <c r="J661" s="11">
        <v>3359.1</v>
      </c>
      <c r="K661" s="11">
        <v>3359.1</v>
      </c>
      <c r="L661" s="35">
        <v>186</v>
      </c>
      <c r="M661" s="11">
        <f t="shared" si="99"/>
        <v>959885.72</v>
      </c>
      <c r="N661" s="11"/>
      <c r="O661" s="11"/>
      <c r="P661" s="11"/>
      <c r="Q661" s="11">
        <f t="shared" si="100"/>
        <v>959885.72</v>
      </c>
      <c r="R661" s="11">
        <v>959885.72</v>
      </c>
      <c r="S661" s="35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74"/>
      <c r="AG661" s="29" t="s">
        <v>197</v>
      </c>
      <c r="AH661" s="118"/>
      <c r="AI661" s="159"/>
      <c r="AJ661" s="182" t="s">
        <v>1399</v>
      </c>
      <c r="AK661" s="182"/>
      <c r="AL661" s="182"/>
      <c r="AM661" s="182"/>
      <c r="AN661" s="182"/>
      <c r="AO661" s="70">
        <f>MAX(AO$26:AO660)+1</f>
        <v>595</v>
      </c>
      <c r="AP661" s="70" t="s">
        <v>142</v>
      </c>
      <c r="AQ661" s="70" t="str">
        <f t="shared" si="95"/>
        <v>595.</v>
      </c>
      <c r="AS661" s="87"/>
      <c r="AV661" s="114"/>
    </row>
    <row r="662" spans="1:48" ht="22.5" customHeight="1" x14ac:dyDescent="0.25">
      <c r="A662" s="93" t="str">
        <f t="shared" si="90"/>
        <v>596.</v>
      </c>
      <c r="B662" s="93">
        <v>2125</v>
      </c>
      <c r="C662" s="221" t="s">
        <v>526</v>
      </c>
      <c r="D662" s="8">
        <v>1977</v>
      </c>
      <c r="E662" s="9" t="s">
        <v>23</v>
      </c>
      <c r="F662" s="9" t="s">
        <v>26</v>
      </c>
      <c r="G662" s="12">
        <v>2</v>
      </c>
      <c r="H662" s="12">
        <v>2</v>
      </c>
      <c r="I662" s="11">
        <v>693.8</v>
      </c>
      <c r="J662" s="11">
        <v>634.5</v>
      </c>
      <c r="K662" s="11">
        <v>634.5</v>
      </c>
      <c r="L662" s="35">
        <v>31</v>
      </c>
      <c r="M662" s="11">
        <f t="shared" si="99"/>
        <v>1784652.3</v>
      </c>
      <c r="N662" s="11"/>
      <c r="O662" s="11"/>
      <c r="P662" s="11"/>
      <c r="Q662" s="11">
        <f t="shared" si="100"/>
        <v>1784652.3</v>
      </c>
      <c r="R662" s="11"/>
      <c r="S662" s="35"/>
      <c r="T662" s="11"/>
      <c r="U662" s="11">
        <v>540.6</v>
      </c>
      <c r="V662" s="11">
        <v>1784652.3</v>
      </c>
      <c r="W662" s="11"/>
      <c r="X662" s="11"/>
      <c r="Y662" s="11"/>
      <c r="Z662" s="11"/>
      <c r="AA662" s="11"/>
      <c r="AB662" s="11"/>
      <c r="AC662" s="11"/>
      <c r="AD662" s="11"/>
      <c r="AE662" s="11"/>
      <c r="AF662" s="74"/>
      <c r="AG662" s="29" t="s">
        <v>197</v>
      </c>
      <c r="AH662" s="118"/>
      <c r="AI662" s="159"/>
      <c r="AJ662" s="182"/>
      <c r="AK662" s="182"/>
      <c r="AL662" s="182"/>
      <c r="AM662" s="182"/>
      <c r="AN662" s="182"/>
      <c r="AO662" s="70">
        <f>MAX(AO$26:AO661)+1</f>
        <v>596</v>
      </c>
      <c r="AP662" s="70" t="s">
        <v>142</v>
      </c>
      <c r="AQ662" s="70" t="str">
        <f t="shared" si="95"/>
        <v>596.</v>
      </c>
      <c r="AS662" s="87"/>
      <c r="AV662" s="114"/>
    </row>
    <row r="663" spans="1:48" ht="22.5" customHeight="1" x14ac:dyDescent="0.25">
      <c r="A663" s="93" t="str">
        <f t="shared" ref="A663:A726" si="101">AQ663</f>
        <v>597.</v>
      </c>
      <c r="B663" s="93">
        <v>2142</v>
      </c>
      <c r="C663" s="221" t="s">
        <v>1233</v>
      </c>
      <c r="D663" s="8">
        <v>1981</v>
      </c>
      <c r="E663" s="9" t="s">
        <v>23</v>
      </c>
      <c r="F663" s="9" t="s">
        <v>24</v>
      </c>
      <c r="G663" s="12">
        <v>2</v>
      </c>
      <c r="H663" s="12">
        <v>1</v>
      </c>
      <c r="I663" s="11">
        <v>353.3</v>
      </c>
      <c r="J663" s="11">
        <v>216.9</v>
      </c>
      <c r="K663" s="11">
        <v>216.9</v>
      </c>
      <c r="L663" s="35">
        <v>20</v>
      </c>
      <c r="M663" s="11">
        <f t="shared" si="99"/>
        <v>703699.38</v>
      </c>
      <c r="N663" s="11"/>
      <c r="O663" s="11"/>
      <c r="P663" s="11"/>
      <c r="Q663" s="11">
        <f t="shared" si="100"/>
        <v>703699.38</v>
      </c>
      <c r="R663" s="11"/>
      <c r="S663" s="35"/>
      <c r="T663" s="11"/>
      <c r="U663" s="11">
        <v>381</v>
      </c>
      <c r="V663" s="11">
        <v>703699.38</v>
      </c>
      <c r="W663" s="11"/>
      <c r="X663" s="11"/>
      <c r="Y663" s="11"/>
      <c r="Z663" s="11"/>
      <c r="AA663" s="11"/>
      <c r="AB663" s="11"/>
      <c r="AC663" s="11"/>
      <c r="AD663" s="11"/>
      <c r="AE663" s="11"/>
      <c r="AF663" s="74"/>
      <c r="AG663" s="29" t="s">
        <v>197</v>
      </c>
      <c r="AH663" s="118"/>
      <c r="AI663" s="159"/>
      <c r="AJ663" s="182"/>
      <c r="AK663" s="182"/>
      <c r="AL663" s="182"/>
      <c r="AM663" s="182"/>
      <c r="AN663" s="182"/>
      <c r="AO663" s="70">
        <f>MAX(AO$26:AO662)+1</f>
        <v>597</v>
      </c>
      <c r="AP663" s="70" t="s">
        <v>142</v>
      </c>
      <c r="AQ663" s="70" t="str">
        <f t="shared" si="95"/>
        <v>597.</v>
      </c>
      <c r="AS663" s="87"/>
      <c r="AV663" s="114"/>
    </row>
    <row r="664" spans="1:48" ht="22.5" customHeight="1" x14ac:dyDescent="0.25">
      <c r="A664" s="93" t="str">
        <f t="shared" si="101"/>
        <v>598.</v>
      </c>
      <c r="B664" s="93">
        <v>2099</v>
      </c>
      <c r="C664" s="240" t="s">
        <v>582</v>
      </c>
      <c r="D664" s="4">
        <v>1983</v>
      </c>
      <c r="E664" s="4" t="s">
        <v>23</v>
      </c>
      <c r="F664" s="4" t="s">
        <v>24</v>
      </c>
      <c r="G664" s="4">
        <v>5</v>
      </c>
      <c r="H664" s="4">
        <v>2</v>
      </c>
      <c r="I664" s="18">
        <v>1514.6</v>
      </c>
      <c r="J664" s="11">
        <v>1364.8</v>
      </c>
      <c r="K664" s="18">
        <v>1364.8</v>
      </c>
      <c r="L664" s="38">
        <v>71</v>
      </c>
      <c r="M664" s="18">
        <f t="shared" si="99"/>
        <v>766616.32</v>
      </c>
      <c r="N664" s="18"/>
      <c r="O664" s="18"/>
      <c r="P664" s="18"/>
      <c r="Q664" s="11">
        <f t="shared" si="100"/>
        <v>766616.32</v>
      </c>
      <c r="R664" s="18"/>
      <c r="S664" s="38"/>
      <c r="T664" s="18"/>
      <c r="U664" s="18">
        <v>421.7</v>
      </c>
      <c r="V664" s="18">
        <v>766616.32</v>
      </c>
      <c r="W664" s="18"/>
      <c r="X664" s="18"/>
      <c r="Y664" s="18"/>
      <c r="Z664" s="18"/>
      <c r="AA664" s="18"/>
      <c r="AB664" s="18"/>
      <c r="AC664" s="18"/>
      <c r="AD664" s="18"/>
      <c r="AE664" s="18"/>
      <c r="AF664" s="74"/>
      <c r="AG664" s="29" t="s">
        <v>197</v>
      </c>
      <c r="AH664" s="118"/>
      <c r="AI664" s="159"/>
      <c r="AJ664" s="182"/>
      <c r="AK664" s="182"/>
      <c r="AL664" s="182"/>
      <c r="AM664" s="182"/>
      <c r="AN664" s="182"/>
      <c r="AO664" s="70">
        <f>MAX(AO$26:AO663)+1</f>
        <v>598</v>
      </c>
      <c r="AP664" s="70" t="s">
        <v>142</v>
      </c>
      <c r="AQ664" s="70" t="str">
        <f t="shared" si="95"/>
        <v>598.</v>
      </c>
      <c r="AS664" s="87"/>
      <c r="AV664" s="114"/>
    </row>
    <row r="665" spans="1:48" ht="22.5" customHeight="1" x14ac:dyDescent="0.25">
      <c r="A665" s="93" t="str">
        <f t="shared" si="101"/>
        <v>599.</v>
      </c>
      <c r="B665" s="93">
        <v>2103</v>
      </c>
      <c r="C665" s="225" t="s">
        <v>558</v>
      </c>
      <c r="D665" s="4">
        <v>1982</v>
      </c>
      <c r="E665" s="4" t="s">
        <v>23</v>
      </c>
      <c r="F665" s="4" t="s">
        <v>24</v>
      </c>
      <c r="G665" s="4">
        <v>5</v>
      </c>
      <c r="H665" s="4">
        <v>3</v>
      </c>
      <c r="I665" s="18">
        <v>2263</v>
      </c>
      <c r="J665" s="11">
        <v>2040.7</v>
      </c>
      <c r="K665" s="18">
        <v>2040.7</v>
      </c>
      <c r="L665" s="38">
        <v>100</v>
      </c>
      <c r="M665" s="18">
        <f t="shared" si="99"/>
        <v>1450005</v>
      </c>
      <c r="N665" s="18"/>
      <c r="O665" s="18"/>
      <c r="P665" s="18"/>
      <c r="Q665" s="11">
        <f t="shared" si="100"/>
        <v>1450005</v>
      </c>
      <c r="R665" s="18"/>
      <c r="S665" s="38"/>
      <c r="T665" s="18"/>
      <c r="U665" s="18">
        <v>690</v>
      </c>
      <c r="V665" s="18">
        <v>1450005</v>
      </c>
      <c r="W665" s="18"/>
      <c r="X665" s="18"/>
      <c r="Y665" s="18"/>
      <c r="Z665" s="18"/>
      <c r="AA665" s="18"/>
      <c r="AB665" s="18"/>
      <c r="AC665" s="18"/>
      <c r="AD665" s="18"/>
      <c r="AE665" s="18"/>
      <c r="AF665" s="207"/>
      <c r="AG665" s="29" t="s">
        <v>197</v>
      </c>
      <c r="AH665" s="118"/>
      <c r="AI665" s="159"/>
      <c r="AJ665" s="182"/>
      <c r="AK665" s="182"/>
      <c r="AL665" s="182"/>
      <c r="AM665" s="182"/>
      <c r="AN665" s="182"/>
      <c r="AO665" s="70">
        <f>MAX(AO$26:AO664)+1</f>
        <v>599</v>
      </c>
      <c r="AP665" s="70" t="s">
        <v>142</v>
      </c>
      <c r="AQ665" s="70" t="str">
        <f t="shared" si="95"/>
        <v>599.</v>
      </c>
      <c r="AS665" s="70"/>
      <c r="AV665" s="114"/>
    </row>
    <row r="666" spans="1:48" ht="22.5" customHeight="1" x14ac:dyDescent="0.25">
      <c r="A666" s="93" t="str">
        <f t="shared" si="101"/>
        <v>600.</v>
      </c>
      <c r="B666" s="93">
        <v>2206</v>
      </c>
      <c r="C666" s="225" t="s">
        <v>546</v>
      </c>
      <c r="D666" s="4">
        <v>1985</v>
      </c>
      <c r="E666" s="4" t="s">
        <v>23</v>
      </c>
      <c r="F666" s="4" t="s">
        <v>24</v>
      </c>
      <c r="G666" s="4">
        <v>2</v>
      </c>
      <c r="H666" s="4">
        <v>2</v>
      </c>
      <c r="I666" s="18">
        <v>597.70000000000005</v>
      </c>
      <c r="J666" s="11">
        <v>542.20000000000005</v>
      </c>
      <c r="K666" s="18">
        <v>542.20000000000005</v>
      </c>
      <c r="L666" s="38">
        <v>24</v>
      </c>
      <c r="M666" s="18">
        <f t="shared" si="99"/>
        <v>1454049.02</v>
      </c>
      <c r="N666" s="18"/>
      <c r="O666" s="18"/>
      <c r="P666" s="18"/>
      <c r="Q666" s="11">
        <f t="shared" si="100"/>
        <v>1454049.02</v>
      </c>
      <c r="R666" s="18"/>
      <c r="S666" s="38"/>
      <c r="T666" s="18"/>
      <c r="U666" s="18">
        <v>545</v>
      </c>
      <c r="V666" s="18">
        <v>1454049.02</v>
      </c>
      <c r="W666" s="18"/>
      <c r="X666" s="18"/>
      <c r="Y666" s="18"/>
      <c r="Z666" s="18"/>
      <c r="AA666" s="18"/>
      <c r="AB666" s="18"/>
      <c r="AC666" s="18"/>
      <c r="AD666" s="18"/>
      <c r="AE666" s="18"/>
      <c r="AF666" s="207"/>
      <c r="AG666" s="29" t="s">
        <v>197</v>
      </c>
      <c r="AH666" s="118"/>
      <c r="AI666" s="159"/>
      <c r="AJ666" s="182"/>
      <c r="AK666" s="182"/>
      <c r="AL666" s="182"/>
      <c r="AM666" s="182"/>
      <c r="AN666" s="182"/>
      <c r="AO666" s="70">
        <f>MAX(AO$26:AO665)+1</f>
        <v>600</v>
      </c>
      <c r="AP666" s="70" t="s">
        <v>142</v>
      </c>
      <c r="AQ666" s="70" t="str">
        <f t="shared" si="95"/>
        <v>600.</v>
      </c>
      <c r="AS666" s="70"/>
      <c r="AV666" s="114"/>
    </row>
    <row r="667" spans="1:48" ht="22.5" customHeight="1" x14ac:dyDescent="0.25">
      <c r="A667" s="93" t="str">
        <f t="shared" si="101"/>
        <v>601.</v>
      </c>
      <c r="B667" s="93">
        <v>2262</v>
      </c>
      <c r="C667" s="240" t="s">
        <v>586</v>
      </c>
      <c r="D667" s="4">
        <v>1987</v>
      </c>
      <c r="E667" s="4" t="s">
        <v>23</v>
      </c>
      <c r="F667" s="4" t="s">
        <v>24</v>
      </c>
      <c r="G667" s="4">
        <v>3</v>
      </c>
      <c r="H667" s="4">
        <v>2</v>
      </c>
      <c r="I667" s="18">
        <v>1362.6</v>
      </c>
      <c r="J667" s="11">
        <v>1259.0999999999999</v>
      </c>
      <c r="K667" s="18">
        <v>1259.0999999999999</v>
      </c>
      <c r="L667" s="38">
        <v>76</v>
      </c>
      <c r="M667" s="18">
        <f t="shared" si="99"/>
        <v>565794.98</v>
      </c>
      <c r="N667" s="18"/>
      <c r="O667" s="18"/>
      <c r="P667" s="18"/>
      <c r="Q667" s="11">
        <f t="shared" si="100"/>
        <v>565794.98</v>
      </c>
      <c r="R667" s="18">
        <v>565794.98</v>
      </c>
      <c r="S667" s="3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1"/>
      <c r="AF667" s="74"/>
      <c r="AG667" s="29" t="s">
        <v>197</v>
      </c>
      <c r="AH667" s="118"/>
      <c r="AI667" s="159"/>
      <c r="AJ667" s="182" t="s">
        <v>1399</v>
      </c>
      <c r="AK667" s="182"/>
      <c r="AL667" s="182"/>
      <c r="AM667" s="182"/>
      <c r="AN667" s="182"/>
      <c r="AO667" s="70">
        <f>MAX(AO$26:AO666)+1</f>
        <v>601</v>
      </c>
      <c r="AP667" s="70" t="s">
        <v>142</v>
      </c>
      <c r="AQ667" s="70" t="str">
        <f t="shared" si="95"/>
        <v>601.</v>
      </c>
      <c r="AS667" s="87"/>
      <c r="AV667" s="114"/>
    </row>
    <row r="668" spans="1:48" ht="22.5" customHeight="1" x14ac:dyDescent="0.25">
      <c r="A668" s="93" t="str">
        <f t="shared" si="101"/>
        <v>602.</v>
      </c>
      <c r="B668" s="93">
        <v>1978</v>
      </c>
      <c r="C668" s="227" t="s">
        <v>573</v>
      </c>
      <c r="D668" s="4">
        <v>1987</v>
      </c>
      <c r="E668" s="4" t="s">
        <v>23</v>
      </c>
      <c r="F668" s="4" t="s">
        <v>24</v>
      </c>
      <c r="G668" s="4">
        <v>2</v>
      </c>
      <c r="H668" s="4">
        <v>2</v>
      </c>
      <c r="I668" s="18">
        <v>792.5</v>
      </c>
      <c r="J668" s="11">
        <v>704.2</v>
      </c>
      <c r="K668" s="18">
        <v>616.6</v>
      </c>
      <c r="L668" s="38">
        <v>22</v>
      </c>
      <c r="M668" s="18">
        <f t="shared" si="99"/>
        <v>2010832.54</v>
      </c>
      <c r="N668" s="18"/>
      <c r="O668" s="18"/>
      <c r="P668" s="18"/>
      <c r="Q668" s="11">
        <f t="shared" si="100"/>
        <v>2010832.54</v>
      </c>
      <c r="R668" s="18"/>
      <c r="S668" s="38"/>
      <c r="T668" s="18"/>
      <c r="U668" s="18">
        <v>633</v>
      </c>
      <c r="V668" s="18">
        <v>2010832.54</v>
      </c>
      <c r="W668" s="18"/>
      <c r="X668" s="18"/>
      <c r="Y668" s="18"/>
      <c r="Z668" s="18"/>
      <c r="AA668" s="18"/>
      <c r="AB668" s="18"/>
      <c r="AC668" s="18"/>
      <c r="AD668" s="18"/>
      <c r="AE668" s="18"/>
      <c r="AF668" s="74"/>
      <c r="AG668" s="29" t="s">
        <v>197</v>
      </c>
      <c r="AH668" s="118"/>
      <c r="AI668" s="159"/>
      <c r="AJ668" s="182"/>
      <c r="AK668" s="182"/>
      <c r="AL668" s="182"/>
      <c r="AM668" s="182"/>
      <c r="AN668" s="182"/>
      <c r="AO668" s="70">
        <f>MAX(AO$26:AO667)+1</f>
        <v>602</v>
      </c>
      <c r="AP668" s="70" t="s">
        <v>142</v>
      </c>
      <c r="AQ668" s="70" t="str">
        <f t="shared" si="95"/>
        <v>602.</v>
      </c>
      <c r="AS668" s="87"/>
      <c r="AV668" s="114"/>
    </row>
    <row r="669" spans="1:48" ht="22.5" customHeight="1" x14ac:dyDescent="0.25">
      <c r="A669" s="93" t="str">
        <f t="shared" si="101"/>
        <v>603.</v>
      </c>
      <c r="B669" s="93">
        <v>1979</v>
      </c>
      <c r="C669" s="227" t="s">
        <v>574</v>
      </c>
      <c r="D669" s="4">
        <v>1987</v>
      </c>
      <c r="E669" s="4" t="s">
        <v>23</v>
      </c>
      <c r="F669" s="4" t="s">
        <v>24</v>
      </c>
      <c r="G669" s="4">
        <v>2</v>
      </c>
      <c r="H669" s="4">
        <v>1</v>
      </c>
      <c r="I669" s="18">
        <v>771.3</v>
      </c>
      <c r="J669" s="11">
        <v>707.1</v>
      </c>
      <c r="K669" s="18">
        <v>707.1</v>
      </c>
      <c r="L669" s="38">
        <v>30</v>
      </c>
      <c r="M669" s="18">
        <f t="shared" si="99"/>
        <v>2060469.16</v>
      </c>
      <c r="N669" s="18"/>
      <c r="O669" s="18"/>
      <c r="P669" s="18"/>
      <c r="Q669" s="11">
        <f t="shared" si="100"/>
        <v>2060469.16</v>
      </c>
      <c r="R669" s="18"/>
      <c r="S669" s="38"/>
      <c r="T669" s="18"/>
      <c r="U669" s="18">
        <v>642</v>
      </c>
      <c r="V669" s="18">
        <v>2060469.16</v>
      </c>
      <c r="W669" s="18"/>
      <c r="X669" s="18"/>
      <c r="Y669" s="18"/>
      <c r="Z669" s="18"/>
      <c r="AA669" s="18"/>
      <c r="AB669" s="18"/>
      <c r="AC669" s="18"/>
      <c r="AD669" s="18"/>
      <c r="AE669" s="18"/>
      <c r="AF669" s="74"/>
      <c r="AG669" s="29" t="s">
        <v>197</v>
      </c>
      <c r="AH669" s="118"/>
      <c r="AI669" s="159"/>
      <c r="AJ669" s="182"/>
      <c r="AK669" s="182"/>
      <c r="AL669" s="182"/>
      <c r="AM669" s="182"/>
      <c r="AN669" s="182"/>
      <c r="AO669" s="70">
        <f>MAX(AO$26:AO668)+1</f>
        <v>603</v>
      </c>
      <c r="AP669" s="70" t="s">
        <v>142</v>
      </c>
      <c r="AQ669" s="70" t="str">
        <f t="shared" si="95"/>
        <v>603.</v>
      </c>
      <c r="AS669" s="87"/>
      <c r="AV669" s="114"/>
    </row>
    <row r="670" spans="1:48" ht="22.5" customHeight="1" x14ac:dyDescent="0.25">
      <c r="A670" s="93" t="str">
        <f t="shared" si="101"/>
        <v>604.</v>
      </c>
      <c r="B670" s="93">
        <v>2037</v>
      </c>
      <c r="C670" s="227" t="s">
        <v>578</v>
      </c>
      <c r="D670" s="4">
        <v>1984</v>
      </c>
      <c r="E670" s="4" t="s">
        <v>23</v>
      </c>
      <c r="F670" s="4" t="s">
        <v>26</v>
      </c>
      <c r="G670" s="4">
        <v>5</v>
      </c>
      <c r="H670" s="4">
        <v>3</v>
      </c>
      <c r="I670" s="18">
        <v>3542.7</v>
      </c>
      <c r="J670" s="11">
        <v>3157</v>
      </c>
      <c r="K670" s="18">
        <v>3157</v>
      </c>
      <c r="L670" s="38">
        <v>364</v>
      </c>
      <c r="M670" s="18">
        <f t="shared" si="99"/>
        <v>1532097</v>
      </c>
      <c r="N670" s="18"/>
      <c r="O670" s="18"/>
      <c r="P670" s="18"/>
      <c r="Q670" s="11">
        <f t="shared" si="100"/>
        <v>1532097</v>
      </c>
      <c r="R670" s="18"/>
      <c r="S670" s="38"/>
      <c r="T670" s="18"/>
      <c r="U670" s="18">
        <v>863</v>
      </c>
      <c r="V670" s="18">
        <v>1532097</v>
      </c>
      <c r="W670" s="18"/>
      <c r="X670" s="18"/>
      <c r="Y670" s="18"/>
      <c r="Z670" s="18"/>
      <c r="AA670" s="18"/>
      <c r="AB670" s="18"/>
      <c r="AC670" s="18"/>
      <c r="AD670" s="18"/>
      <c r="AE670" s="18"/>
      <c r="AF670" s="74"/>
      <c r="AG670" s="29" t="s">
        <v>197</v>
      </c>
      <c r="AH670" s="118"/>
      <c r="AI670" s="159"/>
      <c r="AJ670" s="182"/>
      <c r="AK670" s="182"/>
      <c r="AL670" s="182"/>
      <c r="AM670" s="182"/>
      <c r="AN670" s="182"/>
      <c r="AO670" s="70">
        <f>MAX(AO$26:AO669)+1</f>
        <v>604</v>
      </c>
      <c r="AP670" s="70" t="s">
        <v>142</v>
      </c>
      <c r="AQ670" s="70" t="str">
        <f t="shared" si="95"/>
        <v>604.</v>
      </c>
      <c r="AS670" s="87"/>
      <c r="AV670" s="114"/>
    </row>
    <row r="671" spans="1:48" ht="22.5" customHeight="1" x14ac:dyDescent="0.25">
      <c r="A671" s="93" t="str">
        <f t="shared" si="101"/>
        <v>605.</v>
      </c>
      <c r="B671" s="93">
        <v>2039</v>
      </c>
      <c r="C671" s="240" t="s">
        <v>1276</v>
      </c>
      <c r="D671" s="4">
        <v>1989</v>
      </c>
      <c r="E671" s="4" t="s">
        <v>23</v>
      </c>
      <c r="F671" s="4" t="s">
        <v>26</v>
      </c>
      <c r="G671" s="4">
        <v>5</v>
      </c>
      <c r="H671" s="4">
        <v>3</v>
      </c>
      <c r="I671" s="18">
        <v>3629.2</v>
      </c>
      <c r="J671" s="11">
        <v>3245.5</v>
      </c>
      <c r="K671" s="18">
        <v>3245.5</v>
      </c>
      <c r="L671" s="38">
        <v>332</v>
      </c>
      <c r="M671" s="18">
        <f t="shared" si="99"/>
        <v>1532097</v>
      </c>
      <c r="N671" s="18"/>
      <c r="O671" s="18"/>
      <c r="P671" s="18"/>
      <c r="Q671" s="11">
        <f t="shared" si="100"/>
        <v>1532097</v>
      </c>
      <c r="R671" s="18"/>
      <c r="S671" s="38"/>
      <c r="T671" s="18"/>
      <c r="U671" s="18">
        <v>863</v>
      </c>
      <c r="V671" s="18">
        <v>1532097</v>
      </c>
      <c r="W671" s="18"/>
      <c r="X671" s="18"/>
      <c r="Y671" s="18"/>
      <c r="Z671" s="18"/>
      <c r="AA671" s="18"/>
      <c r="AB671" s="18"/>
      <c r="AC671" s="18"/>
      <c r="AD671" s="18"/>
      <c r="AE671" s="18"/>
      <c r="AF671" s="207"/>
      <c r="AG671" s="29" t="s">
        <v>197</v>
      </c>
      <c r="AH671" s="118"/>
      <c r="AI671" s="159"/>
      <c r="AJ671" s="182"/>
      <c r="AK671" s="182"/>
      <c r="AL671" s="182"/>
      <c r="AM671" s="182"/>
      <c r="AN671" s="182"/>
      <c r="AO671" s="70">
        <f>MAX(AO$26:AO670)+1</f>
        <v>605</v>
      </c>
      <c r="AP671" s="70" t="s">
        <v>142</v>
      </c>
      <c r="AQ671" s="70" t="str">
        <f t="shared" si="95"/>
        <v>605.</v>
      </c>
      <c r="AS671" s="87"/>
      <c r="AV671" s="114"/>
    </row>
    <row r="672" spans="1:48" ht="22.5" customHeight="1" x14ac:dyDescent="0.25">
      <c r="A672" s="93" t="str">
        <f t="shared" si="101"/>
        <v>606.</v>
      </c>
      <c r="B672" s="93">
        <v>2040</v>
      </c>
      <c r="C672" s="225" t="s">
        <v>542</v>
      </c>
      <c r="D672" s="4">
        <v>1989</v>
      </c>
      <c r="E672" s="4" t="s">
        <v>23</v>
      </c>
      <c r="F672" s="4" t="s">
        <v>26</v>
      </c>
      <c r="G672" s="4">
        <v>5</v>
      </c>
      <c r="H672" s="4">
        <v>3</v>
      </c>
      <c r="I672" s="18">
        <v>3609.2</v>
      </c>
      <c r="J672" s="11">
        <v>3225.5</v>
      </c>
      <c r="K672" s="18">
        <v>3225.5</v>
      </c>
      <c r="L672" s="38">
        <v>162</v>
      </c>
      <c r="M672" s="11">
        <f t="shared" si="99"/>
        <v>1505561.17</v>
      </c>
      <c r="N672" s="18"/>
      <c r="O672" s="18"/>
      <c r="P672" s="18"/>
      <c r="Q672" s="11">
        <f t="shared" si="100"/>
        <v>1505561.17</v>
      </c>
      <c r="R672" s="18"/>
      <c r="S672" s="38"/>
      <c r="T672" s="18"/>
      <c r="U672" s="18">
        <v>927.4</v>
      </c>
      <c r="V672" s="18">
        <v>1505561.17</v>
      </c>
      <c r="W672" s="18"/>
      <c r="X672" s="18"/>
      <c r="Y672" s="18"/>
      <c r="Z672" s="18"/>
      <c r="AA672" s="18"/>
      <c r="AB672" s="18"/>
      <c r="AC672" s="18"/>
      <c r="AD672" s="18"/>
      <c r="AE672" s="18"/>
      <c r="AF672" s="207"/>
      <c r="AG672" s="29" t="s">
        <v>197</v>
      </c>
      <c r="AH672" s="118"/>
      <c r="AI672" s="159"/>
      <c r="AJ672" s="182"/>
      <c r="AK672" s="182"/>
      <c r="AL672" s="182"/>
      <c r="AM672" s="182"/>
      <c r="AN672" s="182"/>
      <c r="AO672" s="70">
        <f>MAX(AO$26:AO671)+1</f>
        <v>606</v>
      </c>
      <c r="AP672" s="70" t="s">
        <v>142</v>
      </c>
      <c r="AQ672" s="70" t="str">
        <f t="shared" si="95"/>
        <v>606.</v>
      </c>
      <c r="AS672" s="87"/>
      <c r="AV672" s="114"/>
    </row>
    <row r="673" spans="1:48" ht="22.5" customHeight="1" x14ac:dyDescent="0.25">
      <c r="A673" s="93" t="str">
        <f t="shared" si="101"/>
        <v>607.</v>
      </c>
      <c r="B673" s="93">
        <v>1975</v>
      </c>
      <c r="C673" s="225" t="s">
        <v>538</v>
      </c>
      <c r="D673" s="4">
        <v>1981</v>
      </c>
      <c r="E673" s="4" t="s">
        <v>23</v>
      </c>
      <c r="F673" s="4" t="s">
        <v>26</v>
      </c>
      <c r="G673" s="4">
        <v>5</v>
      </c>
      <c r="H673" s="4">
        <v>4</v>
      </c>
      <c r="I673" s="18">
        <v>3674.2</v>
      </c>
      <c r="J673" s="11">
        <v>3344.6</v>
      </c>
      <c r="K673" s="18">
        <v>3344.6</v>
      </c>
      <c r="L673" s="38">
        <v>171</v>
      </c>
      <c r="M673" s="11">
        <f t="shared" si="99"/>
        <v>965325.17</v>
      </c>
      <c r="N673" s="18"/>
      <c r="O673" s="18"/>
      <c r="P673" s="18"/>
      <c r="Q673" s="11">
        <f t="shared" si="100"/>
        <v>965325.17</v>
      </c>
      <c r="R673" s="18"/>
      <c r="S673" s="38"/>
      <c r="T673" s="18"/>
      <c r="U673" s="18">
        <v>1099</v>
      </c>
      <c r="V673" s="18">
        <v>965325.17</v>
      </c>
      <c r="W673" s="18"/>
      <c r="X673" s="18"/>
      <c r="Y673" s="18"/>
      <c r="Z673" s="18"/>
      <c r="AA673" s="18"/>
      <c r="AB673" s="18"/>
      <c r="AC673" s="18"/>
      <c r="AD673" s="18"/>
      <c r="AE673" s="18"/>
      <c r="AF673" s="207"/>
      <c r="AG673" s="29" t="s">
        <v>197</v>
      </c>
      <c r="AH673" s="118"/>
      <c r="AI673" s="159"/>
      <c r="AJ673" s="182"/>
      <c r="AK673" s="182"/>
      <c r="AL673" s="182"/>
      <c r="AM673" s="182"/>
      <c r="AN673" s="182"/>
      <c r="AO673" s="70">
        <f>MAX(AO$26:AO672)+1</f>
        <v>607</v>
      </c>
      <c r="AP673" s="70" t="s">
        <v>142</v>
      </c>
      <c r="AQ673" s="70" t="str">
        <f t="shared" si="95"/>
        <v>607.</v>
      </c>
      <c r="AS673" s="87"/>
      <c r="AV673" s="114"/>
    </row>
    <row r="674" spans="1:48" ht="22.5" customHeight="1" x14ac:dyDescent="0.25">
      <c r="A674" s="93" t="str">
        <f t="shared" si="101"/>
        <v>608.</v>
      </c>
      <c r="B674" s="93">
        <v>1973</v>
      </c>
      <c r="C674" s="225" t="s">
        <v>1270</v>
      </c>
      <c r="D674" s="4">
        <v>1984</v>
      </c>
      <c r="E674" s="4" t="s">
        <v>23</v>
      </c>
      <c r="F674" s="4" t="s">
        <v>26</v>
      </c>
      <c r="G674" s="4">
        <v>5</v>
      </c>
      <c r="H674" s="4">
        <v>2</v>
      </c>
      <c r="I674" s="18">
        <v>2413.1</v>
      </c>
      <c r="J674" s="11">
        <v>2144.56</v>
      </c>
      <c r="K674" s="18">
        <v>2144.56</v>
      </c>
      <c r="L674" s="38">
        <v>128</v>
      </c>
      <c r="M674" s="11">
        <f t="shared" si="99"/>
        <v>219264</v>
      </c>
      <c r="N674" s="18"/>
      <c r="O674" s="18"/>
      <c r="P674" s="18"/>
      <c r="Q674" s="11">
        <f t="shared" si="100"/>
        <v>219264</v>
      </c>
      <c r="R674" s="18"/>
      <c r="S674" s="3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>
        <v>219264</v>
      </c>
      <c r="AF674" s="207"/>
      <c r="AG674" s="29" t="s">
        <v>197</v>
      </c>
      <c r="AH674" s="118"/>
      <c r="AI674" s="159"/>
      <c r="AJ674" s="182"/>
      <c r="AK674" s="182"/>
      <c r="AL674" s="182"/>
      <c r="AM674" s="182"/>
      <c r="AN674" s="182"/>
      <c r="AO674" s="70">
        <f>MAX(AO$26:AO673)+1</f>
        <v>608</v>
      </c>
      <c r="AP674" s="70" t="s">
        <v>142</v>
      </c>
      <c r="AQ674" s="70" t="str">
        <f t="shared" si="95"/>
        <v>608.</v>
      </c>
      <c r="AS674" s="87"/>
      <c r="AV674" s="114"/>
    </row>
    <row r="675" spans="1:48" ht="22.5" customHeight="1" x14ac:dyDescent="0.25">
      <c r="A675" s="93" t="str">
        <f t="shared" si="101"/>
        <v>609.</v>
      </c>
      <c r="B675" s="93">
        <v>1984</v>
      </c>
      <c r="C675" s="225" t="s">
        <v>1271</v>
      </c>
      <c r="D675" s="4">
        <v>1996</v>
      </c>
      <c r="E675" s="4" t="s">
        <v>23</v>
      </c>
      <c r="F675" s="4" t="s">
        <v>26</v>
      </c>
      <c r="G675" s="4">
        <v>5</v>
      </c>
      <c r="H675" s="4">
        <v>4</v>
      </c>
      <c r="I675" s="18">
        <v>4903.8999999999996</v>
      </c>
      <c r="J675" s="11">
        <v>4325.8</v>
      </c>
      <c r="K675" s="18">
        <v>4325.8</v>
      </c>
      <c r="L675" s="38">
        <v>228</v>
      </c>
      <c r="M675" s="11">
        <f t="shared" si="99"/>
        <v>305364</v>
      </c>
      <c r="N675" s="18"/>
      <c r="O675" s="18"/>
      <c r="P675" s="18"/>
      <c r="Q675" s="11">
        <f t="shared" si="100"/>
        <v>305364</v>
      </c>
      <c r="R675" s="18">
        <v>85364</v>
      </c>
      <c r="S675" s="3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>
        <v>220000</v>
      </c>
      <c r="AF675" s="207"/>
      <c r="AG675" s="29" t="s">
        <v>197</v>
      </c>
      <c r="AH675" s="118"/>
      <c r="AI675" s="159"/>
      <c r="AJ675" s="182" t="s">
        <v>1395</v>
      </c>
      <c r="AK675" s="182"/>
      <c r="AL675" s="182"/>
      <c r="AM675" s="182"/>
      <c r="AN675" s="182"/>
      <c r="AO675" s="70">
        <f>MAX(AO$26:AO674)+1</f>
        <v>609</v>
      </c>
      <c r="AP675" s="70" t="s">
        <v>142</v>
      </c>
      <c r="AQ675" s="70" t="str">
        <f t="shared" si="95"/>
        <v>609.</v>
      </c>
      <c r="AS675" s="87"/>
      <c r="AV675" s="114"/>
    </row>
    <row r="676" spans="1:48" ht="22.5" customHeight="1" x14ac:dyDescent="0.25">
      <c r="A676" s="93" t="str">
        <f t="shared" si="101"/>
        <v>610.</v>
      </c>
      <c r="B676" s="93">
        <v>1971</v>
      </c>
      <c r="C676" s="225" t="s">
        <v>1273</v>
      </c>
      <c r="D676" s="4">
        <v>1987</v>
      </c>
      <c r="E676" s="4" t="s">
        <v>23</v>
      </c>
      <c r="F676" s="4" t="s">
        <v>26</v>
      </c>
      <c r="G676" s="4">
        <v>5</v>
      </c>
      <c r="H676" s="4">
        <v>3</v>
      </c>
      <c r="I676" s="18">
        <v>3841.8</v>
      </c>
      <c r="J676" s="11">
        <v>3257.5</v>
      </c>
      <c r="K676" s="18">
        <v>3257.5</v>
      </c>
      <c r="L676" s="38">
        <v>179</v>
      </c>
      <c r="M676" s="11">
        <f t="shared" si="99"/>
        <v>297713</v>
      </c>
      <c r="N676" s="18"/>
      <c r="O676" s="18"/>
      <c r="P676" s="18"/>
      <c r="Q676" s="11">
        <f t="shared" si="100"/>
        <v>297713</v>
      </c>
      <c r="R676" s="18">
        <v>297713</v>
      </c>
      <c r="S676" s="3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207"/>
      <c r="AG676" s="29" t="s">
        <v>197</v>
      </c>
      <c r="AH676" s="118"/>
      <c r="AI676" s="159"/>
      <c r="AJ676" s="182" t="s">
        <v>1396</v>
      </c>
      <c r="AK676" s="182"/>
      <c r="AL676" s="182"/>
      <c r="AM676" s="182"/>
      <c r="AN676" s="182"/>
      <c r="AO676" s="70">
        <f>MAX(AO$26:AO675)+1</f>
        <v>610</v>
      </c>
      <c r="AP676" s="70" t="s">
        <v>142</v>
      </c>
      <c r="AQ676" s="70" t="str">
        <f t="shared" si="95"/>
        <v>610.</v>
      </c>
      <c r="AS676" s="87"/>
      <c r="AV676" s="114"/>
    </row>
    <row r="677" spans="1:48" ht="22.5" customHeight="1" x14ac:dyDescent="0.25">
      <c r="A677" s="93" t="str">
        <f t="shared" si="101"/>
        <v>611.</v>
      </c>
      <c r="B677" s="93">
        <v>1970</v>
      </c>
      <c r="C677" s="225" t="s">
        <v>1274</v>
      </c>
      <c r="D677" s="4">
        <v>1982</v>
      </c>
      <c r="E677" s="4" t="s">
        <v>23</v>
      </c>
      <c r="F677" s="4" t="s">
        <v>26</v>
      </c>
      <c r="G677" s="4">
        <v>5</v>
      </c>
      <c r="H677" s="4">
        <v>1</v>
      </c>
      <c r="I677" s="18">
        <v>4835.8999999999996</v>
      </c>
      <c r="J677" s="11">
        <v>4298.7</v>
      </c>
      <c r="K677" s="18">
        <v>4298.7</v>
      </c>
      <c r="L677" s="38">
        <v>173</v>
      </c>
      <c r="M677" s="11">
        <f t="shared" si="99"/>
        <v>320014</v>
      </c>
      <c r="N677" s="18"/>
      <c r="O677" s="18"/>
      <c r="P677" s="18"/>
      <c r="Q677" s="11">
        <f t="shared" si="100"/>
        <v>320014</v>
      </c>
      <c r="R677" s="18">
        <v>320014</v>
      </c>
      <c r="S677" s="3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207"/>
      <c r="AG677" s="29" t="s">
        <v>197</v>
      </c>
      <c r="AH677" s="118"/>
      <c r="AI677" s="159"/>
      <c r="AJ677" s="182" t="s">
        <v>1396</v>
      </c>
      <c r="AK677" s="182"/>
      <c r="AL677" s="182"/>
      <c r="AM677" s="182"/>
      <c r="AN677" s="182"/>
      <c r="AO677" s="70">
        <f>MAX(AO$26:AO676)+1</f>
        <v>611</v>
      </c>
      <c r="AP677" s="70" t="s">
        <v>142</v>
      </c>
      <c r="AQ677" s="70" t="str">
        <f t="shared" si="95"/>
        <v>611.</v>
      </c>
      <c r="AS677" s="87"/>
      <c r="AV677" s="114"/>
    </row>
    <row r="678" spans="1:48" ht="22.5" customHeight="1" x14ac:dyDescent="0.25">
      <c r="A678" s="93" t="str">
        <f t="shared" si="101"/>
        <v>612.</v>
      </c>
      <c r="B678" s="93">
        <v>1976</v>
      </c>
      <c r="C678" s="225" t="s">
        <v>1275</v>
      </c>
      <c r="D678" s="4">
        <v>1986</v>
      </c>
      <c r="E678" s="4" t="s">
        <v>23</v>
      </c>
      <c r="F678" s="4" t="s">
        <v>24</v>
      </c>
      <c r="G678" s="4">
        <v>5</v>
      </c>
      <c r="H678" s="4">
        <v>6</v>
      </c>
      <c r="I678" s="18">
        <v>4661.5</v>
      </c>
      <c r="J678" s="11">
        <v>4227.7</v>
      </c>
      <c r="K678" s="18">
        <v>4165.8999999999996</v>
      </c>
      <c r="L678" s="38">
        <v>210</v>
      </c>
      <c r="M678" s="11">
        <f t="shared" si="99"/>
        <v>1375271.58</v>
      </c>
      <c r="N678" s="18"/>
      <c r="O678" s="18"/>
      <c r="P678" s="18"/>
      <c r="Q678" s="11">
        <f t="shared" si="100"/>
        <v>1375271.58</v>
      </c>
      <c r="R678" s="18"/>
      <c r="S678" s="38"/>
      <c r="T678" s="18"/>
      <c r="U678" s="18">
        <v>1142.8</v>
      </c>
      <c r="V678" s="18">
        <v>1375271.58</v>
      </c>
      <c r="W678" s="18"/>
      <c r="X678" s="18"/>
      <c r="Y678" s="18"/>
      <c r="Z678" s="18"/>
      <c r="AA678" s="18"/>
      <c r="AB678" s="18"/>
      <c r="AC678" s="18"/>
      <c r="AD678" s="18"/>
      <c r="AE678" s="18"/>
      <c r="AF678" s="207"/>
      <c r="AG678" s="29" t="s">
        <v>197</v>
      </c>
      <c r="AH678" s="118"/>
      <c r="AI678" s="159"/>
      <c r="AJ678" s="182"/>
      <c r="AK678" s="182"/>
      <c r="AL678" s="182"/>
      <c r="AM678" s="182"/>
      <c r="AN678" s="182"/>
      <c r="AO678" s="70">
        <f>MAX(AO$26:AO677)+1</f>
        <v>612</v>
      </c>
      <c r="AP678" s="70" t="s">
        <v>142</v>
      </c>
      <c r="AQ678" s="70" t="str">
        <f t="shared" si="95"/>
        <v>612.</v>
      </c>
      <c r="AS678" s="87"/>
      <c r="AV678" s="114"/>
    </row>
    <row r="679" spans="1:48" ht="22.5" customHeight="1" x14ac:dyDescent="0.25">
      <c r="A679" s="93" t="str">
        <f t="shared" si="101"/>
        <v>613.</v>
      </c>
      <c r="B679" s="93">
        <v>2115</v>
      </c>
      <c r="C679" s="225" t="s">
        <v>1277</v>
      </c>
      <c r="D679" s="4">
        <v>1988</v>
      </c>
      <c r="E679" s="4" t="s">
        <v>23</v>
      </c>
      <c r="F679" s="4" t="s">
        <v>24</v>
      </c>
      <c r="G679" s="4">
        <v>5</v>
      </c>
      <c r="H679" s="4">
        <v>4</v>
      </c>
      <c r="I679" s="18">
        <v>4931.1000000000004</v>
      </c>
      <c r="J679" s="11">
        <v>4406.8999999999996</v>
      </c>
      <c r="K679" s="18">
        <v>4406.8999999999996</v>
      </c>
      <c r="L679" s="38">
        <v>233</v>
      </c>
      <c r="M679" s="11">
        <f t="shared" si="99"/>
        <v>1766314.37</v>
      </c>
      <c r="N679" s="18"/>
      <c r="O679" s="18"/>
      <c r="P679" s="18"/>
      <c r="Q679" s="11">
        <f t="shared" si="100"/>
        <v>1766314.37</v>
      </c>
      <c r="R679" s="18">
        <v>170070</v>
      </c>
      <c r="S679" s="38"/>
      <c r="T679" s="18"/>
      <c r="U679" s="18">
        <v>1193</v>
      </c>
      <c r="V679" s="18">
        <v>1596244.37</v>
      </c>
      <c r="W679" s="18"/>
      <c r="X679" s="18"/>
      <c r="Y679" s="18"/>
      <c r="Z679" s="18"/>
      <c r="AA679" s="18"/>
      <c r="AB679" s="18"/>
      <c r="AC679" s="18"/>
      <c r="AD679" s="18"/>
      <c r="AE679" s="18"/>
      <c r="AF679" s="207"/>
      <c r="AG679" s="29" t="s">
        <v>197</v>
      </c>
      <c r="AH679" s="118"/>
      <c r="AI679" s="159"/>
      <c r="AJ679" s="182" t="s">
        <v>1405</v>
      </c>
      <c r="AK679" s="182"/>
      <c r="AL679" s="182"/>
      <c r="AM679" s="182"/>
      <c r="AN679" s="182"/>
      <c r="AO679" s="70">
        <f>MAX(AO$26:AO678)+1</f>
        <v>613</v>
      </c>
      <c r="AP679" s="70" t="s">
        <v>142</v>
      </c>
      <c r="AQ679" s="70" t="str">
        <f t="shared" si="95"/>
        <v>613.</v>
      </c>
      <c r="AS679" s="87"/>
      <c r="AV679" s="114"/>
    </row>
    <row r="680" spans="1:48" ht="22.5" customHeight="1" x14ac:dyDescent="0.25">
      <c r="A680" s="93" t="str">
        <f t="shared" si="101"/>
        <v>614.</v>
      </c>
      <c r="B680" s="93">
        <v>2038</v>
      </c>
      <c r="C680" s="225" t="s">
        <v>579</v>
      </c>
      <c r="D680" s="4">
        <v>1983</v>
      </c>
      <c r="E680" s="4" t="s">
        <v>23</v>
      </c>
      <c r="F680" s="4" t="s">
        <v>26</v>
      </c>
      <c r="G680" s="4">
        <v>5</v>
      </c>
      <c r="H680" s="4">
        <v>3</v>
      </c>
      <c r="I680" s="18">
        <v>3523.6</v>
      </c>
      <c r="J680" s="11">
        <v>3139.5</v>
      </c>
      <c r="K680" s="18">
        <v>3139.5</v>
      </c>
      <c r="L680" s="38">
        <v>318</v>
      </c>
      <c r="M680" s="11">
        <f t="shared" si="99"/>
        <v>566836</v>
      </c>
      <c r="N680" s="18"/>
      <c r="O680" s="18"/>
      <c r="P680" s="18"/>
      <c r="Q680" s="11">
        <f t="shared" si="100"/>
        <v>566836</v>
      </c>
      <c r="R680" s="18"/>
      <c r="S680" s="38"/>
      <c r="T680" s="18"/>
      <c r="U680" s="18"/>
      <c r="V680" s="18"/>
      <c r="W680" s="18"/>
      <c r="X680" s="18"/>
      <c r="Y680" s="18"/>
      <c r="Z680" s="18"/>
      <c r="AA680" s="18">
        <v>296</v>
      </c>
      <c r="AB680" s="18">
        <v>566836</v>
      </c>
      <c r="AC680" s="18"/>
      <c r="AD680" s="18"/>
      <c r="AE680" s="18"/>
      <c r="AF680" s="207"/>
      <c r="AG680" s="29" t="s">
        <v>197</v>
      </c>
      <c r="AH680" s="118"/>
      <c r="AI680" s="159"/>
      <c r="AJ680" s="182"/>
      <c r="AK680" s="182"/>
      <c r="AL680" s="182"/>
      <c r="AM680" s="182"/>
      <c r="AN680" s="182"/>
      <c r="AO680" s="70">
        <f>MAX(AO$26:AO679)+1</f>
        <v>614</v>
      </c>
      <c r="AP680" s="70" t="s">
        <v>142</v>
      </c>
      <c r="AQ680" s="70" t="str">
        <f t="shared" si="95"/>
        <v>614.</v>
      </c>
      <c r="AS680" s="87"/>
      <c r="AV680" s="114"/>
    </row>
    <row r="681" spans="1:48" ht="22.5" customHeight="1" x14ac:dyDescent="0.25">
      <c r="A681" s="93" t="str">
        <f t="shared" si="101"/>
        <v>615.</v>
      </c>
      <c r="B681" s="93">
        <v>2119</v>
      </c>
      <c r="C681" s="225" t="s">
        <v>1306</v>
      </c>
      <c r="D681" s="4">
        <v>1983</v>
      </c>
      <c r="E681" s="4" t="s">
        <v>23</v>
      </c>
      <c r="F681" s="4" t="s">
        <v>26</v>
      </c>
      <c r="G681" s="4">
        <v>5</v>
      </c>
      <c r="H681" s="4">
        <v>8</v>
      </c>
      <c r="I681" s="18">
        <v>4827.8</v>
      </c>
      <c r="J681" s="11">
        <v>4206.2</v>
      </c>
      <c r="K681" s="18">
        <v>4206.2</v>
      </c>
      <c r="L681" s="38">
        <v>206</v>
      </c>
      <c r="M681" s="11">
        <f t="shared" si="99"/>
        <v>1405478.66</v>
      </c>
      <c r="N681" s="18"/>
      <c r="O681" s="18"/>
      <c r="P681" s="18"/>
      <c r="Q681" s="11">
        <f t="shared" si="100"/>
        <v>1405478.66</v>
      </c>
      <c r="R681" s="18"/>
      <c r="S681" s="38"/>
      <c r="T681" s="18"/>
      <c r="U681" s="18">
        <v>1300</v>
      </c>
      <c r="V681" s="18">
        <v>1405478.66</v>
      </c>
      <c r="W681" s="18"/>
      <c r="X681" s="18"/>
      <c r="Y681" s="18"/>
      <c r="Z681" s="18"/>
      <c r="AA681" s="18"/>
      <c r="AB681" s="18"/>
      <c r="AC681" s="18"/>
      <c r="AD681" s="18"/>
      <c r="AE681" s="18"/>
      <c r="AF681" s="207"/>
      <c r="AG681" s="29" t="s">
        <v>197</v>
      </c>
      <c r="AH681" s="118"/>
      <c r="AI681" s="159"/>
      <c r="AJ681" s="182"/>
      <c r="AK681" s="182"/>
      <c r="AL681" s="182"/>
      <c r="AM681" s="182"/>
      <c r="AN681" s="182"/>
      <c r="AO681" s="70">
        <f>MAX(AO$26:AO680)+1</f>
        <v>615</v>
      </c>
      <c r="AP681" s="70" t="s">
        <v>142</v>
      </c>
      <c r="AQ681" s="70" t="str">
        <f t="shared" si="95"/>
        <v>615.</v>
      </c>
      <c r="AS681" s="87"/>
      <c r="AV681" s="114"/>
    </row>
    <row r="682" spans="1:48" ht="22.5" customHeight="1" x14ac:dyDescent="0.25">
      <c r="A682" s="93" t="str">
        <f t="shared" si="101"/>
        <v>616.</v>
      </c>
      <c r="B682" s="93">
        <v>1891</v>
      </c>
      <c r="C682" s="225" t="s">
        <v>1311</v>
      </c>
      <c r="D682" s="4">
        <v>1993</v>
      </c>
      <c r="E682" s="4" t="s">
        <v>23</v>
      </c>
      <c r="F682" s="4" t="s">
        <v>26</v>
      </c>
      <c r="G682" s="4">
        <v>5</v>
      </c>
      <c r="H682" s="4">
        <v>5</v>
      </c>
      <c r="I682" s="18">
        <v>5436.7</v>
      </c>
      <c r="J682" s="11">
        <v>3259.9</v>
      </c>
      <c r="K682" s="18">
        <v>3259.9</v>
      </c>
      <c r="L682" s="38">
        <v>306</v>
      </c>
      <c r="M682" s="11">
        <f t="shared" si="99"/>
        <v>1625570</v>
      </c>
      <c r="N682" s="18"/>
      <c r="O682" s="18"/>
      <c r="P682" s="18"/>
      <c r="Q682" s="11">
        <f t="shared" si="100"/>
        <v>1625570</v>
      </c>
      <c r="R682" s="18"/>
      <c r="S682" s="38"/>
      <c r="T682" s="18"/>
      <c r="U682" s="18"/>
      <c r="V682" s="18"/>
      <c r="W682" s="18"/>
      <c r="X682" s="18"/>
      <c r="Y682" s="18">
        <v>1300</v>
      </c>
      <c r="Z682" s="18">
        <v>1625570</v>
      </c>
      <c r="AA682" s="18"/>
      <c r="AB682" s="18"/>
      <c r="AC682" s="18"/>
      <c r="AD682" s="18"/>
      <c r="AE682" s="18"/>
      <c r="AF682" s="207"/>
      <c r="AG682" s="29" t="s">
        <v>197</v>
      </c>
      <c r="AH682" s="118"/>
      <c r="AI682" s="159"/>
      <c r="AJ682" s="182"/>
      <c r="AK682" s="182"/>
      <c r="AL682" s="182"/>
      <c r="AM682" s="182"/>
      <c r="AN682" s="182"/>
      <c r="AO682" s="70">
        <f>MAX(AO$26:AO681)+1</f>
        <v>616</v>
      </c>
      <c r="AP682" s="70" t="s">
        <v>142</v>
      </c>
      <c r="AQ682" s="70" t="str">
        <f t="shared" si="95"/>
        <v>616.</v>
      </c>
      <c r="AS682" s="87"/>
      <c r="AV682" s="114"/>
    </row>
    <row r="683" spans="1:48" ht="22.5" customHeight="1" x14ac:dyDescent="0.25">
      <c r="A683" s="93" t="str">
        <f t="shared" si="101"/>
        <v/>
      </c>
      <c r="B683" s="93"/>
      <c r="C683" s="236" t="s">
        <v>189</v>
      </c>
      <c r="D683" s="8"/>
      <c r="E683" s="9"/>
      <c r="F683" s="9"/>
      <c r="G683" s="12"/>
      <c r="H683" s="12"/>
      <c r="I683" s="6">
        <f>SUM(I684:I728)</f>
        <v>64398.6</v>
      </c>
      <c r="J683" s="6">
        <f>SUM(J684:J728)</f>
        <v>54311.5</v>
      </c>
      <c r="K683" s="6">
        <f>SUM(K684:K728)</f>
        <v>54096.5</v>
      </c>
      <c r="L683" s="34">
        <f>SUM(L684:L728)</f>
        <v>3275</v>
      </c>
      <c r="M683" s="6">
        <f>SUM(M684:M728)</f>
        <v>38222357.730000004</v>
      </c>
      <c r="N683" s="6"/>
      <c r="O683" s="6"/>
      <c r="P683" s="6"/>
      <c r="Q683" s="6">
        <f>SUM(Q684:Q728)</f>
        <v>38222357.730000004</v>
      </c>
      <c r="R683" s="6">
        <f>SUM(R684:R728)</f>
        <v>14492624.849999998</v>
      </c>
      <c r="S683" s="6"/>
      <c r="T683" s="6"/>
      <c r="U683" s="6">
        <f>SUM(U684:U728)</f>
        <v>9959.4</v>
      </c>
      <c r="V683" s="6">
        <f>SUM(V684:V728)</f>
        <v>18162285.260000002</v>
      </c>
      <c r="W683" s="6"/>
      <c r="X683" s="6"/>
      <c r="Y683" s="6">
        <f>SUM(Y684:Y728)</f>
        <v>4030.5200000000004</v>
      </c>
      <c r="Z683" s="6">
        <f>SUM(Z684:Z728)</f>
        <v>4513621.3599999994</v>
      </c>
      <c r="AA683" s="6">
        <f>SUM(AA684:AA728)</f>
        <v>128.4</v>
      </c>
      <c r="AB683" s="6">
        <f>SUM(AB684:AB728)</f>
        <v>332236.43</v>
      </c>
      <c r="AC683" s="6"/>
      <c r="AD683" s="6"/>
      <c r="AE683" s="6"/>
      <c r="AF683" s="201">
        <f>SUM(AF684:AF728)</f>
        <v>721589.83000000007</v>
      </c>
      <c r="AG683" s="29"/>
      <c r="AH683" s="118"/>
      <c r="AI683" s="159"/>
      <c r="AJ683" s="182"/>
      <c r="AK683" s="182"/>
      <c r="AL683" s="182"/>
      <c r="AM683" s="182"/>
      <c r="AN683" s="182"/>
      <c r="AQ683" s="70" t="str">
        <f t="shared" si="95"/>
        <v/>
      </c>
      <c r="AR683" s="70"/>
      <c r="AS683" s="70"/>
      <c r="AV683" s="114"/>
    </row>
    <row r="684" spans="1:48" ht="22.5" customHeight="1" x14ac:dyDescent="0.25">
      <c r="A684" s="93" t="str">
        <f t="shared" si="101"/>
        <v>617.</v>
      </c>
      <c r="B684" s="93">
        <v>2049</v>
      </c>
      <c r="C684" s="225" t="s">
        <v>543</v>
      </c>
      <c r="D684" s="4">
        <v>1990</v>
      </c>
      <c r="E684" s="4" t="s">
        <v>23</v>
      </c>
      <c r="F684" s="4" t="s">
        <v>26</v>
      </c>
      <c r="G684" s="4">
        <v>3</v>
      </c>
      <c r="H684" s="4">
        <v>2</v>
      </c>
      <c r="I684" s="18">
        <v>1325</v>
      </c>
      <c r="J684" s="11">
        <v>849</v>
      </c>
      <c r="K684" s="18">
        <v>849</v>
      </c>
      <c r="L684" s="38">
        <v>47</v>
      </c>
      <c r="M684" s="18">
        <f t="shared" ref="M684:M728" si="102">R684+T684+V684+X684+Z684+AB684+AE684+AF684</f>
        <v>939763.33</v>
      </c>
      <c r="N684" s="18"/>
      <c r="O684" s="18"/>
      <c r="P684" s="18"/>
      <c r="Q684" s="11">
        <f t="shared" ref="Q684:Q728" si="103">M684</f>
        <v>939763.33</v>
      </c>
      <c r="R684" s="18"/>
      <c r="S684" s="38"/>
      <c r="T684" s="18"/>
      <c r="U684" s="18">
        <v>423</v>
      </c>
      <c r="V684" s="18">
        <v>939763.33</v>
      </c>
      <c r="W684" s="18"/>
      <c r="X684" s="18"/>
      <c r="Y684" s="18"/>
      <c r="Z684" s="18"/>
      <c r="AA684" s="18"/>
      <c r="AB684" s="18"/>
      <c r="AC684" s="18"/>
      <c r="AD684" s="18"/>
      <c r="AE684" s="18"/>
      <c r="AF684" s="207"/>
      <c r="AG684" s="29" t="s">
        <v>197</v>
      </c>
      <c r="AH684" s="118"/>
      <c r="AI684" s="159"/>
      <c r="AJ684" s="182"/>
      <c r="AK684" s="182"/>
      <c r="AL684" s="182"/>
      <c r="AM684" s="182"/>
      <c r="AN684" s="182"/>
      <c r="AO684" s="70">
        <f>MAX(AO$26:AO683)+1</f>
        <v>617</v>
      </c>
      <c r="AP684" s="70" t="s">
        <v>142</v>
      </c>
      <c r="AQ684" s="70" t="str">
        <f t="shared" si="95"/>
        <v>617.</v>
      </c>
      <c r="AS684" s="70"/>
      <c r="AV684" s="114"/>
    </row>
    <row r="685" spans="1:48" ht="22.5" customHeight="1" x14ac:dyDescent="0.25">
      <c r="A685" s="93" t="str">
        <f t="shared" si="101"/>
        <v>618.</v>
      </c>
      <c r="B685" s="93">
        <v>2124</v>
      </c>
      <c r="C685" s="225" t="s">
        <v>560</v>
      </c>
      <c r="D685" s="4">
        <v>1980</v>
      </c>
      <c r="E685" s="4" t="s">
        <v>23</v>
      </c>
      <c r="F685" s="4" t="s">
        <v>24</v>
      </c>
      <c r="G685" s="4">
        <v>5</v>
      </c>
      <c r="H685" s="4">
        <v>2</v>
      </c>
      <c r="I685" s="18">
        <v>1578.9</v>
      </c>
      <c r="J685" s="11">
        <v>1407.3</v>
      </c>
      <c r="K685" s="18">
        <v>1407.3</v>
      </c>
      <c r="L685" s="38">
        <v>62</v>
      </c>
      <c r="M685" s="18">
        <f t="shared" si="102"/>
        <v>187047.65</v>
      </c>
      <c r="N685" s="18"/>
      <c r="O685" s="18"/>
      <c r="P685" s="18"/>
      <c r="Q685" s="11">
        <f t="shared" si="103"/>
        <v>187047.65</v>
      </c>
      <c r="R685" s="18"/>
      <c r="S685" s="3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207">
        <v>187047.65</v>
      </c>
      <c r="AG685" s="29" t="s">
        <v>197</v>
      </c>
      <c r="AH685" s="118"/>
      <c r="AI685" s="159"/>
      <c r="AJ685" s="182"/>
      <c r="AK685" s="182"/>
      <c r="AL685" s="182"/>
      <c r="AM685" s="182"/>
      <c r="AN685" s="182"/>
      <c r="AO685" s="70">
        <f>MAX(AO$26:AO684)+1</f>
        <v>618</v>
      </c>
      <c r="AP685" s="70" t="s">
        <v>142</v>
      </c>
      <c r="AQ685" s="70" t="str">
        <f t="shared" si="95"/>
        <v>618.</v>
      </c>
      <c r="AS685" s="70"/>
      <c r="AV685" s="114"/>
    </row>
    <row r="686" spans="1:48" ht="22.5" customHeight="1" x14ac:dyDescent="0.25">
      <c r="A686" s="93" t="str">
        <f t="shared" si="101"/>
        <v>619.</v>
      </c>
      <c r="B686" s="93">
        <v>1989</v>
      </c>
      <c r="C686" s="227" t="s">
        <v>576</v>
      </c>
      <c r="D686" s="4">
        <v>1994</v>
      </c>
      <c r="E686" s="4" t="s">
        <v>23</v>
      </c>
      <c r="F686" s="4" t="s">
        <v>24</v>
      </c>
      <c r="G686" s="4">
        <v>2</v>
      </c>
      <c r="H686" s="4">
        <v>3</v>
      </c>
      <c r="I686" s="18">
        <v>1836</v>
      </c>
      <c r="J686" s="11">
        <v>1665.8</v>
      </c>
      <c r="K686" s="18">
        <v>1665.8</v>
      </c>
      <c r="L686" s="38">
        <v>90</v>
      </c>
      <c r="M686" s="18">
        <f t="shared" si="102"/>
        <v>1647376.88</v>
      </c>
      <c r="N686" s="18"/>
      <c r="O686" s="18"/>
      <c r="P686" s="18"/>
      <c r="Q686" s="11">
        <f t="shared" si="103"/>
        <v>1647376.88</v>
      </c>
      <c r="R686" s="18"/>
      <c r="S686" s="38"/>
      <c r="T686" s="18"/>
      <c r="U686" s="18">
        <v>538.4</v>
      </c>
      <c r="V686" s="18">
        <v>1647376.88</v>
      </c>
      <c r="W686" s="18"/>
      <c r="X686" s="18"/>
      <c r="Y686" s="18"/>
      <c r="Z686" s="18"/>
      <c r="AA686" s="18"/>
      <c r="AB686" s="18"/>
      <c r="AC686" s="18"/>
      <c r="AD686" s="18"/>
      <c r="AE686" s="18"/>
      <c r="AF686" s="74"/>
      <c r="AG686" s="29" t="s">
        <v>197</v>
      </c>
      <c r="AH686" s="118"/>
      <c r="AI686" s="159"/>
      <c r="AJ686" s="182"/>
      <c r="AK686" s="182"/>
      <c r="AL686" s="182"/>
      <c r="AM686" s="182"/>
      <c r="AN686" s="182"/>
      <c r="AO686" s="70">
        <f>MAX(AO$26:AO685)+1</f>
        <v>619</v>
      </c>
      <c r="AP686" s="70" t="s">
        <v>142</v>
      </c>
      <c r="AQ686" s="70" t="str">
        <f t="shared" si="95"/>
        <v>619.</v>
      </c>
      <c r="AS686" s="87"/>
      <c r="AV686" s="114"/>
    </row>
    <row r="687" spans="1:48" ht="22.5" customHeight="1" x14ac:dyDescent="0.25">
      <c r="A687" s="93" t="str">
        <f t="shared" si="101"/>
        <v>620.</v>
      </c>
      <c r="B687" s="93">
        <v>2205</v>
      </c>
      <c r="C687" s="221" t="s">
        <v>517</v>
      </c>
      <c r="D687" s="8">
        <v>1951</v>
      </c>
      <c r="E687" s="9" t="s">
        <v>23</v>
      </c>
      <c r="F687" s="9" t="s">
        <v>24</v>
      </c>
      <c r="G687" s="12">
        <v>2</v>
      </c>
      <c r="H687" s="12">
        <v>2</v>
      </c>
      <c r="I687" s="11">
        <v>751.7</v>
      </c>
      <c r="J687" s="11">
        <v>695.7</v>
      </c>
      <c r="K687" s="11">
        <v>677.1</v>
      </c>
      <c r="L687" s="35">
        <v>21</v>
      </c>
      <c r="M687" s="11">
        <f t="shared" si="102"/>
        <v>248600.14</v>
      </c>
      <c r="N687" s="11"/>
      <c r="O687" s="11"/>
      <c r="P687" s="11"/>
      <c r="Q687" s="11">
        <f t="shared" si="103"/>
        <v>248600.14</v>
      </c>
      <c r="R687" s="11">
        <f>52431.11+196169.03</f>
        <v>248600.14</v>
      </c>
      <c r="S687" s="35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74"/>
      <c r="AG687" s="29" t="s">
        <v>197</v>
      </c>
      <c r="AH687" s="118"/>
      <c r="AI687" s="159"/>
      <c r="AJ687" s="182" t="s">
        <v>1394</v>
      </c>
      <c r="AK687" s="182"/>
      <c r="AL687" s="182"/>
      <c r="AM687" s="182"/>
      <c r="AN687" s="182"/>
      <c r="AO687" s="70">
        <f>MAX(AO$26:AO686)+1</f>
        <v>620</v>
      </c>
      <c r="AP687" s="70" t="s">
        <v>142</v>
      </c>
      <c r="AQ687" s="70" t="str">
        <f t="shared" si="95"/>
        <v>620.</v>
      </c>
      <c r="AS687" s="87"/>
      <c r="AV687" s="114"/>
    </row>
    <row r="688" spans="1:48" ht="22.5" customHeight="1" x14ac:dyDescent="0.25">
      <c r="A688" s="93" t="str">
        <f t="shared" si="101"/>
        <v>621.</v>
      </c>
      <c r="B688" s="93">
        <v>2204</v>
      </c>
      <c r="C688" s="225" t="s">
        <v>551</v>
      </c>
      <c r="D688" s="4">
        <v>1951</v>
      </c>
      <c r="E688" s="4" t="s">
        <v>23</v>
      </c>
      <c r="F688" s="4" t="s">
        <v>24</v>
      </c>
      <c r="G688" s="4">
        <v>2</v>
      </c>
      <c r="H688" s="4">
        <v>2</v>
      </c>
      <c r="I688" s="18">
        <v>780.9</v>
      </c>
      <c r="J688" s="11">
        <v>712.2</v>
      </c>
      <c r="K688" s="18">
        <v>712.2</v>
      </c>
      <c r="L688" s="38">
        <v>22</v>
      </c>
      <c r="M688" s="18">
        <f t="shared" si="102"/>
        <v>93053.4</v>
      </c>
      <c r="N688" s="18"/>
      <c r="O688" s="18"/>
      <c r="P688" s="18"/>
      <c r="Q688" s="11">
        <f t="shared" si="103"/>
        <v>93053.4</v>
      </c>
      <c r="R688" s="18">
        <v>93053.4</v>
      </c>
      <c r="S688" s="3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207"/>
      <c r="AG688" s="29" t="s">
        <v>197</v>
      </c>
      <c r="AH688" s="118"/>
      <c r="AI688" s="159"/>
      <c r="AJ688" s="182" t="s">
        <v>1396</v>
      </c>
      <c r="AK688" s="182"/>
      <c r="AL688" s="182"/>
      <c r="AM688" s="182"/>
      <c r="AN688" s="182"/>
      <c r="AO688" s="70">
        <f>MAX(AO$26:AO687)+1</f>
        <v>621</v>
      </c>
      <c r="AP688" s="70" t="s">
        <v>142</v>
      </c>
      <c r="AQ688" s="70" t="str">
        <f t="shared" si="95"/>
        <v>621.</v>
      </c>
      <c r="AS688" s="70"/>
      <c r="AV688" s="114"/>
    </row>
    <row r="689" spans="1:48" ht="22.5" customHeight="1" x14ac:dyDescent="0.25">
      <c r="A689" s="93" t="str">
        <f t="shared" si="101"/>
        <v>622.</v>
      </c>
      <c r="B689" s="93">
        <v>2212</v>
      </c>
      <c r="C689" s="225" t="s">
        <v>552</v>
      </c>
      <c r="D689" s="4">
        <v>1954</v>
      </c>
      <c r="E689" s="4" t="s">
        <v>23</v>
      </c>
      <c r="F689" s="4" t="s">
        <v>24</v>
      </c>
      <c r="G689" s="4">
        <v>2</v>
      </c>
      <c r="H689" s="4">
        <v>2</v>
      </c>
      <c r="I689" s="18">
        <v>955.9</v>
      </c>
      <c r="J689" s="11">
        <v>876.8</v>
      </c>
      <c r="K689" s="18">
        <v>876.8</v>
      </c>
      <c r="L689" s="38">
        <v>22</v>
      </c>
      <c r="M689" s="18">
        <f t="shared" si="102"/>
        <v>193663.57</v>
      </c>
      <c r="N689" s="18"/>
      <c r="O689" s="18"/>
      <c r="P689" s="18"/>
      <c r="Q689" s="11">
        <f t="shared" si="103"/>
        <v>193663.57</v>
      </c>
      <c r="R689" s="18">
        <v>193663.57</v>
      </c>
      <c r="S689" s="3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207"/>
      <c r="AG689" s="29" t="s">
        <v>197</v>
      </c>
      <c r="AH689" s="118"/>
      <c r="AI689" s="159"/>
      <c r="AJ689" s="182" t="s">
        <v>1396</v>
      </c>
      <c r="AK689" s="182"/>
      <c r="AL689" s="182"/>
      <c r="AM689" s="182"/>
      <c r="AN689" s="182"/>
      <c r="AO689" s="70">
        <f>MAX(AO$26:AO688)+1</f>
        <v>622</v>
      </c>
      <c r="AP689" s="70" t="s">
        <v>142</v>
      </c>
      <c r="AQ689" s="70" t="str">
        <f t="shared" si="95"/>
        <v>622.</v>
      </c>
      <c r="AS689" s="70"/>
      <c r="AV689" s="114"/>
    </row>
    <row r="690" spans="1:48" ht="22.5" customHeight="1" x14ac:dyDescent="0.25">
      <c r="A690" s="93" t="str">
        <f t="shared" si="101"/>
        <v>623.</v>
      </c>
      <c r="B690" s="93">
        <v>2233</v>
      </c>
      <c r="C690" s="225" t="s">
        <v>553</v>
      </c>
      <c r="D690" s="4">
        <v>1954</v>
      </c>
      <c r="E690" s="4" t="s">
        <v>23</v>
      </c>
      <c r="F690" s="4" t="s">
        <v>24</v>
      </c>
      <c r="G690" s="4">
        <v>2</v>
      </c>
      <c r="H690" s="4">
        <v>3</v>
      </c>
      <c r="I690" s="18">
        <v>1426.1</v>
      </c>
      <c r="J690" s="11">
        <v>1332.3</v>
      </c>
      <c r="K690" s="18">
        <v>1332.3</v>
      </c>
      <c r="L690" s="38">
        <v>56</v>
      </c>
      <c r="M690" s="18">
        <f t="shared" si="102"/>
        <v>2085510.39</v>
      </c>
      <c r="N690" s="18"/>
      <c r="O690" s="18"/>
      <c r="P690" s="18"/>
      <c r="Q690" s="11">
        <f t="shared" si="103"/>
        <v>2085510.39</v>
      </c>
      <c r="R690" s="18">
        <v>1995062.15</v>
      </c>
      <c r="S690" s="3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207">
        <v>90448.24</v>
      </c>
      <c r="AG690" s="29" t="s">
        <v>197</v>
      </c>
      <c r="AH690" s="118"/>
      <c r="AI690" s="159"/>
      <c r="AJ690" s="182" t="s">
        <v>1395</v>
      </c>
      <c r="AK690" s="182"/>
      <c r="AL690" s="182"/>
      <c r="AM690" s="182"/>
      <c r="AN690" s="182"/>
      <c r="AO690" s="70">
        <f>MAX(AO$26:AO689)+1</f>
        <v>623</v>
      </c>
      <c r="AP690" s="70" t="s">
        <v>142</v>
      </c>
      <c r="AQ690" s="70" t="str">
        <f t="shared" si="95"/>
        <v>623.</v>
      </c>
      <c r="AS690" s="70"/>
      <c r="AV690" s="114"/>
    </row>
    <row r="691" spans="1:48" ht="22.5" customHeight="1" x14ac:dyDescent="0.25">
      <c r="A691" s="93" t="str">
        <f t="shared" si="101"/>
        <v>624.</v>
      </c>
      <c r="B691" s="93">
        <v>2177</v>
      </c>
      <c r="C691" s="225" t="s">
        <v>545</v>
      </c>
      <c r="D691" s="4">
        <v>1956</v>
      </c>
      <c r="E691" s="4" t="s">
        <v>23</v>
      </c>
      <c r="F691" s="4" t="s">
        <v>24</v>
      </c>
      <c r="G691" s="4">
        <v>2</v>
      </c>
      <c r="H691" s="4">
        <v>2</v>
      </c>
      <c r="I691" s="18">
        <v>608.6</v>
      </c>
      <c r="J691" s="11">
        <v>563.6</v>
      </c>
      <c r="K691" s="18">
        <v>563.6</v>
      </c>
      <c r="L691" s="38">
        <v>19</v>
      </c>
      <c r="M691" s="18">
        <f t="shared" si="102"/>
        <v>910831.01</v>
      </c>
      <c r="N691" s="18"/>
      <c r="O691" s="18"/>
      <c r="P691" s="18"/>
      <c r="Q691" s="11">
        <f t="shared" si="103"/>
        <v>910831.01</v>
      </c>
      <c r="R691" s="18">
        <v>869073.76</v>
      </c>
      <c r="S691" s="3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207">
        <v>41757.25</v>
      </c>
      <c r="AG691" s="29" t="s">
        <v>197</v>
      </c>
      <c r="AH691" s="118"/>
      <c r="AI691" s="159"/>
      <c r="AJ691" s="182" t="s">
        <v>1395</v>
      </c>
      <c r="AK691" s="182"/>
      <c r="AL691" s="182"/>
      <c r="AM691" s="182"/>
      <c r="AN691" s="182"/>
      <c r="AO691" s="70">
        <f>MAX(AO$26:AO690)+1</f>
        <v>624</v>
      </c>
      <c r="AP691" s="70" t="s">
        <v>142</v>
      </c>
      <c r="AQ691" s="70" t="str">
        <f t="shared" si="95"/>
        <v>624.</v>
      </c>
      <c r="AS691" s="70"/>
      <c r="AV691" s="114"/>
    </row>
    <row r="692" spans="1:48" ht="22.5" customHeight="1" x14ac:dyDescent="0.25">
      <c r="A692" s="93" t="str">
        <f t="shared" si="101"/>
        <v>625.</v>
      </c>
      <c r="B692" s="93">
        <v>2173</v>
      </c>
      <c r="C692" s="225" t="s">
        <v>547</v>
      </c>
      <c r="D692" s="4">
        <v>1957</v>
      </c>
      <c r="E692" s="4" t="s">
        <v>23</v>
      </c>
      <c r="F692" s="4" t="s">
        <v>24</v>
      </c>
      <c r="G692" s="4">
        <v>2</v>
      </c>
      <c r="H692" s="4">
        <v>1</v>
      </c>
      <c r="I692" s="18">
        <v>445.3</v>
      </c>
      <c r="J692" s="11">
        <v>401.7</v>
      </c>
      <c r="K692" s="18">
        <v>401.7</v>
      </c>
      <c r="L692" s="38">
        <v>7</v>
      </c>
      <c r="M692" s="18">
        <f t="shared" si="102"/>
        <v>51165.96</v>
      </c>
      <c r="N692" s="18"/>
      <c r="O692" s="18"/>
      <c r="P692" s="18"/>
      <c r="Q692" s="11">
        <f t="shared" si="103"/>
        <v>51165.96</v>
      </c>
      <c r="R692" s="18">
        <v>51165.96</v>
      </c>
      <c r="S692" s="3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207"/>
      <c r="AG692" s="29" t="s">
        <v>197</v>
      </c>
      <c r="AH692" s="118"/>
      <c r="AI692" s="159"/>
      <c r="AJ692" s="182" t="s">
        <v>1396</v>
      </c>
      <c r="AK692" s="182"/>
      <c r="AL692" s="182"/>
      <c r="AM692" s="182"/>
      <c r="AN692" s="182"/>
      <c r="AO692" s="70">
        <f>MAX(AO$26:AO691)+1</f>
        <v>625</v>
      </c>
      <c r="AP692" s="70" t="s">
        <v>142</v>
      </c>
      <c r="AQ692" s="70" t="str">
        <f t="shared" si="95"/>
        <v>625.</v>
      </c>
      <c r="AS692" s="70"/>
      <c r="AV692" s="114"/>
    </row>
    <row r="693" spans="1:48" ht="22.5" customHeight="1" x14ac:dyDescent="0.25">
      <c r="A693" s="93" t="str">
        <f t="shared" si="101"/>
        <v>626.</v>
      </c>
      <c r="B693" s="93">
        <v>2174</v>
      </c>
      <c r="C693" s="225" t="s">
        <v>548</v>
      </c>
      <c r="D693" s="4">
        <v>1957</v>
      </c>
      <c r="E693" s="4" t="s">
        <v>23</v>
      </c>
      <c r="F693" s="4" t="s">
        <v>24</v>
      </c>
      <c r="G693" s="4">
        <v>2</v>
      </c>
      <c r="H693" s="4">
        <v>1</v>
      </c>
      <c r="I693" s="18">
        <v>433.4</v>
      </c>
      <c r="J693" s="11">
        <v>391.6</v>
      </c>
      <c r="K693" s="18">
        <v>391.6</v>
      </c>
      <c r="L693" s="38">
        <v>16</v>
      </c>
      <c r="M693" s="18">
        <f t="shared" si="102"/>
        <v>37364.5</v>
      </c>
      <c r="N693" s="18"/>
      <c r="O693" s="18"/>
      <c r="P693" s="18"/>
      <c r="Q693" s="11">
        <f t="shared" si="103"/>
        <v>37364.5</v>
      </c>
      <c r="R693" s="18">
        <v>37364.5</v>
      </c>
      <c r="S693" s="3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207"/>
      <c r="AG693" s="29" t="s">
        <v>197</v>
      </c>
      <c r="AH693" s="118"/>
      <c r="AI693" s="159"/>
      <c r="AJ693" s="182" t="s">
        <v>1396</v>
      </c>
      <c r="AK693" s="182"/>
      <c r="AL693" s="182"/>
      <c r="AM693" s="182"/>
      <c r="AN693" s="182"/>
      <c r="AO693" s="70">
        <f>MAX(AO$26:AO692)+1</f>
        <v>626</v>
      </c>
      <c r="AP693" s="70" t="s">
        <v>142</v>
      </c>
      <c r="AQ693" s="70" t="str">
        <f t="shared" si="95"/>
        <v>626.</v>
      </c>
      <c r="AS693" s="70"/>
      <c r="AV693" s="114"/>
    </row>
    <row r="694" spans="1:48" ht="22.5" customHeight="1" x14ac:dyDescent="0.25">
      <c r="A694" s="93" t="str">
        <f t="shared" si="101"/>
        <v>627.</v>
      </c>
      <c r="B694" s="93">
        <v>2156</v>
      </c>
      <c r="C694" s="221" t="s">
        <v>528</v>
      </c>
      <c r="D694" s="8">
        <v>1958</v>
      </c>
      <c r="E694" s="9" t="s">
        <v>23</v>
      </c>
      <c r="F694" s="9" t="s">
        <v>24</v>
      </c>
      <c r="G694" s="12">
        <v>2</v>
      </c>
      <c r="H694" s="12">
        <v>1</v>
      </c>
      <c r="I694" s="11">
        <v>420.7</v>
      </c>
      <c r="J694" s="11">
        <v>270.7</v>
      </c>
      <c r="K694" s="11">
        <v>270.7</v>
      </c>
      <c r="L694" s="35">
        <v>26</v>
      </c>
      <c r="M694" s="11">
        <f t="shared" si="102"/>
        <v>1161072.6600000001</v>
      </c>
      <c r="N694" s="11"/>
      <c r="O694" s="11"/>
      <c r="P694" s="11"/>
      <c r="Q694" s="11">
        <f t="shared" si="103"/>
        <v>1161072.6600000001</v>
      </c>
      <c r="R694" s="11">
        <v>1130017.8</v>
      </c>
      <c r="S694" s="35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74">
        <v>31054.86</v>
      </c>
      <c r="AG694" s="29" t="s">
        <v>197</v>
      </c>
      <c r="AH694" s="118"/>
      <c r="AI694" s="159"/>
      <c r="AJ694" s="182" t="s">
        <v>1395</v>
      </c>
      <c r="AK694" s="182"/>
      <c r="AL694" s="182"/>
      <c r="AM694" s="182"/>
      <c r="AN694" s="182"/>
      <c r="AO694" s="70">
        <f>MAX(AO$26:AO693)+1</f>
        <v>627</v>
      </c>
      <c r="AP694" s="70" t="s">
        <v>142</v>
      </c>
      <c r="AQ694" s="70" t="str">
        <f t="shared" si="95"/>
        <v>627.</v>
      </c>
      <c r="AS694" s="87"/>
      <c r="AV694" s="114"/>
    </row>
    <row r="695" spans="1:48" ht="22.5" customHeight="1" x14ac:dyDescent="0.25">
      <c r="A695" s="93" t="str">
        <f t="shared" si="101"/>
        <v>628.</v>
      </c>
      <c r="B695" s="93">
        <v>2169</v>
      </c>
      <c r="C695" s="221" t="s">
        <v>510</v>
      </c>
      <c r="D695" s="8">
        <v>1958</v>
      </c>
      <c r="E695" s="9" t="s">
        <v>23</v>
      </c>
      <c r="F695" s="9" t="s">
        <v>24</v>
      </c>
      <c r="G695" s="12">
        <v>2</v>
      </c>
      <c r="H695" s="12">
        <v>2</v>
      </c>
      <c r="I695" s="11">
        <v>741.5</v>
      </c>
      <c r="J695" s="11">
        <v>654.4</v>
      </c>
      <c r="K695" s="11">
        <v>654</v>
      </c>
      <c r="L695" s="35">
        <v>21</v>
      </c>
      <c r="M695" s="11">
        <f t="shared" si="102"/>
        <v>91743.26</v>
      </c>
      <c r="N695" s="11"/>
      <c r="O695" s="11"/>
      <c r="P695" s="11"/>
      <c r="Q695" s="11">
        <f t="shared" si="103"/>
        <v>91743.26</v>
      </c>
      <c r="R695" s="11">
        <v>91743.26</v>
      </c>
      <c r="S695" s="35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74"/>
      <c r="AG695" s="29" t="s">
        <v>197</v>
      </c>
      <c r="AH695" s="118"/>
      <c r="AI695" s="159"/>
      <c r="AJ695" s="182" t="s">
        <v>1396</v>
      </c>
      <c r="AK695" s="182"/>
      <c r="AL695" s="182"/>
      <c r="AM695" s="182"/>
      <c r="AN695" s="182"/>
      <c r="AO695" s="70">
        <f>MAX(AO$26:AO694)+1</f>
        <v>628</v>
      </c>
      <c r="AP695" s="70" t="s">
        <v>142</v>
      </c>
      <c r="AQ695" s="70" t="str">
        <f t="shared" si="95"/>
        <v>628.</v>
      </c>
      <c r="AS695" s="87"/>
      <c r="AV695" s="114"/>
    </row>
    <row r="696" spans="1:48" ht="22.5" customHeight="1" x14ac:dyDescent="0.25">
      <c r="A696" s="93" t="str">
        <f t="shared" si="101"/>
        <v>629.</v>
      </c>
      <c r="B696" s="93">
        <v>2003</v>
      </c>
      <c r="C696" s="221" t="s">
        <v>505</v>
      </c>
      <c r="D696" s="8">
        <v>1961</v>
      </c>
      <c r="E696" s="9" t="s">
        <v>23</v>
      </c>
      <c r="F696" s="9" t="s">
        <v>24</v>
      </c>
      <c r="G696" s="12">
        <v>2</v>
      </c>
      <c r="H696" s="12">
        <v>1</v>
      </c>
      <c r="I696" s="11">
        <v>284.7</v>
      </c>
      <c r="J696" s="11">
        <v>253.2</v>
      </c>
      <c r="K696" s="11">
        <v>253.2</v>
      </c>
      <c r="L696" s="35">
        <v>25</v>
      </c>
      <c r="M696" s="11">
        <f t="shared" si="102"/>
        <v>979887.72</v>
      </c>
      <c r="N696" s="11"/>
      <c r="O696" s="11"/>
      <c r="P696" s="11"/>
      <c r="Q696" s="11">
        <f t="shared" si="103"/>
        <v>979887.72</v>
      </c>
      <c r="R696" s="11">
        <f>116984.52+819114.12</f>
        <v>936098.64</v>
      </c>
      <c r="S696" s="35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74">
        <v>43789.08</v>
      </c>
      <c r="AG696" s="29" t="s">
        <v>197</v>
      </c>
      <c r="AH696" s="118"/>
      <c r="AI696" s="159"/>
      <c r="AJ696" s="182" t="s">
        <v>1398</v>
      </c>
      <c r="AK696" s="182"/>
      <c r="AL696" s="182"/>
      <c r="AM696" s="182"/>
      <c r="AN696" s="182"/>
      <c r="AO696" s="70">
        <f>MAX(AO$26:AO695)+1</f>
        <v>629</v>
      </c>
      <c r="AP696" s="70" t="s">
        <v>142</v>
      </c>
      <c r="AQ696" s="70" t="str">
        <f t="shared" si="95"/>
        <v>629.</v>
      </c>
      <c r="AS696" s="87"/>
      <c r="AV696" s="114"/>
    </row>
    <row r="697" spans="1:48" ht="22.5" customHeight="1" x14ac:dyDescent="0.25">
      <c r="A697" s="93" t="str">
        <f t="shared" si="101"/>
        <v>630.</v>
      </c>
      <c r="B697" s="93">
        <v>1981</v>
      </c>
      <c r="C697" s="227" t="s">
        <v>575</v>
      </c>
      <c r="D697" s="4">
        <v>1961</v>
      </c>
      <c r="E697" s="4" t="s">
        <v>23</v>
      </c>
      <c r="F697" s="4" t="s">
        <v>24</v>
      </c>
      <c r="G697" s="4">
        <v>2</v>
      </c>
      <c r="H697" s="4">
        <v>1</v>
      </c>
      <c r="I697" s="18">
        <v>306.60000000000002</v>
      </c>
      <c r="J697" s="11">
        <v>281.8</v>
      </c>
      <c r="K697" s="18">
        <v>281.8</v>
      </c>
      <c r="L697" s="38">
        <v>14</v>
      </c>
      <c r="M697" s="18">
        <f t="shared" si="102"/>
        <v>130302.85</v>
      </c>
      <c r="N697" s="18"/>
      <c r="O697" s="18"/>
      <c r="P697" s="18"/>
      <c r="Q697" s="11">
        <f t="shared" si="103"/>
        <v>130302.85</v>
      </c>
      <c r="R697" s="18"/>
      <c r="S697" s="38"/>
      <c r="T697" s="18"/>
      <c r="U697" s="18"/>
      <c r="V697" s="18"/>
      <c r="W697" s="18"/>
      <c r="X697" s="18"/>
      <c r="Y697" s="18"/>
      <c r="Z697" s="18"/>
      <c r="AA697" s="18">
        <v>62.6</v>
      </c>
      <c r="AB697" s="11">
        <v>130302.85</v>
      </c>
      <c r="AC697" s="18"/>
      <c r="AD697" s="18"/>
      <c r="AE697" s="18"/>
      <c r="AF697" s="74"/>
      <c r="AG697" s="29" t="s">
        <v>197</v>
      </c>
      <c r="AH697" s="118"/>
      <c r="AI697" s="159"/>
      <c r="AJ697" s="182"/>
      <c r="AK697" s="182"/>
      <c r="AL697" s="182"/>
      <c r="AM697" s="182"/>
      <c r="AN697" s="182"/>
      <c r="AO697" s="70">
        <f>MAX(AO$26:AO696)+1</f>
        <v>630</v>
      </c>
      <c r="AP697" s="70" t="s">
        <v>142</v>
      </c>
      <c r="AQ697" s="70" t="str">
        <f t="shared" si="95"/>
        <v>630.</v>
      </c>
      <c r="AS697" s="87"/>
      <c r="AV697" s="114"/>
    </row>
    <row r="698" spans="1:48" ht="22.5" customHeight="1" x14ac:dyDescent="0.25">
      <c r="A698" s="93" t="str">
        <f t="shared" si="101"/>
        <v>631.</v>
      </c>
      <c r="B698" s="93">
        <v>2161</v>
      </c>
      <c r="C698" s="227" t="s">
        <v>584</v>
      </c>
      <c r="D698" s="4">
        <v>1962</v>
      </c>
      <c r="E698" s="4" t="s">
        <v>23</v>
      </c>
      <c r="F698" s="4" t="s">
        <v>24</v>
      </c>
      <c r="G698" s="4">
        <v>2</v>
      </c>
      <c r="H698" s="4">
        <v>1</v>
      </c>
      <c r="I698" s="18">
        <v>324.10000000000002</v>
      </c>
      <c r="J698" s="11">
        <v>215</v>
      </c>
      <c r="K698" s="18">
        <v>215</v>
      </c>
      <c r="L698" s="38">
        <v>15</v>
      </c>
      <c r="M698" s="18">
        <f t="shared" si="102"/>
        <v>201933.58</v>
      </c>
      <c r="N698" s="18"/>
      <c r="O698" s="18"/>
      <c r="P698" s="18"/>
      <c r="Q698" s="11">
        <f t="shared" si="103"/>
        <v>201933.58</v>
      </c>
      <c r="R698" s="18"/>
      <c r="S698" s="38"/>
      <c r="T698" s="18"/>
      <c r="U698" s="18"/>
      <c r="V698" s="18"/>
      <c r="W698" s="18"/>
      <c r="X698" s="18"/>
      <c r="Y698" s="18"/>
      <c r="Z698" s="18"/>
      <c r="AA698" s="18">
        <v>65.8</v>
      </c>
      <c r="AB698" s="18">
        <v>201933.58</v>
      </c>
      <c r="AC698" s="18"/>
      <c r="AD698" s="18"/>
      <c r="AE698" s="18"/>
      <c r="AF698" s="74"/>
      <c r="AG698" s="29" t="s">
        <v>197</v>
      </c>
      <c r="AH698" s="118"/>
      <c r="AI698" s="159"/>
      <c r="AJ698" s="182"/>
      <c r="AK698" s="182"/>
      <c r="AL698" s="182"/>
      <c r="AM698" s="182"/>
      <c r="AN698" s="182"/>
      <c r="AO698" s="70">
        <f>MAX(AO$26:AO697)+1</f>
        <v>631</v>
      </c>
      <c r="AP698" s="70" t="s">
        <v>142</v>
      </c>
      <c r="AQ698" s="70" t="str">
        <f t="shared" si="95"/>
        <v>631.</v>
      </c>
      <c r="AS698" s="87"/>
      <c r="AV698" s="114"/>
    </row>
    <row r="699" spans="1:48" ht="22.5" customHeight="1" x14ac:dyDescent="0.25">
      <c r="A699" s="93" t="str">
        <f t="shared" si="101"/>
        <v>632.</v>
      </c>
      <c r="B699" s="93">
        <v>1982</v>
      </c>
      <c r="C699" s="221" t="s">
        <v>502</v>
      </c>
      <c r="D699" s="8">
        <v>1963</v>
      </c>
      <c r="E699" s="9" t="s">
        <v>23</v>
      </c>
      <c r="F699" s="9" t="s">
        <v>24</v>
      </c>
      <c r="G699" s="12">
        <v>2</v>
      </c>
      <c r="H699" s="12">
        <v>1</v>
      </c>
      <c r="I699" s="11">
        <v>407.1</v>
      </c>
      <c r="J699" s="11">
        <v>355.7</v>
      </c>
      <c r="K699" s="11">
        <v>355.7</v>
      </c>
      <c r="L699" s="35">
        <v>13</v>
      </c>
      <c r="M699" s="11">
        <f t="shared" si="102"/>
        <v>1418037.87</v>
      </c>
      <c r="N699" s="11"/>
      <c r="O699" s="11"/>
      <c r="P699" s="11"/>
      <c r="Q699" s="11">
        <f t="shared" si="103"/>
        <v>1418037.87</v>
      </c>
      <c r="R699" s="11"/>
      <c r="S699" s="35"/>
      <c r="T699" s="11"/>
      <c r="U699" s="11">
        <v>362.7</v>
      </c>
      <c r="V699" s="11">
        <v>1418037.87</v>
      </c>
      <c r="W699" s="11"/>
      <c r="X699" s="11"/>
      <c r="Y699" s="11"/>
      <c r="Z699" s="11"/>
      <c r="AA699" s="11"/>
      <c r="AB699" s="11"/>
      <c r="AC699" s="11"/>
      <c r="AD699" s="11"/>
      <c r="AE699" s="11"/>
      <c r="AF699" s="74"/>
      <c r="AG699" s="29" t="s">
        <v>197</v>
      </c>
      <c r="AH699" s="118"/>
      <c r="AI699" s="159"/>
      <c r="AJ699" s="182"/>
      <c r="AK699" s="182"/>
      <c r="AL699" s="182"/>
      <c r="AM699" s="182"/>
      <c r="AN699" s="182"/>
      <c r="AO699" s="70">
        <f>MAX(AO$26:AO698)+1</f>
        <v>632</v>
      </c>
      <c r="AP699" s="70" t="s">
        <v>142</v>
      </c>
      <c r="AQ699" s="70" t="str">
        <f t="shared" si="95"/>
        <v>632.</v>
      </c>
      <c r="AS699" s="87"/>
      <c r="AV699" s="114"/>
    </row>
    <row r="700" spans="1:48" ht="22.5" customHeight="1" x14ac:dyDescent="0.25">
      <c r="A700" s="93" t="str">
        <f t="shared" si="101"/>
        <v>633.</v>
      </c>
      <c r="B700" s="93">
        <v>2172</v>
      </c>
      <c r="C700" s="221" t="s">
        <v>512</v>
      </c>
      <c r="D700" s="8">
        <v>1964</v>
      </c>
      <c r="E700" s="9" t="s">
        <v>23</v>
      </c>
      <c r="F700" s="9" t="s">
        <v>25</v>
      </c>
      <c r="G700" s="12">
        <v>2</v>
      </c>
      <c r="H700" s="12">
        <v>2</v>
      </c>
      <c r="I700" s="11">
        <v>739.4</v>
      </c>
      <c r="J700" s="11">
        <v>653.20000000000005</v>
      </c>
      <c r="K700" s="11">
        <v>653.20000000000005</v>
      </c>
      <c r="L700" s="35">
        <v>24</v>
      </c>
      <c r="M700" s="11">
        <f t="shared" si="102"/>
        <v>150267.89000000001</v>
      </c>
      <c r="N700" s="11"/>
      <c r="O700" s="11"/>
      <c r="P700" s="11"/>
      <c r="Q700" s="11">
        <f t="shared" si="103"/>
        <v>150267.89000000001</v>
      </c>
      <c r="R700" s="11">
        <v>150267.89000000001</v>
      </c>
      <c r="S700" s="35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74"/>
      <c r="AG700" s="29" t="s">
        <v>197</v>
      </c>
      <c r="AH700" s="118"/>
      <c r="AI700" s="159"/>
      <c r="AJ700" s="182" t="s">
        <v>1396</v>
      </c>
      <c r="AK700" s="182"/>
      <c r="AL700" s="182"/>
      <c r="AM700" s="182"/>
      <c r="AN700" s="182"/>
      <c r="AO700" s="70">
        <f>MAX(AO$26:AO699)+1</f>
        <v>633</v>
      </c>
      <c r="AP700" s="70" t="s">
        <v>142</v>
      </c>
      <c r="AQ700" s="70" t="str">
        <f t="shared" si="95"/>
        <v>633.</v>
      </c>
      <c r="AS700" s="87"/>
      <c r="AV700" s="114"/>
    </row>
    <row r="701" spans="1:48" ht="22.5" customHeight="1" x14ac:dyDescent="0.25">
      <c r="A701" s="93" t="str">
        <f t="shared" si="101"/>
        <v>634.</v>
      </c>
      <c r="B701" s="93">
        <v>2023</v>
      </c>
      <c r="C701" s="221" t="s">
        <v>507</v>
      </c>
      <c r="D701" s="8">
        <v>1964</v>
      </c>
      <c r="E701" s="9" t="s">
        <v>23</v>
      </c>
      <c r="F701" s="9" t="s">
        <v>24</v>
      </c>
      <c r="G701" s="12">
        <v>2</v>
      </c>
      <c r="H701" s="12">
        <v>2</v>
      </c>
      <c r="I701" s="11">
        <v>354.8</v>
      </c>
      <c r="J701" s="11">
        <v>241.1</v>
      </c>
      <c r="K701" s="11">
        <v>241.1</v>
      </c>
      <c r="L701" s="35">
        <v>25</v>
      </c>
      <c r="M701" s="11">
        <f t="shared" si="102"/>
        <v>174381.38</v>
      </c>
      <c r="N701" s="11"/>
      <c r="O701" s="11"/>
      <c r="P701" s="11"/>
      <c r="Q701" s="11">
        <f t="shared" si="103"/>
        <v>174381.38</v>
      </c>
      <c r="R701" s="11">
        <v>174381.38</v>
      </c>
      <c r="S701" s="35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74"/>
      <c r="AG701" s="29" t="s">
        <v>197</v>
      </c>
      <c r="AH701" s="118"/>
      <c r="AI701" s="159"/>
      <c r="AJ701" s="182" t="s">
        <v>1393</v>
      </c>
      <c r="AK701" s="182"/>
      <c r="AL701" s="182"/>
      <c r="AM701" s="182"/>
      <c r="AN701" s="182"/>
      <c r="AO701" s="70">
        <f>MAX(AO$26:AO700)+1</f>
        <v>634</v>
      </c>
      <c r="AP701" s="70" t="s">
        <v>142</v>
      </c>
      <c r="AQ701" s="70" t="str">
        <f t="shared" si="95"/>
        <v>634.</v>
      </c>
      <c r="AS701" s="87"/>
      <c r="AV701" s="114"/>
    </row>
    <row r="702" spans="1:48" ht="22.5" customHeight="1" x14ac:dyDescent="0.25">
      <c r="A702" s="93" t="str">
        <f t="shared" si="101"/>
        <v>635.</v>
      </c>
      <c r="B702" s="93">
        <v>1895</v>
      </c>
      <c r="C702" s="227" t="s">
        <v>569</v>
      </c>
      <c r="D702" s="4">
        <v>1965</v>
      </c>
      <c r="E702" s="4" t="s">
        <v>23</v>
      </c>
      <c r="F702" s="4" t="s">
        <v>26</v>
      </c>
      <c r="G702" s="4">
        <v>5</v>
      </c>
      <c r="H702" s="4">
        <v>3</v>
      </c>
      <c r="I702" s="18">
        <v>2031.5</v>
      </c>
      <c r="J702" s="11">
        <v>1298.2</v>
      </c>
      <c r="K702" s="18">
        <v>1298.2</v>
      </c>
      <c r="L702" s="38">
        <v>100</v>
      </c>
      <c r="M702" s="18">
        <f t="shared" si="102"/>
        <v>1051054.56</v>
      </c>
      <c r="N702" s="18"/>
      <c r="O702" s="18"/>
      <c r="P702" s="18"/>
      <c r="Q702" s="11">
        <f t="shared" si="103"/>
        <v>1051054.56</v>
      </c>
      <c r="R702" s="18"/>
      <c r="S702" s="38"/>
      <c r="T702" s="18"/>
      <c r="U702" s="18"/>
      <c r="V702" s="18"/>
      <c r="W702" s="18"/>
      <c r="X702" s="18"/>
      <c r="Y702" s="18">
        <v>1593.7</v>
      </c>
      <c r="Z702" s="18">
        <v>1051054.56</v>
      </c>
      <c r="AA702" s="18"/>
      <c r="AB702" s="18"/>
      <c r="AC702" s="18"/>
      <c r="AD702" s="18"/>
      <c r="AE702" s="18"/>
      <c r="AF702" s="74"/>
      <c r="AG702" s="29" t="s">
        <v>197</v>
      </c>
      <c r="AH702" s="118"/>
      <c r="AI702" s="159"/>
      <c r="AJ702" s="182"/>
      <c r="AK702" s="182"/>
      <c r="AL702" s="182"/>
      <c r="AM702" s="182"/>
      <c r="AN702" s="182"/>
      <c r="AO702" s="70">
        <f>MAX(AO$26:AO701)+1</f>
        <v>635</v>
      </c>
      <c r="AP702" s="70" t="s">
        <v>142</v>
      </c>
      <c r="AQ702" s="70" t="str">
        <f t="shared" si="95"/>
        <v>635.</v>
      </c>
      <c r="AS702" s="87"/>
      <c r="AV702" s="114"/>
    </row>
    <row r="703" spans="1:48" ht="22.5" customHeight="1" x14ac:dyDescent="0.25">
      <c r="A703" s="93" t="str">
        <f t="shared" si="101"/>
        <v>636.</v>
      </c>
      <c r="B703" s="93">
        <v>1880</v>
      </c>
      <c r="C703" s="225" t="s">
        <v>532</v>
      </c>
      <c r="D703" s="4">
        <v>1966</v>
      </c>
      <c r="E703" s="4" t="s">
        <v>23</v>
      </c>
      <c r="F703" s="4" t="s">
        <v>24</v>
      </c>
      <c r="G703" s="4">
        <v>3</v>
      </c>
      <c r="H703" s="4">
        <v>2</v>
      </c>
      <c r="I703" s="18">
        <v>1480.9</v>
      </c>
      <c r="J703" s="11">
        <v>958.7</v>
      </c>
      <c r="K703" s="18">
        <v>958.7</v>
      </c>
      <c r="L703" s="38">
        <v>41</v>
      </c>
      <c r="M703" s="18">
        <f t="shared" si="102"/>
        <v>102761.78</v>
      </c>
      <c r="N703" s="18"/>
      <c r="O703" s="18"/>
      <c r="P703" s="18"/>
      <c r="Q703" s="11">
        <f t="shared" si="103"/>
        <v>102761.78</v>
      </c>
      <c r="R703" s="18">
        <v>102761.78</v>
      </c>
      <c r="S703" s="3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207"/>
      <c r="AG703" s="29" t="s">
        <v>197</v>
      </c>
      <c r="AH703" s="118"/>
      <c r="AI703" s="159"/>
      <c r="AJ703" s="182" t="s">
        <v>1396</v>
      </c>
      <c r="AK703" s="182"/>
      <c r="AL703" s="182"/>
      <c r="AM703" s="182"/>
      <c r="AN703" s="182"/>
      <c r="AO703" s="70">
        <f>MAX(AO$26:AO702)+1</f>
        <v>636</v>
      </c>
      <c r="AP703" s="70" t="s">
        <v>142</v>
      </c>
      <c r="AQ703" s="70" t="str">
        <f t="shared" si="95"/>
        <v>636.</v>
      </c>
      <c r="AS703" s="70"/>
      <c r="AV703" s="114"/>
    </row>
    <row r="704" spans="1:48" ht="22.5" customHeight="1" x14ac:dyDescent="0.25">
      <c r="A704" s="93" t="str">
        <f t="shared" si="101"/>
        <v>637.</v>
      </c>
      <c r="B704" s="93">
        <v>2171</v>
      </c>
      <c r="C704" s="221" t="s">
        <v>511</v>
      </c>
      <c r="D704" s="8">
        <v>1968</v>
      </c>
      <c r="E704" s="9" t="s">
        <v>23</v>
      </c>
      <c r="F704" s="9" t="s">
        <v>24</v>
      </c>
      <c r="G704" s="12">
        <v>2</v>
      </c>
      <c r="H704" s="12">
        <v>1</v>
      </c>
      <c r="I704" s="11">
        <v>476.6</v>
      </c>
      <c r="J704" s="11">
        <v>434.6</v>
      </c>
      <c r="K704" s="11">
        <v>434.6</v>
      </c>
      <c r="L704" s="35">
        <v>12</v>
      </c>
      <c r="M704" s="11">
        <f t="shared" si="102"/>
        <v>56010.89</v>
      </c>
      <c r="N704" s="11"/>
      <c r="O704" s="11"/>
      <c r="P704" s="11"/>
      <c r="Q704" s="11">
        <f t="shared" si="103"/>
        <v>56010.89</v>
      </c>
      <c r="R704" s="11">
        <v>56010.89</v>
      </c>
      <c r="S704" s="35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74"/>
      <c r="AG704" s="29" t="s">
        <v>197</v>
      </c>
      <c r="AH704" s="118"/>
      <c r="AI704" s="159"/>
      <c r="AJ704" s="182" t="s">
        <v>1396</v>
      </c>
      <c r="AK704" s="182"/>
      <c r="AL704" s="182"/>
      <c r="AM704" s="182"/>
      <c r="AN704" s="182"/>
      <c r="AO704" s="70">
        <f>MAX(AO$26:AO703)+1</f>
        <v>637</v>
      </c>
      <c r="AP704" s="70" t="s">
        <v>142</v>
      </c>
      <c r="AQ704" s="70" t="str">
        <f t="shared" si="95"/>
        <v>637.</v>
      </c>
      <c r="AS704" s="87"/>
      <c r="AV704" s="114"/>
    </row>
    <row r="705" spans="1:48" ht="22.5" customHeight="1" x14ac:dyDescent="0.25">
      <c r="A705" s="93" t="str">
        <f t="shared" si="101"/>
        <v>638.</v>
      </c>
      <c r="B705" s="93">
        <v>2193</v>
      </c>
      <c r="C705" s="221" t="s">
        <v>1257</v>
      </c>
      <c r="D705" s="8">
        <v>1970</v>
      </c>
      <c r="E705" s="9" t="s">
        <v>23</v>
      </c>
      <c r="F705" s="9" t="s">
        <v>24</v>
      </c>
      <c r="G705" s="12">
        <v>2</v>
      </c>
      <c r="H705" s="12">
        <v>3</v>
      </c>
      <c r="I705" s="11">
        <v>989.7</v>
      </c>
      <c r="J705" s="11">
        <v>914.5</v>
      </c>
      <c r="K705" s="11">
        <v>914.5</v>
      </c>
      <c r="L705" s="35">
        <v>32</v>
      </c>
      <c r="M705" s="11">
        <f t="shared" si="102"/>
        <v>223897.45</v>
      </c>
      <c r="N705" s="11"/>
      <c r="O705" s="11"/>
      <c r="P705" s="11"/>
      <c r="Q705" s="11">
        <f t="shared" si="103"/>
        <v>223897.45</v>
      </c>
      <c r="R705" s="11">
        <v>223897.45</v>
      </c>
      <c r="S705" s="35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74"/>
      <c r="AG705" s="29" t="s">
        <v>197</v>
      </c>
      <c r="AH705" s="118"/>
      <c r="AI705" s="159"/>
      <c r="AJ705" s="182" t="s">
        <v>1396</v>
      </c>
      <c r="AK705" s="182"/>
      <c r="AL705" s="182"/>
      <c r="AM705" s="182"/>
      <c r="AN705" s="182"/>
      <c r="AO705" s="70">
        <f>MAX(AO$26:AO704)+1</f>
        <v>638</v>
      </c>
      <c r="AP705" s="70" t="s">
        <v>142</v>
      </c>
      <c r="AQ705" s="70" t="str">
        <f t="shared" si="95"/>
        <v>638.</v>
      </c>
      <c r="AS705" s="87"/>
      <c r="AV705" s="114"/>
    </row>
    <row r="706" spans="1:48" ht="22.5" customHeight="1" x14ac:dyDescent="0.25">
      <c r="A706" s="93" t="str">
        <f t="shared" si="101"/>
        <v>639.</v>
      </c>
      <c r="B706" s="93">
        <v>1919</v>
      </c>
      <c r="C706" s="227" t="s">
        <v>570</v>
      </c>
      <c r="D706" s="4">
        <v>1970</v>
      </c>
      <c r="E706" s="4" t="s">
        <v>23</v>
      </c>
      <c r="F706" s="4" t="s">
        <v>24</v>
      </c>
      <c r="G706" s="4">
        <v>2</v>
      </c>
      <c r="H706" s="4">
        <v>2</v>
      </c>
      <c r="I706" s="18">
        <v>749.9</v>
      </c>
      <c r="J706" s="11">
        <v>702.6</v>
      </c>
      <c r="K706" s="18">
        <v>702.6</v>
      </c>
      <c r="L706" s="38">
        <v>37</v>
      </c>
      <c r="M706" s="18">
        <f t="shared" si="102"/>
        <v>282332.5</v>
      </c>
      <c r="N706" s="18"/>
      <c r="O706" s="18"/>
      <c r="P706" s="18"/>
      <c r="Q706" s="11">
        <f t="shared" si="103"/>
        <v>282332.5</v>
      </c>
      <c r="R706" s="18">
        <v>282332.5</v>
      </c>
      <c r="S706" s="3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74"/>
      <c r="AG706" s="29" t="s">
        <v>197</v>
      </c>
      <c r="AH706" s="118"/>
      <c r="AI706" s="159"/>
      <c r="AJ706" s="182" t="s">
        <v>1405</v>
      </c>
      <c r="AK706" s="182"/>
      <c r="AL706" s="182"/>
      <c r="AM706" s="182"/>
      <c r="AN706" s="182"/>
      <c r="AO706" s="70">
        <f>MAX(AO$26:AO705)+1</f>
        <v>639</v>
      </c>
      <c r="AP706" s="70" t="s">
        <v>142</v>
      </c>
      <c r="AQ706" s="70" t="str">
        <f t="shared" si="95"/>
        <v>639.</v>
      </c>
      <c r="AS706" s="87"/>
      <c r="AV706" s="114"/>
    </row>
    <row r="707" spans="1:48" ht="22.5" customHeight="1" x14ac:dyDescent="0.25">
      <c r="A707" s="93" t="str">
        <f t="shared" si="101"/>
        <v>640.</v>
      </c>
      <c r="B707" s="93">
        <v>1995</v>
      </c>
      <c r="C707" s="227" t="s">
        <v>577</v>
      </c>
      <c r="D707" s="4">
        <v>1971</v>
      </c>
      <c r="E707" s="4" t="s">
        <v>23</v>
      </c>
      <c r="F707" s="4" t="s">
        <v>24</v>
      </c>
      <c r="G707" s="4">
        <v>2</v>
      </c>
      <c r="H707" s="4">
        <v>2</v>
      </c>
      <c r="I707" s="18">
        <v>557.6</v>
      </c>
      <c r="J707" s="11">
        <v>505.4</v>
      </c>
      <c r="K707" s="18">
        <v>505.4</v>
      </c>
      <c r="L707" s="38">
        <v>28</v>
      </c>
      <c r="M707" s="18">
        <f t="shared" si="102"/>
        <v>28038.55</v>
      </c>
      <c r="N707" s="18"/>
      <c r="O707" s="18"/>
      <c r="P707" s="18"/>
      <c r="Q707" s="11">
        <f t="shared" si="103"/>
        <v>28038.55</v>
      </c>
      <c r="R707" s="18">
        <v>28038.55</v>
      </c>
      <c r="S707" s="3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74"/>
      <c r="AG707" s="29" t="s">
        <v>197</v>
      </c>
      <c r="AH707" s="118"/>
      <c r="AI707" s="159"/>
      <c r="AJ707" s="182" t="s">
        <v>1396</v>
      </c>
      <c r="AK707" s="182"/>
      <c r="AL707" s="182"/>
      <c r="AM707" s="182"/>
      <c r="AN707" s="182"/>
      <c r="AO707" s="70">
        <f>MAX(AO$26:AO706)+1</f>
        <v>640</v>
      </c>
      <c r="AP707" s="70" t="s">
        <v>142</v>
      </c>
      <c r="AQ707" s="70" t="str">
        <f t="shared" si="95"/>
        <v>640.</v>
      </c>
      <c r="AS707" s="87"/>
      <c r="AV707" s="114"/>
    </row>
    <row r="708" spans="1:48" ht="22.5" customHeight="1" x14ac:dyDescent="0.25">
      <c r="A708" s="93" t="str">
        <f t="shared" si="101"/>
        <v>641.</v>
      </c>
      <c r="B708" s="93">
        <v>2200</v>
      </c>
      <c r="C708" s="221" t="s">
        <v>515</v>
      </c>
      <c r="D708" s="8">
        <v>1971</v>
      </c>
      <c r="E708" s="9" t="s">
        <v>23</v>
      </c>
      <c r="F708" s="9" t="s">
        <v>24</v>
      </c>
      <c r="G708" s="12">
        <v>2</v>
      </c>
      <c r="H708" s="12">
        <v>3</v>
      </c>
      <c r="I708" s="11">
        <v>985.4</v>
      </c>
      <c r="J708" s="11">
        <v>910.2</v>
      </c>
      <c r="K708" s="11">
        <v>910.2</v>
      </c>
      <c r="L708" s="35">
        <v>24</v>
      </c>
      <c r="M708" s="11">
        <f t="shared" si="102"/>
        <v>219380.89</v>
      </c>
      <c r="N708" s="11"/>
      <c r="O708" s="11"/>
      <c r="P708" s="11"/>
      <c r="Q708" s="11">
        <f t="shared" si="103"/>
        <v>219380.89</v>
      </c>
      <c r="R708" s="11">
        <v>219380.89</v>
      </c>
      <c r="S708" s="35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74"/>
      <c r="AG708" s="29" t="s">
        <v>197</v>
      </c>
      <c r="AH708" s="118"/>
      <c r="AI708" s="159"/>
      <c r="AJ708" s="182" t="s">
        <v>1396</v>
      </c>
      <c r="AK708" s="182"/>
      <c r="AL708" s="182"/>
      <c r="AM708" s="182"/>
      <c r="AN708" s="182"/>
      <c r="AO708" s="70">
        <f>MAX(AO$26:AO707)+1</f>
        <v>641</v>
      </c>
      <c r="AP708" s="70" t="s">
        <v>142</v>
      </c>
      <c r="AQ708" s="70" t="str">
        <f t="shared" ref="AQ708:AQ766" si="104">CONCATENATE(AO708,AP708)</f>
        <v>641.</v>
      </c>
      <c r="AS708" s="87"/>
      <c r="AV708" s="114"/>
    </row>
    <row r="709" spans="1:48" ht="22.5" customHeight="1" x14ac:dyDescent="0.25">
      <c r="A709" s="93" t="str">
        <f t="shared" si="101"/>
        <v>642.</v>
      </c>
      <c r="B709" s="93">
        <v>2244</v>
      </c>
      <c r="C709" s="225" t="s">
        <v>563</v>
      </c>
      <c r="D709" s="4">
        <v>1972</v>
      </c>
      <c r="E709" s="4" t="s">
        <v>23</v>
      </c>
      <c r="F709" s="4" t="s">
        <v>24</v>
      </c>
      <c r="G709" s="4">
        <v>2</v>
      </c>
      <c r="H709" s="4">
        <v>2</v>
      </c>
      <c r="I709" s="18">
        <v>572.20000000000005</v>
      </c>
      <c r="J709" s="11">
        <v>511.5</v>
      </c>
      <c r="K709" s="18">
        <v>511.5</v>
      </c>
      <c r="L709" s="38">
        <v>24</v>
      </c>
      <c r="M709" s="18">
        <f t="shared" si="102"/>
        <v>249052.86</v>
      </c>
      <c r="N709" s="18"/>
      <c r="O709" s="18"/>
      <c r="P709" s="18"/>
      <c r="Q709" s="11">
        <f t="shared" si="103"/>
        <v>249052.86</v>
      </c>
      <c r="R709" s="18">
        <v>249052.86</v>
      </c>
      <c r="S709" s="3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1"/>
      <c r="AF709" s="207"/>
      <c r="AG709" s="29" t="s">
        <v>197</v>
      </c>
      <c r="AH709" s="118"/>
      <c r="AI709" s="159"/>
      <c r="AJ709" s="182" t="s">
        <v>1393</v>
      </c>
      <c r="AK709" s="182"/>
      <c r="AL709" s="182"/>
      <c r="AM709" s="182"/>
      <c r="AN709" s="182"/>
      <c r="AO709" s="70">
        <f>MAX(AO$26:AO708)+1</f>
        <v>642</v>
      </c>
      <c r="AP709" s="70" t="s">
        <v>142</v>
      </c>
      <c r="AQ709" s="70" t="str">
        <f t="shared" si="104"/>
        <v>642.</v>
      </c>
      <c r="AS709" s="70"/>
      <c r="AV709" s="114"/>
    </row>
    <row r="710" spans="1:48" ht="22.5" customHeight="1" x14ac:dyDescent="0.25">
      <c r="A710" s="93" t="str">
        <f t="shared" si="101"/>
        <v>643.</v>
      </c>
      <c r="B710" s="93">
        <v>2248</v>
      </c>
      <c r="C710" s="225" t="s">
        <v>564</v>
      </c>
      <c r="D710" s="4">
        <v>1972</v>
      </c>
      <c r="E710" s="4" t="s">
        <v>23</v>
      </c>
      <c r="F710" s="4" t="s">
        <v>24</v>
      </c>
      <c r="G710" s="4">
        <v>2</v>
      </c>
      <c r="H710" s="4">
        <v>1</v>
      </c>
      <c r="I710" s="18">
        <v>384</v>
      </c>
      <c r="J710" s="11">
        <v>352.2</v>
      </c>
      <c r="K710" s="18">
        <v>352.2</v>
      </c>
      <c r="L710" s="38">
        <v>12</v>
      </c>
      <c r="M710" s="18">
        <f t="shared" si="102"/>
        <v>50923.39</v>
      </c>
      <c r="N710" s="18"/>
      <c r="O710" s="18"/>
      <c r="P710" s="18"/>
      <c r="Q710" s="11">
        <f t="shared" si="103"/>
        <v>50923.39</v>
      </c>
      <c r="R710" s="18">
        <v>50923.39</v>
      </c>
      <c r="S710" s="3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207"/>
      <c r="AG710" s="29" t="s">
        <v>197</v>
      </c>
      <c r="AH710" s="118"/>
      <c r="AI710" s="159"/>
      <c r="AJ710" s="182" t="s">
        <v>1396</v>
      </c>
      <c r="AK710" s="182"/>
      <c r="AL710" s="182"/>
      <c r="AM710" s="182"/>
      <c r="AN710" s="182"/>
      <c r="AO710" s="70">
        <f>MAX(AO$26:AO709)+1</f>
        <v>643</v>
      </c>
      <c r="AP710" s="70" t="s">
        <v>142</v>
      </c>
      <c r="AQ710" s="70" t="str">
        <f t="shared" si="104"/>
        <v>643.</v>
      </c>
      <c r="AS710" s="70"/>
      <c r="AV710" s="114"/>
    </row>
    <row r="711" spans="1:48" ht="22.5" customHeight="1" x14ac:dyDescent="0.25">
      <c r="A711" s="93" t="str">
        <f t="shared" si="101"/>
        <v>644.</v>
      </c>
      <c r="B711" s="93">
        <v>2002</v>
      </c>
      <c r="C711" s="225" t="s">
        <v>539</v>
      </c>
      <c r="D711" s="4">
        <v>1972</v>
      </c>
      <c r="E711" s="4" t="s">
        <v>23</v>
      </c>
      <c r="F711" s="4" t="s">
        <v>24</v>
      </c>
      <c r="G711" s="4">
        <v>2</v>
      </c>
      <c r="H711" s="4">
        <v>2</v>
      </c>
      <c r="I711" s="18">
        <v>900.5</v>
      </c>
      <c r="J711" s="11">
        <v>681.5</v>
      </c>
      <c r="K711" s="18">
        <v>681.5</v>
      </c>
      <c r="L711" s="38">
        <v>75</v>
      </c>
      <c r="M711" s="18">
        <f t="shared" si="102"/>
        <v>1245484.53</v>
      </c>
      <c r="N711" s="18"/>
      <c r="O711" s="18"/>
      <c r="P711" s="18"/>
      <c r="Q711" s="11">
        <f t="shared" si="103"/>
        <v>1245484.53</v>
      </c>
      <c r="R711" s="18">
        <v>144387.73000000001</v>
      </c>
      <c r="S711" s="38"/>
      <c r="T711" s="18"/>
      <c r="U711" s="18">
        <v>628</v>
      </c>
      <c r="V711" s="18">
        <v>1062120.6100000001</v>
      </c>
      <c r="W711" s="18"/>
      <c r="X711" s="18"/>
      <c r="Y711" s="18"/>
      <c r="Z711" s="18"/>
      <c r="AA711" s="18"/>
      <c r="AB711" s="18"/>
      <c r="AC711" s="18"/>
      <c r="AD711" s="18"/>
      <c r="AE711" s="18"/>
      <c r="AF711" s="207">
        <v>38976.19</v>
      </c>
      <c r="AG711" s="29" t="s">
        <v>197</v>
      </c>
      <c r="AH711" s="118"/>
      <c r="AI711" s="159"/>
      <c r="AJ711" s="182" t="s">
        <v>1396</v>
      </c>
      <c r="AK711" s="182"/>
      <c r="AL711" s="182"/>
      <c r="AM711" s="182"/>
      <c r="AN711" s="182"/>
      <c r="AO711" s="70">
        <f>MAX(AO$26:AO710)+1</f>
        <v>644</v>
      </c>
      <c r="AP711" s="70" t="s">
        <v>142</v>
      </c>
      <c r="AQ711" s="70" t="str">
        <f t="shared" si="104"/>
        <v>644.</v>
      </c>
      <c r="AS711" s="70"/>
      <c r="AV711" s="114"/>
    </row>
    <row r="712" spans="1:48" ht="22.5" customHeight="1" x14ac:dyDescent="0.25">
      <c r="A712" s="93" t="str">
        <f t="shared" si="101"/>
        <v>645.</v>
      </c>
      <c r="B712" s="93">
        <v>1853</v>
      </c>
      <c r="C712" s="227" t="s">
        <v>1184</v>
      </c>
      <c r="D712" s="4">
        <v>1972</v>
      </c>
      <c r="E712" s="4" t="s">
        <v>23</v>
      </c>
      <c r="F712" s="4" t="s">
        <v>26</v>
      </c>
      <c r="G712" s="4">
        <v>2</v>
      </c>
      <c r="H712" s="4">
        <v>1</v>
      </c>
      <c r="I712" s="18">
        <v>379.3</v>
      </c>
      <c r="J712" s="11">
        <v>308.3</v>
      </c>
      <c r="K712" s="18">
        <v>161.80000000000001</v>
      </c>
      <c r="L712" s="38">
        <v>16</v>
      </c>
      <c r="M712" s="18">
        <f t="shared" si="102"/>
        <v>632851.99</v>
      </c>
      <c r="N712" s="18"/>
      <c r="O712" s="18"/>
      <c r="P712" s="18"/>
      <c r="Q712" s="11">
        <f t="shared" si="103"/>
        <v>632851.99</v>
      </c>
      <c r="R712" s="18"/>
      <c r="S712" s="38"/>
      <c r="T712" s="18"/>
      <c r="U712" s="18">
        <v>263.3</v>
      </c>
      <c r="V712" s="18">
        <v>632851.99</v>
      </c>
      <c r="W712" s="18"/>
      <c r="X712" s="18"/>
      <c r="Y712" s="18"/>
      <c r="Z712" s="18"/>
      <c r="AA712" s="18"/>
      <c r="AB712" s="18"/>
      <c r="AC712" s="18"/>
      <c r="AD712" s="18"/>
      <c r="AE712" s="18"/>
      <c r="AF712" s="74"/>
      <c r="AG712" s="29" t="s">
        <v>197</v>
      </c>
      <c r="AH712" s="118"/>
      <c r="AI712" s="159"/>
      <c r="AJ712" s="182"/>
      <c r="AK712" s="182"/>
      <c r="AL712" s="182"/>
      <c r="AM712" s="182"/>
      <c r="AN712" s="182"/>
      <c r="AO712" s="70">
        <f>MAX(AO$26:AO711)+1</f>
        <v>645</v>
      </c>
      <c r="AP712" s="70" t="s">
        <v>142</v>
      </c>
      <c r="AQ712" s="70" t="str">
        <f t="shared" si="104"/>
        <v>645.</v>
      </c>
      <c r="AS712" s="87"/>
      <c r="AV712" s="114"/>
    </row>
    <row r="713" spans="1:48" ht="22.5" customHeight="1" x14ac:dyDescent="0.25">
      <c r="A713" s="93" t="str">
        <f t="shared" si="101"/>
        <v>646.</v>
      </c>
      <c r="B713" s="93">
        <v>2199</v>
      </c>
      <c r="C713" s="225" t="s">
        <v>550</v>
      </c>
      <c r="D713" s="4">
        <v>1972</v>
      </c>
      <c r="E713" s="4" t="s">
        <v>23</v>
      </c>
      <c r="F713" s="4" t="s">
        <v>24</v>
      </c>
      <c r="G713" s="4">
        <v>2</v>
      </c>
      <c r="H713" s="4">
        <v>3</v>
      </c>
      <c r="I713" s="18">
        <v>976.1</v>
      </c>
      <c r="J713" s="11">
        <v>899.8</v>
      </c>
      <c r="K713" s="18">
        <v>899.8</v>
      </c>
      <c r="L713" s="38">
        <v>31</v>
      </c>
      <c r="M713" s="18">
        <f t="shared" si="102"/>
        <v>227899.87</v>
      </c>
      <c r="N713" s="18"/>
      <c r="O713" s="18"/>
      <c r="P713" s="18"/>
      <c r="Q713" s="11">
        <f t="shared" si="103"/>
        <v>227899.87</v>
      </c>
      <c r="R713" s="18">
        <v>227899.87</v>
      </c>
      <c r="S713" s="3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207"/>
      <c r="AG713" s="29" t="s">
        <v>197</v>
      </c>
      <c r="AH713" s="118"/>
      <c r="AI713" s="159"/>
      <c r="AJ713" s="182" t="s">
        <v>1396</v>
      </c>
      <c r="AK713" s="182"/>
      <c r="AL713" s="182"/>
      <c r="AM713" s="182"/>
      <c r="AN713" s="182"/>
      <c r="AO713" s="70">
        <f>MAX(AO$26:AO712)+1</f>
        <v>646</v>
      </c>
      <c r="AP713" s="70" t="s">
        <v>142</v>
      </c>
      <c r="AQ713" s="70" t="str">
        <f t="shared" si="104"/>
        <v>646.</v>
      </c>
      <c r="AS713" s="70"/>
      <c r="AV713" s="114"/>
    </row>
    <row r="714" spans="1:48" ht="22.5" customHeight="1" x14ac:dyDescent="0.25">
      <c r="A714" s="93" t="str">
        <f t="shared" si="101"/>
        <v>647.</v>
      </c>
      <c r="B714" s="93">
        <v>1920</v>
      </c>
      <c r="C714" s="225" t="s">
        <v>534</v>
      </c>
      <c r="D714" s="4">
        <v>1972</v>
      </c>
      <c r="E714" s="4" t="s">
        <v>23</v>
      </c>
      <c r="F714" s="4" t="s">
        <v>24</v>
      </c>
      <c r="G714" s="4">
        <v>2</v>
      </c>
      <c r="H714" s="4">
        <v>2</v>
      </c>
      <c r="I714" s="18">
        <v>743.7</v>
      </c>
      <c r="J714" s="11">
        <v>696.8</v>
      </c>
      <c r="K714" s="18">
        <v>696.8</v>
      </c>
      <c r="L714" s="38">
        <v>38</v>
      </c>
      <c r="M714" s="18">
        <f t="shared" si="102"/>
        <v>161496.22</v>
      </c>
      <c r="N714" s="18"/>
      <c r="O714" s="18"/>
      <c r="P714" s="18"/>
      <c r="Q714" s="11">
        <f t="shared" si="103"/>
        <v>161496.22</v>
      </c>
      <c r="R714" s="18">
        <v>161496.22</v>
      </c>
      <c r="S714" s="3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207"/>
      <c r="AG714" s="29" t="s">
        <v>197</v>
      </c>
      <c r="AH714" s="118"/>
      <c r="AI714" s="159"/>
      <c r="AJ714" s="182" t="s">
        <v>1396</v>
      </c>
      <c r="AK714" s="182"/>
      <c r="AL714" s="182"/>
      <c r="AM714" s="182"/>
      <c r="AN714" s="182"/>
      <c r="AO714" s="70">
        <f>MAX(AO$26:AO713)+1</f>
        <v>647</v>
      </c>
      <c r="AP714" s="70" t="s">
        <v>142</v>
      </c>
      <c r="AQ714" s="70" t="str">
        <f t="shared" si="104"/>
        <v>647.</v>
      </c>
      <c r="AS714" s="70"/>
      <c r="AV714" s="114"/>
    </row>
    <row r="715" spans="1:48" ht="22.5" customHeight="1" x14ac:dyDescent="0.25">
      <c r="A715" s="93" t="str">
        <f t="shared" si="101"/>
        <v>648.</v>
      </c>
      <c r="B715" s="93">
        <v>2202</v>
      </c>
      <c r="C715" s="221" t="s">
        <v>516</v>
      </c>
      <c r="D715" s="8">
        <v>1973</v>
      </c>
      <c r="E715" s="9" t="s">
        <v>23</v>
      </c>
      <c r="F715" s="9" t="s">
        <v>24</v>
      </c>
      <c r="G715" s="12">
        <v>2</v>
      </c>
      <c r="H715" s="12">
        <v>3</v>
      </c>
      <c r="I715" s="11">
        <v>985.3</v>
      </c>
      <c r="J715" s="11">
        <v>910.1</v>
      </c>
      <c r="K715" s="11">
        <v>910.1</v>
      </c>
      <c r="L715" s="35">
        <v>43</v>
      </c>
      <c r="M715" s="11">
        <f t="shared" si="102"/>
        <v>207100.39</v>
      </c>
      <c r="N715" s="11"/>
      <c r="O715" s="11"/>
      <c r="P715" s="11"/>
      <c r="Q715" s="11">
        <f t="shared" si="103"/>
        <v>207100.39</v>
      </c>
      <c r="R715" s="11">
        <v>207100.39</v>
      </c>
      <c r="S715" s="35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74"/>
      <c r="AG715" s="29" t="s">
        <v>197</v>
      </c>
      <c r="AH715" s="118"/>
      <c r="AI715" s="159"/>
      <c r="AJ715" s="182" t="s">
        <v>1396</v>
      </c>
      <c r="AK715" s="182"/>
      <c r="AL715" s="182"/>
      <c r="AM715" s="182"/>
      <c r="AN715" s="182"/>
      <c r="AO715" s="70">
        <f>MAX(AO$26:AO714)+1</f>
        <v>648</v>
      </c>
      <c r="AP715" s="70" t="s">
        <v>142</v>
      </c>
      <c r="AQ715" s="70" t="str">
        <f t="shared" si="104"/>
        <v>648.</v>
      </c>
      <c r="AS715" s="87"/>
      <c r="AV715" s="114"/>
    </row>
    <row r="716" spans="1:48" ht="22.5" customHeight="1" x14ac:dyDescent="0.25">
      <c r="A716" s="93" t="str">
        <f t="shared" si="101"/>
        <v>649.</v>
      </c>
      <c r="B716" s="93">
        <v>2249</v>
      </c>
      <c r="C716" s="225" t="s">
        <v>565</v>
      </c>
      <c r="D716" s="4">
        <v>1974</v>
      </c>
      <c r="E716" s="4" t="s">
        <v>23</v>
      </c>
      <c r="F716" s="4" t="s">
        <v>24</v>
      </c>
      <c r="G716" s="4">
        <v>2</v>
      </c>
      <c r="H716" s="4">
        <v>2</v>
      </c>
      <c r="I716" s="18">
        <v>521.29999999999995</v>
      </c>
      <c r="J716" s="11">
        <v>331</v>
      </c>
      <c r="K716" s="18">
        <v>331</v>
      </c>
      <c r="L716" s="38">
        <v>34</v>
      </c>
      <c r="M716" s="18">
        <f t="shared" si="102"/>
        <v>111125.68</v>
      </c>
      <c r="N716" s="18"/>
      <c r="O716" s="18"/>
      <c r="P716" s="18"/>
      <c r="Q716" s="11">
        <f t="shared" si="103"/>
        <v>111125.68</v>
      </c>
      <c r="R716" s="18">
        <v>111125.68</v>
      </c>
      <c r="S716" s="3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207"/>
      <c r="AG716" s="29" t="s">
        <v>197</v>
      </c>
      <c r="AH716" s="118"/>
      <c r="AI716" s="159"/>
      <c r="AJ716" s="182" t="s">
        <v>1396</v>
      </c>
      <c r="AK716" s="182"/>
      <c r="AL716" s="182"/>
      <c r="AM716" s="182"/>
      <c r="AN716" s="182"/>
      <c r="AO716" s="70">
        <f>MAX(AO$26:AO715)+1</f>
        <v>649</v>
      </c>
      <c r="AP716" s="70" t="s">
        <v>142</v>
      </c>
      <c r="AQ716" s="70" t="str">
        <f t="shared" si="104"/>
        <v>649.</v>
      </c>
      <c r="AS716" s="70"/>
      <c r="AV716" s="114"/>
    </row>
    <row r="717" spans="1:48" ht="22.5" customHeight="1" x14ac:dyDescent="0.25">
      <c r="A717" s="93" t="str">
        <f t="shared" si="101"/>
        <v>650.</v>
      </c>
      <c r="B717" s="93">
        <v>1908</v>
      </c>
      <c r="C717" s="240" t="s">
        <v>187</v>
      </c>
      <c r="D717" s="4">
        <v>1974</v>
      </c>
      <c r="E717" s="4" t="s">
        <v>23</v>
      </c>
      <c r="F717" s="4" t="s">
        <v>24</v>
      </c>
      <c r="G717" s="4">
        <v>2</v>
      </c>
      <c r="H717" s="4">
        <v>2</v>
      </c>
      <c r="I717" s="18">
        <v>1410.1</v>
      </c>
      <c r="J717" s="11">
        <v>726.1</v>
      </c>
      <c r="K717" s="18">
        <v>726.1</v>
      </c>
      <c r="L717" s="38">
        <v>48</v>
      </c>
      <c r="M717" s="18">
        <f t="shared" si="102"/>
        <v>559801.75</v>
      </c>
      <c r="N717" s="18"/>
      <c r="O717" s="18"/>
      <c r="P717" s="18"/>
      <c r="Q717" s="11">
        <f t="shared" si="103"/>
        <v>559801.75</v>
      </c>
      <c r="R717" s="18">
        <f>291869.76+267931.99</f>
        <v>559801.75</v>
      </c>
      <c r="S717" s="3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1"/>
      <c r="AF717" s="74"/>
      <c r="AG717" s="29" t="s">
        <v>197</v>
      </c>
      <c r="AH717" s="118"/>
      <c r="AI717" s="159"/>
      <c r="AJ717" s="182" t="s">
        <v>1412</v>
      </c>
      <c r="AK717" s="182"/>
      <c r="AL717" s="182"/>
      <c r="AM717" s="182"/>
      <c r="AN717" s="182"/>
      <c r="AO717" s="70">
        <f>MAX(AO$26:AO716)+1</f>
        <v>650</v>
      </c>
      <c r="AP717" s="70" t="s">
        <v>142</v>
      </c>
      <c r="AQ717" s="70" t="str">
        <f t="shared" si="104"/>
        <v>650.</v>
      </c>
      <c r="AS717" s="87"/>
      <c r="AV717" s="114"/>
    </row>
    <row r="718" spans="1:48" ht="22.5" customHeight="1" x14ac:dyDescent="0.25">
      <c r="A718" s="93" t="str">
        <f t="shared" si="101"/>
        <v>651.</v>
      </c>
      <c r="B718" s="93">
        <v>2005</v>
      </c>
      <c r="C718" s="225" t="s">
        <v>540</v>
      </c>
      <c r="D718" s="4">
        <v>1975</v>
      </c>
      <c r="E718" s="4" t="s">
        <v>23</v>
      </c>
      <c r="F718" s="4" t="s">
        <v>26</v>
      </c>
      <c r="G718" s="4">
        <v>5</v>
      </c>
      <c r="H718" s="4">
        <v>6</v>
      </c>
      <c r="I718" s="18">
        <v>3958.4</v>
      </c>
      <c r="J718" s="11">
        <v>2665.7</v>
      </c>
      <c r="K718" s="18">
        <v>2665.7</v>
      </c>
      <c r="L718" s="38">
        <v>229</v>
      </c>
      <c r="M718" s="18">
        <f t="shared" si="102"/>
        <v>4636266.33</v>
      </c>
      <c r="N718" s="18"/>
      <c r="O718" s="18"/>
      <c r="P718" s="18"/>
      <c r="Q718" s="11">
        <f t="shared" si="103"/>
        <v>4636266.33</v>
      </c>
      <c r="R718" s="18">
        <f>451564.43+3927215.64</f>
        <v>4378780.07</v>
      </c>
      <c r="S718" s="3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207">
        <v>257486.26</v>
      </c>
      <c r="AG718" s="29" t="s">
        <v>197</v>
      </c>
      <c r="AH718" s="118"/>
      <c r="AI718" s="159"/>
      <c r="AJ718" s="182" t="s">
        <v>1398</v>
      </c>
      <c r="AK718" s="182"/>
      <c r="AL718" s="182"/>
      <c r="AM718" s="182"/>
      <c r="AN718" s="182"/>
      <c r="AO718" s="70">
        <f>MAX(AO$26:AO717)+1</f>
        <v>651</v>
      </c>
      <c r="AP718" s="70" t="s">
        <v>142</v>
      </c>
      <c r="AQ718" s="70" t="str">
        <f t="shared" si="104"/>
        <v>651.</v>
      </c>
      <c r="AS718" s="70"/>
      <c r="AV718" s="114"/>
    </row>
    <row r="719" spans="1:48" ht="22.5" customHeight="1" x14ac:dyDescent="0.25">
      <c r="A719" s="93" t="str">
        <f t="shared" si="101"/>
        <v>652.</v>
      </c>
      <c r="B719" s="93">
        <v>2136</v>
      </c>
      <c r="C719" s="221" t="s">
        <v>527</v>
      </c>
      <c r="D719" s="8">
        <v>1975</v>
      </c>
      <c r="E719" s="9" t="s">
        <v>23</v>
      </c>
      <c r="F719" s="9" t="s">
        <v>24</v>
      </c>
      <c r="G719" s="12">
        <v>5</v>
      </c>
      <c r="H719" s="12">
        <v>6</v>
      </c>
      <c r="I719" s="11">
        <v>4436.7</v>
      </c>
      <c r="J719" s="11">
        <v>2947</v>
      </c>
      <c r="K719" s="11">
        <v>2947</v>
      </c>
      <c r="L719" s="35">
        <v>158</v>
      </c>
      <c r="M719" s="11">
        <f t="shared" si="102"/>
        <v>1471231.8</v>
      </c>
      <c r="N719" s="11"/>
      <c r="O719" s="11"/>
      <c r="P719" s="11"/>
      <c r="Q719" s="11">
        <f t="shared" si="103"/>
        <v>1471231.8</v>
      </c>
      <c r="R719" s="11"/>
      <c r="S719" s="35"/>
      <c r="T719" s="11"/>
      <c r="U719" s="11">
        <v>2085.6</v>
      </c>
      <c r="V719" s="11">
        <v>1471231.8</v>
      </c>
      <c r="W719" s="11"/>
      <c r="X719" s="11"/>
      <c r="Y719" s="11"/>
      <c r="Z719" s="11"/>
      <c r="AA719" s="11"/>
      <c r="AB719" s="11"/>
      <c r="AC719" s="11"/>
      <c r="AD719" s="11"/>
      <c r="AE719" s="11"/>
      <c r="AF719" s="74"/>
      <c r="AG719" s="29" t="s">
        <v>197</v>
      </c>
      <c r="AH719" s="118"/>
      <c r="AI719" s="159"/>
      <c r="AJ719" s="182"/>
      <c r="AK719" s="182"/>
      <c r="AL719" s="182"/>
      <c r="AM719" s="182"/>
      <c r="AN719" s="182"/>
      <c r="AO719" s="70">
        <f>MAX(AO$26:AO718)+1</f>
        <v>652</v>
      </c>
      <c r="AP719" s="70" t="s">
        <v>142</v>
      </c>
      <c r="AQ719" s="70" t="str">
        <f t="shared" si="104"/>
        <v>652.</v>
      </c>
      <c r="AS719" s="87"/>
      <c r="AV719" s="114"/>
    </row>
    <row r="720" spans="1:48" ht="22.5" customHeight="1" x14ac:dyDescent="0.25">
      <c r="A720" s="93" t="str">
        <f t="shared" si="101"/>
        <v>653.</v>
      </c>
      <c r="B720" s="93">
        <v>2041</v>
      </c>
      <c r="C720" s="221" t="s">
        <v>508</v>
      </c>
      <c r="D720" s="8">
        <v>1975</v>
      </c>
      <c r="E720" s="9" t="s">
        <v>23</v>
      </c>
      <c r="F720" s="9" t="s">
        <v>26</v>
      </c>
      <c r="G720" s="12">
        <v>5</v>
      </c>
      <c r="H720" s="12">
        <v>4</v>
      </c>
      <c r="I720" s="11">
        <v>3634.7</v>
      </c>
      <c r="J720" s="11">
        <v>3363.9</v>
      </c>
      <c r="K720" s="11">
        <v>3363.9</v>
      </c>
      <c r="L720" s="35">
        <v>386</v>
      </c>
      <c r="M720" s="18">
        <f t="shared" si="102"/>
        <v>290975.59000000003</v>
      </c>
      <c r="N720" s="11"/>
      <c r="O720" s="11"/>
      <c r="P720" s="11"/>
      <c r="Q720" s="11">
        <f t="shared" si="103"/>
        <v>290975.59000000003</v>
      </c>
      <c r="R720" s="18">
        <v>290975.59000000003</v>
      </c>
      <c r="S720" s="35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74"/>
      <c r="AG720" s="29" t="s">
        <v>197</v>
      </c>
      <c r="AH720" s="118"/>
      <c r="AI720" s="159"/>
      <c r="AJ720" s="182" t="s">
        <v>1396</v>
      </c>
      <c r="AK720" s="182"/>
      <c r="AL720" s="182"/>
      <c r="AM720" s="182"/>
      <c r="AN720" s="182"/>
      <c r="AO720" s="70">
        <f>MAX(AO$26:AO719)+1</f>
        <v>653</v>
      </c>
      <c r="AP720" s="70" t="s">
        <v>142</v>
      </c>
      <c r="AQ720" s="70" t="str">
        <f t="shared" si="104"/>
        <v>653.</v>
      </c>
      <c r="AS720" s="87"/>
      <c r="AV720" s="114"/>
    </row>
    <row r="721" spans="1:48" ht="22.5" customHeight="1" x14ac:dyDescent="0.25">
      <c r="A721" s="93" t="str">
        <f t="shared" si="101"/>
        <v>654.</v>
      </c>
      <c r="B721" s="93">
        <v>2096</v>
      </c>
      <c r="C721" s="225" t="s">
        <v>557</v>
      </c>
      <c r="D721" s="4">
        <v>1976</v>
      </c>
      <c r="E721" s="4" t="s">
        <v>23</v>
      </c>
      <c r="F721" s="4" t="s">
        <v>26</v>
      </c>
      <c r="G721" s="4">
        <v>5</v>
      </c>
      <c r="H721" s="4">
        <v>4</v>
      </c>
      <c r="I721" s="18">
        <v>3642.6</v>
      </c>
      <c r="J721" s="11">
        <v>3366</v>
      </c>
      <c r="K721" s="18">
        <v>3366</v>
      </c>
      <c r="L721" s="38">
        <v>188</v>
      </c>
      <c r="M721" s="18">
        <f t="shared" si="102"/>
        <v>2471092.81</v>
      </c>
      <c r="N721" s="18"/>
      <c r="O721" s="18"/>
      <c r="P721" s="18"/>
      <c r="Q721" s="11">
        <f t="shared" si="103"/>
        <v>2471092.81</v>
      </c>
      <c r="R721" s="18"/>
      <c r="S721" s="38"/>
      <c r="T721" s="18"/>
      <c r="U721" s="18">
        <v>916.9</v>
      </c>
      <c r="V721" s="18">
        <v>2471092.81</v>
      </c>
      <c r="W721" s="18"/>
      <c r="X721" s="18"/>
      <c r="Y721" s="18"/>
      <c r="Z721" s="18"/>
      <c r="AA721" s="18"/>
      <c r="AB721" s="18"/>
      <c r="AC721" s="18"/>
      <c r="AD721" s="18"/>
      <c r="AE721" s="18"/>
      <c r="AF721" s="207"/>
      <c r="AG721" s="29" t="s">
        <v>197</v>
      </c>
      <c r="AH721" s="118"/>
      <c r="AI721" s="159"/>
      <c r="AJ721" s="182"/>
      <c r="AK721" s="182"/>
      <c r="AL721" s="182"/>
      <c r="AM721" s="182"/>
      <c r="AN721" s="182"/>
      <c r="AO721" s="70">
        <f>MAX(AO$26:AO720)+1</f>
        <v>654</v>
      </c>
      <c r="AP721" s="70" t="s">
        <v>142</v>
      </c>
      <c r="AQ721" s="70" t="str">
        <f t="shared" si="104"/>
        <v>654.</v>
      </c>
      <c r="AS721" s="70"/>
      <c r="AV721" s="114"/>
    </row>
    <row r="722" spans="1:48" ht="22.5" customHeight="1" x14ac:dyDescent="0.25">
      <c r="A722" s="93" t="str">
        <f t="shared" si="101"/>
        <v>655.</v>
      </c>
      <c r="B722" s="93">
        <v>2141</v>
      </c>
      <c r="C722" s="221" t="s">
        <v>1234</v>
      </c>
      <c r="D722" s="8">
        <v>1976</v>
      </c>
      <c r="E722" s="9" t="s">
        <v>23</v>
      </c>
      <c r="F722" s="9" t="s">
        <v>24</v>
      </c>
      <c r="G722" s="12">
        <v>2</v>
      </c>
      <c r="H722" s="12">
        <v>1</v>
      </c>
      <c r="I722" s="11">
        <v>359.6</v>
      </c>
      <c r="J722" s="11">
        <v>217.5</v>
      </c>
      <c r="K722" s="11">
        <v>217.5</v>
      </c>
      <c r="L722" s="35">
        <v>21</v>
      </c>
      <c r="M722" s="11">
        <f t="shared" si="102"/>
        <v>51082.54</v>
      </c>
      <c r="N722" s="11"/>
      <c r="O722" s="11"/>
      <c r="P722" s="11"/>
      <c r="Q722" s="11">
        <f t="shared" si="103"/>
        <v>51082.54</v>
      </c>
      <c r="R722" s="11">
        <v>51082.54</v>
      </c>
      <c r="S722" s="35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74"/>
      <c r="AG722" s="29" t="s">
        <v>197</v>
      </c>
      <c r="AH722" s="118"/>
      <c r="AI722" s="159"/>
      <c r="AJ722" s="182" t="s">
        <v>1396</v>
      </c>
      <c r="AK722" s="182"/>
      <c r="AL722" s="182"/>
      <c r="AM722" s="182"/>
      <c r="AN722" s="182"/>
      <c r="AO722" s="70">
        <f>MAX(AO$26:AO721)+1</f>
        <v>655</v>
      </c>
      <c r="AP722" s="70" t="s">
        <v>142</v>
      </c>
      <c r="AQ722" s="70" t="str">
        <f t="shared" si="104"/>
        <v>655.</v>
      </c>
      <c r="AS722" s="87"/>
      <c r="AV722" s="114"/>
    </row>
    <row r="723" spans="1:48" ht="22.5" customHeight="1" x14ac:dyDescent="0.25">
      <c r="A723" s="93" t="str">
        <f t="shared" si="101"/>
        <v>656.</v>
      </c>
      <c r="B723" s="93">
        <v>1923</v>
      </c>
      <c r="C723" s="225" t="s">
        <v>535</v>
      </c>
      <c r="D723" s="4">
        <v>1976</v>
      </c>
      <c r="E723" s="4" t="s">
        <v>23</v>
      </c>
      <c r="F723" s="4" t="s">
        <v>24</v>
      </c>
      <c r="G723" s="4">
        <v>2</v>
      </c>
      <c r="H723" s="4">
        <v>1</v>
      </c>
      <c r="I723" s="18">
        <v>369.4</v>
      </c>
      <c r="J723" s="11">
        <v>252.1</v>
      </c>
      <c r="K723" s="18">
        <v>252.1</v>
      </c>
      <c r="L723" s="38">
        <v>26</v>
      </c>
      <c r="M723" s="18">
        <f t="shared" si="102"/>
        <v>1103091.8600000001</v>
      </c>
      <c r="N723" s="18"/>
      <c r="O723" s="18"/>
      <c r="P723" s="18"/>
      <c r="Q723" s="11">
        <f t="shared" si="103"/>
        <v>1103091.8600000001</v>
      </c>
      <c r="R723" s="18">
        <v>1072061.56</v>
      </c>
      <c r="S723" s="3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207">
        <v>31030.3</v>
      </c>
      <c r="AG723" s="29" t="s">
        <v>197</v>
      </c>
      <c r="AH723" s="118"/>
      <c r="AI723" s="159"/>
      <c r="AJ723" s="182" t="s">
        <v>1395</v>
      </c>
      <c r="AK723" s="182"/>
      <c r="AL723" s="182"/>
      <c r="AM723" s="182"/>
      <c r="AN723" s="182"/>
      <c r="AO723" s="70">
        <f>MAX(AO$26:AO722)+1</f>
        <v>656</v>
      </c>
      <c r="AP723" s="70" t="s">
        <v>142</v>
      </c>
      <c r="AQ723" s="70" t="str">
        <f t="shared" si="104"/>
        <v>656.</v>
      </c>
      <c r="AS723" s="70"/>
      <c r="AV723" s="114"/>
    </row>
    <row r="724" spans="1:48" ht="22.5" customHeight="1" x14ac:dyDescent="0.25">
      <c r="A724" s="93" t="str">
        <f t="shared" si="101"/>
        <v>657.</v>
      </c>
      <c r="B724" s="93">
        <v>1952</v>
      </c>
      <c r="C724" s="221" t="s">
        <v>498</v>
      </c>
      <c r="D724" s="8">
        <v>1976</v>
      </c>
      <c r="E724" s="9" t="s">
        <v>23</v>
      </c>
      <c r="F724" s="9" t="s">
        <v>24</v>
      </c>
      <c r="G724" s="12">
        <v>2</v>
      </c>
      <c r="H724" s="12">
        <v>1</v>
      </c>
      <c r="I724" s="11">
        <v>368.8</v>
      </c>
      <c r="J724" s="11">
        <v>219.6</v>
      </c>
      <c r="K724" s="11">
        <v>219.6</v>
      </c>
      <c r="L724" s="35">
        <v>18</v>
      </c>
      <c r="M724" s="11">
        <f t="shared" si="102"/>
        <v>105022.69</v>
      </c>
      <c r="N724" s="11"/>
      <c r="O724" s="11"/>
      <c r="P724" s="11"/>
      <c r="Q724" s="11">
        <f t="shared" si="103"/>
        <v>105022.69</v>
      </c>
      <c r="R724" s="11">
        <v>105022.69</v>
      </c>
      <c r="S724" s="35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74"/>
      <c r="AG724" s="29" t="s">
        <v>197</v>
      </c>
      <c r="AH724" s="118"/>
      <c r="AI724" s="159"/>
      <c r="AJ724" s="182" t="s">
        <v>1393</v>
      </c>
      <c r="AK724" s="182"/>
      <c r="AL724" s="182"/>
      <c r="AM724" s="182"/>
      <c r="AN724" s="182"/>
      <c r="AO724" s="70">
        <f>MAX(AO$26:AO723)+1</f>
        <v>657</v>
      </c>
      <c r="AP724" s="70" t="s">
        <v>142</v>
      </c>
      <c r="AQ724" s="70" t="str">
        <f t="shared" si="104"/>
        <v>657.</v>
      </c>
      <c r="AS724" s="87"/>
      <c r="AV724" s="114"/>
    </row>
    <row r="725" spans="1:48" ht="22.5" customHeight="1" x14ac:dyDescent="0.25">
      <c r="A725" s="93" t="str">
        <f t="shared" si="101"/>
        <v>658.</v>
      </c>
      <c r="B725" s="93">
        <v>1964</v>
      </c>
      <c r="C725" s="221" t="s">
        <v>500</v>
      </c>
      <c r="D725" s="8">
        <v>1976</v>
      </c>
      <c r="E725" s="9" t="s">
        <v>23</v>
      </c>
      <c r="F725" s="9" t="s">
        <v>26</v>
      </c>
      <c r="G725" s="12">
        <v>5</v>
      </c>
      <c r="H725" s="12">
        <v>4</v>
      </c>
      <c r="I725" s="11">
        <v>3331.6</v>
      </c>
      <c r="J725" s="11">
        <v>3331.6</v>
      </c>
      <c r="K725" s="11">
        <v>3282.1</v>
      </c>
      <c r="L725" s="35">
        <v>161</v>
      </c>
      <c r="M725" s="11">
        <f t="shared" si="102"/>
        <v>5715854.7699999996</v>
      </c>
      <c r="N725" s="11"/>
      <c r="O725" s="11"/>
      <c r="P725" s="11"/>
      <c r="Q725" s="11">
        <f t="shared" si="103"/>
        <v>5715854.7699999996</v>
      </c>
      <c r="R725" s="11"/>
      <c r="S725" s="35"/>
      <c r="T725" s="11"/>
      <c r="U725" s="18">
        <v>929.5</v>
      </c>
      <c r="V725" s="18">
        <v>2253287.9700000002</v>
      </c>
      <c r="W725" s="11"/>
      <c r="X725" s="11"/>
      <c r="Y725" s="11">
        <v>2436.8200000000002</v>
      </c>
      <c r="Z725" s="11">
        <v>3462566.8</v>
      </c>
      <c r="AA725" s="11"/>
      <c r="AB725" s="11"/>
      <c r="AC725" s="11"/>
      <c r="AD725" s="11"/>
      <c r="AE725" s="11"/>
      <c r="AF725" s="74"/>
      <c r="AG725" s="29" t="s">
        <v>197</v>
      </c>
      <c r="AH725" s="118"/>
      <c r="AI725" s="159"/>
      <c r="AJ725" s="182"/>
      <c r="AK725" s="182"/>
      <c r="AL725" s="182"/>
      <c r="AM725" s="182"/>
      <c r="AN725" s="182"/>
      <c r="AO725" s="70">
        <f>MAX(AO$26:AO724)+1</f>
        <v>658</v>
      </c>
      <c r="AP725" s="70" t="s">
        <v>142</v>
      </c>
      <c r="AQ725" s="70" t="str">
        <f t="shared" si="104"/>
        <v>658.</v>
      </c>
      <c r="AS725" s="87"/>
      <c r="AV725" s="114"/>
    </row>
    <row r="726" spans="1:48" ht="22.5" customHeight="1" x14ac:dyDescent="0.25">
      <c r="A726" s="93" t="str">
        <f t="shared" si="101"/>
        <v>659.</v>
      </c>
      <c r="B726" s="93">
        <v>2081</v>
      </c>
      <c r="C726" s="221" t="s">
        <v>1327</v>
      </c>
      <c r="D726" s="8">
        <v>1988</v>
      </c>
      <c r="E726" s="9" t="s">
        <v>23</v>
      </c>
      <c r="F726" s="9" t="s">
        <v>24</v>
      </c>
      <c r="G726" s="12">
        <v>5</v>
      </c>
      <c r="H726" s="12">
        <v>12</v>
      </c>
      <c r="I726" s="11">
        <v>10145.4</v>
      </c>
      <c r="J726" s="11">
        <v>9190.7999999999993</v>
      </c>
      <c r="K726" s="11">
        <v>9190.7999999999993</v>
      </c>
      <c r="L726" s="35">
        <v>489</v>
      </c>
      <c r="M726" s="11">
        <f t="shared" si="102"/>
        <v>3674657</v>
      </c>
      <c r="N726" s="11"/>
      <c r="O726" s="11"/>
      <c r="P726" s="11"/>
      <c r="Q726" s="11">
        <f t="shared" si="103"/>
        <v>3674657</v>
      </c>
      <c r="R726" s="11"/>
      <c r="S726" s="35"/>
      <c r="T726" s="11"/>
      <c r="U726" s="18">
        <v>2527</v>
      </c>
      <c r="V726" s="18">
        <v>3674657</v>
      </c>
      <c r="W726" s="11"/>
      <c r="X726" s="11"/>
      <c r="Y726" s="11"/>
      <c r="Z726" s="11"/>
      <c r="AA726" s="11"/>
      <c r="AB726" s="11"/>
      <c r="AC726" s="11"/>
      <c r="AD726" s="11"/>
      <c r="AE726" s="11"/>
      <c r="AF726" s="74"/>
      <c r="AG726" s="29" t="s">
        <v>197</v>
      </c>
      <c r="AH726" s="118"/>
      <c r="AI726" s="159"/>
      <c r="AJ726" s="182"/>
      <c r="AK726" s="182"/>
      <c r="AL726" s="182"/>
      <c r="AM726" s="182"/>
      <c r="AN726" s="182"/>
      <c r="AO726" s="70">
        <f>MAX(AO$26:AO725)+1</f>
        <v>659</v>
      </c>
      <c r="AP726" s="70" t="s">
        <v>142</v>
      </c>
      <c r="AQ726" s="70" t="str">
        <f t="shared" si="104"/>
        <v>659.</v>
      </c>
      <c r="AS726" s="87"/>
      <c r="AV726" s="114"/>
    </row>
    <row r="727" spans="1:48" ht="22.5" customHeight="1" x14ac:dyDescent="0.25">
      <c r="A727" s="93" t="str">
        <f t="shared" ref="A727:A779" si="105">AQ727</f>
        <v>660.</v>
      </c>
      <c r="B727" s="93">
        <v>2044</v>
      </c>
      <c r="C727" s="221" t="s">
        <v>1315</v>
      </c>
      <c r="D727" s="8">
        <v>1979</v>
      </c>
      <c r="E727" s="9" t="s">
        <v>23</v>
      </c>
      <c r="F727" s="9" t="s">
        <v>26</v>
      </c>
      <c r="G727" s="12">
        <v>5</v>
      </c>
      <c r="H727" s="12">
        <v>4</v>
      </c>
      <c r="I727" s="11">
        <v>3724.3</v>
      </c>
      <c r="J727" s="11">
        <v>3394.2</v>
      </c>
      <c r="K727" s="11">
        <v>3394.2</v>
      </c>
      <c r="L727" s="35">
        <v>356</v>
      </c>
      <c r="M727" s="11">
        <f t="shared" si="102"/>
        <v>1593065</v>
      </c>
      <c r="N727" s="11"/>
      <c r="O727" s="11"/>
      <c r="P727" s="11"/>
      <c r="Q727" s="11">
        <f t="shared" si="103"/>
        <v>1593065</v>
      </c>
      <c r="R727" s="11"/>
      <c r="S727" s="35"/>
      <c r="T727" s="11"/>
      <c r="U727" s="18">
        <v>924</v>
      </c>
      <c r="V727" s="18">
        <v>1593065</v>
      </c>
      <c r="W727" s="11"/>
      <c r="X727" s="11"/>
      <c r="Y727" s="11"/>
      <c r="Z727" s="11"/>
      <c r="AA727" s="11"/>
      <c r="AB727" s="11"/>
      <c r="AC727" s="11"/>
      <c r="AD727" s="11"/>
      <c r="AE727" s="11"/>
      <c r="AF727" s="74"/>
      <c r="AG727" s="29" t="s">
        <v>197</v>
      </c>
      <c r="AH727" s="118"/>
      <c r="AI727" s="159"/>
      <c r="AJ727" s="182"/>
      <c r="AK727" s="182"/>
      <c r="AL727" s="182"/>
      <c r="AM727" s="182"/>
      <c r="AN727" s="182"/>
      <c r="AO727" s="70">
        <f>MAX(AO$26:AO726)+1</f>
        <v>660</v>
      </c>
      <c r="AP727" s="70" t="s">
        <v>142</v>
      </c>
      <c r="AQ727" s="70" t="str">
        <f t="shared" si="104"/>
        <v>660.</v>
      </c>
      <c r="AS727" s="87"/>
      <c r="AV727" s="114"/>
    </row>
    <row r="728" spans="1:48" ht="22.5" customHeight="1" x14ac:dyDescent="0.25">
      <c r="A728" s="93" t="str">
        <f t="shared" si="105"/>
        <v>661.</v>
      </c>
      <c r="B728" s="93">
        <v>2104</v>
      </c>
      <c r="C728" s="221" t="s">
        <v>1346</v>
      </c>
      <c r="D728" s="8">
        <v>1993</v>
      </c>
      <c r="E728" s="9" t="s">
        <v>23</v>
      </c>
      <c r="F728" s="9" t="s">
        <v>24</v>
      </c>
      <c r="G728" s="12">
        <v>5</v>
      </c>
      <c r="H728" s="12">
        <v>4</v>
      </c>
      <c r="I728" s="11">
        <v>2562.3000000000002</v>
      </c>
      <c r="J728" s="11">
        <v>2400.5</v>
      </c>
      <c r="K728" s="11">
        <v>2400.5</v>
      </c>
      <c r="L728" s="35">
        <v>123</v>
      </c>
      <c r="M728" s="11">
        <f t="shared" si="102"/>
        <v>998800</v>
      </c>
      <c r="N728" s="11"/>
      <c r="O728" s="11"/>
      <c r="P728" s="11"/>
      <c r="Q728" s="11">
        <f t="shared" si="103"/>
        <v>998800</v>
      </c>
      <c r="R728" s="11"/>
      <c r="S728" s="35"/>
      <c r="T728" s="11"/>
      <c r="U728" s="18">
        <v>361</v>
      </c>
      <c r="V728" s="18">
        <v>998800</v>
      </c>
      <c r="W728" s="11"/>
      <c r="X728" s="11"/>
      <c r="Y728" s="11"/>
      <c r="Z728" s="11"/>
      <c r="AA728" s="11"/>
      <c r="AB728" s="11"/>
      <c r="AC728" s="11"/>
      <c r="AD728" s="11"/>
      <c r="AE728" s="11"/>
      <c r="AF728" s="74"/>
      <c r="AG728" s="29" t="s">
        <v>197</v>
      </c>
      <c r="AH728" s="118"/>
      <c r="AI728" s="159"/>
      <c r="AJ728" s="182"/>
      <c r="AK728" s="182"/>
      <c r="AL728" s="182"/>
      <c r="AM728" s="182"/>
      <c r="AN728" s="182"/>
      <c r="AO728" s="70">
        <f>MAX(AO$26:AO727)+1</f>
        <v>661</v>
      </c>
      <c r="AP728" s="70" t="s">
        <v>142</v>
      </c>
      <c r="AQ728" s="70" t="str">
        <f t="shared" si="104"/>
        <v>661.</v>
      </c>
      <c r="AS728" s="87"/>
      <c r="AV728" s="114"/>
    </row>
    <row r="729" spans="1:48" ht="22.5" customHeight="1" x14ac:dyDescent="0.25">
      <c r="A729" s="93" t="str">
        <f t="shared" si="105"/>
        <v/>
      </c>
      <c r="B729" s="93"/>
      <c r="C729" s="236" t="s">
        <v>190</v>
      </c>
      <c r="D729" s="8"/>
      <c r="E729" s="9"/>
      <c r="F729" s="9"/>
      <c r="G729" s="12"/>
      <c r="H729" s="12"/>
      <c r="I729" s="6">
        <f>SUM(I730:I884)</f>
        <v>305854.61</v>
      </c>
      <c r="J729" s="6">
        <f>SUM(J730:J884)</f>
        <v>249802.45999999993</v>
      </c>
      <c r="K729" s="6">
        <f>SUM(K730:K884)</f>
        <v>244611.55999999994</v>
      </c>
      <c r="L729" s="6">
        <f>SUM(L730:L884)</f>
        <v>14419</v>
      </c>
      <c r="M729" s="6">
        <f>SUM(M730:M884)</f>
        <v>283508816.27999997</v>
      </c>
      <c r="N729" s="6"/>
      <c r="O729" s="6"/>
      <c r="P729" s="6"/>
      <c r="Q729" s="6">
        <f>SUM(Q730:Q884)</f>
        <v>283508816.27999997</v>
      </c>
      <c r="R729" s="6">
        <f>SUM(R730:R884)</f>
        <v>104731417.58</v>
      </c>
      <c r="S729" s="6"/>
      <c r="T729" s="6"/>
      <c r="U729" s="6">
        <f t="shared" ref="U729:AB729" si="106">SUM(U730:U884)</f>
        <v>39604.300000000003</v>
      </c>
      <c r="V729" s="6">
        <f t="shared" si="106"/>
        <v>155509222.16</v>
      </c>
      <c r="W729" s="6">
        <f t="shared" si="106"/>
        <v>839.2</v>
      </c>
      <c r="X729" s="6">
        <f t="shared" si="106"/>
        <v>4037001.95</v>
      </c>
      <c r="Y729" s="6">
        <f t="shared" si="106"/>
        <v>15981.089999999998</v>
      </c>
      <c r="Z729" s="6">
        <f t="shared" si="106"/>
        <v>15630343.6</v>
      </c>
      <c r="AA729" s="6">
        <f t="shared" si="106"/>
        <v>879.90000000000009</v>
      </c>
      <c r="AB729" s="6">
        <f t="shared" si="106"/>
        <v>3376955</v>
      </c>
      <c r="AC729" s="6"/>
      <c r="AD729" s="6"/>
      <c r="AE729" s="6"/>
      <c r="AF729" s="6">
        <f>SUM(AF730:AF884)</f>
        <v>223875.99</v>
      </c>
      <c r="AG729" s="29"/>
      <c r="AH729" s="118"/>
      <c r="AI729" s="167"/>
      <c r="AJ729" s="182"/>
      <c r="AK729" s="182"/>
      <c r="AL729" s="182"/>
      <c r="AM729" s="182"/>
      <c r="AN729" s="182"/>
      <c r="AQ729" s="70" t="str">
        <f t="shared" si="104"/>
        <v/>
      </c>
      <c r="AR729" s="70"/>
      <c r="AS729" s="70"/>
      <c r="AV729" s="114"/>
    </row>
    <row r="730" spans="1:48" ht="22.5" customHeight="1" x14ac:dyDescent="0.25">
      <c r="A730" s="93" t="str">
        <f t="shared" si="105"/>
        <v>662.</v>
      </c>
      <c r="B730" s="93">
        <v>2164</v>
      </c>
      <c r="C730" s="240" t="s">
        <v>585</v>
      </c>
      <c r="D730" s="4">
        <v>1991</v>
      </c>
      <c r="E730" s="4" t="s">
        <v>23</v>
      </c>
      <c r="F730" s="4" t="s">
        <v>26</v>
      </c>
      <c r="G730" s="4">
        <v>3</v>
      </c>
      <c r="H730" s="4">
        <v>2</v>
      </c>
      <c r="I730" s="18">
        <v>1317.9</v>
      </c>
      <c r="J730" s="11">
        <v>762.2</v>
      </c>
      <c r="K730" s="18">
        <v>762.2</v>
      </c>
      <c r="L730" s="38">
        <v>62</v>
      </c>
      <c r="M730" s="18">
        <f t="shared" ref="M730:M761" si="107">R730+T730+V730+X730+Z730+AB730+AE730+AF730</f>
        <v>1422893</v>
      </c>
      <c r="N730" s="18"/>
      <c r="O730" s="18"/>
      <c r="P730" s="18"/>
      <c r="Q730" s="11">
        <f t="shared" ref="Q730:Q760" si="108">M730</f>
        <v>1422893</v>
      </c>
      <c r="R730" s="18"/>
      <c r="S730" s="38"/>
      <c r="T730" s="18"/>
      <c r="U730" s="18">
        <v>565</v>
      </c>
      <c r="V730" s="18">
        <v>1422893</v>
      </c>
      <c r="W730" s="18"/>
      <c r="X730" s="18"/>
      <c r="Y730" s="18"/>
      <c r="Z730" s="18"/>
      <c r="AA730" s="18"/>
      <c r="AB730" s="18"/>
      <c r="AC730" s="18"/>
      <c r="AD730" s="18"/>
      <c r="AE730" s="18"/>
      <c r="AF730" s="74"/>
      <c r="AG730" s="29" t="s">
        <v>197</v>
      </c>
      <c r="AH730" s="118"/>
      <c r="AI730" s="159"/>
      <c r="AJ730" s="182"/>
      <c r="AK730" s="182"/>
      <c r="AL730" s="182"/>
      <c r="AM730" s="182"/>
      <c r="AN730" s="182"/>
      <c r="AO730" s="70">
        <f>MAX(AO$26:AO729)+1</f>
        <v>662</v>
      </c>
      <c r="AP730" s="70" t="s">
        <v>142</v>
      </c>
      <c r="AQ730" s="70" t="str">
        <f t="shared" si="104"/>
        <v>662.</v>
      </c>
      <c r="AS730" s="87"/>
      <c r="AV730" s="114"/>
    </row>
    <row r="731" spans="1:48" ht="22.5" customHeight="1" x14ac:dyDescent="0.25">
      <c r="A731" s="93" t="str">
        <f t="shared" si="105"/>
        <v>663.</v>
      </c>
      <c r="B731" s="93">
        <v>2148</v>
      </c>
      <c r="C731" s="225" t="s">
        <v>562</v>
      </c>
      <c r="D731" s="4">
        <v>1984</v>
      </c>
      <c r="E731" s="4" t="s">
        <v>23</v>
      </c>
      <c r="F731" s="4" t="s">
        <v>24</v>
      </c>
      <c r="G731" s="4">
        <v>5</v>
      </c>
      <c r="H731" s="4">
        <v>3</v>
      </c>
      <c r="I731" s="18">
        <v>2753.8</v>
      </c>
      <c r="J731" s="11">
        <v>1686.8</v>
      </c>
      <c r="K731" s="18">
        <v>1686.8</v>
      </c>
      <c r="L731" s="38">
        <v>130</v>
      </c>
      <c r="M731" s="18">
        <f t="shared" si="107"/>
        <v>377438.7</v>
      </c>
      <c r="N731" s="18"/>
      <c r="O731" s="18"/>
      <c r="P731" s="18"/>
      <c r="Q731" s="11">
        <f t="shared" si="108"/>
        <v>377438.7</v>
      </c>
      <c r="R731" s="18">
        <v>377438.7</v>
      </c>
      <c r="S731" s="3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207"/>
      <c r="AG731" s="29" t="s">
        <v>197</v>
      </c>
      <c r="AH731" s="118"/>
      <c r="AI731" s="159"/>
      <c r="AJ731" s="182" t="s">
        <v>1405</v>
      </c>
      <c r="AK731" s="182"/>
      <c r="AL731" s="182"/>
      <c r="AM731" s="182"/>
      <c r="AN731" s="182"/>
      <c r="AO731" s="70">
        <f>MAX(AO$26:AO730)+1</f>
        <v>663</v>
      </c>
      <c r="AP731" s="70" t="s">
        <v>142</v>
      </c>
      <c r="AQ731" s="70" t="str">
        <f t="shared" si="104"/>
        <v>663.</v>
      </c>
      <c r="AS731" s="70"/>
      <c r="AV731" s="114"/>
    </row>
    <row r="732" spans="1:48" ht="22.5" customHeight="1" x14ac:dyDescent="0.25">
      <c r="A732" s="93" t="str">
        <f t="shared" si="105"/>
        <v>664.</v>
      </c>
      <c r="B732" s="93">
        <v>1854</v>
      </c>
      <c r="C732" s="220" t="s">
        <v>493</v>
      </c>
      <c r="D732" s="8">
        <v>1982</v>
      </c>
      <c r="E732" s="9" t="s">
        <v>23</v>
      </c>
      <c r="F732" s="9" t="s">
        <v>26</v>
      </c>
      <c r="G732" s="12">
        <v>5</v>
      </c>
      <c r="H732" s="12">
        <v>3</v>
      </c>
      <c r="I732" s="11">
        <v>4534.3999999999996</v>
      </c>
      <c r="J732" s="11">
        <v>3223.8</v>
      </c>
      <c r="K732" s="11">
        <v>1913.2</v>
      </c>
      <c r="L732" s="35">
        <v>138</v>
      </c>
      <c r="M732" s="11">
        <f t="shared" si="107"/>
        <v>1476353.6</v>
      </c>
      <c r="N732" s="11"/>
      <c r="O732" s="11"/>
      <c r="P732" s="11"/>
      <c r="Q732" s="11">
        <f t="shared" si="108"/>
        <v>1476353.6</v>
      </c>
      <c r="R732" s="11"/>
      <c r="S732" s="35"/>
      <c r="T732" s="11"/>
      <c r="U732" s="11"/>
      <c r="V732" s="11"/>
      <c r="W732" s="11"/>
      <c r="X732" s="11"/>
      <c r="Y732" s="11">
        <v>1432</v>
      </c>
      <c r="Z732" s="11">
        <v>1476353.6</v>
      </c>
      <c r="AA732" s="11"/>
      <c r="AB732" s="11"/>
      <c r="AC732" s="11"/>
      <c r="AD732" s="11"/>
      <c r="AE732" s="11"/>
      <c r="AF732" s="74"/>
      <c r="AG732" s="29" t="s">
        <v>197</v>
      </c>
      <c r="AH732" s="118"/>
      <c r="AI732" s="159"/>
      <c r="AJ732" s="182"/>
      <c r="AK732" s="182"/>
      <c r="AL732" s="182"/>
      <c r="AM732" s="182"/>
      <c r="AN732" s="182"/>
      <c r="AO732" s="70">
        <f>MAX(AO$26:AO731)+1</f>
        <v>664</v>
      </c>
      <c r="AP732" s="70" t="s">
        <v>142</v>
      </c>
      <c r="AQ732" s="70" t="str">
        <f t="shared" si="104"/>
        <v>664.</v>
      </c>
      <c r="AS732" s="87"/>
      <c r="AV732" s="114"/>
    </row>
    <row r="733" spans="1:48" ht="22.5" customHeight="1" x14ac:dyDescent="0.25">
      <c r="A733" s="93" t="str">
        <f t="shared" si="105"/>
        <v>665.</v>
      </c>
      <c r="B733" s="93">
        <v>1936</v>
      </c>
      <c r="C733" s="227" t="s">
        <v>571</v>
      </c>
      <c r="D733" s="4">
        <v>1982</v>
      </c>
      <c r="E733" s="4" t="s">
        <v>23</v>
      </c>
      <c r="F733" s="4" t="s">
        <v>24</v>
      </c>
      <c r="G733" s="4">
        <v>2</v>
      </c>
      <c r="H733" s="4">
        <v>2</v>
      </c>
      <c r="I733" s="18">
        <v>623.5</v>
      </c>
      <c r="J733" s="11">
        <v>566.9</v>
      </c>
      <c r="K733" s="18">
        <v>566.9</v>
      </c>
      <c r="L733" s="38">
        <v>31</v>
      </c>
      <c r="M733" s="18">
        <f t="shared" si="107"/>
        <v>233361.47</v>
      </c>
      <c r="N733" s="18"/>
      <c r="O733" s="18"/>
      <c r="P733" s="18"/>
      <c r="Q733" s="11">
        <f t="shared" si="108"/>
        <v>233361.47</v>
      </c>
      <c r="R733" s="18">
        <v>233361.47</v>
      </c>
      <c r="S733" s="3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1"/>
      <c r="AF733" s="74"/>
      <c r="AG733" s="29" t="s">
        <v>197</v>
      </c>
      <c r="AH733" s="118"/>
      <c r="AI733" s="159"/>
      <c r="AJ733" s="182" t="s">
        <v>1393</v>
      </c>
      <c r="AK733" s="182"/>
      <c r="AL733" s="182"/>
      <c r="AM733" s="182"/>
      <c r="AN733" s="182"/>
      <c r="AO733" s="70">
        <f>MAX(AO$26:AO732)+1</f>
        <v>665</v>
      </c>
      <c r="AP733" s="70" t="s">
        <v>142</v>
      </c>
      <c r="AQ733" s="70" t="str">
        <f t="shared" si="104"/>
        <v>665.</v>
      </c>
      <c r="AS733" s="87"/>
      <c r="AV733" s="114"/>
    </row>
    <row r="734" spans="1:48" ht="22.5" customHeight="1" x14ac:dyDescent="0.25">
      <c r="A734" s="93" t="str">
        <f t="shared" si="105"/>
        <v>666.</v>
      </c>
      <c r="B734" s="93">
        <v>2114</v>
      </c>
      <c r="C734" s="225" t="s">
        <v>559</v>
      </c>
      <c r="D734" s="4">
        <v>1983</v>
      </c>
      <c r="E734" s="4" t="s">
        <v>23</v>
      </c>
      <c r="F734" s="4" t="s">
        <v>24</v>
      </c>
      <c r="G734" s="4">
        <v>3</v>
      </c>
      <c r="H734" s="4">
        <v>5</v>
      </c>
      <c r="I734" s="18">
        <v>2155.1999999999998</v>
      </c>
      <c r="J734" s="11">
        <v>1958.8</v>
      </c>
      <c r="K734" s="18">
        <v>1958.8</v>
      </c>
      <c r="L734" s="38">
        <v>121</v>
      </c>
      <c r="M734" s="18">
        <f t="shared" si="107"/>
        <v>536525.23</v>
      </c>
      <c r="N734" s="18"/>
      <c r="O734" s="18"/>
      <c r="P734" s="18"/>
      <c r="Q734" s="11">
        <f t="shared" si="108"/>
        <v>536525.23</v>
      </c>
      <c r="R734" s="18">
        <v>536525.23</v>
      </c>
      <c r="S734" s="3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207"/>
      <c r="AG734" s="29" t="s">
        <v>197</v>
      </c>
      <c r="AH734" s="118"/>
      <c r="AI734" s="159"/>
      <c r="AJ734" s="182" t="s">
        <v>1396</v>
      </c>
      <c r="AK734" s="182"/>
      <c r="AL734" s="182"/>
      <c r="AM734" s="182"/>
      <c r="AN734" s="182"/>
      <c r="AO734" s="70">
        <f>MAX(AO$26:AO733)+1</f>
        <v>666</v>
      </c>
      <c r="AP734" s="70" t="s">
        <v>142</v>
      </c>
      <c r="AQ734" s="70" t="str">
        <f t="shared" si="104"/>
        <v>666.</v>
      </c>
      <c r="AS734" s="70"/>
      <c r="AV734" s="114"/>
    </row>
    <row r="735" spans="1:48" ht="22.5" customHeight="1" x14ac:dyDescent="0.25">
      <c r="A735" s="93" t="str">
        <f t="shared" si="105"/>
        <v>667.</v>
      </c>
      <c r="B735" s="93">
        <v>2116</v>
      </c>
      <c r="C735" s="221" t="s">
        <v>525</v>
      </c>
      <c r="D735" s="8">
        <v>1977</v>
      </c>
      <c r="E735" s="9" t="s">
        <v>23</v>
      </c>
      <c r="F735" s="9" t="s">
        <v>26</v>
      </c>
      <c r="G735" s="12">
        <v>2</v>
      </c>
      <c r="H735" s="12">
        <v>3</v>
      </c>
      <c r="I735" s="11">
        <v>844.6</v>
      </c>
      <c r="J735" s="11">
        <v>760</v>
      </c>
      <c r="K735" s="11">
        <v>760</v>
      </c>
      <c r="L735" s="35">
        <v>47</v>
      </c>
      <c r="M735" s="11">
        <f t="shared" si="107"/>
        <v>310991.98</v>
      </c>
      <c r="N735" s="11"/>
      <c r="O735" s="11"/>
      <c r="P735" s="11"/>
      <c r="Q735" s="11">
        <f t="shared" si="108"/>
        <v>310991.98</v>
      </c>
      <c r="R735" s="11">
        <v>310991.98</v>
      </c>
      <c r="S735" s="35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74"/>
      <c r="AG735" s="29" t="s">
        <v>197</v>
      </c>
      <c r="AH735" s="118"/>
      <c r="AI735" s="159"/>
      <c r="AJ735" s="182" t="s">
        <v>1396</v>
      </c>
      <c r="AK735" s="182"/>
      <c r="AL735" s="182"/>
      <c r="AM735" s="182"/>
      <c r="AN735" s="182"/>
      <c r="AO735" s="70">
        <f>MAX(AO$26:AO734)+1</f>
        <v>667</v>
      </c>
      <c r="AP735" s="70" t="s">
        <v>142</v>
      </c>
      <c r="AQ735" s="70" t="str">
        <f t="shared" si="104"/>
        <v>667.</v>
      </c>
      <c r="AS735" s="87"/>
      <c r="AV735" s="114"/>
    </row>
    <row r="736" spans="1:48" ht="22.5" customHeight="1" x14ac:dyDescent="0.25">
      <c r="A736" s="93" t="str">
        <f t="shared" si="105"/>
        <v>668.</v>
      </c>
      <c r="B736" s="93">
        <v>2117</v>
      </c>
      <c r="C736" s="240" t="s">
        <v>583</v>
      </c>
      <c r="D736" s="4">
        <v>1978</v>
      </c>
      <c r="E736" s="4" t="s">
        <v>23</v>
      </c>
      <c r="F736" s="4" t="s">
        <v>24</v>
      </c>
      <c r="G736" s="4">
        <v>2</v>
      </c>
      <c r="H736" s="4">
        <v>2</v>
      </c>
      <c r="I736" s="18">
        <v>818.4</v>
      </c>
      <c r="J736" s="11">
        <v>751.1</v>
      </c>
      <c r="K736" s="18">
        <v>751.1</v>
      </c>
      <c r="L736" s="38">
        <v>34</v>
      </c>
      <c r="M736" s="18">
        <f t="shared" si="107"/>
        <v>3455647.97</v>
      </c>
      <c r="N736" s="18"/>
      <c r="O736" s="18"/>
      <c r="P736" s="18"/>
      <c r="Q736" s="11">
        <f t="shared" si="108"/>
        <v>3455647.97</v>
      </c>
      <c r="R736" s="18"/>
      <c r="S736" s="38"/>
      <c r="T736" s="18"/>
      <c r="U736" s="18"/>
      <c r="V736" s="18"/>
      <c r="W736" s="18">
        <v>538.20000000000005</v>
      </c>
      <c r="X736" s="18">
        <v>3370587.95</v>
      </c>
      <c r="Y736" s="18"/>
      <c r="Z736" s="18"/>
      <c r="AA736" s="18"/>
      <c r="AB736" s="18"/>
      <c r="AC736" s="18"/>
      <c r="AD736" s="18"/>
      <c r="AE736" s="18"/>
      <c r="AF736" s="74">
        <v>85060.02</v>
      </c>
      <c r="AG736" s="29" t="s">
        <v>197</v>
      </c>
      <c r="AH736" s="118"/>
      <c r="AI736" s="159"/>
      <c r="AJ736" s="182"/>
      <c r="AK736" s="182"/>
      <c r="AL736" s="182"/>
      <c r="AM736" s="182"/>
      <c r="AN736" s="182"/>
      <c r="AO736" s="70">
        <f>MAX(AO$26:AO735)+1</f>
        <v>668</v>
      </c>
      <c r="AP736" s="70" t="s">
        <v>142</v>
      </c>
      <c r="AQ736" s="70" t="str">
        <f t="shared" si="104"/>
        <v>668.</v>
      </c>
      <c r="AS736" s="87"/>
      <c r="AV736" s="114"/>
    </row>
    <row r="737" spans="1:48" ht="22.5" customHeight="1" x14ac:dyDescent="0.25">
      <c r="A737" s="93" t="str">
        <f t="shared" si="105"/>
        <v>669.</v>
      </c>
      <c r="B737" s="93">
        <v>2132</v>
      </c>
      <c r="C737" s="225" t="s">
        <v>561</v>
      </c>
      <c r="D737" s="4">
        <v>1979</v>
      </c>
      <c r="E737" s="4" t="s">
        <v>23</v>
      </c>
      <c r="F737" s="4" t="s">
        <v>26</v>
      </c>
      <c r="G737" s="4">
        <v>5</v>
      </c>
      <c r="H737" s="4">
        <v>6</v>
      </c>
      <c r="I737" s="18">
        <v>4696.8999999999996</v>
      </c>
      <c r="J737" s="11">
        <v>3198.3</v>
      </c>
      <c r="K737" s="18">
        <v>1398.3</v>
      </c>
      <c r="L737" s="38">
        <v>177</v>
      </c>
      <c r="M737" s="18">
        <f t="shared" si="107"/>
        <v>2650296.0499999998</v>
      </c>
      <c r="N737" s="18"/>
      <c r="O737" s="18"/>
      <c r="P737" s="18"/>
      <c r="Q737" s="11">
        <f t="shared" si="108"/>
        <v>2650296.0499999998</v>
      </c>
      <c r="R737" s="18"/>
      <c r="S737" s="38"/>
      <c r="T737" s="18"/>
      <c r="U737" s="18">
        <v>1287.8</v>
      </c>
      <c r="V737" s="18">
        <v>2650296.0499999998</v>
      </c>
      <c r="W737" s="18"/>
      <c r="X737" s="18"/>
      <c r="Y737" s="18"/>
      <c r="Z737" s="18"/>
      <c r="AA737" s="18"/>
      <c r="AB737" s="18"/>
      <c r="AC737" s="18"/>
      <c r="AD737" s="18"/>
      <c r="AE737" s="18"/>
      <c r="AF737" s="207"/>
      <c r="AG737" s="29" t="s">
        <v>197</v>
      </c>
      <c r="AH737" s="118"/>
      <c r="AI737" s="159"/>
      <c r="AJ737" s="182"/>
      <c r="AK737" s="182"/>
      <c r="AL737" s="182"/>
      <c r="AM737" s="182"/>
      <c r="AN737" s="182"/>
      <c r="AO737" s="70">
        <f>MAX(AO$26:AO736)+1</f>
        <v>669</v>
      </c>
      <c r="AP737" s="70" t="s">
        <v>142</v>
      </c>
      <c r="AQ737" s="70" t="str">
        <f t="shared" si="104"/>
        <v>669.</v>
      </c>
      <c r="AS737" s="70"/>
      <c r="AV737" s="114"/>
    </row>
    <row r="738" spans="1:48" ht="22.5" customHeight="1" x14ac:dyDescent="0.25">
      <c r="A738" s="93" t="str">
        <f t="shared" si="105"/>
        <v>670.</v>
      </c>
      <c r="B738" s="93">
        <v>1965</v>
      </c>
      <c r="C738" s="221" t="s">
        <v>501</v>
      </c>
      <c r="D738" s="8">
        <v>1977</v>
      </c>
      <c r="E738" s="9" t="s">
        <v>23</v>
      </c>
      <c r="F738" s="9" t="s">
        <v>26</v>
      </c>
      <c r="G738" s="12">
        <v>5</v>
      </c>
      <c r="H738" s="12">
        <v>4</v>
      </c>
      <c r="I738" s="11">
        <v>3341.9</v>
      </c>
      <c r="J738" s="11">
        <v>3341.9</v>
      </c>
      <c r="K738" s="11">
        <v>3233</v>
      </c>
      <c r="L738" s="35">
        <v>159</v>
      </c>
      <c r="M738" s="11">
        <f t="shared" si="107"/>
        <v>2178950.86</v>
      </c>
      <c r="N738" s="11"/>
      <c r="O738" s="11"/>
      <c r="P738" s="11"/>
      <c r="Q738" s="11">
        <f t="shared" si="108"/>
        <v>2178950.86</v>
      </c>
      <c r="R738" s="11"/>
      <c r="S738" s="35"/>
      <c r="T738" s="11"/>
      <c r="U738" s="11">
        <v>932.1</v>
      </c>
      <c r="V738" s="11">
        <v>2178950.86</v>
      </c>
      <c r="W738" s="11"/>
      <c r="X738" s="11"/>
      <c r="Y738" s="11"/>
      <c r="Z738" s="11"/>
      <c r="AA738" s="11"/>
      <c r="AB738" s="11"/>
      <c r="AC738" s="11"/>
      <c r="AD738" s="11"/>
      <c r="AE738" s="11"/>
      <c r="AF738" s="74"/>
      <c r="AG738" s="29" t="s">
        <v>197</v>
      </c>
      <c r="AH738" s="118"/>
      <c r="AI738" s="159"/>
      <c r="AJ738" s="182"/>
      <c r="AK738" s="182"/>
      <c r="AL738" s="182"/>
      <c r="AM738" s="182"/>
      <c r="AN738" s="182"/>
      <c r="AO738" s="70">
        <f>MAX(AO$26:AO737)+1</f>
        <v>670</v>
      </c>
      <c r="AP738" s="70" t="s">
        <v>142</v>
      </c>
      <c r="AQ738" s="70" t="str">
        <f t="shared" si="104"/>
        <v>670.</v>
      </c>
      <c r="AS738" s="87"/>
      <c r="AV738" s="114"/>
    </row>
    <row r="739" spans="1:48" ht="22.5" customHeight="1" x14ac:dyDescent="0.25">
      <c r="A739" s="93" t="str">
        <f t="shared" si="105"/>
        <v>671.</v>
      </c>
      <c r="B739" s="93">
        <v>2101</v>
      </c>
      <c r="C739" s="221" t="s">
        <v>523</v>
      </c>
      <c r="D739" s="8">
        <v>1978</v>
      </c>
      <c r="E739" s="9" t="s">
        <v>23</v>
      </c>
      <c r="F739" s="9" t="s">
        <v>24</v>
      </c>
      <c r="G739" s="12">
        <v>5</v>
      </c>
      <c r="H739" s="12">
        <v>2</v>
      </c>
      <c r="I739" s="11">
        <v>1925.6</v>
      </c>
      <c r="J739" s="11">
        <v>1773.7</v>
      </c>
      <c r="K739" s="11">
        <v>1773.7</v>
      </c>
      <c r="L739" s="35">
        <v>98</v>
      </c>
      <c r="M739" s="11">
        <f t="shared" si="107"/>
        <v>1531607.9</v>
      </c>
      <c r="N739" s="11"/>
      <c r="O739" s="11"/>
      <c r="P739" s="11"/>
      <c r="Q739" s="11">
        <f t="shared" si="108"/>
        <v>1531607.9</v>
      </c>
      <c r="R739" s="11"/>
      <c r="S739" s="35"/>
      <c r="T739" s="11"/>
      <c r="U739" s="11">
        <v>553.79999999999995</v>
      </c>
      <c r="V739" s="11">
        <v>1531607.9</v>
      </c>
      <c r="W739" s="11"/>
      <c r="X739" s="11"/>
      <c r="Y739" s="11"/>
      <c r="Z739" s="11"/>
      <c r="AA739" s="11"/>
      <c r="AB739" s="11"/>
      <c r="AC739" s="11"/>
      <c r="AD739" s="11"/>
      <c r="AE739" s="11"/>
      <c r="AF739" s="74"/>
      <c r="AG739" s="29" t="s">
        <v>197</v>
      </c>
      <c r="AH739" s="118"/>
      <c r="AI739" s="159"/>
      <c r="AJ739" s="182"/>
      <c r="AK739" s="182"/>
      <c r="AL739" s="182"/>
      <c r="AM739" s="182"/>
      <c r="AN739" s="182"/>
      <c r="AO739" s="70">
        <f>MAX(AO$26:AO738)+1</f>
        <v>671</v>
      </c>
      <c r="AP739" s="70" t="s">
        <v>142</v>
      </c>
      <c r="AQ739" s="70" t="str">
        <f t="shared" si="104"/>
        <v>671.</v>
      </c>
      <c r="AS739" s="87"/>
      <c r="AV739" s="114"/>
    </row>
    <row r="740" spans="1:48" ht="22.5" customHeight="1" x14ac:dyDescent="0.25">
      <c r="A740" s="93" t="str">
        <f t="shared" si="105"/>
        <v>672.</v>
      </c>
      <c r="B740" s="93">
        <v>2092</v>
      </c>
      <c r="C740" s="221" t="s">
        <v>520</v>
      </c>
      <c r="D740" s="8">
        <v>1977</v>
      </c>
      <c r="E740" s="9" t="s">
        <v>23</v>
      </c>
      <c r="F740" s="9" t="s">
        <v>24</v>
      </c>
      <c r="G740" s="12">
        <v>5</v>
      </c>
      <c r="H740" s="12">
        <v>6</v>
      </c>
      <c r="I740" s="11">
        <v>4655</v>
      </c>
      <c r="J740" s="11">
        <v>4590.2</v>
      </c>
      <c r="K740" s="11">
        <v>4258.7</v>
      </c>
      <c r="L740" s="35">
        <v>212</v>
      </c>
      <c r="M740" s="11">
        <f t="shared" si="107"/>
        <v>2401222.65</v>
      </c>
      <c r="N740" s="11"/>
      <c r="O740" s="11"/>
      <c r="P740" s="11"/>
      <c r="Q740" s="11">
        <f t="shared" si="108"/>
        <v>2401222.65</v>
      </c>
      <c r="R740" s="11"/>
      <c r="S740" s="35"/>
      <c r="T740" s="11"/>
      <c r="U740" s="11">
        <v>1235</v>
      </c>
      <c r="V740" s="11">
        <v>2401222.65</v>
      </c>
      <c r="W740" s="11"/>
      <c r="X740" s="11"/>
      <c r="Y740" s="11"/>
      <c r="Z740" s="11"/>
      <c r="AA740" s="11"/>
      <c r="AB740" s="11"/>
      <c r="AC740" s="11"/>
      <c r="AD740" s="11"/>
      <c r="AE740" s="11"/>
      <c r="AF740" s="74"/>
      <c r="AG740" s="29" t="s">
        <v>197</v>
      </c>
      <c r="AH740" s="118"/>
      <c r="AI740" s="159"/>
      <c r="AJ740" s="182"/>
      <c r="AK740" s="182"/>
      <c r="AL740" s="182"/>
      <c r="AM740" s="182"/>
      <c r="AN740" s="182"/>
      <c r="AO740" s="70">
        <f>MAX(AO$26:AO739)+1</f>
        <v>672</v>
      </c>
      <c r="AP740" s="70" t="s">
        <v>142</v>
      </c>
      <c r="AQ740" s="70" t="str">
        <f t="shared" si="104"/>
        <v>672.</v>
      </c>
      <c r="AS740" s="87"/>
      <c r="AV740" s="114"/>
    </row>
    <row r="741" spans="1:48" ht="22.5" customHeight="1" x14ac:dyDescent="0.25">
      <c r="A741" s="93" t="str">
        <f t="shared" si="105"/>
        <v>673.</v>
      </c>
      <c r="B741" s="93">
        <v>1860</v>
      </c>
      <c r="C741" s="221" t="s">
        <v>494</v>
      </c>
      <c r="D741" s="8">
        <v>1983</v>
      </c>
      <c r="E741" s="9" t="s">
        <v>23</v>
      </c>
      <c r="F741" s="9" t="s">
        <v>26</v>
      </c>
      <c r="G741" s="12">
        <v>5</v>
      </c>
      <c r="H741" s="12">
        <v>3</v>
      </c>
      <c r="I741" s="11">
        <v>4556.3999999999996</v>
      </c>
      <c r="J741" s="11">
        <v>3623.8</v>
      </c>
      <c r="K741" s="11">
        <v>3240.1</v>
      </c>
      <c r="L741" s="35">
        <v>155</v>
      </c>
      <c r="M741" s="11">
        <f t="shared" si="107"/>
        <v>1566700</v>
      </c>
      <c r="N741" s="11"/>
      <c r="O741" s="11"/>
      <c r="P741" s="11"/>
      <c r="Q741" s="11">
        <f t="shared" si="108"/>
        <v>1566700</v>
      </c>
      <c r="R741" s="11"/>
      <c r="S741" s="35"/>
      <c r="T741" s="11"/>
      <c r="U741" s="11">
        <v>890</v>
      </c>
      <c r="V741" s="18">
        <v>1566700</v>
      </c>
      <c r="W741" s="11"/>
      <c r="X741" s="11"/>
      <c r="Y741" s="11"/>
      <c r="Z741" s="11"/>
      <c r="AA741" s="11"/>
      <c r="AB741" s="11"/>
      <c r="AC741" s="11"/>
      <c r="AD741" s="11"/>
      <c r="AE741" s="11"/>
      <c r="AF741" s="74"/>
      <c r="AG741" s="29" t="s">
        <v>197</v>
      </c>
      <c r="AH741" s="118"/>
      <c r="AI741" s="159"/>
      <c r="AJ741" s="182"/>
      <c r="AK741" s="182"/>
      <c r="AL741" s="182"/>
      <c r="AM741" s="182"/>
      <c r="AN741" s="182"/>
      <c r="AO741" s="70">
        <f>MAX(AO$26:AO740)+1</f>
        <v>673</v>
      </c>
      <c r="AP741" s="70" t="s">
        <v>142</v>
      </c>
      <c r="AQ741" s="70" t="str">
        <f t="shared" si="104"/>
        <v>673.</v>
      </c>
      <c r="AS741" s="87"/>
      <c r="AV741" s="114"/>
    </row>
    <row r="742" spans="1:48" ht="22.5" customHeight="1" x14ac:dyDescent="0.25">
      <c r="A742" s="93" t="str">
        <f t="shared" si="105"/>
        <v>674.</v>
      </c>
      <c r="B742" s="93">
        <v>2095</v>
      </c>
      <c r="C742" s="221" t="s">
        <v>521</v>
      </c>
      <c r="D742" s="8">
        <v>1981</v>
      </c>
      <c r="E742" s="9" t="s">
        <v>23</v>
      </c>
      <c r="F742" s="9" t="s">
        <v>24</v>
      </c>
      <c r="G742" s="12">
        <v>3</v>
      </c>
      <c r="H742" s="12">
        <v>4</v>
      </c>
      <c r="I742" s="11">
        <v>1931.4</v>
      </c>
      <c r="J742" s="11">
        <v>1769.2</v>
      </c>
      <c r="K742" s="11">
        <v>1769.2</v>
      </c>
      <c r="L742" s="35">
        <v>88</v>
      </c>
      <c r="M742" s="11">
        <f t="shared" si="107"/>
        <v>2516991.5</v>
      </c>
      <c r="N742" s="11"/>
      <c r="O742" s="11"/>
      <c r="P742" s="11"/>
      <c r="Q742" s="11">
        <f t="shared" si="108"/>
        <v>2516991.5</v>
      </c>
      <c r="R742" s="11"/>
      <c r="S742" s="35"/>
      <c r="T742" s="11"/>
      <c r="U742" s="11"/>
      <c r="V742" s="11"/>
      <c r="W742" s="11"/>
      <c r="X742" s="11"/>
      <c r="Y742" s="11">
        <v>1075</v>
      </c>
      <c r="Z742" s="11">
        <v>2516991.5</v>
      </c>
      <c r="AA742" s="11"/>
      <c r="AB742" s="11"/>
      <c r="AC742" s="11"/>
      <c r="AD742" s="11"/>
      <c r="AE742" s="11"/>
      <c r="AF742" s="74"/>
      <c r="AG742" s="29" t="s">
        <v>197</v>
      </c>
      <c r="AH742" s="118"/>
      <c r="AI742" s="159"/>
      <c r="AJ742" s="182"/>
      <c r="AK742" s="182"/>
      <c r="AL742" s="182"/>
      <c r="AM742" s="182"/>
      <c r="AN742" s="182"/>
      <c r="AO742" s="70">
        <f>MAX(AO$26:AO741)+1</f>
        <v>674</v>
      </c>
      <c r="AP742" s="70" t="s">
        <v>142</v>
      </c>
      <c r="AQ742" s="70" t="str">
        <f t="shared" si="104"/>
        <v>674.</v>
      </c>
      <c r="AS742" s="87"/>
      <c r="AV742" s="114"/>
    </row>
    <row r="743" spans="1:48" ht="22.5" customHeight="1" x14ac:dyDescent="0.25">
      <c r="A743" s="93" t="str">
        <f t="shared" si="105"/>
        <v>675.</v>
      </c>
      <c r="B743" s="93">
        <v>5558</v>
      </c>
      <c r="C743" s="225" t="s">
        <v>554</v>
      </c>
      <c r="D743" s="4">
        <v>1984</v>
      </c>
      <c r="E743" s="4" t="s">
        <v>23</v>
      </c>
      <c r="F743" s="4" t="s">
        <v>26</v>
      </c>
      <c r="G743" s="4">
        <v>3</v>
      </c>
      <c r="H743" s="4">
        <v>2</v>
      </c>
      <c r="I743" s="18">
        <v>1280.7</v>
      </c>
      <c r="J743" s="11">
        <v>755.7</v>
      </c>
      <c r="K743" s="18">
        <v>755.7</v>
      </c>
      <c r="L743" s="38">
        <v>81</v>
      </c>
      <c r="M743" s="18">
        <f t="shared" si="107"/>
        <v>311767.93</v>
      </c>
      <c r="N743" s="18"/>
      <c r="O743" s="18"/>
      <c r="P743" s="18"/>
      <c r="Q743" s="11">
        <f t="shared" si="108"/>
        <v>311767.93</v>
      </c>
      <c r="R743" s="18">
        <v>311767.93</v>
      </c>
      <c r="S743" s="3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207"/>
      <c r="AG743" s="29" t="s">
        <v>197</v>
      </c>
      <c r="AH743" s="118"/>
      <c r="AI743" s="159"/>
      <c r="AJ743" s="182" t="s">
        <v>1396</v>
      </c>
      <c r="AK743" s="182"/>
      <c r="AL743" s="182"/>
      <c r="AM743" s="182"/>
      <c r="AN743" s="182"/>
      <c r="AO743" s="70">
        <f>MAX(AO$26:AO742)+1</f>
        <v>675</v>
      </c>
      <c r="AP743" s="70" t="s">
        <v>142</v>
      </c>
      <c r="AQ743" s="70" t="str">
        <f t="shared" si="104"/>
        <v>675.</v>
      </c>
      <c r="AS743" s="70"/>
      <c r="AV743" s="114"/>
    </row>
    <row r="744" spans="1:48" ht="22.5" customHeight="1" x14ac:dyDescent="0.25">
      <c r="A744" s="93" t="str">
        <f t="shared" si="105"/>
        <v>676.</v>
      </c>
      <c r="B744" s="93">
        <v>1872</v>
      </c>
      <c r="C744" s="225" t="s">
        <v>531</v>
      </c>
      <c r="D744" s="4">
        <v>1975</v>
      </c>
      <c r="E744" s="4" t="s">
        <v>23</v>
      </c>
      <c r="F744" s="4" t="s">
        <v>26</v>
      </c>
      <c r="G744" s="4">
        <v>5</v>
      </c>
      <c r="H744" s="4">
        <v>4</v>
      </c>
      <c r="I744" s="18">
        <v>4534.6000000000004</v>
      </c>
      <c r="J744" s="11">
        <v>3398.4</v>
      </c>
      <c r="K744" s="18">
        <v>3398.4</v>
      </c>
      <c r="L744" s="38">
        <v>186</v>
      </c>
      <c r="M744" s="18">
        <f t="shared" si="107"/>
        <v>2069811.42</v>
      </c>
      <c r="N744" s="18"/>
      <c r="O744" s="18"/>
      <c r="P744" s="18"/>
      <c r="Q744" s="11">
        <f t="shared" si="108"/>
        <v>2069811.42</v>
      </c>
      <c r="R744" s="18"/>
      <c r="S744" s="38"/>
      <c r="T744" s="18"/>
      <c r="U744" s="18">
        <v>926.1</v>
      </c>
      <c r="V744" s="18">
        <v>2069811.42</v>
      </c>
      <c r="W744" s="18"/>
      <c r="X744" s="18"/>
      <c r="Y744" s="18"/>
      <c r="Z744" s="18"/>
      <c r="AA744" s="18"/>
      <c r="AB744" s="18"/>
      <c r="AC744" s="18"/>
      <c r="AD744" s="18"/>
      <c r="AE744" s="18"/>
      <c r="AF744" s="207"/>
      <c r="AG744" s="29" t="s">
        <v>197</v>
      </c>
      <c r="AH744" s="118"/>
      <c r="AI744" s="159"/>
      <c r="AJ744" s="182"/>
      <c r="AK744" s="182"/>
      <c r="AL744" s="182"/>
      <c r="AM744" s="182"/>
      <c r="AN744" s="182"/>
      <c r="AO744" s="70">
        <f>MAX(AO$26:AO743)+1</f>
        <v>676</v>
      </c>
      <c r="AP744" s="70" t="s">
        <v>142</v>
      </c>
      <c r="AQ744" s="70" t="str">
        <f t="shared" si="104"/>
        <v>676.</v>
      </c>
      <c r="AS744" s="70"/>
      <c r="AV744" s="114"/>
    </row>
    <row r="745" spans="1:48" ht="22.5" customHeight="1" x14ac:dyDescent="0.25">
      <c r="A745" s="93" t="str">
        <f t="shared" si="105"/>
        <v>677.</v>
      </c>
      <c r="B745" s="93">
        <v>2260</v>
      </c>
      <c r="C745" s="225" t="s">
        <v>567</v>
      </c>
      <c r="D745" s="4">
        <v>1979</v>
      </c>
      <c r="E745" s="4" t="s">
        <v>23</v>
      </c>
      <c r="F745" s="4" t="s">
        <v>24</v>
      </c>
      <c r="G745" s="4">
        <v>3</v>
      </c>
      <c r="H745" s="4">
        <v>2</v>
      </c>
      <c r="I745" s="18">
        <v>1298.4000000000001</v>
      </c>
      <c r="J745" s="11">
        <v>1175.7</v>
      </c>
      <c r="K745" s="18">
        <v>1175.7</v>
      </c>
      <c r="L745" s="38">
        <v>52</v>
      </c>
      <c r="M745" s="18">
        <f t="shared" si="107"/>
        <v>201185.05</v>
      </c>
      <c r="N745" s="18"/>
      <c r="O745" s="18"/>
      <c r="P745" s="18"/>
      <c r="Q745" s="11">
        <f t="shared" si="108"/>
        <v>201185.05</v>
      </c>
      <c r="R745" s="18">
        <v>201185.05</v>
      </c>
      <c r="S745" s="3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207"/>
      <c r="AG745" s="29" t="s">
        <v>197</v>
      </c>
      <c r="AH745" s="118"/>
      <c r="AI745" s="159"/>
      <c r="AJ745" s="182" t="s">
        <v>1396</v>
      </c>
      <c r="AK745" s="182"/>
      <c r="AL745" s="182"/>
      <c r="AM745" s="182"/>
      <c r="AN745" s="182"/>
      <c r="AO745" s="70">
        <f>MAX(AO$26:AO744)+1</f>
        <v>677</v>
      </c>
      <c r="AP745" s="70" t="s">
        <v>142</v>
      </c>
      <c r="AQ745" s="70" t="str">
        <f t="shared" si="104"/>
        <v>677.</v>
      </c>
      <c r="AS745" s="70"/>
      <c r="AV745" s="114"/>
    </row>
    <row r="746" spans="1:48" ht="22.5" customHeight="1" x14ac:dyDescent="0.25">
      <c r="A746" s="93" t="str">
        <f t="shared" si="105"/>
        <v>678.</v>
      </c>
      <c r="B746" s="93">
        <v>2111</v>
      </c>
      <c r="C746" s="221" t="s">
        <v>524</v>
      </c>
      <c r="D746" s="8">
        <v>1977</v>
      </c>
      <c r="E746" s="9" t="s">
        <v>23</v>
      </c>
      <c r="F746" s="9" t="s">
        <v>24</v>
      </c>
      <c r="G746" s="12">
        <v>3</v>
      </c>
      <c r="H746" s="12">
        <v>5</v>
      </c>
      <c r="I746" s="11">
        <v>2003.8</v>
      </c>
      <c r="J746" s="11">
        <v>1790.3</v>
      </c>
      <c r="K746" s="11">
        <v>1790.3</v>
      </c>
      <c r="L746" s="35">
        <v>95</v>
      </c>
      <c r="M746" s="11">
        <f t="shared" si="107"/>
        <v>2558016.42</v>
      </c>
      <c r="N746" s="11"/>
      <c r="O746" s="11"/>
      <c r="P746" s="11"/>
      <c r="Q746" s="11">
        <f t="shared" si="108"/>
        <v>2558016.42</v>
      </c>
      <c r="R746" s="11"/>
      <c r="S746" s="35"/>
      <c r="T746" s="11"/>
      <c r="U746" s="11">
        <v>860.6</v>
      </c>
      <c r="V746" s="11">
        <v>2558016.42</v>
      </c>
      <c r="W746" s="11"/>
      <c r="X746" s="11"/>
      <c r="Y746" s="11"/>
      <c r="Z746" s="11"/>
      <c r="AA746" s="11"/>
      <c r="AB746" s="11"/>
      <c r="AC746" s="11"/>
      <c r="AD746" s="11"/>
      <c r="AE746" s="11"/>
      <c r="AF746" s="74"/>
      <c r="AG746" s="29" t="s">
        <v>197</v>
      </c>
      <c r="AH746" s="118"/>
      <c r="AI746" s="159"/>
      <c r="AJ746" s="182"/>
      <c r="AK746" s="182"/>
      <c r="AL746" s="182"/>
      <c r="AM746" s="182"/>
      <c r="AN746" s="182"/>
      <c r="AO746" s="70">
        <f>MAX(AO$26:AO745)+1</f>
        <v>678</v>
      </c>
      <c r="AP746" s="70" t="s">
        <v>142</v>
      </c>
      <c r="AQ746" s="70" t="str">
        <f t="shared" si="104"/>
        <v>678.</v>
      </c>
      <c r="AS746" s="87"/>
      <c r="AV746" s="114"/>
    </row>
    <row r="747" spans="1:48" ht="22.5" customHeight="1" x14ac:dyDescent="0.25">
      <c r="A747" s="93" t="str">
        <f t="shared" si="105"/>
        <v>679.</v>
      </c>
      <c r="B747" s="93">
        <v>2178</v>
      </c>
      <c r="C747" s="221" t="s">
        <v>513</v>
      </c>
      <c r="D747" s="8">
        <v>1971</v>
      </c>
      <c r="E747" s="9" t="s">
        <v>23</v>
      </c>
      <c r="F747" s="9" t="s">
        <v>24</v>
      </c>
      <c r="G747" s="12">
        <v>2</v>
      </c>
      <c r="H747" s="12">
        <v>2</v>
      </c>
      <c r="I747" s="11">
        <v>968.6</v>
      </c>
      <c r="J747" s="11">
        <v>894.5</v>
      </c>
      <c r="K747" s="11">
        <v>894.5</v>
      </c>
      <c r="L747" s="35">
        <v>30</v>
      </c>
      <c r="M747" s="11">
        <f t="shared" si="107"/>
        <v>180901.04</v>
      </c>
      <c r="N747" s="11"/>
      <c r="O747" s="11"/>
      <c r="P747" s="11"/>
      <c r="Q747" s="11">
        <f t="shared" si="108"/>
        <v>180901.04</v>
      </c>
      <c r="R747" s="11">
        <v>180901.04</v>
      </c>
      <c r="S747" s="35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74"/>
      <c r="AG747" s="29" t="s">
        <v>197</v>
      </c>
      <c r="AH747" s="118"/>
      <c r="AI747" s="159"/>
      <c r="AJ747" s="182" t="s">
        <v>1396</v>
      </c>
      <c r="AK747" s="182"/>
      <c r="AL747" s="182"/>
      <c r="AM747" s="182"/>
      <c r="AN747" s="182"/>
      <c r="AO747" s="70">
        <f>MAX(AO$26:AO746)+1</f>
        <v>679</v>
      </c>
      <c r="AP747" s="70" t="s">
        <v>142</v>
      </c>
      <c r="AQ747" s="70" t="str">
        <f t="shared" si="104"/>
        <v>679.</v>
      </c>
      <c r="AS747" s="87"/>
      <c r="AV747" s="114"/>
    </row>
    <row r="748" spans="1:48" ht="22.5" customHeight="1" x14ac:dyDescent="0.25">
      <c r="A748" s="93" t="str">
        <f t="shared" si="105"/>
        <v>680.</v>
      </c>
      <c r="B748" s="93">
        <v>2179</v>
      </c>
      <c r="C748" s="225" t="s">
        <v>549</v>
      </c>
      <c r="D748" s="4">
        <v>1988</v>
      </c>
      <c r="E748" s="4" t="s">
        <v>23</v>
      </c>
      <c r="F748" s="4" t="s">
        <v>26</v>
      </c>
      <c r="G748" s="4">
        <v>3</v>
      </c>
      <c r="H748" s="4">
        <v>2</v>
      </c>
      <c r="I748" s="18">
        <v>895.4</v>
      </c>
      <c r="J748" s="11">
        <v>833.3</v>
      </c>
      <c r="K748" s="18">
        <v>883.3</v>
      </c>
      <c r="L748" s="38">
        <v>38</v>
      </c>
      <c r="M748" s="18">
        <f t="shared" si="107"/>
        <v>900577.13</v>
      </c>
      <c r="N748" s="18"/>
      <c r="O748" s="18"/>
      <c r="P748" s="18"/>
      <c r="Q748" s="11">
        <f t="shared" si="108"/>
        <v>900577.13</v>
      </c>
      <c r="R748" s="18"/>
      <c r="S748" s="38"/>
      <c r="T748" s="18"/>
      <c r="U748" s="18">
        <v>408.6</v>
      </c>
      <c r="V748" s="18">
        <v>900577.13</v>
      </c>
      <c r="W748" s="18"/>
      <c r="X748" s="18"/>
      <c r="Y748" s="18"/>
      <c r="Z748" s="18"/>
      <c r="AA748" s="18"/>
      <c r="AB748" s="18"/>
      <c r="AC748" s="18"/>
      <c r="AD748" s="18"/>
      <c r="AE748" s="18"/>
      <c r="AF748" s="207"/>
      <c r="AG748" s="29" t="s">
        <v>197</v>
      </c>
      <c r="AH748" s="118"/>
      <c r="AI748" s="159"/>
      <c r="AJ748" s="182"/>
      <c r="AK748" s="182"/>
      <c r="AL748" s="182"/>
      <c r="AM748" s="182"/>
      <c r="AN748" s="182"/>
      <c r="AO748" s="70">
        <f>MAX(AO$26:AO747)+1</f>
        <v>680</v>
      </c>
      <c r="AP748" s="70" t="s">
        <v>142</v>
      </c>
      <c r="AQ748" s="70" t="str">
        <f t="shared" si="104"/>
        <v>680.</v>
      </c>
      <c r="AS748" s="70"/>
      <c r="AV748" s="114"/>
    </row>
    <row r="749" spans="1:48" ht="22.5" customHeight="1" x14ac:dyDescent="0.25">
      <c r="A749" s="93" t="str">
        <f t="shared" si="105"/>
        <v>681.</v>
      </c>
      <c r="B749" s="93">
        <v>2067</v>
      </c>
      <c r="C749" s="221" t="s">
        <v>518</v>
      </c>
      <c r="D749" s="8">
        <v>1981</v>
      </c>
      <c r="E749" s="9" t="s">
        <v>23</v>
      </c>
      <c r="F749" s="9" t="s">
        <v>24</v>
      </c>
      <c r="G749" s="12">
        <v>3</v>
      </c>
      <c r="H749" s="12">
        <v>2</v>
      </c>
      <c r="I749" s="11">
        <v>1169.3</v>
      </c>
      <c r="J749" s="11">
        <v>1078.2</v>
      </c>
      <c r="K749" s="11">
        <v>1078.2</v>
      </c>
      <c r="L749" s="35">
        <v>59</v>
      </c>
      <c r="M749" s="11">
        <f t="shared" si="107"/>
        <v>1677449.54</v>
      </c>
      <c r="N749" s="11"/>
      <c r="O749" s="11"/>
      <c r="P749" s="11"/>
      <c r="Q749" s="11">
        <f t="shared" si="108"/>
        <v>1677449.54</v>
      </c>
      <c r="R749" s="11"/>
      <c r="S749" s="35"/>
      <c r="T749" s="11"/>
      <c r="U749" s="11">
        <v>505.2</v>
      </c>
      <c r="V749" s="11">
        <v>1677449.54</v>
      </c>
      <c r="W749" s="11"/>
      <c r="X749" s="11"/>
      <c r="Y749" s="11"/>
      <c r="Z749" s="11"/>
      <c r="AA749" s="11"/>
      <c r="AB749" s="11"/>
      <c r="AC749" s="11"/>
      <c r="AD749" s="11"/>
      <c r="AE749" s="11"/>
      <c r="AF749" s="74"/>
      <c r="AG749" s="29" t="s">
        <v>197</v>
      </c>
      <c r="AH749" s="118"/>
      <c r="AI749" s="159"/>
      <c r="AJ749" s="182"/>
      <c r="AK749" s="182"/>
      <c r="AL749" s="182"/>
      <c r="AM749" s="182"/>
      <c r="AN749" s="182"/>
      <c r="AO749" s="70">
        <f>MAX(AO$26:AO748)+1</f>
        <v>681</v>
      </c>
      <c r="AP749" s="70" t="s">
        <v>142</v>
      </c>
      <c r="AQ749" s="70" t="str">
        <f t="shared" si="104"/>
        <v>681.</v>
      </c>
      <c r="AS749" s="87"/>
      <c r="AV749" s="114"/>
    </row>
    <row r="750" spans="1:48" ht="22.5" customHeight="1" x14ac:dyDescent="0.25">
      <c r="A750" s="93" t="str">
        <f t="shared" si="105"/>
        <v>682.</v>
      </c>
      <c r="B750" s="93">
        <v>2259</v>
      </c>
      <c r="C750" s="225" t="s">
        <v>566</v>
      </c>
      <c r="D750" s="4">
        <v>1989</v>
      </c>
      <c r="E750" s="4" t="s">
        <v>23</v>
      </c>
      <c r="F750" s="4" t="s">
        <v>24</v>
      </c>
      <c r="G750" s="4">
        <v>3</v>
      </c>
      <c r="H750" s="4">
        <v>2</v>
      </c>
      <c r="I750" s="18">
        <v>1403.4</v>
      </c>
      <c r="J750" s="11">
        <v>1299.9000000000001</v>
      </c>
      <c r="K750" s="18">
        <v>714.4</v>
      </c>
      <c r="L750" s="38">
        <v>64</v>
      </c>
      <c r="M750" s="18">
        <f t="shared" si="107"/>
        <v>1944679.69</v>
      </c>
      <c r="N750" s="18"/>
      <c r="O750" s="18"/>
      <c r="P750" s="18"/>
      <c r="Q750" s="11">
        <f t="shared" si="108"/>
        <v>1944679.69</v>
      </c>
      <c r="R750" s="18"/>
      <c r="S750" s="38"/>
      <c r="T750" s="18"/>
      <c r="U750" s="18">
        <v>580.5</v>
      </c>
      <c r="V750" s="18">
        <v>1944679.69</v>
      </c>
      <c r="W750" s="18"/>
      <c r="X750" s="18"/>
      <c r="Y750" s="18"/>
      <c r="Z750" s="18"/>
      <c r="AA750" s="18"/>
      <c r="AB750" s="18"/>
      <c r="AC750" s="18"/>
      <c r="AD750" s="18"/>
      <c r="AE750" s="18"/>
      <c r="AF750" s="207"/>
      <c r="AG750" s="29" t="s">
        <v>197</v>
      </c>
      <c r="AH750" s="118"/>
      <c r="AI750" s="159"/>
      <c r="AJ750" s="182"/>
      <c r="AK750" s="182"/>
      <c r="AL750" s="182"/>
      <c r="AM750" s="182"/>
      <c r="AN750" s="182"/>
      <c r="AO750" s="70">
        <f>MAX(AO$26:AO749)+1</f>
        <v>682</v>
      </c>
      <c r="AP750" s="70" t="s">
        <v>142</v>
      </c>
      <c r="AQ750" s="70" t="str">
        <f t="shared" si="104"/>
        <v>682.</v>
      </c>
      <c r="AS750" s="70"/>
      <c r="AV750" s="114"/>
    </row>
    <row r="751" spans="1:48" ht="22.5" customHeight="1" x14ac:dyDescent="0.25">
      <c r="A751" s="93" t="str">
        <f t="shared" si="105"/>
        <v>683.</v>
      </c>
      <c r="B751" s="93">
        <v>1935</v>
      </c>
      <c r="C751" s="227" t="s">
        <v>1235</v>
      </c>
      <c r="D751" s="4">
        <v>1984</v>
      </c>
      <c r="E751" s="4" t="s">
        <v>23</v>
      </c>
      <c r="F751" s="4" t="s">
        <v>24</v>
      </c>
      <c r="G751" s="4">
        <v>2</v>
      </c>
      <c r="H751" s="4">
        <v>2</v>
      </c>
      <c r="I751" s="18">
        <v>1431.3</v>
      </c>
      <c r="J751" s="11">
        <v>1278.9000000000001</v>
      </c>
      <c r="K751" s="18">
        <v>1278.9000000000001</v>
      </c>
      <c r="L751" s="38">
        <v>66</v>
      </c>
      <c r="M751" s="18">
        <f t="shared" si="107"/>
        <v>1406414.84</v>
      </c>
      <c r="N751" s="18"/>
      <c r="O751" s="18"/>
      <c r="P751" s="18"/>
      <c r="Q751" s="11">
        <f t="shared" si="108"/>
        <v>1406414.84</v>
      </c>
      <c r="R751" s="18"/>
      <c r="S751" s="38"/>
      <c r="T751" s="18"/>
      <c r="U751" s="18">
        <v>570.6</v>
      </c>
      <c r="V751" s="18">
        <v>1406414.84</v>
      </c>
      <c r="W751" s="18"/>
      <c r="X751" s="18"/>
      <c r="Y751" s="18"/>
      <c r="Z751" s="18"/>
      <c r="AA751" s="18"/>
      <c r="AB751" s="18"/>
      <c r="AC751" s="18"/>
      <c r="AD751" s="18"/>
      <c r="AE751" s="18"/>
      <c r="AF751" s="207"/>
      <c r="AG751" s="29" t="s">
        <v>197</v>
      </c>
      <c r="AH751" s="118"/>
      <c r="AI751" s="159"/>
      <c r="AJ751" s="182"/>
      <c r="AK751" s="182"/>
      <c r="AL751" s="182"/>
      <c r="AM751" s="182"/>
      <c r="AN751" s="182"/>
      <c r="AO751" s="70">
        <f>MAX(AO$26:AO750)+1</f>
        <v>683</v>
      </c>
      <c r="AP751" s="70" t="s">
        <v>142</v>
      </c>
      <c r="AQ751" s="70" t="str">
        <f t="shared" si="104"/>
        <v>683.</v>
      </c>
      <c r="AS751" s="87"/>
      <c r="AV751" s="114"/>
    </row>
    <row r="752" spans="1:48" ht="22.5" customHeight="1" x14ac:dyDescent="0.25">
      <c r="A752" s="93" t="str">
        <f t="shared" si="105"/>
        <v>684.</v>
      </c>
      <c r="B752" s="93">
        <v>2061</v>
      </c>
      <c r="C752" s="227" t="s">
        <v>1258</v>
      </c>
      <c r="D752" s="4">
        <v>1982</v>
      </c>
      <c r="E752" s="4" t="s">
        <v>23</v>
      </c>
      <c r="F752" s="4" t="s">
        <v>24</v>
      </c>
      <c r="G752" s="4">
        <v>3</v>
      </c>
      <c r="H752" s="4">
        <v>2</v>
      </c>
      <c r="I752" s="18">
        <v>1051.4000000000001</v>
      </c>
      <c r="J752" s="11">
        <v>925.9</v>
      </c>
      <c r="K752" s="18">
        <v>925.9</v>
      </c>
      <c r="L752" s="38">
        <v>40</v>
      </c>
      <c r="M752" s="18">
        <f t="shared" si="107"/>
        <v>1725059.93</v>
      </c>
      <c r="N752" s="18"/>
      <c r="O752" s="18"/>
      <c r="P752" s="18"/>
      <c r="Q752" s="11">
        <f t="shared" si="108"/>
        <v>1725059.93</v>
      </c>
      <c r="R752" s="18"/>
      <c r="S752" s="38"/>
      <c r="T752" s="18"/>
      <c r="U752" s="18">
        <v>515</v>
      </c>
      <c r="V752" s="18">
        <v>1725059.93</v>
      </c>
      <c r="W752" s="18"/>
      <c r="X752" s="18"/>
      <c r="Y752" s="18"/>
      <c r="Z752" s="18"/>
      <c r="AA752" s="18"/>
      <c r="AB752" s="18"/>
      <c r="AC752" s="18"/>
      <c r="AD752" s="18"/>
      <c r="AE752" s="18"/>
      <c r="AF752" s="74"/>
      <c r="AG752" s="29" t="s">
        <v>197</v>
      </c>
      <c r="AH752" s="118"/>
      <c r="AI752" s="159"/>
      <c r="AJ752" s="182"/>
      <c r="AK752" s="182"/>
      <c r="AL752" s="182"/>
      <c r="AM752" s="182"/>
      <c r="AN752" s="182"/>
      <c r="AO752" s="70">
        <f>MAX(AO$26:AO751)+1</f>
        <v>684</v>
      </c>
      <c r="AP752" s="70" t="s">
        <v>142</v>
      </c>
      <c r="AQ752" s="70" t="str">
        <f t="shared" si="104"/>
        <v>684.</v>
      </c>
      <c r="AS752" s="87"/>
      <c r="AV752" s="114"/>
    </row>
    <row r="753" spans="1:48" ht="22.5" customHeight="1" x14ac:dyDescent="0.25">
      <c r="A753" s="93" t="str">
        <f t="shared" si="105"/>
        <v>685.</v>
      </c>
      <c r="B753" s="93">
        <v>2265</v>
      </c>
      <c r="C753" s="225" t="s">
        <v>568</v>
      </c>
      <c r="D753" s="4">
        <v>1983</v>
      </c>
      <c r="E753" s="4" t="s">
        <v>23</v>
      </c>
      <c r="F753" s="4" t="s">
        <v>24</v>
      </c>
      <c r="G753" s="4">
        <v>3</v>
      </c>
      <c r="H753" s="4">
        <v>2</v>
      </c>
      <c r="I753" s="18">
        <v>1302.8</v>
      </c>
      <c r="J753" s="11">
        <v>1180.0999999999999</v>
      </c>
      <c r="K753" s="18">
        <v>1180.0999999999999</v>
      </c>
      <c r="L753" s="38">
        <v>53</v>
      </c>
      <c r="M753" s="18">
        <f t="shared" si="107"/>
        <v>1946125.51</v>
      </c>
      <c r="N753" s="18"/>
      <c r="O753" s="18"/>
      <c r="P753" s="18"/>
      <c r="Q753" s="11">
        <f t="shared" si="108"/>
        <v>1946125.51</v>
      </c>
      <c r="R753" s="18"/>
      <c r="S753" s="38"/>
      <c r="T753" s="18"/>
      <c r="U753" s="18">
        <v>636.70000000000005</v>
      </c>
      <c r="V753" s="18">
        <v>1946125.51</v>
      </c>
      <c r="W753" s="18"/>
      <c r="X753" s="18"/>
      <c r="Y753" s="18"/>
      <c r="Z753" s="18"/>
      <c r="AA753" s="18"/>
      <c r="AB753" s="18"/>
      <c r="AC753" s="18"/>
      <c r="AD753" s="18"/>
      <c r="AE753" s="18"/>
      <c r="AF753" s="207"/>
      <c r="AG753" s="29" t="s">
        <v>197</v>
      </c>
      <c r="AH753" s="118"/>
      <c r="AI753" s="159"/>
      <c r="AJ753" s="182"/>
      <c r="AK753" s="182"/>
      <c r="AL753" s="182"/>
      <c r="AM753" s="182"/>
      <c r="AN753" s="182"/>
      <c r="AO753" s="70">
        <f>MAX(AO$26:AO752)+1</f>
        <v>685</v>
      </c>
      <c r="AP753" s="70" t="s">
        <v>142</v>
      </c>
      <c r="AQ753" s="70" t="str">
        <f t="shared" si="104"/>
        <v>685.</v>
      </c>
      <c r="AS753" s="70"/>
      <c r="AV753" s="114"/>
    </row>
    <row r="754" spans="1:48" ht="22.5" customHeight="1" x14ac:dyDescent="0.25">
      <c r="A754" s="93" t="str">
        <f t="shared" si="105"/>
        <v>686.</v>
      </c>
      <c r="B754" s="93">
        <v>2184</v>
      </c>
      <c r="C754" s="221" t="s">
        <v>514</v>
      </c>
      <c r="D754" s="8">
        <v>1977</v>
      </c>
      <c r="E754" s="9" t="s">
        <v>23</v>
      </c>
      <c r="F754" s="9" t="s">
        <v>24</v>
      </c>
      <c r="G754" s="12">
        <v>2</v>
      </c>
      <c r="H754" s="12">
        <v>3</v>
      </c>
      <c r="I754" s="11">
        <v>930.3</v>
      </c>
      <c r="J754" s="11">
        <v>852.7</v>
      </c>
      <c r="K754" s="11">
        <v>852.7</v>
      </c>
      <c r="L754" s="35">
        <v>42</v>
      </c>
      <c r="M754" s="11">
        <f t="shared" si="107"/>
        <v>350148.85</v>
      </c>
      <c r="N754" s="11"/>
      <c r="O754" s="11"/>
      <c r="P754" s="11"/>
      <c r="Q754" s="11">
        <f t="shared" si="108"/>
        <v>350148.85</v>
      </c>
      <c r="R754" s="11">
        <v>350148.85</v>
      </c>
      <c r="S754" s="35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74"/>
      <c r="AG754" s="29" t="s">
        <v>197</v>
      </c>
      <c r="AH754" s="118"/>
      <c r="AI754" s="159"/>
      <c r="AJ754" s="182" t="s">
        <v>1393</v>
      </c>
      <c r="AK754" s="182"/>
      <c r="AL754" s="182"/>
      <c r="AM754" s="182"/>
      <c r="AN754" s="182"/>
      <c r="AO754" s="70">
        <f>MAX(AO$26:AO753)+1</f>
        <v>686</v>
      </c>
      <c r="AP754" s="70" t="s">
        <v>142</v>
      </c>
      <c r="AQ754" s="70" t="str">
        <f t="shared" si="104"/>
        <v>686.</v>
      </c>
      <c r="AS754" s="87"/>
      <c r="AV754" s="114"/>
    </row>
    <row r="755" spans="1:48" ht="22.5" customHeight="1" x14ac:dyDescent="0.25">
      <c r="A755" s="93" t="str">
        <f t="shared" si="105"/>
        <v>687.</v>
      </c>
      <c r="B755" s="93">
        <v>2016</v>
      </c>
      <c r="C755" s="221" t="s">
        <v>506</v>
      </c>
      <c r="D755" s="8">
        <v>1980</v>
      </c>
      <c r="E755" s="9" t="s">
        <v>23</v>
      </c>
      <c r="F755" s="9" t="s">
        <v>26</v>
      </c>
      <c r="G755" s="12">
        <v>2</v>
      </c>
      <c r="H755" s="12">
        <v>3</v>
      </c>
      <c r="I755" s="11">
        <v>792.7</v>
      </c>
      <c r="J755" s="11">
        <v>573.29999999999995</v>
      </c>
      <c r="K755" s="11">
        <v>573.29999999999995</v>
      </c>
      <c r="L755" s="35">
        <v>59</v>
      </c>
      <c r="M755" s="11">
        <f t="shared" si="107"/>
        <v>1560984.74</v>
      </c>
      <c r="N755" s="11"/>
      <c r="O755" s="11"/>
      <c r="P755" s="11"/>
      <c r="Q755" s="11">
        <f t="shared" si="108"/>
        <v>1560984.74</v>
      </c>
      <c r="R755" s="11"/>
      <c r="S755" s="35"/>
      <c r="T755" s="11"/>
      <c r="U755" s="11">
        <v>539</v>
      </c>
      <c r="V755" s="11">
        <v>1560984.74</v>
      </c>
      <c r="W755" s="11"/>
      <c r="X755" s="11"/>
      <c r="Y755" s="11"/>
      <c r="Z755" s="11"/>
      <c r="AA755" s="11"/>
      <c r="AB755" s="11"/>
      <c r="AC755" s="11"/>
      <c r="AD755" s="11"/>
      <c r="AE755" s="11"/>
      <c r="AF755" s="74"/>
      <c r="AG755" s="29" t="s">
        <v>197</v>
      </c>
      <c r="AH755" s="118"/>
      <c r="AI755" s="159"/>
      <c r="AJ755" s="182"/>
      <c r="AK755" s="182"/>
      <c r="AL755" s="182"/>
      <c r="AM755" s="182"/>
      <c r="AN755" s="182"/>
      <c r="AO755" s="70">
        <f>MAX(AO$26:AO754)+1</f>
        <v>687</v>
      </c>
      <c r="AP755" s="70" t="s">
        <v>142</v>
      </c>
      <c r="AQ755" s="70" t="str">
        <f t="shared" si="104"/>
        <v>687.</v>
      </c>
      <c r="AS755" s="87"/>
      <c r="AV755" s="114"/>
    </row>
    <row r="756" spans="1:48" ht="22.5" customHeight="1" x14ac:dyDescent="0.25">
      <c r="A756" s="93" t="str">
        <f t="shared" si="105"/>
        <v>688.</v>
      </c>
      <c r="B756" s="93">
        <v>2058</v>
      </c>
      <c r="C756" s="225" t="s">
        <v>544</v>
      </c>
      <c r="D756" s="4">
        <v>1985</v>
      </c>
      <c r="E756" s="4" t="s">
        <v>23</v>
      </c>
      <c r="F756" s="4" t="s">
        <v>24</v>
      </c>
      <c r="G756" s="4">
        <v>5</v>
      </c>
      <c r="H756" s="4">
        <v>2</v>
      </c>
      <c r="I756" s="18">
        <v>2301.6999999999998</v>
      </c>
      <c r="J756" s="11">
        <v>1847</v>
      </c>
      <c r="K756" s="18">
        <v>1812.7</v>
      </c>
      <c r="L756" s="38">
        <v>112</v>
      </c>
      <c r="M756" s="18">
        <f t="shared" si="107"/>
        <v>797292.45</v>
      </c>
      <c r="N756" s="18"/>
      <c r="O756" s="18"/>
      <c r="P756" s="18"/>
      <c r="Q756" s="11">
        <f t="shared" si="108"/>
        <v>797292.45</v>
      </c>
      <c r="R756" s="18">
        <v>797292.45</v>
      </c>
      <c r="S756" s="3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207"/>
      <c r="AG756" s="29" t="s">
        <v>197</v>
      </c>
      <c r="AH756" s="118"/>
      <c r="AI756" s="159"/>
      <c r="AJ756" s="182" t="s">
        <v>1393</v>
      </c>
      <c r="AK756" s="182"/>
      <c r="AL756" s="182"/>
      <c r="AM756" s="182"/>
      <c r="AN756" s="182"/>
      <c r="AO756" s="70">
        <f>MAX(AO$26:AO755)+1</f>
        <v>688</v>
      </c>
      <c r="AP756" s="70" t="s">
        <v>142</v>
      </c>
      <c r="AQ756" s="70" t="str">
        <f t="shared" si="104"/>
        <v>688.</v>
      </c>
      <c r="AS756" s="70"/>
      <c r="AV756" s="114"/>
    </row>
    <row r="757" spans="1:48" ht="22.5" customHeight="1" x14ac:dyDescent="0.25">
      <c r="A757" s="93" t="str">
        <f t="shared" si="105"/>
        <v>689.</v>
      </c>
      <c r="B757" s="93">
        <v>1873</v>
      </c>
      <c r="C757" s="221" t="s">
        <v>495</v>
      </c>
      <c r="D757" s="8">
        <v>1978</v>
      </c>
      <c r="E757" s="9" t="s">
        <v>23</v>
      </c>
      <c r="F757" s="9" t="s">
        <v>26</v>
      </c>
      <c r="G757" s="12">
        <v>5</v>
      </c>
      <c r="H757" s="12">
        <v>5</v>
      </c>
      <c r="I757" s="11">
        <v>6350.6</v>
      </c>
      <c r="J757" s="11">
        <v>4782.2</v>
      </c>
      <c r="K757" s="11">
        <v>4724.5</v>
      </c>
      <c r="L757" s="35">
        <v>146</v>
      </c>
      <c r="M757" s="11">
        <f t="shared" si="107"/>
        <v>1241514.57</v>
      </c>
      <c r="N757" s="11"/>
      <c r="O757" s="11"/>
      <c r="P757" s="11"/>
      <c r="Q757" s="11">
        <f t="shared" si="108"/>
        <v>1241514.57</v>
      </c>
      <c r="R757" s="11"/>
      <c r="S757" s="35"/>
      <c r="T757" s="11"/>
      <c r="U757" s="11">
        <v>1263.7</v>
      </c>
      <c r="V757" s="11">
        <v>1241514.57</v>
      </c>
      <c r="W757" s="11"/>
      <c r="X757" s="11"/>
      <c r="Y757" s="11"/>
      <c r="Z757" s="11"/>
      <c r="AA757" s="11"/>
      <c r="AB757" s="11"/>
      <c r="AC757" s="11"/>
      <c r="AD757" s="11"/>
      <c r="AE757" s="11"/>
      <c r="AF757" s="74"/>
      <c r="AG757" s="29" t="s">
        <v>197</v>
      </c>
      <c r="AH757" s="118"/>
      <c r="AI757" s="159"/>
      <c r="AJ757" s="182"/>
      <c r="AK757" s="182"/>
      <c r="AL757" s="182"/>
      <c r="AM757" s="182"/>
      <c r="AN757" s="182"/>
      <c r="AO757" s="70">
        <f>MAX(AO$26:AO756)+1</f>
        <v>689</v>
      </c>
      <c r="AP757" s="70" t="s">
        <v>142</v>
      </c>
      <c r="AQ757" s="70" t="str">
        <f t="shared" si="104"/>
        <v>689.</v>
      </c>
      <c r="AS757" s="87"/>
      <c r="AV757" s="114"/>
    </row>
    <row r="758" spans="1:48" ht="22.5" customHeight="1" x14ac:dyDescent="0.25">
      <c r="A758" s="93" t="str">
        <f t="shared" si="105"/>
        <v>690.</v>
      </c>
      <c r="B758" s="93">
        <v>2100</v>
      </c>
      <c r="C758" s="221" t="s">
        <v>522</v>
      </c>
      <c r="D758" s="8">
        <v>1978</v>
      </c>
      <c r="E758" s="9" t="s">
        <v>23</v>
      </c>
      <c r="F758" s="9" t="s">
        <v>24</v>
      </c>
      <c r="G758" s="12">
        <v>5</v>
      </c>
      <c r="H758" s="12">
        <v>2</v>
      </c>
      <c r="I758" s="11">
        <v>1906.6</v>
      </c>
      <c r="J758" s="11">
        <v>1754.6</v>
      </c>
      <c r="K758" s="11">
        <v>1754.3</v>
      </c>
      <c r="L758" s="35">
        <v>96</v>
      </c>
      <c r="M758" s="11">
        <f t="shared" si="107"/>
        <v>1407289.37</v>
      </c>
      <c r="N758" s="11"/>
      <c r="O758" s="11"/>
      <c r="P758" s="11"/>
      <c r="Q758" s="11">
        <f t="shared" si="108"/>
        <v>1407289.37</v>
      </c>
      <c r="R758" s="11"/>
      <c r="S758" s="35"/>
      <c r="T758" s="11"/>
      <c r="U758" s="11">
        <v>486</v>
      </c>
      <c r="V758" s="11">
        <v>1407289.37</v>
      </c>
      <c r="W758" s="11"/>
      <c r="X758" s="11"/>
      <c r="Y758" s="11"/>
      <c r="Z758" s="11"/>
      <c r="AA758" s="11"/>
      <c r="AB758" s="11"/>
      <c r="AC758" s="11"/>
      <c r="AD758" s="11"/>
      <c r="AE758" s="11"/>
      <c r="AF758" s="74"/>
      <c r="AG758" s="29" t="s">
        <v>197</v>
      </c>
      <c r="AH758" s="118"/>
      <c r="AI758" s="159"/>
      <c r="AJ758" s="182"/>
      <c r="AK758" s="182"/>
      <c r="AL758" s="182"/>
      <c r="AM758" s="182"/>
      <c r="AN758" s="182"/>
      <c r="AO758" s="70">
        <f>MAX(AO$26:AO757)+1</f>
        <v>690</v>
      </c>
      <c r="AP758" s="70" t="s">
        <v>142</v>
      </c>
      <c r="AQ758" s="70" t="str">
        <f t="shared" si="104"/>
        <v>690.</v>
      </c>
      <c r="AS758" s="87"/>
      <c r="AV758" s="114"/>
    </row>
    <row r="759" spans="1:48" ht="22.5" customHeight="1" x14ac:dyDescent="0.25">
      <c r="A759" s="93" t="str">
        <f t="shared" si="105"/>
        <v>691.</v>
      </c>
      <c r="B759" s="93">
        <v>2007</v>
      </c>
      <c r="C759" s="225" t="s">
        <v>541</v>
      </c>
      <c r="D759" s="4">
        <v>1981</v>
      </c>
      <c r="E759" s="4" t="s">
        <v>23</v>
      </c>
      <c r="F759" s="4" t="s">
        <v>26</v>
      </c>
      <c r="G759" s="4">
        <v>5</v>
      </c>
      <c r="H759" s="4">
        <v>6</v>
      </c>
      <c r="I759" s="18">
        <v>4724.8</v>
      </c>
      <c r="J759" s="11">
        <v>3211.8</v>
      </c>
      <c r="K759" s="18">
        <v>3211.8</v>
      </c>
      <c r="L759" s="38">
        <v>259</v>
      </c>
      <c r="M759" s="18">
        <f t="shared" si="107"/>
        <v>1544702</v>
      </c>
      <c r="N759" s="18"/>
      <c r="O759" s="18"/>
      <c r="P759" s="18"/>
      <c r="Q759" s="11">
        <f t="shared" si="108"/>
        <v>1544702</v>
      </c>
      <c r="R759" s="18"/>
      <c r="S759" s="38"/>
      <c r="T759" s="18"/>
      <c r="U759" s="18">
        <v>1560</v>
      </c>
      <c r="V759" s="18">
        <v>1544702</v>
      </c>
      <c r="W759" s="18"/>
      <c r="X759" s="18"/>
      <c r="Y759" s="18"/>
      <c r="Z759" s="18"/>
      <c r="AA759" s="18"/>
      <c r="AB759" s="18"/>
      <c r="AC759" s="18"/>
      <c r="AD759" s="18"/>
      <c r="AE759" s="18"/>
      <c r="AF759" s="207"/>
      <c r="AG759" s="29" t="s">
        <v>197</v>
      </c>
      <c r="AH759" s="118"/>
      <c r="AI759" s="159"/>
      <c r="AJ759" s="182"/>
      <c r="AK759" s="182"/>
      <c r="AL759" s="182"/>
      <c r="AM759" s="182"/>
      <c r="AN759" s="182"/>
      <c r="AO759" s="70">
        <f>MAX(AO$26:AO758)+1</f>
        <v>691</v>
      </c>
      <c r="AP759" s="70" t="s">
        <v>142</v>
      </c>
      <c r="AQ759" s="70" t="str">
        <f t="shared" si="104"/>
        <v>691.</v>
      </c>
      <c r="AS759" s="70"/>
      <c r="AV759" s="114"/>
    </row>
    <row r="760" spans="1:48" ht="22.5" customHeight="1" x14ac:dyDescent="0.25">
      <c r="A760" s="93" t="str">
        <f t="shared" si="105"/>
        <v>692.</v>
      </c>
      <c r="B760" s="93">
        <v>1975</v>
      </c>
      <c r="C760" s="225" t="s">
        <v>538</v>
      </c>
      <c r="D760" s="4">
        <v>1981</v>
      </c>
      <c r="E760" s="4" t="s">
        <v>23</v>
      </c>
      <c r="F760" s="4" t="s">
        <v>26</v>
      </c>
      <c r="G760" s="4">
        <v>5</v>
      </c>
      <c r="H760" s="4">
        <v>4</v>
      </c>
      <c r="I760" s="18">
        <v>3674.2</v>
      </c>
      <c r="J760" s="11">
        <v>3344.6</v>
      </c>
      <c r="K760" s="18">
        <v>3344.6</v>
      </c>
      <c r="L760" s="38">
        <v>171</v>
      </c>
      <c r="M760" s="18">
        <f t="shared" si="107"/>
        <v>217789</v>
      </c>
      <c r="N760" s="18"/>
      <c r="O760" s="18"/>
      <c r="P760" s="18"/>
      <c r="Q760" s="11">
        <f t="shared" si="108"/>
        <v>217789</v>
      </c>
      <c r="R760" s="18">
        <v>217789</v>
      </c>
      <c r="S760" s="38"/>
      <c r="T760" s="18"/>
      <c r="U760" s="18"/>
      <c r="V760" s="11"/>
      <c r="W760" s="18"/>
      <c r="X760" s="18"/>
      <c r="Y760" s="18"/>
      <c r="Z760" s="18"/>
      <c r="AA760" s="18"/>
      <c r="AB760" s="18"/>
      <c r="AC760" s="18"/>
      <c r="AD760" s="18"/>
      <c r="AE760" s="18"/>
      <c r="AF760" s="207"/>
      <c r="AG760" s="29" t="s">
        <v>197</v>
      </c>
      <c r="AH760" s="118"/>
      <c r="AI760" s="159"/>
      <c r="AJ760" s="182" t="s">
        <v>1396</v>
      </c>
      <c r="AK760" s="182"/>
      <c r="AL760" s="182"/>
      <c r="AM760" s="182"/>
      <c r="AN760" s="182"/>
      <c r="AO760" s="70">
        <f>MAX(AO$26:AO759)+1</f>
        <v>692</v>
      </c>
      <c r="AP760" s="70" t="s">
        <v>142</v>
      </c>
      <c r="AQ760" s="70" t="str">
        <f t="shared" si="104"/>
        <v>692.</v>
      </c>
      <c r="AS760" s="70"/>
      <c r="AV760" s="114"/>
    </row>
    <row r="761" spans="1:48" ht="22.5" customHeight="1" x14ac:dyDescent="0.25">
      <c r="A761" s="93" t="str">
        <f t="shared" si="105"/>
        <v>693.</v>
      </c>
      <c r="B761" s="93">
        <v>1954</v>
      </c>
      <c r="C761" s="221" t="s">
        <v>499</v>
      </c>
      <c r="D761" s="8">
        <v>1984</v>
      </c>
      <c r="E761" s="9" t="s">
        <v>23</v>
      </c>
      <c r="F761" s="9" t="s">
        <v>26</v>
      </c>
      <c r="G761" s="12">
        <v>5</v>
      </c>
      <c r="H761" s="12">
        <v>5</v>
      </c>
      <c r="I761" s="11">
        <v>3953.4</v>
      </c>
      <c r="J761" s="11">
        <v>3457.2</v>
      </c>
      <c r="K761" s="11">
        <v>3457.2</v>
      </c>
      <c r="L761" s="35">
        <v>174</v>
      </c>
      <c r="M761" s="11">
        <f t="shared" si="107"/>
        <v>1882989.15</v>
      </c>
      <c r="N761" s="11"/>
      <c r="O761" s="11"/>
      <c r="P761" s="11"/>
      <c r="Q761" s="11">
        <f t="shared" ref="Q761:Q782" si="109">M761</f>
        <v>1882989.15</v>
      </c>
      <c r="R761" s="11"/>
      <c r="S761" s="35"/>
      <c r="T761" s="11"/>
      <c r="U761" s="11">
        <v>929</v>
      </c>
      <c r="V761" s="11">
        <v>1882989.15</v>
      </c>
      <c r="W761" s="11"/>
      <c r="X761" s="11"/>
      <c r="Y761" s="11"/>
      <c r="Z761" s="11"/>
      <c r="AA761" s="11"/>
      <c r="AB761" s="11"/>
      <c r="AC761" s="11"/>
      <c r="AD761" s="11"/>
      <c r="AE761" s="11"/>
      <c r="AF761" s="74"/>
      <c r="AG761" s="29" t="s">
        <v>197</v>
      </c>
      <c r="AH761" s="118"/>
      <c r="AI761" s="159"/>
      <c r="AJ761" s="182"/>
      <c r="AK761" s="182"/>
      <c r="AL761" s="182"/>
      <c r="AM761" s="182"/>
      <c r="AN761" s="182"/>
      <c r="AO761" s="70">
        <f>MAX(AO$26:AO760)+1</f>
        <v>693</v>
      </c>
      <c r="AP761" s="70" t="s">
        <v>142</v>
      </c>
      <c r="AQ761" s="70" t="str">
        <f t="shared" si="104"/>
        <v>693.</v>
      </c>
      <c r="AS761" s="87"/>
      <c r="AV761" s="114"/>
    </row>
    <row r="762" spans="1:48" ht="22.5" customHeight="1" x14ac:dyDescent="0.25">
      <c r="A762" s="93" t="str">
        <f t="shared" si="105"/>
        <v>694.</v>
      </c>
      <c r="B762" s="93">
        <v>1856</v>
      </c>
      <c r="C762" s="225" t="s">
        <v>530</v>
      </c>
      <c r="D762" s="4">
        <v>1985</v>
      </c>
      <c r="E762" s="4" t="s">
        <v>23</v>
      </c>
      <c r="F762" s="4" t="s">
        <v>26</v>
      </c>
      <c r="G762" s="4">
        <v>5</v>
      </c>
      <c r="H762" s="4">
        <v>2</v>
      </c>
      <c r="I762" s="18">
        <v>3042.7</v>
      </c>
      <c r="J762" s="11">
        <v>2168.1999999999998</v>
      </c>
      <c r="K762" s="18">
        <v>2168.1999999999998</v>
      </c>
      <c r="L762" s="38">
        <v>115</v>
      </c>
      <c r="M762" s="18">
        <f t="shared" ref="M762:M793" si="110">R762+T762+V762+X762+Z762+AB762+AE762+AF762</f>
        <v>1299753</v>
      </c>
      <c r="N762" s="18"/>
      <c r="O762" s="18"/>
      <c r="P762" s="18"/>
      <c r="Q762" s="11">
        <f t="shared" si="109"/>
        <v>1299753</v>
      </c>
      <c r="R762" s="18"/>
      <c r="S762" s="38"/>
      <c r="T762" s="18"/>
      <c r="U762" s="18">
        <v>601</v>
      </c>
      <c r="V762" s="18">
        <v>1299753</v>
      </c>
      <c r="W762" s="18"/>
      <c r="X762" s="18"/>
      <c r="Y762" s="18"/>
      <c r="Z762" s="18"/>
      <c r="AA762" s="18"/>
      <c r="AB762" s="18"/>
      <c r="AC762" s="18"/>
      <c r="AD762" s="18"/>
      <c r="AE762" s="18"/>
      <c r="AF762" s="207"/>
      <c r="AG762" s="29" t="s">
        <v>197</v>
      </c>
      <c r="AH762" s="118"/>
      <c r="AI762" s="159"/>
      <c r="AJ762" s="182"/>
      <c r="AK762" s="182"/>
      <c r="AL762" s="182"/>
      <c r="AM762" s="182"/>
      <c r="AN762" s="182"/>
      <c r="AO762" s="70">
        <f>MAX(AO$26:AO761)+1</f>
        <v>694</v>
      </c>
      <c r="AP762" s="70" t="s">
        <v>142</v>
      </c>
      <c r="AQ762" s="70" t="str">
        <f t="shared" si="104"/>
        <v>694.</v>
      </c>
      <c r="AV762" s="114"/>
    </row>
    <row r="763" spans="1:48" ht="22.5" customHeight="1" x14ac:dyDescent="0.25">
      <c r="A763" s="93" t="str">
        <f t="shared" si="105"/>
        <v>695.</v>
      </c>
      <c r="B763" s="93">
        <v>2081</v>
      </c>
      <c r="C763" s="225" t="s">
        <v>1327</v>
      </c>
      <c r="D763" s="4">
        <v>1988</v>
      </c>
      <c r="E763" s="4" t="s">
        <v>23</v>
      </c>
      <c r="F763" s="4" t="s">
        <v>24</v>
      </c>
      <c r="G763" s="4">
        <v>5</v>
      </c>
      <c r="H763" s="4">
        <v>12</v>
      </c>
      <c r="I763" s="18">
        <v>10145.4</v>
      </c>
      <c r="J763" s="11">
        <v>9190.7999999999993</v>
      </c>
      <c r="K763" s="18">
        <v>9190.7999999999993</v>
      </c>
      <c r="L763" s="38">
        <v>489</v>
      </c>
      <c r="M763" s="18">
        <f t="shared" si="110"/>
        <v>4447314</v>
      </c>
      <c r="N763" s="18"/>
      <c r="O763" s="18"/>
      <c r="P763" s="18"/>
      <c r="Q763" s="11">
        <f t="shared" si="109"/>
        <v>4447314</v>
      </c>
      <c r="R763" s="18">
        <v>4447314</v>
      </c>
      <c r="S763" s="3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1"/>
      <c r="AF763" s="207"/>
      <c r="AG763" s="29" t="s">
        <v>197</v>
      </c>
      <c r="AH763" s="118"/>
      <c r="AI763" s="159"/>
      <c r="AJ763" s="182" t="s">
        <v>1393</v>
      </c>
      <c r="AK763" s="182"/>
      <c r="AL763" s="182"/>
      <c r="AM763" s="182"/>
      <c r="AN763" s="182"/>
      <c r="AO763" s="70">
        <f>MAX(AO$26:AO762)+1</f>
        <v>695</v>
      </c>
      <c r="AP763" s="70" t="s">
        <v>142</v>
      </c>
      <c r="AQ763" s="70" t="str">
        <f t="shared" si="104"/>
        <v>695.</v>
      </c>
      <c r="AS763" s="70"/>
      <c r="AV763" s="114"/>
    </row>
    <row r="764" spans="1:48" ht="22.5" customHeight="1" x14ac:dyDescent="0.25">
      <c r="A764" s="93" t="str">
        <f t="shared" si="105"/>
        <v>696.</v>
      </c>
      <c r="B764" s="93">
        <v>2094</v>
      </c>
      <c r="C764" s="240" t="s">
        <v>581</v>
      </c>
      <c r="D764" s="4">
        <v>1988</v>
      </c>
      <c r="E764" s="4" t="s">
        <v>23</v>
      </c>
      <c r="F764" s="4" t="s">
        <v>26</v>
      </c>
      <c r="G764" s="4">
        <v>5</v>
      </c>
      <c r="H764" s="4">
        <v>5</v>
      </c>
      <c r="I764" s="18">
        <v>6142.2</v>
      </c>
      <c r="J764" s="11">
        <v>5422.8</v>
      </c>
      <c r="K764" s="18">
        <v>5422.8</v>
      </c>
      <c r="L764" s="38">
        <v>305</v>
      </c>
      <c r="M764" s="18">
        <f t="shared" si="110"/>
        <v>1635536</v>
      </c>
      <c r="N764" s="18"/>
      <c r="O764" s="18"/>
      <c r="P764" s="18"/>
      <c r="Q764" s="11">
        <f t="shared" si="109"/>
        <v>1635536</v>
      </c>
      <c r="R764" s="18"/>
      <c r="S764" s="38"/>
      <c r="T764" s="18"/>
      <c r="U764" s="18"/>
      <c r="V764" s="18"/>
      <c r="W764" s="18"/>
      <c r="X764" s="18"/>
      <c r="Y764" s="18">
        <v>221</v>
      </c>
      <c r="Z764" s="18">
        <v>1635536</v>
      </c>
      <c r="AA764" s="18"/>
      <c r="AB764" s="18"/>
      <c r="AC764" s="18"/>
      <c r="AD764" s="18"/>
      <c r="AE764" s="18"/>
      <c r="AF764" s="207"/>
      <c r="AG764" s="29" t="s">
        <v>197</v>
      </c>
      <c r="AH764" s="118"/>
      <c r="AI764" s="159"/>
      <c r="AJ764" s="182"/>
      <c r="AK764" s="182"/>
      <c r="AL764" s="182"/>
      <c r="AM764" s="182"/>
      <c r="AN764" s="182"/>
      <c r="AO764" s="70">
        <f>MAX(AO$26:AO763)+1</f>
        <v>696</v>
      </c>
      <c r="AP764" s="70" t="s">
        <v>142</v>
      </c>
      <c r="AQ764" s="70" t="str">
        <f t="shared" si="104"/>
        <v>696.</v>
      </c>
      <c r="AS764" s="87"/>
      <c r="AV764" s="114"/>
    </row>
    <row r="765" spans="1:48" ht="22.5" customHeight="1" x14ac:dyDescent="0.25">
      <c r="A765" s="93" t="str">
        <f t="shared" si="105"/>
        <v>697.</v>
      </c>
      <c r="B765" s="93">
        <v>2042</v>
      </c>
      <c r="C765" s="227" t="s">
        <v>509</v>
      </c>
      <c r="D765" s="4">
        <v>1975</v>
      </c>
      <c r="E765" s="4" t="s">
        <v>23</v>
      </c>
      <c r="F765" s="4" t="s">
        <v>26</v>
      </c>
      <c r="G765" s="4">
        <v>5</v>
      </c>
      <c r="H765" s="4">
        <v>4</v>
      </c>
      <c r="I765" s="18">
        <v>3593.9</v>
      </c>
      <c r="J765" s="11">
        <v>3324.9</v>
      </c>
      <c r="K765" s="18">
        <v>3324.9</v>
      </c>
      <c r="L765" s="38">
        <v>374</v>
      </c>
      <c r="M765" s="18">
        <f t="shared" si="110"/>
        <v>398219.56</v>
      </c>
      <c r="N765" s="18"/>
      <c r="O765" s="18"/>
      <c r="P765" s="18"/>
      <c r="Q765" s="11">
        <f t="shared" si="109"/>
        <v>398219.56</v>
      </c>
      <c r="R765" s="18">
        <v>398219.56</v>
      </c>
      <c r="S765" s="3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74"/>
      <c r="AG765" s="29" t="s">
        <v>197</v>
      </c>
      <c r="AH765" s="118"/>
      <c r="AI765" s="159"/>
      <c r="AJ765" s="182" t="s">
        <v>1396</v>
      </c>
      <c r="AK765" s="182"/>
      <c r="AL765" s="182"/>
      <c r="AM765" s="182"/>
      <c r="AN765" s="182"/>
      <c r="AO765" s="70">
        <f>MAX(AO$26:AO764)+1</f>
        <v>697</v>
      </c>
      <c r="AP765" s="70" t="s">
        <v>142</v>
      </c>
      <c r="AQ765" s="70" t="str">
        <f t="shared" si="104"/>
        <v>697.</v>
      </c>
      <c r="AS765" s="87"/>
      <c r="AV765" s="114"/>
    </row>
    <row r="766" spans="1:48" ht="22.5" customHeight="1" x14ac:dyDescent="0.25">
      <c r="A766" s="93" t="str">
        <f t="shared" si="105"/>
        <v>698.</v>
      </c>
      <c r="B766" s="93">
        <v>1887</v>
      </c>
      <c r="C766" s="221" t="s">
        <v>497</v>
      </c>
      <c r="D766" s="8">
        <v>1982</v>
      </c>
      <c r="E766" s="9" t="s">
        <v>23</v>
      </c>
      <c r="F766" s="9" t="s">
        <v>26</v>
      </c>
      <c r="G766" s="12">
        <v>5</v>
      </c>
      <c r="H766" s="12">
        <v>4</v>
      </c>
      <c r="I766" s="11">
        <v>4277</v>
      </c>
      <c r="J766" s="11">
        <v>2560.5</v>
      </c>
      <c r="K766" s="11">
        <v>2560.5</v>
      </c>
      <c r="L766" s="35">
        <v>231</v>
      </c>
      <c r="M766" s="11">
        <f t="shared" si="110"/>
        <v>457150</v>
      </c>
      <c r="N766" s="11"/>
      <c r="O766" s="11"/>
      <c r="P766" s="11"/>
      <c r="Q766" s="11">
        <f t="shared" si="109"/>
        <v>457150</v>
      </c>
      <c r="R766" s="11"/>
      <c r="S766" s="35"/>
      <c r="T766" s="11"/>
      <c r="U766" s="11"/>
      <c r="V766" s="11"/>
      <c r="W766" s="11"/>
      <c r="X766" s="11"/>
      <c r="Y766" s="11">
        <v>1200</v>
      </c>
      <c r="Z766" s="11">
        <v>457150</v>
      </c>
      <c r="AA766" s="11"/>
      <c r="AB766" s="11"/>
      <c r="AC766" s="11"/>
      <c r="AD766" s="11"/>
      <c r="AE766" s="11"/>
      <c r="AF766" s="74"/>
      <c r="AG766" s="29" t="s">
        <v>197</v>
      </c>
      <c r="AH766" s="118"/>
      <c r="AI766" s="159"/>
      <c r="AJ766" s="182"/>
      <c r="AK766" s="182"/>
      <c r="AL766" s="182"/>
      <c r="AM766" s="182"/>
      <c r="AN766" s="182"/>
      <c r="AO766" s="70">
        <f>MAX(AO$26:AO765)+1</f>
        <v>698</v>
      </c>
      <c r="AP766" s="70" t="s">
        <v>142</v>
      </c>
      <c r="AQ766" s="70" t="str">
        <f t="shared" si="104"/>
        <v>698.</v>
      </c>
      <c r="AS766" s="87"/>
      <c r="AV766" s="114"/>
    </row>
    <row r="767" spans="1:48" ht="22.5" customHeight="1" x14ac:dyDescent="0.25">
      <c r="A767" s="93" t="str">
        <f t="shared" si="105"/>
        <v>699.</v>
      </c>
      <c r="B767" s="93">
        <v>2074</v>
      </c>
      <c r="C767" s="221" t="s">
        <v>519</v>
      </c>
      <c r="D767" s="8">
        <v>1977</v>
      </c>
      <c r="E767" s="9" t="s">
        <v>23</v>
      </c>
      <c r="F767" s="9" t="s">
        <v>26</v>
      </c>
      <c r="G767" s="12">
        <v>5</v>
      </c>
      <c r="H767" s="12">
        <v>3</v>
      </c>
      <c r="I767" s="11">
        <v>2585.1</v>
      </c>
      <c r="J767" s="11">
        <v>2096.6</v>
      </c>
      <c r="K767" s="11">
        <v>2096.6</v>
      </c>
      <c r="L767" s="35">
        <v>96</v>
      </c>
      <c r="M767" s="11">
        <f t="shared" si="110"/>
        <v>742793</v>
      </c>
      <c r="N767" s="11"/>
      <c r="O767" s="11"/>
      <c r="P767" s="11"/>
      <c r="Q767" s="11">
        <f t="shared" si="109"/>
        <v>742793</v>
      </c>
      <c r="R767" s="11">
        <v>742793</v>
      </c>
      <c r="S767" s="35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74"/>
      <c r="AG767" s="29" t="s">
        <v>197</v>
      </c>
      <c r="AH767" s="118"/>
      <c r="AI767" s="159"/>
      <c r="AJ767" s="182" t="s">
        <v>1405</v>
      </c>
      <c r="AK767" s="182"/>
      <c r="AL767" s="182"/>
      <c r="AM767" s="182"/>
      <c r="AN767" s="182"/>
      <c r="AO767" s="70">
        <f>MAX(AO$26:AO766)+1</f>
        <v>699</v>
      </c>
      <c r="AP767" s="70" t="s">
        <v>142</v>
      </c>
      <c r="AQ767" s="70" t="str">
        <f t="shared" ref="AQ767:AQ798" si="111">CONCATENATE(AO767,AP767)</f>
        <v>699.</v>
      </c>
      <c r="AS767" s="87"/>
      <c r="AV767" s="114"/>
    </row>
    <row r="768" spans="1:48" ht="22.5" customHeight="1" x14ac:dyDescent="0.25">
      <c r="A768" s="93" t="str">
        <f t="shared" si="105"/>
        <v>700.</v>
      </c>
      <c r="B768" s="93">
        <v>1904</v>
      </c>
      <c r="C768" s="225" t="s">
        <v>533</v>
      </c>
      <c r="D768" s="4">
        <v>1983</v>
      </c>
      <c r="E768" s="4" t="s">
        <v>23</v>
      </c>
      <c r="F768" s="4" t="s">
        <v>24</v>
      </c>
      <c r="G768" s="4">
        <v>2</v>
      </c>
      <c r="H768" s="4">
        <v>3</v>
      </c>
      <c r="I768" s="18">
        <v>1536.6</v>
      </c>
      <c r="J768" s="11">
        <v>836.1</v>
      </c>
      <c r="K768" s="18">
        <v>836.1</v>
      </c>
      <c r="L768" s="38">
        <v>43</v>
      </c>
      <c r="M768" s="18">
        <f t="shared" si="110"/>
        <v>500000</v>
      </c>
      <c r="N768" s="18"/>
      <c r="O768" s="18"/>
      <c r="P768" s="18"/>
      <c r="Q768" s="11">
        <f t="shared" si="109"/>
        <v>500000</v>
      </c>
      <c r="R768" s="18">
        <v>500000</v>
      </c>
      <c r="S768" s="3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207"/>
      <c r="AG768" s="29" t="s">
        <v>197</v>
      </c>
      <c r="AH768" s="118"/>
      <c r="AI768" s="159"/>
      <c r="AJ768" s="182" t="s">
        <v>1393</v>
      </c>
      <c r="AK768" s="182"/>
      <c r="AL768" s="182"/>
      <c r="AM768" s="182"/>
      <c r="AN768" s="182"/>
      <c r="AO768" s="70">
        <f>MAX(AO$26:AO767)+1</f>
        <v>700</v>
      </c>
      <c r="AP768" s="70" t="s">
        <v>142</v>
      </c>
      <c r="AQ768" s="70" t="str">
        <f t="shared" si="111"/>
        <v>700.</v>
      </c>
      <c r="AS768" s="70"/>
      <c r="AV768" s="114"/>
    </row>
    <row r="769" spans="1:48" ht="22.5" customHeight="1" x14ac:dyDescent="0.25">
      <c r="A769" s="93" t="str">
        <f t="shared" si="105"/>
        <v>701.</v>
      </c>
      <c r="B769" s="93">
        <v>1933</v>
      </c>
      <c r="C769" s="225" t="s">
        <v>536</v>
      </c>
      <c r="D769" s="4">
        <v>1984</v>
      </c>
      <c r="E769" s="4" t="s">
        <v>23</v>
      </c>
      <c r="F769" s="4" t="s">
        <v>26</v>
      </c>
      <c r="G769" s="4">
        <v>3</v>
      </c>
      <c r="H769" s="4">
        <v>2</v>
      </c>
      <c r="I769" s="18">
        <v>1441.6</v>
      </c>
      <c r="J769" s="11">
        <v>1289.2</v>
      </c>
      <c r="K769" s="18">
        <v>1289.2</v>
      </c>
      <c r="L769" s="38">
        <v>73</v>
      </c>
      <c r="M769" s="18">
        <f t="shared" si="110"/>
        <v>1291540.45</v>
      </c>
      <c r="N769" s="18"/>
      <c r="O769" s="18"/>
      <c r="P769" s="18"/>
      <c r="Q769" s="11">
        <f t="shared" si="109"/>
        <v>1291540.45</v>
      </c>
      <c r="R769" s="18"/>
      <c r="S769" s="38"/>
      <c r="T769" s="18"/>
      <c r="U769" s="18">
        <v>552</v>
      </c>
      <c r="V769" s="18">
        <v>1291540.45</v>
      </c>
      <c r="W769" s="18"/>
      <c r="X769" s="18"/>
      <c r="Y769" s="18"/>
      <c r="Z769" s="18"/>
      <c r="AA769" s="18"/>
      <c r="AB769" s="18"/>
      <c r="AC769" s="18"/>
      <c r="AD769" s="18"/>
      <c r="AE769" s="18"/>
      <c r="AF769" s="207"/>
      <c r="AG769" s="29" t="s">
        <v>197</v>
      </c>
      <c r="AH769" s="118"/>
      <c r="AI769" s="159"/>
      <c r="AJ769" s="182"/>
      <c r="AK769" s="182"/>
      <c r="AL769" s="182"/>
      <c r="AM769" s="182"/>
      <c r="AN769" s="182"/>
      <c r="AO769" s="70">
        <f>MAX(AO$26:AO768)+1</f>
        <v>701</v>
      </c>
      <c r="AP769" s="70" t="s">
        <v>142</v>
      </c>
      <c r="AQ769" s="70" t="str">
        <f t="shared" si="111"/>
        <v>701.</v>
      </c>
      <c r="AS769" s="70"/>
      <c r="AV769" s="114"/>
    </row>
    <row r="770" spans="1:48" ht="22.5" customHeight="1" x14ac:dyDescent="0.25">
      <c r="A770" s="93" t="str">
        <f t="shared" si="105"/>
        <v>702.</v>
      </c>
      <c r="B770" s="93">
        <v>1947</v>
      </c>
      <c r="C770" s="225" t="s">
        <v>537</v>
      </c>
      <c r="D770" s="4">
        <v>1986</v>
      </c>
      <c r="E770" s="4" t="s">
        <v>23</v>
      </c>
      <c r="F770" s="4" t="s">
        <v>26</v>
      </c>
      <c r="G770" s="4">
        <v>5</v>
      </c>
      <c r="H770" s="4">
        <v>4</v>
      </c>
      <c r="I770" s="18">
        <v>5930.4</v>
      </c>
      <c r="J770" s="11">
        <v>4083.4</v>
      </c>
      <c r="K770" s="18">
        <v>4055.5</v>
      </c>
      <c r="L770" s="38">
        <v>174</v>
      </c>
      <c r="M770" s="18">
        <f t="shared" si="110"/>
        <v>567129</v>
      </c>
      <c r="N770" s="18"/>
      <c r="O770" s="18"/>
      <c r="P770" s="18"/>
      <c r="Q770" s="11">
        <f t="shared" si="109"/>
        <v>567129</v>
      </c>
      <c r="R770" s="18"/>
      <c r="S770" s="38"/>
      <c r="T770" s="18"/>
      <c r="U770" s="18"/>
      <c r="V770" s="18"/>
      <c r="W770" s="18"/>
      <c r="X770" s="18"/>
      <c r="Y770" s="18"/>
      <c r="Z770" s="18"/>
      <c r="AA770" s="18">
        <v>148</v>
      </c>
      <c r="AB770" s="18">
        <v>567129</v>
      </c>
      <c r="AC770" s="18"/>
      <c r="AD770" s="18"/>
      <c r="AE770" s="18"/>
      <c r="AF770" s="207"/>
      <c r="AG770" s="29" t="s">
        <v>197</v>
      </c>
      <c r="AH770" s="118"/>
      <c r="AI770" s="159"/>
      <c r="AJ770" s="182"/>
      <c r="AK770" s="182"/>
      <c r="AL770" s="182"/>
      <c r="AM770" s="182"/>
      <c r="AN770" s="182"/>
      <c r="AO770" s="70">
        <f>MAX(AO$26:AO769)+1</f>
        <v>702</v>
      </c>
      <c r="AP770" s="70" t="s">
        <v>142</v>
      </c>
      <c r="AQ770" s="70" t="str">
        <f t="shared" si="111"/>
        <v>702.</v>
      </c>
      <c r="AS770" s="70"/>
      <c r="AV770" s="114"/>
    </row>
    <row r="771" spans="1:48" ht="23.25" customHeight="1" x14ac:dyDescent="0.25">
      <c r="A771" s="93" t="str">
        <f t="shared" si="105"/>
        <v>703.</v>
      </c>
      <c r="B771" s="93">
        <v>2069</v>
      </c>
      <c r="C771" s="225" t="s">
        <v>555</v>
      </c>
      <c r="D771" s="4">
        <v>1987</v>
      </c>
      <c r="E771" s="4" t="s">
        <v>23</v>
      </c>
      <c r="F771" s="4" t="s">
        <v>26</v>
      </c>
      <c r="G771" s="4">
        <v>5</v>
      </c>
      <c r="H771" s="4">
        <v>4</v>
      </c>
      <c r="I771" s="18">
        <v>4828</v>
      </c>
      <c r="J771" s="11">
        <v>4036.6</v>
      </c>
      <c r="K771" s="18">
        <v>4036.3</v>
      </c>
      <c r="L771" s="38">
        <v>200</v>
      </c>
      <c r="M771" s="18">
        <f t="shared" si="110"/>
        <v>1985345</v>
      </c>
      <c r="N771" s="18"/>
      <c r="O771" s="18"/>
      <c r="P771" s="18"/>
      <c r="Q771" s="11">
        <f t="shared" si="109"/>
        <v>1985345</v>
      </c>
      <c r="R771" s="18"/>
      <c r="S771" s="38"/>
      <c r="T771" s="18"/>
      <c r="U771" s="18"/>
      <c r="V771" s="18"/>
      <c r="W771" s="18"/>
      <c r="X771" s="18"/>
      <c r="Y771" s="18">
        <v>3250</v>
      </c>
      <c r="Z771" s="18">
        <v>1985345</v>
      </c>
      <c r="AA771" s="18"/>
      <c r="AB771" s="18"/>
      <c r="AC771" s="18"/>
      <c r="AD771" s="18"/>
      <c r="AE771" s="18"/>
      <c r="AF771" s="207"/>
      <c r="AG771" s="29" t="s">
        <v>197</v>
      </c>
      <c r="AH771" s="118"/>
      <c r="AI771" s="159"/>
      <c r="AJ771" s="182"/>
      <c r="AK771" s="182"/>
      <c r="AL771" s="182"/>
      <c r="AM771" s="182"/>
      <c r="AN771" s="182"/>
      <c r="AO771" s="70">
        <f>MAX(AO$26:AO770)+1</f>
        <v>703</v>
      </c>
      <c r="AP771" s="70" t="s">
        <v>142</v>
      </c>
      <c r="AQ771" s="70" t="str">
        <f t="shared" si="111"/>
        <v>703.</v>
      </c>
      <c r="AS771" s="70"/>
      <c r="AV771" s="114"/>
    </row>
    <row r="772" spans="1:48" ht="22.5" customHeight="1" x14ac:dyDescent="0.25">
      <c r="A772" s="93" t="str">
        <f t="shared" si="105"/>
        <v>704.</v>
      </c>
      <c r="B772" s="93">
        <v>2084</v>
      </c>
      <c r="C772" s="225" t="s">
        <v>556</v>
      </c>
      <c r="D772" s="4">
        <v>1982</v>
      </c>
      <c r="E772" s="4" t="s">
        <v>23</v>
      </c>
      <c r="F772" s="4" t="s">
        <v>26</v>
      </c>
      <c r="G772" s="4">
        <v>5</v>
      </c>
      <c r="H772" s="4">
        <v>5</v>
      </c>
      <c r="I772" s="18">
        <v>3956.4</v>
      </c>
      <c r="J772" s="11">
        <v>3462.9</v>
      </c>
      <c r="K772" s="18">
        <v>3462.9</v>
      </c>
      <c r="L772" s="38">
        <v>189</v>
      </c>
      <c r="M772" s="18">
        <f t="shared" si="110"/>
        <v>1588218</v>
      </c>
      <c r="N772" s="18"/>
      <c r="O772" s="18"/>
      <c r="P772" s="18"/>
      <c r="Q772" s="11">
        <f t="shared" si="109"/>
        <v>1588218</v>
      </c>
      <c r="R772" s="18">
        <v>1588218</v>
      </c>
      <c r="S772" s="3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1"/>
      <c r="AF772" s="207"/>
      <c r="AG772" s="29" t="s">
        <v>197</v>
      </c>
      <c r="AH772" s="118"/>
      <c r="AI772" s="159"/>
      <c r="AJ772" s="182" t="s">
        <v>1393</v>
      </c>
      <c r="AK772" s="182"/>
      <c r="AL772" s="182"/>
      <c r="AM772" s="182"/>
      <c r="AN772" s="182"/>
      <c r="AO772" s="70">
        <f>MAX(AO$26:AO771)+1</f>
        <v>704</v>
      </c>
      <c r="AP772" s="70" t="s">
        <v>142</v>
      </c>
      <c r="AQ772" s="70" t="str">
        <f t="shared" si="111"/>
        <v>704.</v>
      </c>
      <c r="AS772" s="70"/>
      <c r="AV772" s="114"/>
    </row>
    <row r="773" spans="1:48" ht="22.5" customHeight="1" x14ac:dyDescent="0.25">
      <c r="A773" s="93" t="str">
        <f t="shared" si="105"/>
        <v>705.</v>
      </c>
      <c r="B773" s="93">
        <v>1948</v>
      </c>
      <c r="C773" s="227" t="s">
        <v>572</v>
      </c>
      <c r="D773" s="4">
        <v>1983</v>
      </c>
      <c r="E773" s="4" t="s">
        <v>23</v>
      </c>
      <c r="F773" s="4" t="s">
        <v>24</v>
      </c>
      <c r="G773" s="4">
        <v>5</v>
      </c>
      <c r="H773" s="4">
        <v>8</v>
      </c>
      <c r="I773" s="18">
        <v>6510.3</v>
      </c>
      <c r="J773" s="11">
        <v>3978.3</v>
      </c>
      <c r="K773" s="18">
        <v>3978.3</v>
      </c>
      <c r="L773" s="38">
        <v>339</v>
      </c>
      <c r="M773" s="18">
        <f t="shared" si="110"/>
        <v>1288088</v>
      </c>
      <c r="N773" s="18"/>
      <c r="O773" s="18"/>
      <c r="P773" s="18"/>
      <c r="Q773" s="11">
        <f t="shared" si="109"/>
        <v>1288088</v>
      </c>
      <c r="R773" s="18"/>
      <c r="S773" s="38"/>
      <c r="T773" s="18"/>
      <c r="U773" s="18">
        <v>100</v>
      </c>
      <c r="V773" s="18">
        <v>1288088</v>
      </c>
      <c r="W773" s="18"/>
      <c r="X773" s="18"/>
      <c r="Y773" s="18"/>
      <c r="Z773" s="18"/>
      <c r="AA773" s="18"/>
      <c r="AB773" s="18"/>
      <c r="AC773" s="18"/>
      <c r="AD773" s="18"/>
      <c r="AE773" s="18"/>
      <c r="AF773" s="74"/>
      <c r="AG773" s="29" t="s">
        <v>197</v>
      </c>
      <c r="AH773" s="118"/>
      <c r="AI773" s="159"/>
      <c r="AJ773" s="182"/>
      <c r="AK773" s="182"/>
      <c r="AL773" s="182"/>
      <c r="AM773" s="182"/>
      <c r="AN773" s="182"/>
      <c r="AO773" s="70">
        <f>MAX(AO$26:AO772)+1</f>
        <v>705</v>
      </c>
      <c r="AP773" s="70" t="s">
        <v>142</v>
      </c>
      <c r="AQ773" s="70" t="str">
        <f t="shared" si="111"/>
        <v>705.</v>
      </c>
      <c r="AS773" s="87"/>
      <c r="AV773" s="114"/>
    </row>
    <row r="774" spans="1:48" ht="22.5" customHeight="1" x14ac:dyDescent="0.25">
      <c r="A774" s="93" t="str">
        <f t="shared" si="105"/>
        <v>706.</v>
      </c>
      <c r="B774" s="93">
        <v>2093</v>
      </c>
      <c r="C774" s="240" t="s">
        <v>580</v>
      </c>
      <c r="D774" s="4">
        <v>1978</v>
      </c>
      <c r="E774" s="4" t="s">
        <v>23</v>
      </c>
      <c r="F774" s="4" t="s">
        <v>26</v>
      </c>
      <c r="G774" s="4">
        <v>5</v>
      </c>
      <c r="H774" s="4">
        <v>4</v>
      </c>
      <c r="I774" s="18">
        <v>3653.4</v>
      </c>
      <c r="J774" s="11">
        <v>1769.2</v>
      </c>
      <c r="K774" s="18">
        <v>1769.2</v>
      </c>
      <c r="L774" s="38">
        <v>95</v>
      </c>
      <c r="M774" s="18">
        <f t="shared" si="110"/>
        <v>249656</v>
      </c>
      <c r="N774" s="18"/>
      <c r="O774" s="18"/>
      <c r="P774" s="18"/>
      <c r="Q774" s="11">
        <f t="shared" si="109"/>
        <v>249656</v>
      </c>
      <c r="R774" s="18"/>
      <c r="S774" s="38"/>
      <c r="T774" s="18"/>
      <c r="U774" s="18"/>
      <c r="V774" s="18"/>
      <c r="W774" s="18"/>
      <c r="X774" s="18"/>
      <c r="Y774" s="18">
        <v>175.69</v>
      </c>
      <c r="Z774" s="18">
        <v>249656</v>
      </c>
      <c r="AA774" s="18"/>
      <c r="AB774" s="18"/>
      <c r="AC774" s="18"/>
      <c r="AD774" s="18"/>
      <c r="AE774" s="18"/>
      <c r="AF774" s="207"/>
      <c r="AG774" s="29" t="s">
        <v>197</v>
      </c>
      <c r="AH774" s="118"/>
      <c r="AI774" s="159"/>
      <c r="AJ774" s="182"/>
      <c r="AK774" s="182"/>
      <c r="AL774" s="182"/>
      <c r="AM774" s="182"/>
      <c r="AN774" s="182"/>
      <c r="AO774" s="70">
        <f>MAX(AO$26:AO773)+1</f>
        <v>706</v>
      </c>
      <c r="AP774" s="70" t="s">
        <v>142</v>
      </c>
      <c r="AQ774" s="70" t="str">
        <f t="shared" si="111"/>
        <v>706.</v>
      </c>
      <c r="AS774" s="87"/>
      <c r="AV774" s="114"/>
    </row>
    <row r="775" spans="1:48" ht="22.5" customHeight="1" x14ac:dyDescent="0.25">
      <c r="A775" s="93" t="str">
        <f t="shared" si="105"/>
        <v>707.</v>
      </c>
      <c r="B775" s="93">
        <v>1929</v>
      </c>
      <c r="C775" s="240" t="s">
        <v>1219</v>
      </c>
      <c r="D775" s="4">
        <v>1985</v>
      </c>
      <c r="E775" s="4" t="s">
        <v>23</v>
      </c>
      <c r="F775" s="4" t="s">
        <v>24</v>
      </c>
      <c r="G775" s="4">
        <v>3</v>
      </c>
      <c r="H775" s="4">
        <v>3</v>
      </c>
      <c r="I775" s="18">
        <v>3161.5</v>
      </c>
      <c r="J775" s="11">
        <v>2970.7</v>
      </c>
      <c r="K775" s="18">
        <v>2970.7</v>
      </c>
      <c r="L775" s="38">
        <v>168</v>
      </c>
      <c r="M775" s="18">
        <f t="shared" si="110"/>
        <v>1732859.39</v>
      </c>
      <c r="N775" s="18"/>
      <c r="O775" s="18"/>
      <c r="P775" s="18"/>
      <c r="Q775" s="11">
        <f t="shared" si="109"/>
        <v>1732859.39</v>
      </c>
      <c r="R775" s="18"/>
      <c r="S775" s="38"/>
      <c r="T775" s="18"/>
      <c r="U775" s="18"/>
      <c r="V775" s="18"/>
      <c r="W775" s="18"/>
      <c r="X775" s="18"/>
      <c r="Y775" s="18">
        <v>2594</v>
      </c>
      <c r="Z775" s="18">
        <v>1732859.39</v>
      </c>
      <c r="AA775" s="18"/>
      <c r="AB775" s="18"/>
      <c r="AC775" s="18"/>
      <c r="AD775" s="18"/>
      <c r="AE775" s="18"/>
      <c r="AF775" s="207"/>
      <c r="AG775" s="29" t="s">
        <v>197</v>
      </c>
      <c r="AH775" s="118"/>
      <c r="AI775" s="159"/>
      <c r="AJ775" s="182"/>
      <c r="AK775" s="182"/>
      <c r="AL775" s="182"/>
      <c r="AM775" s="182"/>
      <c r="AN775" s="182"/>
      <c r="AO775" s="70">
        <f>MAX(AO$26:AO774)+1</f>
        <v>707</v>
      </c>
      <c r="AP775" s="70" t="s">
        <v>142</v>
      </c>
      <c r="AQ775" s="70" t="str">
        <f t="shared" si="111"/>
        <v>707.</v>
      </c>
      <c r="AS775" s="87"/>
      <c r="AV775" s="114"/>
    </row>
    <row r="776" spans="1:48" ht="22.5" customHeight="1" x14ac:dyDescent="0.25">
      <c r="A776" s="93" t="str">
        <f t="shared" si="105"/>
        <v>708.</v>
      </c>
      <c r="B776" s="93">
        <v>2057</v>
      </c>
      <c r="C776" s="240" t="s">
        <v>1310</v>
      </c>
      <c r="D776" s="4">
        <v>1992</v>
      </c>
      <c r="E776" s="4" t="s">
        <v>23</v>
      </c>
      <c r="F776" s="4" t="s">
        <v>24</v>
      </c>
      <c r="G776" s="4">
        <v>5</v>
      </c>
      <c r="H776" s="4">
        <v>4</v>
      </c>
      <c r="I776" s="18">
        <v>8050</v>
      </c>
      <c r="J776" s="11">
        <v>4694.0600000000004</v>
      </c>
      <c r="K776" s="18">
        <v>4694.0600000000004</v>
      </c>
      <c r="L776" s="38">
        <v>217</v>
      </c>
      <c r="M776" s="18">
        <f t="shared" si="110"/>
        <v>2440857.42</v>
      </c>
      <c r="N776" s="18"/>
      <c r="O776" s="18"/>
      <c r="P776" s="18"/>
      <c r="Q776" s="11">
        <f t="shared" si="109"/>
        <v>2440857.42</v>
      </c>
      <c r="R776" s="18"/>
      <c r="S776" s="38"/>
      <c r="T776" s="18"/>
      <c r="U776" s="18">
        <v>783.3</v>
      </c>
      <c r="V776" s="18">
        <v>2440857.42</v>
      </c>
      <c r="W776" s="18"/>
      <c r="X776" s="18"/>
      <c r="Y776" s="18"/>
      <c r="Z776" s="18"/>
      <c r="AA776" s="18"/>
      <c r="AB776" s="18"/>
      <c r="AC776" s="18"/>
      <c r="AD776" s="18"/>
      <c r="AE776" s="18"/>
      <c r="AF776" s="207"/>
      <c r="AG776" s="29" t="s">
        <v>197</v>
      </c>
      <c r="AH776" s="118"/>
      <c r="AI776" s="159"/>
      <c r="AJ776" s="182"/>
      <c r="AK776" s="182"/>
      <c r="AL776" s="182"/>
      <c r="AM776" s="182"/>
      <c r="AN776" s="182"/>
      <c r="AO776" s="70">
        <f>MAX(AO$26:AO775)+1</f>
        <v>708</v>
      </c>
      <c r="AP776" s="70" t="s">
        <v>142</v>
      </c>
      <c r="AQ776" s="70" t="str">
        <f t="shared" si="111"/>
        <v>708.</v>
      </c>
      <c r="AS776" s="87"/>
      <c r="AV776" s="114"/>
    </row>
    <row r="777" spans="1:48" ht="22.5" customHeight="1" x14ac:dyDescent="0.25">
      <c r="A777" s="93" t="str">
        <f t="shared" si="105"/>
        <v>709.</v>
      </c>
      <c r="B777" s="93">
        <v>2027</v>
      </c>
      <c r="C777" s="240" t="s">
        <v>1314</v>
      </c>
      <c r="D777" s="4">
        <v>1981</v>
      </c>
      <c r="E777" s="4" t="s">
        <v>23</v>
      </c>
      <c r="F777" s="4" t="s">
        <v>24</v>
      </c>
      <c r="G777" s="4">
        <v>5</v>
      </c>
      <c r="H777" s="4">
        <v>4</v>
      </c>
      <c r="I777" s="18">
        <v>5859.2</v>
      </c>
      <c r="J777" s="11">
        <v>5859.2</v>
      </c>
      <c r="K777" s="18">
        <v>5859.2</v>
      </c>
      <c r="L777" s="38">
        <v>356</v>
      </c>
      <c r="M777" s="18">
        <f t="shared" si="110"/>
        <v>1457782.11</v>
      </c>
      <c r="N777" s="18"/>
      <c r="O777" s="18"/>
      <c r="P777" s="18"/>
      <c r="Q777" s="11">
        <f t="shared" si="109"/>
        <v>1457782.11</v>
      </c>
      <c r="R777" s="18"/>
      <c r="S777" s="38"/>
      <c r="T777" s="18"/>
      <c r="U777" s="18"/>
      <c r="V777" s="18"/>
      <c r="W777" s="18"/>
      <c r="X777" s="18"/>
      <c r="Y777" s="18">
        <v>2850</v>
      </c>
      <c r="Z777" s="18">
        <v>1457782.11</v>
      </c>
      <c r="AA777" s="18"/>
      <c r="AB777" s="18"/>
      <c r="AC777" s="18"/>
      <c r="AD777" s="18"/>
      <c r="AE777" s="18"/>
      <c r="AF777" s="207"/>
      <c r="AG777" s="29" t="s">
        <v>197</v>
      </c>
      <c r="AH777" s="118"/>
      <c r="AI777" s="159"/>
      <c r="AJ777" s="182"/>
      <c r="AK777" s="182"/>
      <c r="AL777" s="182"/>
      <c r="AM777" s="182"/>
      <c r="AN777" s="182"/>
      <c r="AO777" s="70">
        <f>MAX(AO$26:AO776)+1</f>
        <v>709</v>
      </c>
      <c r="AP777" s="70" t="s">
        <v>142</v>
      </c>
      <c r="AQ777" s="70" t="str">
        <f t="shared" si="111"/>
        <v>709.</v>
      </c>
      <c r="AS777" s="87"/>
      <c r="AV777" s="114"/>
    </row>
    <row r="778" spans="1:48" ht="22.5" customHeight="1" x14ac:dyDescent="0.25">
      <c r="A778" s="93" t="str">
        <f t="shared" si="105"/>
        <v>710.</v>
      </c>
      <c r="B778" s="93">
        <v>1859</v>
      </c>
      <c r="C778" s="240" t="s">
        <v>1367</v>
      </c>
      <c r="D778" s="4">
        <v>1981</v>
      </c>
      <c r="E778" s="4" t="s">
        <v>23</v>
      </c>
      <c r="F778" s="4" t="s">
        <v>26</v>
      </c>
      <c r="G778" s="4">
        <v>5</v>
      </c>
      <c r="H778" s="4">
        <v>4</v>
      </c>
      <c r="I778" s="18">
        <v>4447.8999999999996</v>
      </c>
      <c r="J778" s="11">
        <v>3370.3</v>
      </c>
      <c r="K778" s="18">
        <v>3370.3</v>
      </c>
      <c r="L778" s="38">
        <v>187</v>
      </c>
      <c r="M778" s="18">
        <f t="shared" si="110"/>
        <v>748000</v>
      </c>
      <c r="N778" s="18"/>
      <c r="O778" s="18"/>
      <c r="P778" s="18"/>
      <c r="Q778" s="11">
        <f t="shared" si="109"/>
        <v>748000</v>
      </c>
      <c r="R778" s="18"/>
      <c r="S778" s="38"/>
      <c r="T778" s="18"/>
      <c r="U778" s="18"/>
      <c r="V778" s="18"/>
      <c r="W778" s="18"/>
      <c r="X778" s="18"/>
      <c r="Y778" s="18"/>
      <c r="Z778" s="18"/>
      <c r="AA778" s="18">
        <v>164</v>
      </c>
      <c r="AB778" s="18">
        <v>748000</v>
      </c>
      <c r="AC778" s="18"/>
      <c r="AD778" s="18"/>
      <c r="AE778" s="18"/>
      <c r="AF778" s="207"/>
      <c r="AG778" s="29" t="s">
        <v>197</v>
      </c>
      <c r="AH778" s="118"/>
      <c r="AI778" s="159"/>
      <c r="AJ778" s="182"/>
      <c r="AK778" s="182"/>
      <c r="AL778" s="182"/>
      <c r="AM778" s="182"/>
      <c r="AN778" s="182"/>
      <c r="AO778" s="70">
        <f>MAX(AO$26:AO777)+1</f>
        <v>710</v>
      </c>
      <c r="AP778" s="70" t="s">
        <v>142</v>
      </c>
      <c r="AQ778" s="70" t="str">
        <f t="shared" si="111"/>
        <v>710.</v>
      </c>
      <c r="AS778" s="87"/>
      <c r="AV778" s="114"/>
    </row>
    <row r="779" spans="1:48" ht="22.5" customHeight="1" x14ac:dyDescent="0.25">
      <c r="A779" s="93" t="str">
        <f t="shared" si="105"/>
        <v>711.</v>
      </c>
      <c r="B779" s="93">
        <v>2087</v>
      </c>
      <c r="C779" s="240" t="s">
        <v>1368</v>
      </c>
      <c r="D779" s="4">
        <v>1993</v>
      </c>
      <c r="E779" s="4" t="s">
        <v>23</v>
      </c>
      <c r="F779" s="4" t="s">
        <v>26</v>
      </c>
      <c r="G779" s="4">
        <v>5</v>
      </c>
      <c r="H779" s="4">
        <v>4</v>
      </c>
      <c r="I779" s="18">
        <v>4780.8</v>
      </c>
      <c r="J779" s="11">
        <v>4382.7</v>
      </c>
      <c r="K779" s="18">
        <v>4382.7</v>
      </c>
      <c r="L779" s="38">
        <v>197</v>
      </c>
      <c r="M779" s="18">
        <f t="shared" si="110"/>
        <v>2305749</v>
      </c>
      <c r="N779" s="18"/>
      <c r="O779" s="18"/>
      <c r="P779" s="18"/>
      <c r="Q779" s="11">
        <f t="shared" si="109"/>
        <v>2305749</v>
      </c>
      <c r="R779" s="18"/>
      <c r="S779" s="38"/>
      <c r="T779" s="18"/>
      <c r="U779" s="18">
        <v>1023</v>
      </c>
      <c r="V779" s="18">
        <v>2305749</v>
      </c>
      <c r="W779" s="18"/>
      <c r="X779" s="18"/>
      <c r="Y779" s="18"/>
      <c r="Z779" s="18"/>
      <c r="AA779" s="18"/>
      <c r="AB779" s="18"/>
      <c r="AC779" s="18"/>
      <c r="AD779" s="18"/>
      <c r="AE779" s="18"/>
      <c r="AF779" s="207"/>
      <c r="AG779" s="29" t="s">
        <v>197</v>
      </c>
      <c r="AH779" s="118"/>
      <c r="AI779" s="159"/>
      <c r="AJ779" s="182"/>
      <c r="AK779" s="182"/>
      <c r="AL779" s="182"/>
      <c r="AM779" s="182"/>
      <c r="AN779" s="182"/>
      <c r="AO779" s="70">
        <f>MAX(AO$26:AO778)+1</f>
        <v>711</v>
      </c>
      <c r="AP779" s="70" t="s">
        <v>142</v>
      </c>
      <c r="AQ779" s="70" t="str">
        <f t="shared" si="111"/>
        <v>711.</v>
      </c>
      <c r="AS779" s="87"/>
      <c r="AV779" s="114"/>
    </row>
    <row r="780" spans="1:48" ht="22.5" customHeight="1" x14ac:dyDescent="0.25">
      <c r="A780" s="93" t="str">
        <f t="shared" ref="A780:A807" si="112">AQ780</f>
        <v>712.</v>
      </c>
      <c r="B780" s="93">
        <v>1949</v>
      </c>
      <c r="C780" s="240" t="s">
        <v>1366</v>
      </c>
      <c r="D780" s="4">
        <v>1986</v>
      </c>
      <c r="E780" s="4" t="s">
        <v>23</v>
      </c>
      <c r="F780" s="4" t="s">
        <v>26</v>
      </c>
      <c r="G780" s="4">
        <v>5</v>
      </c>
      <c r="H780" s="4">
        <v>4</v>
      </c>
      <c r="I780" s="18">
        <v>2962</v>
      </c>
      <c r="J780" s="11">
        <v>2073.3000000000002</v>
      </c>
      <c r="K780" s="18">
        <v>2073.3000000000002</v>
      </c>
      <c r="L780" s="38">
        <v>114</v>
      </c>
      <c r="M780" s="18">
        <f t="shared" si="110"/>
        <v>954784</v>
      </c>
      <c r="N780" s="18"/>
      <c r="O780" s="18"/>
      <c r="P780" s="18"/>
      <c r="Q780" s="11">
        <f t="shared" si="109"/>
        <v>954784</v>
      </c>
      <c r="R780" s="18"/>
      <c r="S780" s="38"/>
      <c r="T780" s="18"/>
      <c r="U780" s="18">
        <v>588</v>
      </c>
      <c r="V780" s="18">
        <v>954784</v>
      </c>
      <c r="W780" s="18"/>
      <c r="X780" s="18"/>
      <c r="Y780" s="18"/>
      <c r="Z780" s="18"/>
      <c r="AA780" s="18"/>
      <c r="AB780" s="18"/>
      <c r="AC780" s="18"/>
      <c r="AD780" s="18"/>
      <c r="AE780" s="18"/>
      <c r="AF780" s="207"/>
      <c r="AG780" s="29" t="s">
        <v>197</v>
      </c>
      <c r="AH780" s="118"/>
      <c r="AI780" s="159"/>
      <c r="AJ780" s="182"/>
      <c r="AK780" s="182"/>
      <c r="AL780" s="182"/>
      <c r="AM780" s="182"/>
      <c r="AN780" s="182"/>
      <c r="AO780" s="70">
        <f>MAX(AO$26:AO779)+1</f>
        <v>712</v>
      </c>
      <c r="AP780" s="70" t="s">
        <v>142</v>
      </c>
      <c r="AQ780" s="70" t="str">
        <f t="shared" si="111"/>
        <v>712.</v>
      </c>
      <c r="AS780" s="87"/>
      <c r="AV780" s="114"/>
    </row>
    <row r="781" spans="1:48" ht="22.5" customHeight="1" x14ac:dyDescent="0.25">
      <c r="A781" s="93" t="str">
        <f t="shared" si="112"/>
        <v>713.</v>
      </c>
      <c r="B781" s="93">
        <v>2106</v>
      </c>
      <c r="C781" s="240" t="s">
        <v>1432</v>
      </c>
      <c r="D781" s="4">
        <v>2007</v>
      </c>
      <c r="E781" s="4" t="s">
        <v>23</v>
      </c>
      <c r="F781" s="4" t="s">
        <v>24</v>
      </c>
      <c r="G781" s="4">
        <v>6</v>
      </c>
      <c r="H781" s="4">
        <v>4</v>
      </c>
      <c r="I781" s="18">
        <v>3657.2</v>
      </c>
      <c r="J781" s="11">
        <v>3307.7</v>
      </c>
      <c r="K781" s="18">
        <v>3307.7</v>
      </c>
      <c r="L781" s="38">
        <v>230</v>
      </c>
      <c r="M781" s="18">
        <f t="shared" si="110"/>
        <v>2254468</v>
      </c>
      <c r="N781" s="18"/>
      <c r="O781" s="18"/>
      <c r="P781" s="18"/>
      <c r="Q781" s="11">
        <f t="shared" si="109"/>
        <v>2254468</v>
      </c>
      <c r="R781" s="18"/>
      <c r="S781" s="38"/>
      <c r="T781" s="18"/>
      <c r="U781" s="18">
        <v>994</v>
      </c>
      <c r="V781" s="18">
        <v>2254468</v>
      </c>
      <c r="W781" s="18"/>
      <c r="X781" s="18"/>
      <c r="Y781" s="18"/>
      <c r="Z781" s="18"/>
      <c r="AA781" s="18"/>
      <c r="AB781" s="18"/>
      <c r="AC781" s="18"/>
      <c r="AD781" s="18"/>
      <c r="AE781" s="18"/>
      <c r="AF781" s="207"/>
      <c r="AG781" s="29" t="s">
        <v>197</v>
      </c>
      <c r="AH781" s="118"/>
      <c r="AI781" s="159"/>
      <c r="AJ781" s="182"/>
      <c r="AK781" s="182"/>
      <c r="AL781" s="182"/>
      <c r="AM781" s="182"/>
      <c r="AN781" s="182"/>
      <c r="AO781" s="70">
        <f>MAX(AO$26:AO780)+1</f>
        <v>713</v>
      </c>
      <c r="AP781" s="70" t="s">
        <v>142</v>
      </c>
      <c r="AQ781" s="70" t="str">
        <f t="shared" si="111"/>
        <v>713.</v>
      </c>
      <c r="AS781" s="87"/>
      <c r="AV781" s="114"/>
    </row>
    <row r="782" spans="1:48" ht="22.5" customHeight="1" x14ac:dyDescent="0.25">
      <c r="A782" s="93" t="str">
        <f t="shared" si="112"/>
        <v>714.</v>
      </c>
      <c r="B782" s="93">
        <v>2038</v>
      </c>
      <c r="C782" s="240" t="s">
        <v>579</v>
      </c>
      <c r="D782" s="4">
        <v>1983</v>
      </c>
      <c r="E782" s="4" t="s">
        <v>23</v>
      </c>
      <c r="F782" s="4" t="s">
        <v>26</v>
      </c>
      <c r="G782" s="4">
        <v>5</v>
      </c>
      <c r="H782" s="4">
        <v>3</v>
      </c>
      <c r="I782" s="18">
        <v>3523.6</v>
      </c>
      <c r="J782" s="11">
        <v>3139.5</v>
      </c>
      <c r="K782" s="18">
        <v>3139.5</v>
      </c>
      <c r="L782" s="38">
        <v>318</v>
      </c>
      <c r="M782" s="18">
        <f t="shared" si="110"/>
        <v>890120</v>
      </c>
      <c r="N782" s="18"/>
      <c r="O782" s="18"/>
      <c r="P782" s="18"/>
      <c r="Q782" s="11">
        <f t="shared" si="109"/>
        <v>890120</v>
      </c>
      <c r="R782" s="18"/>
      <c r="S782" s="38"/>
      <c r="T782" s="18"/>
      <c r="U782" s="18"/>
      <c r="V782" s="18"/>
      <c r="W782" s="18"/>
      <c r="X782" s="18"/>
      <c r="Y782" s="18">
        <v>605</v>
      </c>
      <c r="Z782" s="18">
        <v>890120</v>
      </c>
      <c r="AA782" s="18"/>
      <c r="AB782" s="18"/>
      <c r="AC782" s="18"/>
      <c r="AD782" s="18"/>
      <c r="AE782" s="18"/>
      <c r="AF782" s="207"/>
      <c r="AG782" s="29" t="s">
        <v>197</v>
      </c>
      <c r="AH782" s="118"/>
      <c r="AI782" s="159"/>
      <c r="AJ782" s="182"/>
      <c r="AK782" s="182"/>
      <c r="AL782" s="182"/>
      <c r="AM782" s="182"/>
      <c r="AN782" s="182"/>
      <c r="AO782" s="70">
        <f>MAX(AO$26:AO781)+1</f>
        <v>714</v>
      </c>
      <c r="AP782" s="70" t="s">
        <v>142</v>
      </c>
      <c r="AQ782" s="70" t="str">
        <f t="shared" si="111"/>
        <v>714.</v>
      </c>
      <c r="AS782" s="87"/>
      <c r="AV782" s="114"/>
    </row>
    <row r="783" spans="1:48" ht="22.5" customHeight="1" x14ac:dyDescent="0.25">
      <c r="A783" s="93" t="str">
        <f t="shared" si="112"/>
        <v>715.</v>
      </c>
      <c r="B783" s="93">
        <v>2044</v>
      </c>
      <c r="C783" s="240" t="s">
        <v>1315</v>
      </c>
      <c r="D783" s="4">
        <v>1979</v>
      </c>
      <c r="E783" s="4" t="s">
        <v>23</v>
      </c>
      <c r="F783" s="4" t="s">
        <v>26</v>
      </c>
      <c r="G783" s="4">
        <v>5</v>
      </c>
      <c r="H783" s="4">
        <v>4</v>
      </c>
      <c r="I783" s="18">
        <v>3724.3</v>
      </c>
      <c r="J783" s="11">
        <v>3394.2</v>
      </c>
      <c r="K783" s="18">
        <v>3394.2</v>
      </c>
      <c r="L783" s="38">
        <v>356</v>
      </c>
      <c r="M783" s="18">
        <f t="shared" si="110"/>
        <v>393002.62</v>
      </c>
      <c r="N783" s="18"/>
      <c r="O783" s="18"/>
      <c r="P783" s="18"/>
      <c r="Q783" s="11">
        <f t="shared" ref="Q783:Q807" si="113">M783</f>
        <v>393002.62</v>
      </c>
      <c r="R783" s="18">
        <v>393002.62</v>
      </c>
      <c r="S783" s="3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207"/>
      <c r="AG783" s="29" t="s">
        <v>197</v>
      </c>
      <c r="AH783" s="118"/>
      <c r="AI783" s="159"/>
      <c r="AJ783" s="182" t="s">
        <v>1396</v>
      </c>
      <c r="AK783" s="182"/>
      <c r="AL783" s="182"/>
      <c r="AM783" s="182"/>
      <c r="AN783" s="182"/>
      <c r="AO783" s="70">
        <f>MAX(AO$26:AO782)+1</f>
        <v>715</v>
      </c>
      <c r="AP783" s="70" t="s">
        <v>142</v>
      </c>
      <c r="AQ783" s="70" t="str">
        <f t="shared" si="111"/>
        <v>715.</v>
      </c>
      <c r="AS783" s="87"/>
      <c r="AV783" s="114"/>
    </row>
    <row r="784" spans="1:48" ht="22.5" customHeight="1" x14ac:dyDescent="0.25">
      <c r="A784" s="93" t="str">
        <f t="shared" si="112"/>
        <v>716.</v>
      </c>
      <c r="B784" s="93">
        <v>1921</v>
      </c>
      <c r="C784" s="220" t="s">
        <v>1457</v>
      </c>
      <c r="D784" s="4">
        <v>1971</v>
      </c>
      <c r="E784" s="9" t="s">
        <v>23</v>
      </c>
      <c r="F784" s="4" t="s">
        <v>24</v>
      </c>
      <c r="G784" s="10">
        <v>2</v>
      </c>
      <c r="H784" s="10">
        <v>2</v>
      </c>
      <c r="I784" s="11">
        <v>739.8</v>
      </c>
      <c r="J784" s="11">
        <v>693</v>
      </c>
      <c r="K784" s="11">
        <v>693</v>
      </c>
      <c r="L784" s="35">
        <v>42</v>
      </c>
      <c r="M784" s="11">
        <f t="shared" si="110"/>
        <v>2999007.97</v>
      </c>
      <c r="N784" s="11"/>
      <c r="O784" s="6"/>
      <c r="P784" s="11"/>
      <c r="Q784" s="11">
        <f t="shared" si="113"/>
        <v>2999007.97</v>
      </c>
      <c r="R784" s="11"/>
      <c r="S784" s="35"/>
      <c r="T784" s="11"/>
      <c r="U784" s="11">
        <v>629</v>
      </c>
      <c r="V784" s="11">
        <v>2999007.97</v>
      </c>
      <c r="W784" s="11"/>
      <c r="X784" s="11"/>
      <c r="Y784" s="11"/>
      <c r="Z784" s="11"/>
      <c r="AA784" s="11"/>
      <c r="AB784" s="11"/>
      <c r="AC784" s="11"/>
      <c r="AD784" s="11"/>
      <c r="AE784" s="11"/>
      <c r="AF784" s="74"/>
      <c r="AG784" s="29" t="s">
        <v>197</v>
      </c>
      <c r="AH784" s="118"/>
      <c r="AI784" s="95"/>
      <c r="AJ784" s="89"/>
      <c r="AK784" s="182"/>
      <c r="AL784" s="182"/>
      <c r="AM784" s="182"/>
      <c r="AN784" s="182"/>
      <c r="AO784" s="70">
        <f>MAX(AO$26:AO783)+1</f>
        <v>716</v>
      </c>
      <c r="AP784" s="70" t="s">
        <v>142</v>
      </c>
      <c r="AQ784" s="70" t="str">
        <f t="shared" si="111"/>
        <v>716.</v>
      </c>
      <c r="AS784" s="70"/>
      <c r="AV784" s="114"/>
    </row>
    <row r="785" spans="1:48" ht="22.5" customHeight="1" x14ac:dyDescent="0.25">
      <c r="A785" s="93" t="str">
        <f t="shared" si="112"/>
        <v>717.</v>
      </c>
      <c r="B785" s="93">
        <v>1930</v>
      </c>
      <c r="C785" s="220" t="s">
        <v>1458</v>
      </c>
      <c r="D785" s="4">
        <v>1985</v>
      </c>
      <c r="E785" s="9" t="s">
        <v>23</v>
      </c>
      <c r="F785" s="4" t="s">
        <v>24</v>
      </c>
      <c r="G785" s="10">
        <v>3</v>
      </c>
      <c r="H785" s="10">
        <v>2</v>
      </c>
      <c r="I785" s="11">
        <v>3115.2</v>
      </c>
      <c r="J785" s="11">
        <v>2919.4</v>
      </c>
      <c r="K785" s="11">
        <v>2919.4</v>
      </c>
      <c r="L785" s="35">
        <v>172</v>
      </c>
      <c r="M785" s="11">
        <f t="shared" si="110"/>
        <v>1420000</v>
      </c>
      <c r="N785" s="11"/>
      <c r="O785" s="6"/>
      <c r="P785" s="11"/>
      <c r="Q785" s="11">
        <f t="shared" si="113"/>
        <v>1420000</v>
      </c>
      <c r="R785" s="11">
        <v>1420000</v>
      </c>
      <c r="S785" s="35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74"/>
      <c r="AG785" s="29" t="s">
        <v>197</v>
      </c>
      <c r="AH785" s="118"/>
      <c r="AI785" s="95"/>
      <c r="AJ785" s="89" t="s">
        <v>1395</v>
      </c>
      <c r="AK785" s="182"/>
      <c r="AL785" s="182"/>
      <c r="AM785" s="182"/>
      <c r="AN785" s="182"/>
      <c r="AO785" s="70">
        <f>MAX(AO$26:AO784)+1</f>
        <v>717</v>
      </c>
      <c r="AP785" s="70" t="s">
        <v>142</v>
      </c>
      <c r="AQ785" s="70" t="str">
        <f t="shared" si="111"/>
        <v>717.</v>
      </c>
      <c r="AS785" s="70"/>
      <c r="AV785" s="114"/>
    </row>
    <row r="786" spans="1:48" ht="22.5" customHeight="1" x14ac:dyDescent="0.25">
      <c r="A786" s="93" t="str">
        <f t="shared" si="112"/>
        <v>718.</v>
      </c>
      <c r="B786" s="93">
        <v>1874</v>
      </c>
      <c r="C786" s="225" t="s">
        <v>496</v>
      </c>
      <c r="D786" s="4">
        <v>1962</v>
      </c>
      <c r="E786" s="4" t="s">
        <v>23</v>
      </c>
      <c r="F786" s="4" t="s">
        <v>24</v>
      </c>
      <c r="G786" s="4">
        <v>3</v>
      </c>
      <c r="H786" s="4">
        <v>2</v>
      </c>
      <c r="I786" s="18">
        <v>1488.7</v>
      </c>
      <c r="J786" s="11">
        <v>966.4</v>
      </c>
      <c r="K786" s="18">
        <v>966.4</v>
      </c>
      <c r="L786" s="38">
        <v>43</v>
      </c>
      <c r="M786" s="18">
        <f t="shared" si="110"/>
        <v>1925027.1300000001</v>
      </c>
      <c r="N786" s="18"/>
      <c r="O786" s="18"/>
      <c r="P786" s="18"/>
      <c r="Q786" s="11">
        <f t="shared" si="113"/>
        <v>1925027.1300000001</v>
      </c>
      <c r="R786" s="18">
        <v>1865515.54</v>
      </c>
      <c r="S786" s="3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207">
        <v>59511.59</v>
      </c>
      <c r="AG786" s="29" t="s">
        <v>197</v>
      </c>
      <c r="AH786" s="118"/>
      <c r="AI786" s="159"/>
      <c r="AJ786" s="182" t="s">
        <v>1395</v>
      </c>
      <c r="AK786" s="182"/>
      <c r="AL786" s="182"/>
      <c r="AM786" s="182"/>
      <c r="AN786" s="182"/>
      <c r="AO786" s="70">
        <f>MAX(AO$26:AO785)+1</f>
        <v>718</v>
      </c>
      <c r="AP786" s="70" t="s">
        <v>142</v>
      </c>
      <c r="AQ786" s="70" t="str">
        <f t="shared" si="111"/>
        <v>718.</v>
      </c>
      <c r="AS786" s="70"/>
      <c r="AV786" s="114"/>
    </row>
    <row r="787" spans="1:48" s="71" customFormat="1" ht="22.5" customHeight="1" x14ac:dyDescent="0.25">
      <c r="A787" s="93" t="str">
        <f t="shared" si="112"/>
        <v>719.</v>
      </c>
      <c r="B787" s="93">
        <v>2037</v>
      </c>
      <c r="C787" s="227" t="s">
        <v>578</v>
      </c>
      <c r="D787" s="4">
        <v>1984</v>
      </c>
      <c r="E787" s="4" t="s">
        <v>23</v>
      </c>
      <c r="F787" s="4" t="s">
        <v>26</v>
      </c>
      <c r="G787" s="4">
        <v>5</v>
      </c>
      <c r="H787" s="4">
        <v>3</v>
      </c>
      <c r="I787" s="18">
        <v>3542.7</v>
      </c>
      <c r="J787" s="11">
        <v>3157</v>
      </c>
      <c r="K787" s="18">
        <v>3157</v>
      </c>
      <c r="L787" s="38">
        <v>364</v>
      </c>
      <c r="M787" s="18">
        <f t="shared" si="110"/>
        <v>824862</v>
      </c>
      <c r="N787" s="18"/>
      <c r="O787" s="18"/>
      <c r="P787" s="18"/>
      <c r="Q787" s="11">
        <f t="shared" si="113"/>
        <v>824862</v>
      </c>
      <c r="R787" s="18"/>
      <c r="S787" s="18"/>
      <c r="T787" s="74"/>
      <c r="U787" s="29"/>
      <c r="V787" s="29"/>
      <c r="W787" s="231"/>
      <c r="X787" s="149"/>
      <c r="Y787" s="149"/>
      <c r="Z787" s="149"/>
      <c r="AA787" s="11">
        <v>214.7</v>
      </c>
      <c r="AB787" s="11">
        <v>824862</v>
      </c>
      <c r="AC787" s="233"/>
      <c r="AD787" s="233"/>
      <c r="AE787" s="234"/>
      <c r="AF787" s="233"/>
      <c r="AG787" s="29" t="s">
        <v>197</v>
      </c>
      <c r="AH787" s="118"/>
      <c r="AI787" s="159"/>
      <c r="AJ787" s="232"/>
      <c r="AO787" s="70">
        <f>MAX(AO$26:AO786)+1</f>
        <v>719</v>
      </c>
      <c r="AP787" s="71" t="s">
        <v>142</v>
      </c>
      <c r="AQ787" s="70" t="str">
        <f t="shared" si="111"/>
        <v>719.</v>
      </c>
    </row>
    <row r="788" spans="1:48" s="71" customFormat="1" ht="22.5" customHeight="1" x14ac:dyDescent="0.25">
      <c r="A788" s="93" t="str">
        <f t="shared" si="112"/>
        <v>720.</v>
      </c>
      <c r="B788" s="93">
        <v>2040</v>
      </c>
      <c r="C788" s="225" t="s">
        <v>542</v>
      </c>
      <c r="D788" s="4">
        <v>1989</v>
      </c>
      <c r="E788" s="4" t="s">
        <v>23</v>
      </c>
      <c r="F788" s="4" t="s">
        <v>26</v>
      </c>
      <c r="G788" s="4">
        <v>5</v>
      </c>
      <c r="H788" s="4">
        <v>3</v>
      </c>
      <c r="I788" s="18">
        <v>3609.2</v>
      </c>
      <c r="J788" s="11">
        <v>3225.5</v>
      </c>
      <c r="K788" s="18">
        <v>3225.5</v>
      </c>
      <c r="L788" s="38">
        <v>162</v>
      </c>
      <c r="M788" s="11">
        <f t="shared" si="110"/>
        <v>843445</v>
      </c>
      <c r="N788" s="18"/>
      <c r="O788" s="18"/>
      <c r="P788" s="18"/>
      <c r="Q788" s="11">
        <f t="shared" si="113"/>
        <v>843445</v>
      </c>
      <c r="R788" s="18"/>
      <c r="S788" s="18"/>
      <c r="T788" s="207"/>
      <c r="U788" s="29"/>
      <c r="V788" s="29"/>
      <c r="W788" s="231"/>
      <c r="X788" s="149"/>
      <c r="Y788" s="149"/>
      <c r="Z788" s="149"/>
      <c r="AA788" s="11">
        <v>206.2</v>
      </c>
      <c r="AB788" s="11">
        <v>843445</v>
      </c>
      <c r="AC788" s="233"/>
      <c r="AD788" s="233"/>
      <c r="AE788" s="234"/>
      <c r="AF788" s="233"/>
      <c r="AG788" s="29" t="s">
        <v>197</v>
      </c>
      <c r="AH788" s="118"/>
      <c r="AI788" s="159"/>
      <c r="AJ788" s="232"/>
      <c r="AO788" s="70">
        <f>MAX(AO$26:AO787)+1</f>
        <v>720</v>
      </c>
      <c r="AP788" s="71" t="s">
        <v>142</v>
      </c>
      <c r="AQ788" s="70" t="str">
        <f t="shared" si="111"/>
        <v>720.</v>
      </c>
    </row>
    <row r="789" spans="1:48" ht="22.5" customHeight="1" x14ac:dyDescent="0.25">
      <c r="A789" s="93" t="str">
        <f t="shared" si="112"/>
        <v>721.</v>
      </c>
      <c r="B789" s="93">
        <v>2039</v>
      </c>
      <c r="C789" s="240" t="s">
        <v>1276</v>
      </c>
      <c r="D789" s="4">
        <v>1989</v>
      </c>
      <c r="E789" s="4" t="s">
        <v>23</v>
      </c>
      <c r="F789" s="4" t="s">
        <v>26</v>
      </c>
      <c r="G789" s="4">
        <v>5</v>
      </c>
      <c r="H789" s="4">
        <v>3</v>
      </c>
      <c r="I789" s="18">
        <v>3629.2</v>
      </c>
      <c r="J789" s="11">
        <v>3245.5</v>
      </c>
      <c r="K789" s="18">
        <v>3245.5</v>
      </c>
      <c r="L789" s="38">
        <v>332</v>
      </c>
      <c r="M789" s="18">
        <f t="shared" si="110"/>
        <v>550000</v>
      </c>
      <c r="N789" s="18"/>
      <c r="O789" s="18"/>
      <c r="P789" s="18"/>
      <c r="Q789" s="11">
        <f t="shared" si="113"/>
        <v>550000</v>
      </c>
      <c r="R789" s="18">
        <v>550000</v>
      </c>
      <c r="S789" s="3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207"/>
      <c r="AG789" s="29" t="s">
        <v>197</v>
      </c>
      <c r="AH789" s="118"/>
      <c r="AI789" s="159"/>
      <c r="AJ789" s="182" t="s">
        <v>1396</v>
      </c>
      <c r="AK789" s="182"/>
      <c r="AL789" s="182"/>
      <c r="AM789" s="182"/>
      <c r="AN789" s="182"/>
      <c r="AO789" s="70">
        <f>MAX(AO$26:AO788)+1</f>
        <v>721</v>
      </c>
      <c r="AP789" s="70" t="s">
        <v>142</v>
      </c>
      <c r="AQ789" s="70" t="str">
        <f t="shared" si="111"/>
        <v>721.</v>
      </c>
      <c r="AS789" s="87"/>
      <c r="AV789" s="114"/>
    </row>
    <row r="790" spans="1:48" ht="22.5" customHeight="1" x14ac:dyDescent="0.25">
      <c r="A790" s="93" t="str">
        <f t="shared" si="112"/>
        <v>722.</v>
      </c>
      <c r="B790" s="93">
        <v>2009</v>
      </c>
      <c r="C790" s="220" t="s">
        <v>1475</v>
      </c>
      <c r="D790" s="4">
        <v>1984</v>
      </c>
      <c r="E790" s="9" t="s">
        <v>23</v>
      </c>
      <c r="F790" s="4" t="s">
        <v>26</v>
      </c>
      <c r="G790" s="10">
        <v>5</v>
      </c>
      <c r="H790" s="10">
        <v>2</v>
      </c>
      <c r="I790" s="11">
        <v>2143.8000000000002</v>
      </c>
      <c r="J790" s="11">
        <v>1265.5999999999999</v>
      </c>
      <c r="K790" s="11">
        <v>1265.5999999999999</v>
      </c>
      <c r="L790" s="35">
        <v>124</v>
      </c>
      <c r="M790" s="11">
        <f t="shared" si="110"/>
        <v>1313888</v>
      </c>
      <c r="N790" s="11"/>
      <c r="O790" s="6"/>
      <c r="P790" s="11"/>
      <c r="Q790" s="11">
        <f t="shared" si="113"/>
        <v>1313888</v>
      </c>
      <c r="R790" s="11"/>
      <c r="S790" s="35"/>
      <c r="T790" s="11"/>
      <c r="U790" s="11">
        <v>666.4</v>
      </c>
      <c r="V790" s="11">
        <v>1313888</v>
      </c>
      <c r="W790" s="11"/>
      <c r="X790" s="11"/>
      <c r="Y790" s="11"/>
      <c r="Z790" s="11"/>
      <c r="AA790" s="11"/>
      <c r="AB790" s="11"/>
      <c r="AC790" s="11"/>
      <c r="AD790" s="11"/>
      <c r="AE790" s="11"/>
      <c r="AF790" s="74"/>
      <c r="AG790" s="29" t="s">
        <v>197</v>
      </c>
      <c r="AH790" s="118"/>
      <c r="AI790" s="95"/>
      <c r="AJ790" s="182"/>
      <c r="AK790" s="182"/>
      <c r="AL790" s="182"/>
      <c r="AM790" s="182"/>
      <c r="AN790" s="182"/>
      <c r="AO790" s="70">
        <f>MAX(AO$26:AO789)+1</f>
        <v>722</v>
      </c>
      <c r="AP790" s="70" t="s">
        <v>142</v>
      </c>
      <c r="AQ790" s="70" t="str">
        <f t="shared" si="111"/>
        <v>722.</v>
      </c>
      <c r="AS790" s="70"/>
      <c r="AV790" s="114"/>
    </row>
    <row r="791" spans="1:48" ht="22.5" customHeight="1" x14ac:dyDescent="0.25">
      <c r="A791" s="93" t="str">
        <f t="shared" si="112"/>
        <v>723.</v>
      </c>
      <c r="B791" s="93">
        <v>1955</v>
      </c>
      <c r="C791" s="240" t="s">
        <v>2318</v>
      </c>
      <c r="D791" s="4">
        <v>1986</v>
      </c>
      <c r="E791" s="4" t="s">
        <v>23</v>
      </c>
      <c r="F791" s="4" t="s">
        <v>26</v>
      </c>
      <c r="G791" s="4">
        <v>5</v>
      </c>
      <c r="H791" s="4">
        <v>4</v>
      </c>
      <c r="I791" s="18">
        <v>4687.6000000000004</v>
      </c>
      <c r="J791" s="11">
        <v>3937.3</v>
      </c>
      <c r="K791" s="18">
        <v>3937.3</v>
      </c>
      <c r="L791" s="38">
        <v>195</v>
      </c>
      <c r="M791" s="11">
        <f t="shared" si="110"/>
        <v>1467550</v>
      </c>
      <c r="N791" s="18"/>
      <c r="O791" s="18"/>
      <c r="P791" s="18"/>
      <c r="Q791" s="11">
        <f t="shared" si="113"/>
        <v>1467550</v>
      </c>
      <c r="R791" s="18"/>
      <c r="S791" s="38"/>
      <c r="T791" s="18"/>
      <c r="U791" s="18"/>
      <c r="V791" s="18"/>
      <c r="W791" s="18"/>
      <c r="X791" s="18"/>
      <c r="Y791" s="18">
        <v>1497.4</v>
      </c>
      <c r="Z791" s="18">
        <v>1467550</v>
      </c>
      <c r="AA791" s="18"/>
      <c r="AB791" s="18"/>
      <c r="AC791" s="18"/>
      <c r="AD791" s="18"/>
      <c r="AE791" s="18"/>
      <c r="AF791" s="207"/>
      <c r="AG791" s="29" t="s">
        <v>197</v>
      </c>
      <c r="AH791" s="118"/>
      <c r="AI791" s="159"/>
      <c r="AJ791" s="182"/>
      <c r="AK791" s="182"/>
      <c r="AL791" s="182"/>
      <c r="AM791" s="182"/>
      <c r="AN791" s="182"/>
      <c r="AO791" s="70">
        <f>MAX(AO$26:AO790)+1</f>
        <v>723</v>
      </c>
      <c r="AP791" s="70" t="s">
        <v>142</v>
      </c>
      <c r="AQ791" s="70" t="str">
        <f t="shared" si="111"/>
        <v>723.</v>
      </c>
      <c r="AS791" s="87"/>
      <c r="AV791" s="114"/>
    </row>
    <row r="792" spans="1:48" ht="22.5" customHeight="1" x14ac:dyDescent="0.25">
      <c r="A792" s="93" t="str">
        <f t="shared" si="112"/>
        <v>724.</v>
      </c>
      <c r="B792" s="93">
        <v>1855</v>
      </c>
      <c r="C792" s="240" t="s">
        <v>2320</v>
      </c>
      <c r="D792" s="4">
        <v>1986</v>
      </c>
      <c r="E792" s="4" t="s">
        <v>23</v>
      </c>
      <c r="F792" s="4" t="s">
        <v>26</v>
      </c>
      <c r="G792" s="4">
        <v>5</v>
      </c>
      <c r="H792" s="4">
        <v>2</v>
      </c>
      <c r="I792" s="18">
        <v>3004.7</v>
      </c>
      <c r="J792" s="11">
        <v>2143.8000000000002</v>
      </c>
      <c r="K792" s="18">
        <v>2143.8000000000002</v>
      </c>
      <c r="L792" s="38">
        <v>95</v>
      </c>
      <c r="M792" s="11">
        <f t="shared" si="110"/>
        <v>1761000</v>
      </c>
      <c r="N792" s="18"/>
      <c r="O792" s="18"/>
      <c r="P792" s="18"/>
      <c r="Q792" s="11">
        <f t="shared" si="113"/>
        <v>1761000</v>
      </c>
      <c r="R792" s="18"/>
      <c r="S792" s="38"/>
      <c r="T792" s="18"/>
      <c r="U792" s="18"/>
      <c r="V792" s="18"/>
      <c r="W792" s="18"/>
      <c r="X792" s="18"/>
      <c r="Y792" s="18">
        <v>1081</v>
      </c>
      <c r="Z792" s="18">
        <v>1761000</v>
      </c>
      <c r="AA792" s="18"/>
      <c r="AB792" s="18"/>
      <c r="AC792" s="18"/>
      <c r="AD792" s="18"/>
      <c r="AE792" s="18"/>
      <c r="AF792" s="207"/>
      <c r="AG792" s="29" t="s">
        <v>197</v>
      </c>
      <c r="AH792" s="118"/>
      <c r="AI792" s="159"/>
      <c r="AJ792" s="182"/>
      <c r="AK792" s="182"/>
      <c r="AL792" s="182"/>
      <c r="AM792" s="182"/>
      <c r="AN792" s="182"/>
      <c r="AO792" s="70">
        <f>MAX(AO$26:AO791)+1</f>
        <v>724</v>
      </c>
      <c r="AP792" s="70" t="s">
        <v>142</v>
      </c>
      <c r="AQ792" s="70" t="str">
        <f t="shared" si="111"/>
        <v>724.</v>
      </c>
      <c r="AS792" s="87"/>
      <c r="AV792" s="114"/>
    </row>
    <row r="793" spans="1:48" ht="22.5" customHeight="1" x14ac:dyDescent="0.25">
      <c r="A793" s="93" t="str">
        <f t="shared" si="112"/>
        <v>725.</v>
      </c>
      <c r="B793" s="93">
        <v>1858</v>
      </c>
      <c r="C793" s="240" t="s">
        <v>2321</v>
      </c>
      <c r="D793" s="4">
        <v>1981</v>
      </c>
      <c r="E793" s="4" t="s">
        <v>23</v>
      </c>
      <c r="F793" s="4" t="s">
        <v>26</v>
      </c>
      <c r="G793" s="4">
        <v>5</v>
      </c>
      <c r="H793" s="4">
        <v>4</v>
      </c>
      <c r="I793" s="18">
        <v>4402.1000000000004</v>
      </c>
      <c r="J793" s="11">
        <v>3333.9</v>
      </c>
      <c r="K793" s="18">
        <v>3333.9</v>
      </c>
      <c r="L793" s="38">
        <v>189</v>
      </c>
      <c r="M793" s="11">
        <f t="shared" si="110"/>
        <v>1658889.75</v>
      </c>
      <c r="N793" s="18"/>
      <c r="O793" s="18"/>
      <c r="P793" s="18"/>
      <c r="Q793" s="11">
        <f t="shared" si="113"/>
        <v>1658889.75</v>
      </c>
      <c r="R793" s="18"/>
      <c r="S793" s="38"/>
      <c r="T793" s="18"/>
      <c r="U793" s="18">
        <v>838</v>
      </c>
      <c r="V793" s="18">
        <v>1658889.75</v>
      </c>
      <c r="W793" s="18"/>
      <c r="X793" s="18"/>
      <c r="Y793" s="18"/>
      <c r="Z793" s="18"/>
      <c r="AA793" s="18"/>
      <c r="AB793" s="18"/>
      <c r="AC793" s="18"/>
      <c r="AD793" s="18"/>
      <c r="AE793" s="18"/>
      <c r="AF793" s="207"/>
      <c r="AG793" s="29" t="s">
        <v>197</v>
      </c>
      <c r="AH793" s="118"/>
      <c r="AI793" s="159"/>
      <c r="AJ793" s="182"/>
      <c r="AK793" s="182"/>
      <c r="AL793" s="182"/>
      <c r="AM793" s="182"/>
      <c r="AN793" s="182"/>
      <c r="AO793" s="70">
        <f>MAX(AO$26:AO792)+1</f>
        <v>725</v>
      </c>
      <c r="AP793" s="70" t="s">
        <v>142</v>
      </c>
      <c r="AQ793" s="70" t="str">
        <f t="shared" si="111"/>
        <v>725.</v>
      </c>
      <c r="AS793" s="87"/>
      <c r="AV793" s="114"/>
    </row>
    <row r="794" spans="1:48" ht="22.5" customHeight="1" x14ac:dyDescent="0.25">
      <c r="A794" s="93" t="str">
        <f t="shared" ref="A794:A805" si="114">AQ794</f>
        <v>726.</v>
      </c>
      <c r="B794" s="93">
        <v>2258</v>
      </c>
      <c r="C794" s="240" t="s">
        <v>1621</v>
      </c>
      <c r="D794" s="4">
        <v>1988</v>
      </c>
      <c r="E794" s="4" t="s">
        <v>23</v>
      </c>
      <c r="F794" s="4" t="s">
        <v>24</v>
      </c>
      <c r="G794" s="4">
        <v>3</v>
      </c>
      <c r="H794" s="4">
        <v>2</v>
      </c>
      <c r="I794" s="18">
        <v>1404.4</v>
      </c>
      <c r="J794" s="11">
        <v>1296.2</v>
      </c>
      <c r="K794" s="18">
        <v>1296.2</v>
      </c>
      <c r="L794" s="38">
        <v>70</v>
      </c>
      <c r="M794" s="18">
        <f t="shared" ref="M794:M825" si="115">R794+T794+V794+X794+Z794+AB794+AE794+AF794</f>
        <v>1740745</v>
      </c>
      <c r="N794" s="18"/>
      <c r="O794" s="18"/>
      <c r="P794" s="18"/>
      <c r="Q794" s="11">
        <f t="shared" ref="Q794:Q805" si="116">M794</f>
        <v>1740745</v>
      </c>
      <c r="R794" s="18"/>
      <c r="S794" s="38"/>
      <c r="T794" s="18"/>
      <c r="U794" s="18">
        <v>566</v>
      </c>
      <c r="V794" s="18">
        <v>1740745</v>
      </c>
      <c r="W794" s="18"/>
      <c r="X794" s="18"/>
      <c r="Y794" s="18"/>
      <c r="Z794" s="18"/>
      <c r="AA794" s="18"/>
      <c r="AB794" s="18"/>
      <c r="AC794" s="18"/>
      <c r="AD794" s="18"/>
      <c r="AE794" s="18"/>
      <c r="AF794" s="207"/>
      <c r="AG794" s="29" t="s">
        <v>1496</v>
      </c>
      <c r="AH794" s="118"/>
      <c r="AI794" s="159"/>
      <c r="AJ794" s="182"/>
      <c r="AK794" s="182"/>
      <c r="AL794" s="182"/>
      <c r="AM794" s="182"/>
      <c r="AN794" s="182"/>
      <c r="AO794" s="70">
        <f>MAX(AO$26:AO793)+1</f>
        <v>726</v>
      </c>
      <c r="AP794" s="70" t="s">
        <v>142</v>
      </c>
      <c r="AQ794" s="70" t="str">
        <f t="shared" si="111"/>
        <v>726.</v>
      </c>
      <c r="AS794" s="87"/>
      <c r="AV794" s="114"/>
    </row>
    <row r="795" spans="1:48" ht="22.5" customHeight="1" x14ac:dyDescent="0.25">
      <c r="A795" s="93" t="str">
        <f t="shared" si="114"/>
        <v>727.</v>
      </c>
      <c r="B795" s="93">
        <v>1961</v>
      </c>
      <c r="C795" s="240" t="s">
        <v>1622</v>
      </c>
      <c r="D795" s="4">
        <v>1971</v>
      </c>
      <c r="E795" s="4" t="s">
        <v>23</v>
      </c>
      <c r="F795" s="4" t="s">
        <v>26</v>
      </c>
      <c r="G795" s="4">
        <v>5</v>
      </c>
      <c r="H795" s="4">
        <v>2</v>
      </c>
      <c r="I795" s="18">
        <v>1735.9</v>
      </c>
      <c r="J795" s="11">
        <v>1625.8</v>
      </c>
      <c r="K795" s="18">
        <v>1625.8</v>
      </c>
      <c r="L795" s="38">
        <v>88</v>
      </c>
      <c r="M795" s="18">
        <f t="shared" si="115"/>
        <v>530941.64</v>
      </c>
      <c r="N795" s="18"/>
      <c r="O795" s="18"/>
      <c r="P795" s="18"/>
      <c r="Q795" s="11">
        <f t="shared" si="116"/>
        <v>530941.64</v>
      </c>
      <c r="R795" s="18">
        <v>530941.64</v>
      </c>
      <c r="S795" s="3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207"/>
      <c r="AG795" s="29" t="s">
        <v>1496</v>
      </c>
      <c r="AH795" s="118"/>
      <c r="AI795" s="159"/>
      <c r="AJ795" s="182" t="s">
        <v>1396</v>
      </c>
      <c r="AK795" s="182"/>
      <c r="AL795" s="182"/>
      <c r="AM795" s="182"/>
      <c r="AN795" s="182"/>
      <c r="AO795" s="70">
        <f>MAX(AO$26:AO794)+1</f>
        <v>727</v>
      </c>
      <c r="AP795" s="70" t="s">
        <v>142</v>
      </c>
      <c r="AQ795" s="70" t="str">
        <f t="shared" si="111"/>
        <v>727.</v>
      </c>
      <c r="AS795" s="87"/>
      <c r="AV795" s="114"/>
    </row>
    <row r="796" spans="1:48" ht="22.5" customHeight="1" x14ac:dyDescent="0.25">
      <c r="A796" s="93" t="str">
        <f t="shared" si="114"/>
        <v>728.</v>
      </c>
      <c r="B796" s="93">
        <v>1864</v>
      </c>
      <c r="C796" s="240" t="s">
        <v>1624</v>
      </c>
      <c r="D796" s="4">
        <v>1982</v>
      </c>
      <c r="E796" s="4" t="s">
        <v>23</v>
      </c>
      <c r="F796" s="4" t="s">
        <v>24</v>
      </c>
      <c r="G796" s="4">
        <v>2</v>
      </c>
      <c r="H796" s="4">
        <v>3</v>
      </c>
      <c r="I796" s="18">
        <v>845</v>
      </c>
      <c r="J796" s="11">
        <v>488.3</v>
      </c>
      <c r="K796" s="18">
        <v>488.3</v>
      </c>
      <c r="L796" s="38">
        <v>55</v>
      </c>
      <c r="M796" s="18">
        <f t="shared" si="115"/>
        <v>2739817.24</v>
      </c>
      <c r="N796" s="18"/>
      <c r="O796" s="18"/>
      <c r="P796" s="18"/>
      <c r="Q796" s="11">
        <f t="shared" si="116"/>
        <v>2739817.24</v>
      </c>
      <c r="R796" s="18"/>
      <c r="S796" s="38"/>
      <c r="T796" s="18"/>
      <c r="U796" s="18">
        <v>721</v>
      </c>
      <c r="V796" s="18">
        <v>2739817.24</v>
      </c>
      <c r="W796" s="18"/>
      <c r="X796" s="18"/>
      <c r="Y796" s="18"/>
      <c r="Z796" s="18"/>
      <c r="AA796" s="18"/>
      <c r="AB796" s="18"/>
      <c r="AC796" s="18"/>
      <c r="AD796" s="18"/>
      <c r="AE796" s="18"/>
      <c r="AF796" s="207"/>
      <c r="AG796" s="29" t="s">
        <v>1496</v>
      </c>
      <c r="AH796" s="118"/>
      <c r="AI796" s="159"/>
      <c r="AJ796" s="182"/>
      <c r="AK796" s="182"/>
      <c r="AL796" s="182"/>
      <c r="AM796" s="182"/>
      <c r="AN796" s="182"/>
      <c r="AO796" s="70">
        <f>MAX(AO$26:AO795)+1</f>
        <v>728</v>
      </c>
      <c r="AP796" s="70" t="s">
        <v>142</v>
      </c>
      <c r="AQ796" s="70" t="str">
        <f t="shared" si="111"/>
        <v>728.</v>
      </c>
      <c r="AS796" s="87"/>
      <c r="AV796" s="114"/>
    </row>
    <row r="797" spans="1:48" ht="22.5" customHeight="1" x14ac:dyDescent="0.25">
      <c r="A797" s="93" t="str">
        <f t="shared" si="114"/>
        <v>729.</v>
      </c>
      <c r="B797" s="93">
        <v>2073</v>
      </c>
      <c r="C797" s="240" t="s">
        <v>1625</v>
      </c>
      <c r="D797" s="4">
        <v>1970</v>
      </c>
      <c r="E797" s="4" t="s">
        <v>23</v>
      </c>
      <c r="F797" s="4" t="s">
        <v>26</v>
      </c>
      <c r="G797" s="4">
        <v>5</v>
      </c>
      <c r="H797" s="4">
        <v>2</v>
      </c>
      <c r="I797" s="18">
        <v>1828.7</v>
      </c>
      <c r="J797" s="11">
        <v>1658.8</v>
      </c>
      <c r="K797" s="18">
        <v>1658.8</v>
      </c>
      <c r="L797" s="38">
        <v>14</v>
      </c>
      <c r="M797" s="18">
        <f t="shared" si="115"/>
        <v>1138040.69</v>
      </c>
      <c r="N797" s="18"/>
      <c r="O797" s="18"/>
      <c r="P797" s="18"/>
      <c r="Q797" s="11">
        <f t="shared" si="116"/>
        <v>1138040.69</v>
      </c>
      <c r="R797" s="18">
        <f>627617.59+510423.1</f>
        <v>1138040.69</v>
      </c>
      <c r="S797" s="3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207"/>
      <c r="AG797" s="29" t="s">
        <v>1496</v>
      </c>
      <c r="AH797" s="118"/>
      <c r="AI797" s="159"/>
      <c r="AJ797" s="182" t="s">
        <v>1402</v>
      </c>
      <c r="AK797" s="182"/>
      <c r="AL797" s="182"/>
      <c r="AM797" s="182"/>
      <c r="AN797" s="182"/>
      <c r="AO797" s="70">
        <f>MAX(AO$26:AO796)+1</f>
        <v>729</v>
      </c>
      <c r="AP797" s="70" t="s">
        <v>142</v>
      </c>
      <c r="AQ797" s="70" t="str">
        <f t="shared" si="111"/>
        <v>729.</v>
      </c>
      <c r="AS797" s="87"/>
      <c r="AV797" s="114"/>
    </row>
    <row r="798" spans="1:48" ht="22.5" customHeight="1" x14ac:dyDescent="0.25">
      <c r="A798" s="93" t="str">
        <f t="shared" si="114"/>
        <v>730.</v>
      </c>
      <c r="B798" s="93">
        <v>2000</v>
      </c>
      <c r="C798" s="240" t="s">
        <v>1626</v>
      </c>
      <c r="D798" s="4">
        <v>1978</v>
      </c>
      <c r="E798" s="4" t="s">
        <v>23</v>
      </c>
      <c r="F798" s="4" t="s">
        <v>24</v>
      </c>
      <c r="G798" s="4">
        <v>2</v>
      </c>
      <c r="H798" s="4">
        <v>2</v>
      </c>
      <c r="I798" s="18">
        <v>763.1</v>
      </c>
      <c r="J798" s="11">
        <v>445.8</v>
      </c>
      <c r="K798" s="18">
        <v>445.8</v>
      </c>
      <c r="L798" s="38">
        <v>29</v>
      </c>
      <c r="M798" s="18">
        <f t="shared" si="115"/>
        <v>1945682.05</v>
      </c>
      <c r="N798" s="18"/>
      <c r="O798" s="18"/>
      <c r="P798" s="18"/>
      <c r="Q798" s="11">
        <f t="shared" si="116"/>
        <v>1945682.05</v>
      </c>
      <c r="R798" s="18"/>
      <c r="S798" s="38"/>
      <c r="T798" s="18"/>
      <c r="U798" s="18">
        <v>593</v>
      </c>
      <c r="V798" s="18">
        <v>1945682.05</v>
      </c>
      <c r="W798" s="18"/>
      <c r="X798" s="18"/>
      <c r="Y798" s="18"/>
      <c r="Z798" s="18"/>
      <c r="AA798" s="18"/>
      <c r="AB798" s="18"/>
      <c r="AC798" s="18"/>
      <c r="AD798" s="18"/>
      <c r="AE798" s="18"/>
      <c r="AF798" s="207"/>
      <c r="AG798" s="29" t="s">
        <v>1496</v>
      </c>
      <c r="AH798" s="118"/>
      <c r="AI798" s="159"/>
      <c r="AJ798" s="182"/>
      <c r="AK798" s="182"/>
      <c r="AL798" s="182"/>
      <c r="AM798" s="182"/>
      <c r="AN798" s="182"/>
      <c r="AO798" s="70">
        <f>MAX(AO$26:AO797)+1</f>
        <v>730</v>
      </c>
      <c r="AP798" s="70" t="s">
        <v>142</v>
      </c>
      <c r="AQ798" s="70" t="str">
        <f t="shared" si="111"/>
        <v>730.</v>
      </c>
      <c r="AS798" s="87"/>
      <c r="AV798" s="114"/>
    </row>
    <row r="799" spans="1:48" ht="22.5" customHeight="1" x14ac:dyDescent="0.25">
      <c r="A799" s="93" t="str">
        <f t="shared" si="114"/>
        <v>731.</v>
      </c>
      <c r="B799" s="93">
        <v>1994</v>
      </c>
      <c r="C799" s="240" t="s">
        <v>1627</v>
      </c>
      <c r="D799" s="4">
        <v>1979</v>
      </c>
      <c r="E799" s="4" t="s">
        <v>23</v>
      </c>
      <c r="F799" s="4" t="s">
        <v>24</v>
      </c>
      <c r="G799" s="4">
        <v>2</v>
      </c>
      <c r="H799" s="4">
        <v>2</v>
      </c>
      <c r="I799" s="18">
        <v>803.5</v>
      </c>
      <c r="J799" s="11">
        <v>763.5</v>
      </c>
      <c r="K799" s="18">
        <v>763.5</v>
      </c>
      <c r="L799" s="38">
        <v>39</v>
      </c>
      <c r="M799" s="18">
        <f t="shared" si="115"/>
        <v>1800005.54</v>
      </c>
      <c r="N799" s="18"/>
      <c r="O799" s="18"/>
      <c r="P799" s="18"/>
      <c r="Q799" s="11">
        <f t="shared" si="116"/>
        <v>1800005.54</v>
      </c>
      <c r="R799" s="18"/>
      <c r="S799" s="38"/>
      <c r="T799" s="18"/>
      <c r="U799" s="18">
        <v>555.6</v>
      </c>
      <c r="V799" s="18">
        <v>1800005.54</v>
      </c>
      <c r="W799" s="18"/>
      <c r="X799" s="18"/>
      <c r="Y799" s="18"/>
      <c r="Z799" s="18"/>
      <c r="AA799" s="18"/>
      <c r="AB799" s="18"/>
      <c r="AC799" s="18"/>
      <c r="AD799" s="18"/>
      <c r="AE799" s="18"/>
      <c r="AF799" s="207"/>
      <c r="AG799" s="29" t="s">
        <v>1496</v>
      </c>
      <c r="AH799" s="118"/>
      <c r="AI799" s="159"/>
      <c r="AJ799" s="182"/>
      <c r="AK799" s="182"/>
      <c r="AL799" s="182"/>
      <c r="AM799" s="182"/>
      <c r="AN799" s="182"/>
      <c r="AO799" s="70">
        <f>MAX(AO$26:AO798)+1</f>
        <v>731</v>
      </c>
      <c r="AP799" s="70" t="s">
        <v>142</v>
      </c>
      <c r="AQ799" s="71" t="str">
        <f t="shared" ref="AQ799:AQ807" si="117">CONCATENATE(AO799,AP799)</f>
        <v>731.</v>
      </c>
      <c r="AS799" s="87"/>
      <c r="AV799" s="114"/>
    </row>
    <row r="800" spans="1:48" ht="22.5" customHeight="1" x14ac:dyDescent="0.25">
      <c r="A800" s="93" t="str">
        <f t="shared" si="114"/>
        <v>732.</v>
      </c>
      <c r="B800" s="93">
        <v>1988</v>
      </c>
      <c r="C800" s="240" t="s">
        <v>1619</v>
      </c>
      <c r="D800" s="4">
        <v>1979</v>
      </c>
      <c r="E800" s="4" t="s">
        <v>23</v>
      </c>
      <c r="F800" s="4" t="s">
        <v>26</v>
      </c>
      <c r="G800" s="4">
        <v>5</v>
      </c>
      <c r="H800" s="4">
        <v>4</v>
      </c>
      <c r="I800" s="18">
        <v>3450</v>
      </c>
      <c r="J800" s="11">
        <v>3355.2</v>
      </c>
      <c r="K800" s="18">
        <v>3120.1</v>
      </c>
      <c r="L800" s="38">
        <v>175</v>
      </c>
      <c r="M800" s="18">
        <f t="shared" si="115"/>
        <v>4414183.07</v>
      </c>
      <c r="N800" s="18"/>
      <c r="O800" s="18"/>
      <c r="P800" s="18"/>
      <c r="Q800" s="11">
        <f t="shared" si="116"/>
        <v>4414183.07</v>
      </c>
      <c r="R800" s="18">
        <v>1302413.94</v>
      </c>
      <c r="S800" s="38"/>
      <c r="T800" s="18"/>
      <c r="U800" s="18">
        <v>911</v>
      </c>
      <c r="V800" s="18">
        <v>3111769.13</v>
      </c>
      <c r="W800" s="18"/>
      <c r="X800" s="18"/>
      <c r="Y800" s="18"/>
      <c r="Z800" s="18"/>
      <c r="AA800" s="18"/>
      <c r="AB800" s="18"/>
      <c r="AC800" s="18"/>
      <c r="AD800" s="18"/>
      <c r="AE800" s="18"/>
      <c r="AF800" s="207"/>
      <c r="AG800" s="29" t="s">
        <v>1496</v>
      </c>
      <c r="AH800" s="118"/>
      <c r="AI800" s="159"/>
      <c r="AJ800" s="182" t="s">
        <v>1395</v>
      </c>
      <c r="AK800" s="182"/>
      <c r="AL800" s="182"/>
      <c r="AM800" s="182"/>
      <c r="AN800" s="182"/>
      <c r="AO800" s="70">
        <f>MAX(AO$26:AO799)+1</f>
        <v>732</v>
      </c>
      <c r="AP800" s="70" t="s">
        <v>142</v>
      </c>
      <c r="AQ800" s="71" t="str">
        <f t="shared" si="117"/>
        <v>732.</v>
      </c>
      <c r="AS800" s="87"/>
      <c r="AV800" s="114"/>
    </row>
    <row r="801" spans="1:48" ht="22.5" customHeight="1" x14ac:dyDescent="0.25">
      <c r="A801" s="93" t="str">
        <f t="shared" si="114"/>
        <v>733.</v>
      </c>
      <c r="B801" s="93">
        <v>2208</v>
      </c>
      <c r="C801" s="240" t="s">
        <v>1628</v>
      </c>
      <c r="D801" s="4">
        <v>1987</v>
      </c>
      <c r="E801" s="4" t="s">
        <v>23</v>
      </c>
      <c r="F801" s="4" t="s">
        <v>26</v>
      </c>
      <c r="G801" s="4">
        <v>3</v>
      </c>
      <c r="H801" s="4">
        <v>2</v>
      </c>
      <c r="I801" s="18">
        <v>902.7</v>
      </c>
      <c r="J801" s="11">
        <v>850.1</v>
      </c>
      <c r="K801" s="18">
        <v>850.1</v>
      </c>
      <c r="L801" s="38">
        <v>33</v>
      </c>
      <c r="M801" s="18">
        <f t="shared" si="115"/>
        <v>2904714.31</v>
      </c>
      <c r="N801" s="18"/>
      <c r="O801" s="18"/>
      <c r="P801" s="18"/>
      <c r="Q801" s="11">
        <f t="shared" si="116"/>
        <v>2904714.31</v>
      </c>
      <c r="R801" s="18"/>
      <c r="S801" s="38"/>
      <c r="T801" s="18"/>
      <c r="U801" s="18">
        <v>527</v>
      </c>
      <c r="V801" s="18">
        <v>2904714.31</v>
      </c>
      <c r="W801" s="18"/>
      <c r="X801" s="18"/>
      <c r="Y801" s="18"/>
      <c r="Z801" s="18"/>
      <c r="AA801" s="18"/>
      <c r="AB801" s="18"/>
      <c r="AC801" s="18"/>
      <c r="AD801" s="18"/>
      <c r="AE801" s="18"/>
      <c r="AF801" s="207"/>
      <c r="AG801" s="29" t="s">
        <v>1496</v>
      </c>
      <c r="AH801" s="118"/>
      <c r="AI801" s="159"/>
      <c r="AJ801" s="182"/>
      <c r="AK801" s="182"/>
      <c r="AL801" s="182"/>
      <c r="AM801" s="182"/>
      <c r="AN801" s="182"/>
      <c r="AO801" s="70">
        <f>MAX(AO$26:AO800)+1</f>
        <v>733</v>
      </c>
      <c r="AP801" s="70" t="s">
        <v>142</v>
      </c>
      <c r="AQ801" s="70" t="str">
        <f t="shared" si="117"/>
        <v>733.</v>
      </c>
      <c r="AS801" s="87"/>
      <c r="AV801" s="114"/>
    </row>
    <row r="802" spans="1:48" ht="22.5" customHeight="1" x14ac:dyDescent="0.25">
      <c r="A802" s="93" t="str">
        <f t="shared" si="114"/>
        <v>734.</v>
      </c>
      <c r="B802" s="93">
        <v>2144</v>
      </c>
      <c r="C802" s="240" t="s">
        <v>1631</v>
      </c>
      <c r="D802" s="4">
        <v>1981</v>
      </c>
      <c r="E802" s="4" t="s">
        <v>23</v>
      </c>
      <c r="F802" s="4" t="s">
        <v>24</v>
      </c>
      <c r="G802" s="4">
        <v>2</v>
      </c>
      <c r="H802" s="4">
        <v>1</v>
      </c>
      <c r="I802" s="18">
        <v>358.1</v>
      </c>
      <c r="J802" s="11">
        <v>219.2</v>
      </c>
      <c r="K802" s="18">
        <v>219.2</v>
      </c>
      <c r="L802" s="38">
        <v>20</v>
      </c>
      <c r="M802" s="18">
        <f t="shared" si="115"/>
        <v>1063854.96</v>
      </c>
      <c r="N802" s="18"/>
      <c r="O802" s="18"/>
      <c r="P802" s="18"/>
      <c r="Q802" s="11">
        <f t="shared" si="116"/>
        <v>1063854.96</v>
      </c>
      <c r="R802" s="18"/>
      <c r="S802" s="38"/>
      <c r="T802" s="18"/>
      <c r="U802" s="18">
        <v>314</v>
      </c>
      <c r="V802" s="18">
        <v>1063854.96</v>
      </c>
      <c r="W802" s="18"/>
      <c r="X802" s="18"/>
      <c r="Y802" s="18"/>
      <c r="Z802" s="18"/>
      <c r="AA802" s="18"/>
      <c r="AB802" s="18"/>
      <c r="AC802" s="18"/>
      <c r="AD802" s="18"/>
      <c r="AE802" s="18"/>
      <c r="AF802" s="207"/>
      <c r="AG802" s="29" t="s">
        <v>1496</v>
      </c>
      <c r="AH802" s="118"/>
      <c r="AI802" s="159"/>
      <c r="AJ802" s="182"/>
      <c r="AK802" s="182"/>
      <c r="AL802" s="182"/>
      <c r="AM802" s="182"/>
      <c r="AN802" s="182"/>
      <c r="AO802" s="70">
        <f>MAX(AO$26:AO801)+1</f>
        <v>734</v>
      </c>
      <c r="AP802" s="70" t="s">
        <v>142</v>
      </c>
      <c r="AQ802" s="70" t="str">
        <f t="shared" si="117"/>
        <v>734.</v>
      </c>
      <c r="AS802" s="87"/>
      <c r="AV802" s="114"/>
    </row>
    <row r="803" spans="1:48" ht="22.5" customHeight="1" x14ac:dyDescent="0.25">
      <c r="A803" s="93" t="str">
        <f t="shared" si="114"/>
        <v>735.</v>
      </c>
      <c r="B803" s="93">
        <v>1996</v>
      </c>
      <c r="C803" s="240" t="s">
        <v>1637</v>
      </c>
      <c r="D803" s="4">
        <v>1979</v>
      </c>
      <c r="E803" s="4" t="s">
        <v>23</v>
      </c>
      <c r="F803" s="4" t="s">
        <v>24</v>
      </c>
      <c r="G803" s="4">
        <v>2</v>
      </c>
      <c r="H803" s="4">
        <v>2</v>
      </c>
      <c r="I803" s="18">
        <v>1244.5999999999999</v>
      </c>
      <c r="J803" s="11">
        <v>570.79999999999995</v>
      </c>
      <c r="K803" s="18">
        <v>570.79999999999995</v>
      </c>
      <c r="L803" s="38">
        <v>32</v>
      </c>
      <c r="M803" s="18">
        <f t="shared" si="115"/>
        <v>2865242.42</v>
      </c>
      <c r="N803" s="18"/>
      <c r="O803" s="18"/>
      <c r="P803" s="18"/>
      <c r="Q803" s="11">
        <f t="shared" si="116"/>
        <v>2865242.42</v>
      </c>
      <c r="R803" s="18"/>
      <c r="S803" s="38"/>
      <c r="T803" s="18"/>
      <c r="U803" s="18">
        <v>565</v>
      </c>
      <c r="V803" s="18">
        <v>2865242.42</v>
      </c>
      <c r="W803" s="18"/>
      <c r="X803" s="18"/>
      <c r="Y803" s="18"/>
      <c r="Z803" s="18"/>
      <c r="AA803" s="18"/>
      <c r="AB803" s="18"/>
      <c r="AC803" s="18"/>
      <c r="AD803" s="18"/>
      <c r="AE803" s="18"/>
      <c r="AF803" s="207"/>
      <c r="AG803" s="29" t="s">
        <v>1496</v>
      </c>
      <c r="AH803" s="118"/>
      <c r="AI803" s="159"/>
      <c r="AJ803" s="182"/>
      <c r="AK803" s="182"/>
      <c r="AL803" s="182"/>
      <c r="AM803" s="182"/>
      <c r="AN803" s="182"/>
      <c r="AO803" s="70">
        <f>MAX(AO$26:AO802)+1</f>
        <v>735</v>
      </c>
      <c r="AP803" s="70" t="s">
        <v>142</v>
      </c>
      <c r="AQ803" s="70" t="str">
        <f t="shared" si="117"/>
        <v>735.</v>
      </c>
      <c r="AS803" s="87"/>
      <c r="AV803" s="114"/>
    </row>
    <row r="804" spans="1:48" ht="22.5" customHeight="1" x14ac:dyDescent="0.25">
      <c r="A804" s="93" t="str">
        <f t="shared" si="114"/>
        <v>736.</v>
      </c>
      <c r="B804" s="93">
        <v>2043</v>
      </c>
      <c r="C804" s="240" t="s">
        <v>1620</v>
      </c>
      <c r="D804" s="4">
        <v>1976</v>
      </c>
      <c r="E804" s="4" t="s">
        <v>23</v>
      </c>
      <c r="F804" s="4" t="s">
        <v>26</v>
      </c>
      <c r="G804" s="4">
        <v>5</v>
      </c>
      <c r="H804" s="4">
        <v>4</v>
      </c>
      <c r="I804" s="18">
        <v>3876</v>
      </c>
      <c r="J804" s="11">
        <v>3376.7</v>
      </c>
      <c r="K804" s="18">
        <v>3376.7</v>
      </c>
      <c r="L804" s="38">
        <v>192</v>
      </c>
      <c r="M804" s="18">
        <f t="shared" si="115"/>
        <v>1820334.12</v>
      </c>
      <c r="N804" s="18"/>
      <c r="O804" s="18"/>
      <c r="P804" s="18"/>
      <c r="Q804" s="11">
        <f t="shared" si="116"/>
        <v>1820334.12</v>
      </c>
      <c r="R804" s="18">
        <f>984687.6+835646.52</f>
        <v>1820334.12</v>
      </c>
      <c r="S804" s="3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207"/>
      <c r="AG804" s="29" t="s">
        <v>1496</v>
      </c>
      <c r="AH804" s="118"/>
      <c r="AI804" s="159"/>
      <c r="AJ804" s="182" t="s">
        <v>1402</v>
      </c>
      <c r="AK804" s="182"/>
      <c r="AL804" s="182"/>
      <c r="AM804" s="182"/>
      <c r="AN804" s="182"/>
      <c r="AO804" s="70">
        <f>MAX(AO$26:AO803)+1</f>
        <v>736</v>
      </c>
      <c r="AP804" s="70" t="s">
        <v>142</v>
      </c>
      <c r="AQ804" s="70" t="str">
        <f t="shared" si="117"/>
        <v>736.</v>
      </c>
      <c r="AS804" s="87"/>
      <c r="AV804" s="114"/>
    </row>
    <row r="805" spans="1:48" ht="22.5" customHeight="1" x14ac:dyDescent="0.25">
      <c r="A805" s="93" t="str">
        <f t="shared" si="114"/>
        <v>737.</v>
      </c>
      <c r="B805" s="93">
        <v>2250</v>
      </c>
      <c r="C805" s="240" t="s">
        <v>1623</v>
      </c>
      <c r="D805" s="4">
        <v>1981</v>
      </c>
      <c r="E805" s="4" t="s">
        <v>23</v>
      </c>
      <c r="F805" s="4" t="s">
        <v>24</v>
      </c>
      <c r="G805" s="4">
        <v>2</v>
      </c>
      <c r="H805" s="4">
        <v>2</v>
      </c>
      <c r="I805" s="18">
        <v>847.9</v>
      </c>
      <c r="J805" s="11">
        <v>780.8</v>
      </c>
      <c r="K805" s="18">
        <v>780.8</v>
      </c>
      <c r="L805" s="38">
        <v>25</v>
      </c>
      <c r="M805" s="18">
        <f t="shared" si="115"/>
        <v>2148715.63</v>
      </c>
      <c r="N805" s="18"/>
      <c r="O805" s="18"/>
      <c r="P805" s="18"/>
      <c r="Q805" s="11">
        <f t="shared" si="116"/>
        <v>2148715.63</v>
      </c>
      <c r="R805" s="18"/>
      <c r="S805" s="38"/>
      <c r="T805" s="18"/>
      <c r="U805" s="18">
        <v>573.5</v>
      </c>
      <c r="V805" s="18">
        <v>2148715.63</v>
      </c>
      <c r="W805" s="18"/>
      <c r="X805" s="18"/>
      <c r="Y805" s="18"/>
      <c r="Z805" s="18"/>
      <c r="AA805" s="18"/>
      <c r="AB805" s="18"/>
      <c r="AC805" s="18"/>
      <c r="AD805" s="18"/>
      <c r="AE805" s="18"/>
      <c r="AF805" s="207"/>
      <c r="AG805" s="29" t="s">
        <v>1496</v>
      </c>
      <c r="AH805" s="118"/>
      <c r="AI805" s="159"/>
      <c r="AJ805" s="182"/>
      <c r="AK805" s="182"/>
      <c r="AL805" s="182"/>
      <c r="AM805" s="182"/>
      <c r="AN805" s="182"/>
      <c r="AO805" s="70">
        <f>MAX(AO$26:AO804)+1</f>
        <v>737</v>
      </c>
      <c r="AP805" s="70" t="s">
        <v>142</v>
      </c>
      <c r="AQ805" s="70" t="str">
        <f t="shared" si="117"/>
        <v>737.</v>
      </c>
      <c r="AS805" s="87"/>
      <c r="AV805" s="114"/>
    </row>
    <row r="806" spans="1:48" ht="22.5" customHeight="1" x14ac:dyDescent="0.25">
      <c r="A806" s="93" t="str">
        <f t="shared" si="112"/>
        <v>738.</v>
      </c>
      <c r="B806" s="93">
        <v>1926</v>
      </c>
      <c r="C806" s="240" t="s">
        <v>1629</v>
      </c>
      <c r="D806" s="4">
        <v>1986</v>
      </c>
      <c r="E806" s="4" t="s">
        <v>23</v>
      </c>
      <c r="F806" s="4" t="s">
        <v>24</v>
      </c>
      <c r="G806" s="4">
        <v>4</v>
      </c>
      <c r="H806" s="4">
        <v>1</v>
      </c>
      <c r="I806" s="18">
        <v>909.2</v>
      </c>
      <c r="J806" s="11">
        <v>790</v>
      </c>
      <c r="K806" s="18">
        <v>790</v>
      </c>
      <c r="L806" s="38">
        <v>49</v>
      </c>
      <c r="M806" s="18">
        <f t="shared" si="115"/>
        <v>2776869.9</v>
      </c>
      <c r="N806" s="18"/>
      <c r="O806" s="18"/>
      <c r="P806" s="18"/>
      <c r="Q806" s="11">
        <f t="shared" si="113"/>
        <v>2776869.9</v>
      </c>
      <c r="R806" s="18"/>
      <c r="S806" s="38"/>
      <c r="T806" s="18"/>
      <c r="U806" s="18">
        <v>327</v>
      </c>
      <c r="V806" s="18">
        <v>2776869.9</v>
      </c>
      <c r="W806" s="18"/>
      <c r="X806" s="18"/>
      <c r="Y806" s="18"/>
      <c r="Z806" s="18"/>
      <c r="AA806" s="18"/>
      <c r="AB806" s="18"/>
      <c r="AC806" s="18"/>
      <c r="AD806" s="18"/>
      <c r="AE806" s="18"/>
      <c r="AF806" s="207"/>
      <c r="AG806" s="29" t="s">
        <v>1496</v>
      </c>
      <c r="AH806" s="118"/>
      <c r="AI806" s="159"/>
      <c r="AJ806" s="182"/>
      <c r="AK806" s="182"/>
      <c r="AL806" s="182"/>
      <c r="AM806" s="182"/>
      <c r="AN806" s="182"/>
      <c r="AO806" s="70">
        <f>MAX(AO$26:AO805)+1</f>
        <v>738</v>
      </c>
      <c r="AP806" s="70" t="s">
        <v>142</v>
      </c>
      <c r="AQ806" s="70" t="str">
        <f t="shared" si="117"/>
        <v>738.</v>
      </c>
      <c r="AS806" s="87"/>
      <c r="AV806" s="114"/>
    </row>
    <row r="807" spans="1:48" ht="22.5" customHeight="1" x14ac:dyDescent="0.25">
      <c r="A807" s="93" t="str">
        <f t="shared" si="112"/>
        <v>739.</v>
      </c>
      <c r="B807" s="93">
        <v>2198</v>
      </c>
      <c r="C807" s="240" t="s">
        <v>1630</v>
      </c>
      <c r="D807" s="4">
        <v>1982</v>
      </c>
      <c r="E807" s="4" t="s">
        <v>23</v>
      </c>
      <c r="F807" s="4" t="s">
        <v>26</v>
      </c>
      <c r="G807" s="4">
        <v>3</v>
      </c>
      <c r="H807" s="4">
        <v>2</v>
      </c>
      <c r="I807" s="18">
        <v>944</v>
      </c>
      <c r="J807" s="11">
        <v>854</v>
      </c>
      <c r="K807" s="18">
        <v>854</v>
      </c>
      <c r="L807" s="38">
        <v>42</v>
      </c>
      <c r="M807" s="18">
        <f t="shared" si="115"/>
        <v>2898739.1</v>
      </c>
      <c r="N807" s="18"/>
      <c r="O807" s="18"/>
      <c r="P807" s="18"/>
      <c r="Q807" s="11">
        <f t="shared" si="113"/>
        <v>2898739.1</v>
      </c>
      <c r="R807" s="18"/>
      <c r="S807" s="38"/>
      <c r="T807" s="18"/>
      <c r="U807" s="18">
        <v>503</v>
      </c>
      <c r="V807" s="18">
        <v>2898739.1</v>
      </c>
      <c r="W807" s="18"/>
      <c r="X807" s="18"/>
      <c r="Y807" s="18"/>
      <c r="Z807" s="18"/>
      <c r="AA807" s="18"/>
      <c r="AB807" s="18"/>
      <c r="AC807" s="18"/>
      <c r="AD807" s="18"/>
      <c r="AE807" s="18"/>
      <c r="AF807" s="207"/>
      <c r="AG807" s="29" t="s">
        <v>1496</v>
      </c>
      <c r="AH807" s="118"/>
      <c r="AI807" s="159"/>
      <c r="AJ807" s="182"/>
      <c r="AK807" s="182"/>
      <c r="AL807" s="182"/>
      <c r="AM807" s="182"/>
      <c r="AN807" s="182"/>
      <c r="AO807" s="70">
        <f>MAX(AO$26:AO806)+1</f>
        <v>739</v>
      </c>
      <c r="AP807" s="70" t="s">
        <v>142</v>
      </c>
      <c r="AQ807" s="70" t="str">
        <f t="shared" si="117"/>
        <v>739.</v>
      </c>
      <c r="AS807" s="87"/>
      <c r="AV807" s="114"/>
    </row>
    <row r="808" spans="1:48" ht="22.5" customHeight="1" x14ac:dyDescent="0.25">
      <c r="A808" s="93" t="str">
        <f t="shared" ref="A808:A812" si="118">AQ808</f>
        <v>740.</v>
      </c>
      <c r="B808" s="93">
        <v>1871</v>
      </c>
      <c r="C808" s="240" t="s">
        <v>1635</v>
      </c>
      <c r="D808" s="4">
        <v>1969</v>
      </c>
      <c r="E808" s="4" t="s">
        <v>23</v>
      </c>
      <c r="F808" s="4" t="s">
        <v>26</v>
      </c>
      <c r="G808" s="4">
        <v>5</v>
      </c>
      <c r="H808" s="4">
        <v>3</v>
      </c>
      <c r="I808" s="18">
        <v>2764</v>
      </c>
      <c r="J808" s="11">
        <v>2080.8000000000002</v>
      </c>
      <c r="K808" s="18">
        <v>1987.9</v>
      </c>
      <c r="L808" s="38">
        <v>101</v>
      </c>
      <c r="M808" s="18">
        <f t="shared" si="115"/>
        <v>366939</v>
      </c>
      <c r="N808" s="18"/>
      <c r="O808" s="18"/>
      <c r="P808" s="18"/>
      <c r="Q808" s="11">
        <f t="shared" ref="Q808:Q812" si="119">M808</f>
        <v>366939</v>
      </c>
      <c r="R808" s="18">
        <v>366939</v>
      </c>
      <c r="S808" s="3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207"/>
      <c r="AG808" s="29" t="s">
        <v>1496</v>
      </c>
      <c r="AH808" s="118"/>
      <c r="AI808" s="159"/>
      <c r="AJ808" s="182" t="s">
        <v>1395</v>
      </c>
      <c r="AK808" s="182"/>
      <c r="AL808" s="182"/>
      <c r="AM808" s="182"/>
      <c r="AN808" s="182"/>
      <c r="AO808" s="70">
        <f>MAX(AO$26:AO807)+1</f>
        <v>740</v>
      </c>
      <c r="AP808" s="70" t="s">
        <v>142</v>
      </c>
      <c r="AQ808" s="70" t="str">
        <f t="shared" ref="AQ808:AQ841" si="120">CONCATENATE(AO808,AP808)</f>
        <v>740.</v>
      </c>
      <c r="AS808" s="87"/>
      <c r="AV808" s="114"/>
    </row>
    <row r="809" spans="1:48" ht="22.5" customHeight="1" x14ac:dyDescent="0.25">
      <c r="A809" s="93" t="str">
        <f t="shared" si="118"/>
        <v>741.</v>
      </c>
      <c r="B809" s="93">
        <v>1968</v>
      </c>
      <c r="C809" s="240" t="s">
        <v>1640</v>
      </c>
      <c r="D809" s="4">
        <v>1965</v>
      </c>
      <c r="E809" s="4" t="s">
        <v>23</v>
      </c>
      <c r="F809" s="4" t="s">
        <v>26</v>
      </c>
      <c r="G809" s="4">
        <v>5</v>
      </c>
      <c r="H809" s="4">
        <v>3</v>
      </c>
      <c r="I809" s="18">
        <v>2111</v>
      </c>
      <c r="J809" s="11">
        <v>2062.9</v>
      </c>
      <c r="K809" s="18">
        <v>1925</v>
      </c>
      <c r="L809" s="38">
        <v>117</v>
      </c>
      <c r="M809" s="18">
        <f t="shared" si="115"/>
        <v>499276.69</v>
      </c>
      <c r="N809" s="18"/>
      <c r="O809" s="18"/>
      <c r="P809" s="18"/>
      <c r="Q809" s="11">
        <f t="shared" si="119"/>
        <v>499276.69</v>
      </c>
      <c r="R809" s="18">
        <v>499276.69</v>
      </c>
      <c r="S809" s="3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207"/>
      <c r="AG809" s="29" t="s">
        <v>1496</v>
      </c>
      <c r="AH809" s="118"/>
      <c r="AI809" s="159"/>
      <c r="AJ809" s="182" t="s">
        <v>1395</v>
      </c>
      <c r="AK809" s="182"/>
      <c r="AL809" s="182"/>
      <c r="AM809" s="182"/>
      <c r="AN809" s="182"/>
      <c r="AO809" s="70">
        <f>MAX(AO$26:AO808)+1</f>
        <v>741</v>
      </c>
      <c r="AP809" s="70" t="s">
        <v>142</v>
      </c>
      <c r="AQ809" s="70" t="str">
        <f t="shared" si="120"/>
        <v>741.</v>
      </c>
      <c r="AS809" s="87"/>
      <c r="AV809" s="114"/>
    </row>
    <row r="810" spans="1:48" ht="22.5" customHeight="1" x14ac:dyDescent="0.25">
      <c r="A810" s="93" t="str">
        <f t="shared" si="118"/>
        <v>742.</v>
      </c>
      <c r="B810" s="93">
        <v>2234</v>
      </c>
      <c r="C810" s="240" t="s">
        <v>1641</v>
      </c>
      <c r="D810" s="4">
        <v>1956</v>
      </c>
      <c r="E810" s="4" t="s">
        <v>23</v>
      </c>
      <c r="F810" s="4" t="s">
        <v>24</v>
      </c>
      <c r="G810" s="4">
        <v>2</v>
      </c>
      <c r="H810" s="4">
        <v>3</v>
      </c>
      <c r="I810" s="18">
        <v>1473.8</v>
      </c>
      <c r="J810" s="11">
        <v>1380</v>
      </c>
      <c r="K810" s="18">
        <v>1380</v>
      </c>
      <c r="L810" s="38">
        <v>32</v>
      </c>
      <c r="M810" s="18">
        <f t="shared" si="115"/>
        <v>377444.5</v>
      </c>
      <c r="N810" s="18"/>
      <c r="O810" s="18"/>
      <c r="P810" s="18"/>
      <c r="Q810" s="11">
        <f t="shared" si="119"/>
        <v>377444.5</v>
      </c>
      <c r="R810" s="18">
        <v>377444.5</v>
      </c>
      <c r="S810" s="3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207"/>
      <c r="AG810" s="29" t="s">
        <v>1496</v>
      </c>
      <c r="AH810" s="118"/>
      <c r="AI810" s="159"/>
      <c r="AJ810" s="182" t="s">
        <v>1396</v>
      </c>
      <c r="AK810" s="182"/>
      <c r="AL810" s="182"/>
      <c r="AM810" s="182"/>
      <c r="AN810" s="182"/>
      <c r="AO810" s="70">
        <f>MAX(AO$26:AO809)+1</f>
        <v>742</v>
      </c>
      <c r="AP810" s="70" t="s">
        <v>142</v>
      </c>
      <c r="AQ810" s="70" t="str">
        <f t="shared" ref="AQ810:AQ815" si="121">CONCATENATE(AO810,AP810)</f>
        <v>742.</v>
      </c>
      <c r="AS810" s="87"/>
      <c r="AV810" s="114"/>
    </row>
    <row r="811" spans="1:48" ht="22.5" customHeight="1" x14ac:dyDescent="0.25">
      <c r="A811" s="93" t="str">
        <f t="shared" si="118"/>
        <v>743.</v>
      </c>
      <c r="B811" s="93">
        <v>1962</v>
      </c>
      <c r="C811" s="240" t="s">
        <v>1642</v>
      </c>
      <c r="D811" s="4">
        <v>1975</v>
      </c>
      <c r="E811" s="4" t="s">
        <v>23</v>
      </c>
      <c r="F811" s="4" t="s">
        <v>26</v>
      </c>
      <c r="G811" s="4">
        <v>5</v>
      </c>
      <c r="H811" s="4">
        <v>3</v>
      </c>
      <c r="I811" s="18">
        <v>2413.8000000000002</v>
      </c>
      <c r="J811" s="11">
        <v>2071.1999999999998</v>
      </c>
      <c r="K811" s="18">
        <v>2071.1999999999998</v>
      </c>
      <c r="L811" s="38">
        <v>110</v>
      </c>
      <c r="M811" s="18">
        <f t="shared" si="115"/>
        <v>2538457.1</v>
      </c>
      <c r="N811" s="18"/>
      <c r="O811" s="18"/>
      <c r="P811" s="18"/>
      <c r="Q811" s="11">
        <f t="shared" si="119"/>
        <v>2538457.1</v>
      </c>
      <c r="R811" s="18">
        <f>764505.68+1773951.42</f>
        <v>2538457.1</v>
      </c>
      <c r="S811" s="3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207"/>
      <c r="AG811" s="29" t="s">
        <v>1496</v>
      </c>
      <c r="AH811" s="118"/>
      <c r="AI811" s="159"/>
      <c r="AJ811" s="182" t="s">
        <v>1402</v>
      </c>
      <c r="AK811" s="182"/>
      <c r="AL811" s="182"/>
      <c r="AM811" s="182"/>
      <c r="AN811" s="182"/>
      <c r="AO811" s="70">
        <f>MAX(AO$26:AO810)+1</f>
        <v>743</v>
      </c>
      <c r="AP811" s="70" t="s">
        <v>142</v>
      </c>
      <c r="AQ811" s="70" t="str">
        <f t="shared" si="121"/>
        <v>743.</v>
      </c>
      <c r="AS811" s="87"/>
      <c r="AV811" s="114"/>
    </row>
    <row r="812" spans="1:48" ht="22.5" customHeight="1" x14ac:dyDescent="0.25">
      <c r="A812" s="93" t="str">
        <f t="shared" si="118"/>
        <v>744.</v>
      </c>
      <c r="B812" s="93">
        <v>2236</v>
      </c>
      <c r="C812" s="240" t="s">
        <v>1650</v>
      </c>
      <c r="D812" s="4">
        <v>1952</v>
      </c>
      <c r="E812" s="4" t="s">
        <v>23</v>
      </c>
      <c r="F812" s="4" t="s">
        <v>24</v>
      </c>
      <c r="G812" s="4">
        <v>2</v>
      </c>
      <c r="H812" s="4">
        <v>2</v>
      </c>
      <c r="I812" s="18">
        <v>528.6</v>
      </c>
      <c r="J812" s="11">
        <v>499.8</v>
      </c>
      <c r="K812" s="18">
        <v>499.8</v>
      </c>
      <c r="L812" s="38">
        <v>29</v>
      </c>
      <c r="M812" s="18">
        <f t="shared" si="115"/>
        <v>270595.18</v>
      </c>
      <c r="N812" s="18"/>
      <c r="O812" s="18"/>
      <c r="P812" s="18"/>
      <c r="Q812" s="11">
        <f t="shared" si="119"/>
        <v>270595.18</v>
      </c>
      <c r="R812" s="18">
        <v>270595.18</v>
      </c>
      <c r="S812" s="3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207"/>
      <c r="AG812" s="29" t="s">
        <v>1496</v>
      </c>
      <c r="AH812" s="118"/>
      <c r="AI812" s="159"/>
      <c r="AJ812" s="182" t="s">
        <v>1396</v>
      </c>
      <c r="AK812" s="182"/>
      <c r="AL812" s="182"/>
      <c r="AM812" s="182"/>
      <c r="AN812" s="182"/>
      <c r="AO812" s="70">
        <f>MAX(AO$26:AO811)+1</f>
        <v>744</v>
      </c>
      <c r="AP812" s="70" t="s">
        <v>142</v>
      </c>
      <c r="AQ812" s="70" t="str">
        <f t="shared" si="121"/>
        <v>744.</v>
      </c>
      <c r="AS812" s="87"/>
      <c r="AV812" s="114"/>
    </row>
    <row r="813" spans="1:48" ht="22.5" customHeight="1" x14ac:dyDescent="0.25">
      <c r="A813" s="93" t="str">
        <f t="shared" ref="A813:A843" si="122">AQ813</f>
        <v>745.</v>
      </c>
      <c r="B813" s="93">
        <v>2041</v>
      </c>
      <c r="C813" s="240" t="s">
        <v>508</v>
      </c>
      <c r="D813" s="4">
        <v>1974</v>
      </c>
      <c r="E813" s="4" t="s">
        <v>23</v>
      </c>
      <c r="F813" s="4" t="s">
        <v>26</v>
      </c>
      <c r="G813" s="4">
        <v>5</v>
      </c>
      <c r="H813" s="4">
        <v>4</v>
      </c>
      <c r="I813" s="18">
        <v>3634.7</v>
      </c>
      <c r="J813" s="11">
        <v>3363.9</v>
      </c>
      <c r="K813" s="18">
        <v>3363.9</v>
      </c>
      <c r="L813" s="38">
        <v>386</v>
      </c>
      <c r="M813" s="18">
        <f t="shared" si="115"/>
        <v>7077525</v>
      </c>
      <c r="N813" s="18"/>
      <c r="O813" s="18"/>
      <c r="P813" s="18"/>
      <c r="Q813" s="11">
        <f t="shared" ref="Q813:Q843" si="123">M813</f>
        <v>7077525</v>
      </c>
      <c r="R813" s="18">
        <v>7077525</v>
      </c>
      <c r="S813" s="3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207"/>
      <c r="AG813" s="29" t="s">
        <v>2336</v>
      </c>
      <c r="AH813" s="118"/>
      <c r="AI813" s="159"/>
      <c r="AJ813" s="182" t="s">
        <v>1399</v>
      </c>
      <c r="AK813" s="182"/>
      <c r="AL813" s="182"/>
      <c r="AM813" s="182"/>
      <c r="AN813" s="182"/>
      <c r="AO813" s="70">
        <f>MAX(AO$26:AO812)+1</f>
        <v>745</v>
      </c>
      <c r="AP813" s="70" t="s">
        <v>142</v>
      </c>
      <c r="AQ813" s="70" t="str">
        <f t="shared" si="121"/>
        <v>745.</v>
      </c>
      <c r="AS813" s="87"/>
      <c r="AV813" s="114"/>
    </row>
    <row r="814" spans="1:48" ht="22.5" customHeight="1" x14ac:dyDescent="0.25">
      <c r="A814" s="93" t="str">
        <f t="shared" si="122"/>
        <v>746.</v>
      </c>
      <c r="B814" s="93">
        <v>2046</v>
      </c>
      <c r="C814" s="240" t="s">
        <v>1632</v>
      </c>
      <c r="D814" s="4">
        <v>1977</v>
      </c>
      <c r="E814" s="4" t="s">
        <v>23</v>
      </c>
      <c r="F814" s="4" t="s">
        <v>26</v>
      </c>
      <c r="G814" s="4">
        <v>5</v>
      </c>
      <c r="H814" s="4">
        <v>4</v>
      </c>
      <c r="I814" s="18">
        <v>5343.3</v>
      </c>
      <c r="J814" s="11">
        <v>3121.3</v>
      </c>
      <c r="K814" s="18">
        <v>3121.3</v>
      </c>
      <c r="L814" s="38">
        <v>230</v>
      </c>
      <c r="M814" s="18">
        <f t="shared" si="115"/>
        <v>5393008</v>
      </c>
      <c r="N814" s="18"/>
      <c r="O814" s="18"/>
      <c r="P814" s="18"/>
      <c r="Q814" s="11">
        <f t="shared" si="123"/>
        <v>5393008</v>
      </c>
      <c r="R814" s="18">
        <v>5393008</v>
      </c>
      <c r="S814" s="3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207"/>
      <c r="AG814" s="29" t="s">
        <v>2336</v>
      </c>
      <c r="AH814" s="118"/>
      <c r="AI814" s="159"/>
      <c r="AJ814" s="182" t="s">
        <v>1395</v>
      </c>
      <c r="AK814" s="182"/>
      <c r="AL814" s="182"/>
      <c r="AM814" s="182"/>
      <c r="AN814" s="182"/>
      <c r="AO814" s="70">
        <f>MAX(AO$26:AO813)+1</f>
        <v>746</v>
      </c>
      <c r="AP814" s="70" t="s">
        <v>142</v>
      </c>
      <c r="AQ814" s="70" t="str">
        <f t="shared" si="121"/>
        <v>746.</v>
      </c>
      <c r="AS814" s="87"/>
      <c r="AV814" s="114"/>
    </row>
    <row r="815" spans="1:48" ht="22.5" customHeight="1" x14ac:dyDescent="0.25">
      <c r="A815" s="93" t="str">
        <f t="shared" si="122"/>
        <v>747.</v>
      </c>
      <c r="B815" s="93">
        <v>2243</v>
      </c>
      <c r="C815" s="240" t="s">
        <v>1634</v>
      </c>
      <c r="D815" s="4">
        <v>1990</v>
      </c>
      <c r="E815" s="4" t="s">
        <v>23</v>
      </c>
      <c r="F815" s="4" t="s">
        <v>24</v>
      </c>
      <c r="G815" s="4">
        <v>2</v>
      </c>
      <c r="H815" s="4">
        <v>3</v>
      </c>
      <c r="I815" s="18">
        <v>859.4</v>
      </c>
      <c r="J815" s="11">
        <v>498.7</v>
      </c>
      <c r="K815" s="18">
        <v>498.7</v>
      </c>
      <c r="L815" s="38">
        <v>49</v>
      </c>
      <c r="M815" s="18">
        <f t="shared" si="115"/>
        <v>5822802</v>
      </c>
      <c r="N815" s="18"/>
      <c r="O815" s="18"/>
      <c r="P815" s="18"/>
      <c r="Q815" s="11">
        <f t="shared" si="123"/>
        <v>5822802</v>
      </c>
      <c r="R815" s="18"/>
      <c r="S815" s="38"/>
      <c r="T815" s="18"/>
      <c r="U815" s="18">
        <v>774</v>
      </c>
      <c r="V815" s="18">
        <v>5822802</v>
      </c>
      <c r="W815" s="18"/>
      <c r="X815" s="18"/>
      <c r="Y815" s="18"/>
      <c r="Z815" s="18"/>
      <c r="AA815" s="18"/>
      <c r="AB815" s="18"/>
      <c r="AC815" s="18"/>
      <c r="AD815" s="18"/>
      <c r="AE815" s="18"/>
      <c r="AF815" s="207"/>
      <c r="AG815" s="29" t="s">
        <v>2336</v>
      </c>
      <c r="AH815" s="118"/>
      <c r="AI815" s="159"/>
      <c r="AJ815" s="182"/>
      <c r="AK815" s="182"/>
      <c r="AL815" s="182"/>
      <c r="AM815" s="182"/>
      <c r="AN815" s="182"/>
      <c r="AO815" s="70">
        <f>MAX(AO$26:AO814)+1</f>
        <v>747</v>
      </c>
      <c r="AP815" s="70" t="s">
        <v>142</v>
      </c>
      <c r="AQ815" s="70" t="str">
        <f t="shared" si="121"/>
        <v>747.</v>
      </c>
      <c r="AS815" s="87"/>
      <c r="AV815" s="114"/>
    </row>
    <row r="816" spans="1:48" ht="22.5" customHeight="1" x14ac:dyDescent="0.25">
      <c r="A816" s="93" t="str">
        <f t="shared" si="122"/>
        <v>748.</v>
      </c>
      <c r="B816" s="93">
        <v>1991</v>
      </c>
      <c r="C816" s="240" t="s">
        <v>1638</v>
      </c>
      <c r="D816" s="4">
        <v>1978</v>
      </c>
      <c r="E816" s="4" t="s">
        <v>23</v>
      </c>
      <c r="F816" s="4" t="s">
        <v>26</v>
      </c>
      <c r="G816" s="4">
        <v>2</v>
      </c>
      <c r="H816" s="4">
        <v>2</v>
      </c>
      <c r="I816" s="18">
        <v>847.7</v>
      </c>
      <c r="J816" s="11">
        <v>807.7</v>
      </c>
      <c r="K816" s="18">
        <v>807.7</v>
      </c>
      <c r="L816" s="38">
        <v>44</v>
      </c>
      <c r="M816" s="18">
        <f t="shared" si="115"/>
        <v>2806963.2</v>
      </c>
      <c r="N816" s="18"/>
      <c r="O816" s="18"/>
      <c r="P816" s="18"/>
      <c r="Q816" s="11">
        <f t="shared" si="123"/>
        <v>2806963.2</v>
      </c>
      <c r="R816" s="18">
        <v>2806963.2</v>
      </c>
      <c r="S816" s="3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207"/>
      <c r="AG816" s="29" t="s">
        <v>2336</v>
      </c>
      <c r="AH816" s="118"/>
      <c r="AI816" s="159"/>
      <c r="AJ816" s="182" t="s">
        <v>1395</v>
      </c>
      <c r="AK816" s="182"/>
      <c r="AL816" s="182"/>
      <c r="AM816" s="182"/>
      <c r="AN816" s="182"/>
      <c r="AO816" s="70">
        <f>MAX(AO$26:AO815)+1</f>
        <v>748</v>
      </c>
      <c r="AP816" s="70" t="s">
        <v>142</v>
      </c>
      <c r="AQ816" s="70" t="str">
        <f t="shared" si="120"/>
        <v>748.</v>
      </c>
      <c r="AS816" s="87"/>
      <c r="AV816" s="114"/>
    </row>
    <row r="817" spans="1:48" ht="22.5" customHeight="1" x14ac:dyDescent="0.25">
      <c r="A817" s="93" t="str">
        <f t="shared" si="122"/>
        <v>749.</v>
      </c>
      <c r="B817" s="93">
        <v>2245</v>
      </c>
      <c r="C817" s="240" t="s">
        <v>1639</v>
      </c>
      <c r="D817" s="4">
        <v>1980</v>
      </c>
      <c r="E817" s="4" t="s">
        <v>23</v>
      </c>
      <c r="F817" s="4" t="s">
        <v>24</v>
      </c>
      <c r="G817" s="4">
        <v>2</v>
      </c>
      <c r="H817" s="4">
        <v>3</v>
      </c>
      <c r="I817" s="18">
        <v>985.3</v>
      </c>
      <c r="J817" s="11">
        <v>870.1</v>
      </c>
      <c r="K817" s="18">
        <v>870.1</v>
      </c>
      <c r="L817" s="38">
        <v>50</v>
      </c>
      <c r="M817" s="18">
        <f t="shared" si="115"/>
        <v>6093630</v>
      </c>
      <c r="N817" s="18"/>
      <c r="O817" s="18"/>
      <c r="P817" s="18"/>
      <c r="Q817" s="11">
        <f t="shared" si="123"/>
        <v>6093630</v>
      </c>
      <c r="R817" s="18"/>
      <c r="S817" s="38"/>
      <c r="T817" s="18"/>
      <c r="U817" s="18">
        <v>810</v>
      </c>
      <c r="V817" s="18">
        <v>6093630</v>
      </c>
      <c r="W817" s="18"/>
      <c r="X817" s="18"/>
      <c r="Y817" s="18"/>
      <c r="Z817" s="18"/>
      <c r="AA817" s="18"/>
      <c r="AB817" s="18"/>
      <c r="AC817" s="18"/>
      <c r="AD817" s="18"/>
      <c r="AE817" s="18"/>
      <c r="AF817" s="207"/>
      <c r="AG817" s="29" t="s">
        <v>2336</v>
      </c>
      <c r="AH817" s="118"/>
      <c r="AI817" s="159"/>
      <c r="AJ817" s="182"/>
      <c r="AK817" s="182"/>
      <c r="AL817" s="182"/>
      <c r="AM817" s="182"/>
      <c r="AN817" s="182"/>
      <c r="AO817" s="70">
        <f>MAX(AO$26:AO816)+1</f>
        <v>749</v>
      </c>
      <c r="AP817" s="70" t="s">
        <v>142</v>
      </c>
      <c r="AQ817" s="70" t="str">
        <f t="shared" si="120"/>
        <v>749.</v>
      </c>
      <c r="AS817" s="87"/>
      <c r="AV817" s="114"/>
    </row>
    <row r="818" spans="1:48" ht="22.5" customHeight="1" x14ac:dyDescent="0.25">
      <c r="A818" s="93" t="str">
        <f t="shared" si="122"/>
        <v>750.</v>
      </c>
      <c r="B818" s="93">
        <v>2234</v>
      </c>
      <c r="C818" s="240" t="s">
        <v>1641</v>
      </c>
      <c r="D818" s="4">
        <v>1956</v>
      </c>
      <c r="E818" s="4" t="s">
        <v>23</v>
      </c>
      <c r="F818" s="4" t="s">
        <v>24</v>
      </c>
      <c r="G818" s="4">
        <v>2</v>
      </c>
      <c r="H818" s="4">
        <v>3</v>
      </c>
      <c r="I818" s="18">
        <v>1473.8</v>
      </c>
      <c r="J818" s="11">
        <v>1380</v>
      </c>
      <c r="K818" s="18">
        <v>1380</v>
      </c>
      <c r="L818" s="38">
        <v>32</v>
      </c>
      <c r="M818" s="18">
        <f t="shared" si="115"/>
        <v>1425411</v>
      </c>
      <c r="N818" s="18"/>
      <c r="O818" s="18"/>
      <c r="P818" s="18"/>
      <c r="Q818" s="11">
        <f t="shared" si="123"/>
        <v>1425411</v>
      </c>
      <c r="R818" s="18">
        <v>1425411</v>
      </c>
      <c r="S818" s="3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207"/>
      <c r="AG818" s="29" t="s">
        <v>2336</v>
      </c>
      <c r="AH818" s="118"/>
      <c r="AI818" s="159"/>
      <c r="AJ818" s="182" t="s">
        <v>1395</v>
      </c>
      <c r="AK818" s="182"/>
      <c r="AL818" s="182"/>
      <c r="AM818" s="182"/>
      <c r="AN818" s="182"/>
      <c r="AO818" s="70">
        <f>MAX(AO$26:AO817)+1</f>
        <v>750</v>
      </c>
      <c r="AP818" s="70" t="s">
        <v>142</v>
      </c>
      <c r="AQ818" s="70" t="str">
        <f t="shared" si="120"/>
        <v>750.</v>
      </c>
      <c r="AS818" s="87"/>
      <c r="AV818" s="114"/>
    </row>
    <row r="819" spans="1:48" ht="22.5" customHeight="1" x14ac:dyDescent="0.25">
      <c r="A819" s="93" t="str">
        <f t="shared" si="122"/>
        <v>751.</v>
      </c>
      <c r="B819" s="93">
        <v>2238</v>
      </c>
      <c r="C819" s="240" t="s">
        <v>1646</v>
      </c>
      <c r="D819" s="4">
        <v>1951</v>
      </c>
      <c r="E819" s="4" t="s">
        <v>23</v>
      </c>
      <c r="F819" s="4" t="s">
        <v>24</v>
      </c>
      <c r="G819" s="4">
        <v>2</v>
      </c>
      <c r="H819" s="4">
        <v>2</v>
      </c>
      <c r="I819" s="18">
        <v>878.6</v>
      </c>
      <c r="J819" s="11">
        <v>849.9</v>
      </c>
      <c r="K819" s="18">
        <v>849.9</v>
      </c>
      <c r="L819" s="38">
        <v>28</v>
      </c>
      <c r="M819" s="18">
        <f t="shared" si="115"/>
        <v>5476744</v>
      </c>
      <c r="N819" s="18"/>
      <c r="O819" s="18"/>
      <c r="P819" s="18"/>
      <c r="Q819" s="11">
        <f t="shared" si="123"/>
        <v>5476744</v>
      </c>
      <c r="R819" s="18"/>
      <c r="S819" s="38"/>
      <c r="T819" s="18"/>
      <c r="U819" s="18">
        <v>728</v>
      </c>
      <c r="V819" s="18">
        <v>5476744</v>
      </c>
      <c r="W819" s="18"/>
      <c r="X819" s="18"/>
      <c r="Y819" s="18"/>
      <c r="Z819" s="18"/>
      <c r="AA819" s="18"/>
      <c r="AB819" s="18"/>
      <c r="AC819" s="18"/>
      <c r="AD819" s="18"/>
      <c r="AE819" s="18"/>
      <c r="AF819" s="207"/>
      <c r="AG819" s="29" t="s">
        <v>2336</v>
      </c>
      <c r="AH819" s="118"/>
      <c r="AI819" s="159"/>
      <c r="AJ819" s="182"/>
      <c r="AK819" s="182"/>
      <c r="AL819" s="182"/>
      <c r="AM819" s="182"/>
      <c r="AN819" s="182"/>
      <c r="AO819" s="70">
        <f>MAX(AO$26:AO818)+1</f>
        <v>751</v>
      </c>
      <c r="AP819" s="70" t="s">
        <v>142</v>
      </c>
      <c r="AQ819" s="70" t="str">
        <f t="shared" si="120"/>
        <v>751.</v>
      </c>
      <c r="AS819" s="87"/>
      <c r="AV819" s="114"/>
    </row>
    <row r="820" spans="1:48" ht="22.5" customHeight="1" x14ac:dyDescent="0.25">
      <c r="A820" s="93" t="str">
        <f t="shared" si="122"/>
        <v>752.</v>
      </c>
      <c r="B820" s="93">
        <v>2225</v>
      </c>
      <c r="C820" s="240" t="s">
        <v>1647</v>
      </c>
      <c r="D820" s="4">
        <v>1952</v>
      </c>
      <c r="E820" s="4" t="s">
        <v>23</v>
      </c>
      <c r="F820" s="4" t="s">
        <v>24</v>
      </c>
      <c r="G820" s="4">
        <v>2</v>
      </c>
      <c r="H820" s="4">
        <v>2</v>
      </c>
      <c r="I820" s="18">
        <v>528.1</v>
      </c>
      <c r="J820" s="11">
        <v>499.3</v>
      </c>
      <c r="K820" s="18">
        <v>499.3</v>
      </c>
      <c r="L820" s="38">
        <v>20</v>
      </c>
      <c r="M820" s="18">
        <f t="shared" si="115"/>
        <v>3792407.6</v>
      </c>
      <c r="N820" s="18"/>
      <c r="O820" s="18"/>
      <c r="P820" s="18"/>
      <c r="Q820" s="11">
        <f t="shared" si="123"/>
        <v>3792407.6</v>
      </c>
      <c r="R820" s="18">
        <v>844688</v>
      </c>
      <c r="S820" s="38"/>
      <c r="T820" s="18"/>
      <c r="U820" s="18">
        <v>543</v>
      </c>
      <c r="V820" s="18">
        <v>2947719.6</v>
      </c>
      <c r="W820" s="18"/>
      <c r="X820" s="18"/>
      <c r="Y820" s="18"/>
      <c r="Z820" s="18"/>
      <c r="AA820" s="18"/>
      <c r="AB820" s="18"/>
      <c r="AC820" s="18"/>
      <c r="AD820" s="18"/>
      <c r="AE820" s="18"/>
      <c r="AF820" s="207"/>
      <c r="AG820" s="29" t="s">
        <v>2336</v>
      </c>
      <c r="AH820" s="118"/>
      <c r="AI820" s="159"/>
      <c r="AJ820" s="182" t="s">
        <v>1395</v>
      </c>
      <c r="AK820" s="182"/>
      <c r="AL820" s="182"/>
      <c r="AM820" s="182"/>
      <c r="AN820" s="182"/>
      <c r="AO820" s="70">
        <f>MAX(AO$26:AO819)+1</f>
        <v>752</v>
      </c>
      <c r="AP820" s="70" t="s">
        <v>142</v>
      </c>
      <c r="AQ820" s="70" t="str">
        <f t="shared" si="120"/>
        <v>752.</v>
      </c>
      <c r="AS820" s="87"/>
      <c r="AV820" s="114"/>
    </row>
    <row r="821" spans="1:48" ht="22.5" customHeight="1" x14ac:dyDescent="0.25">
      <c r="A821" s="93" t="str">
        <f t="shared" si="122"/>
        <v>753.</v>
      </c>
      <c r="B821" s="93">
        <v>2228</v>
      </c>
      <c r="C821" s="240" t="s">
        <v>1648</v>
      </c>
      <c r="D821" s="4">
        <v>1953</v>
      </c>
      <c r="E821" s="4" t="s">
        <v>23</v>
      </c>
      <c r="F821" s="4" t="s">
        <v>24</v>
      </c>
      <c r="G821" s="4">
        <v>2</v>
      </c>
      <c r="H821" s="4">
        <v>2</v>
      </c>
      <c r="I821" s="18">
        <v>852.4</v>
      </c>
      <c r="J821" s="11">
        <v>823.7</v>
      </c>
      <c r="K821" s="18">
        <v>823.7</v>
      </c>
      <c r="L821" s="38">
        <v>15</v>
      </c>
      <c r="M821" s="18">
        <f t="shared" si="115"/>
        <v>10720275</v>
      </c>
      <c r="N821" s="18"/>
      <c r="O821" s="18"/>
      <c r="P821" s="18"/>
      <c r="Q821" s="11">
        <f t="shared" si="123"/>
        <v>10720275</v>
      </c>
      <c r="R821" s="18"/>
      <c r="S821" s="38"/>
      <c r="T821" s="18"/>
      <c r="U821" s="18">
        <v>1425</v>
      </c>
      <c r="V821" s="18">
        <v>10720275</v>
      </c>
      <c r="W821" s="18"/>
      <c r="X821" s="18"/>
      <c r="Y821" s="18"/>
      <c r="Z821" s="18"/>
      <c r="AA821" s="18"/>
      <c r="AB821" s="18"/>
      <c r="AC821" s="18"/>
      <c r="AD821" s="18"/>
      <c r="AE821" s="18"/>
      <c r="AF821" s="207"/>
      <c r="AG821" s="29" t="s">
        <v>2336</v>
      </c>
      <c r="AH821" s="118"/>
      <c r="AI821" s="159"/>
      <c r="AJ821" s="182"/>
      <c r="AK821" s="182"/>
      <c r="AL821" s="182"/>
      <c r="AM821" s="182"/>
      <c r="AN821" s="182"/>
      <c r="AO821" s="70">
        <f>MAX(AO$26:AO820)+1</f>
        <v>753</v>
      </c>
      <c r="AP821" s="70" t="s">
        <v>142</v>
      </c>
      <c r="AQ821" s="70" t="str">
        <f t="shared" si="120"/>
        <v>753.</v>
      </c>
      <c r="AS821" s="87"/>
      <c r="AV821" s="114"/>
    </row>
    <row r="822" spans="1:48" ht="22.5" customHeight="1" x14ac:dyDescent="0.25">
      <c r="A822" s="93" t="str">
        <f t="shared" si="122"/>
        <v>754.</v>
      </c>
      <c r="B822" s="93">
        <v>2236</v>
      </c>
      <c r="C822" s="240" t="s">
        <v>1650</v>
      </c>
      <c r="D822" s="4">
        <v>1952</v>
      </c>
      <c r="E822" s="4" t="s">
        <v>23</v>
      </c>
      <c r="F822" s="4" t="s">
        <v>24</v>
      </c>
      <c r="G822" s="4">
        <v>2</v>
      </c>
      <c r="H822" s="4">
        <v>2</v>
      </c>
      <c r="I822" s="18">
        <v>528.6</v>
      </c>
      <c r="J822" s="11">
        <v>499.8</v>
      </c>
      <c r="K822" s="18">
        <v>499.8</v>
      </c>
      <c r="L822" s="38">
        <v>29</v>
      </c>
      <c r="M822" s="18">
        <f t="shared" si="115"/>
        <v>2912133.52</v>
      </c>
      <c r="N822" s="18"/>
      <c r="O822" s="18"/>
      <c r="P822" s="18"/>
      <c r="Q822" s="11">
        <f t="shared" si="123"/>
        <v>2912133.52</v>
      </c>
      <c r="R822" s="18"/>
      <c r="S822" s="38"/>
      <c r="T822" s="18"/>
      <c r="U822" s="18">
        <v>510</v>
      </c>
      <c r="V822" s="18">
        <v>2912133.52</v>
      </c>
      <c r="W822" s="18"/>
      <c r="X822" s="18"/>
      <c r="Y822" s="18"/>
      <c r="Z822" s="18"/>
      <c r="AA822" s="18"/>
      <c r="AB822" s="18"/>
      <c r="AC822" s="18"/>
      <c r="AD822" s="18"/>
      <c r="AE822" s="18"/>
      <c r="AF822" s="207"/>
      <c r="AG822" s="29" t="s">
        <v>2336</v>
      </c>
      <c r="AH822" s="118"/>
      <c r="AI822" s="159"/>
      <c r="AJ822" s="182"/>
      <c r="AK822" s="182"/>
      <c r="AL822" s="182"/>
      <c r="AM822" s="182"/>
      <c r="AN822" s="182"/>
      <c r="AO822" s="70">
        <f>MAX(AO$26:AO821)+1</f>
        <v>754</v>
      </c>
      <c r="AP822" s="70" t="s">
        <v>142</v>
      </c>
      <c r="AQ822" s="70" t="str">
        <f t="shared" si="120"/>
        <v>754.</v>
      </c>
      <c r="AS822" s="87"/>
      <c r="AV822" s="114"/>
    </row>
    <row r="823" spans="1:48" ht="22.5" customHeight="1" x14ac:dyDescent="0.25">
      <c r="A823" s="93" t="str">
        <f t="shared" si="122"/>
        <v>755.</v>
      </c>
      <c r="B823" s="93">
        <v>2231</v>
      </c>
      <c r="C823" s="240" t="s">
        <v>1651</v>
      </c>
      <c r="D823" s="4">
        <v>1959</v>
      </c>
      <c r="E823" s="4" t="s">
        <v>23</v>
      </c>
      <c r="F823" s="4" t="s">
        <v>24</v>
      </c>
      <c r="G823" s="4">
        <v>2</v>
      </c>
      <c r="H823" s="4">
        <v>2</v>
      </c>
      <c r="I823" s="18">
        <v>690.3</v>
      </c>
      <c r="J823" s="11">
        <v>630.5</v>
      </c>
      <c r="K823" s="18">
        <v>630.5</v>
      </c>
      <c r="L823" s="38">
        <v>24</v>
      </c>
      <c r="M823" s="18">
        <f t="shared" si="115"/>
        <v>4278015</v>
      </c>
      <c r="N823" s="18"/>
      <c r="O823" s="18"/>
      <c r="P823" s="18"/>
      <c r="Q823" s="11">
        <f t="shared" si="123"/>
        <v>4278015</v>
      </c>
      <c r="R823" s="18">
        <v>147888</v>
      </c>
      <c r="S823" s="38"/>
      <c r="T823" s="18"/>
      <c r="U823" s="18">
        <v>549</v>
      </c>
      <c r="V823" s="18">
        <v>4130127</v>
      </c>
      <c r="W823" s="18"/>
      <c r="X823" s="18"/>
      <c r="Y823" s="18"/>
      <c r="Z823" s="18"/>
      <c r="AA823" s="18"/>
      <c r="AB823" s="18"/>
      <c r="AC823" s="18"/>
      <c r="AD823" s="18"/>
      <c r="AE823" s="18"/>
      <c r="AF823" s="207"/>
      <c r="AG823" s="29" t="s">
        <v>2337</v>
      </c>
      <c r="AH823" s="118"/>
      <c r="AI823" s="159"/>
      <c r="AJ823" s="182" t="s">
        <v>1396</v>
      </c>
      <c r="AK823" s="182"/>
      <c r="AL823" s="182"/>
      <c r="AM823" s="182"/>
      <c r="AN823" s="182"/>
      <c r="AO823" s="70">
        <f>MAX(AO$26:AO822)+1</f>
        <v>755</v>
      </c>
      <c r="AP823" s="70" t="s">
        <v>142</v>
      </c>
      <c r="AQ823" s="70" t="str">
        <f t="shared" si="120"/>
        <v>755.</v>
      </c>
      <c r="AS823" s="87"/>
      <c r="AV823" s="114"/>
    </row>
    <row r="824" spans="1:48" ht="22.5" customHeight="1" x14ac:dyDescent="0.25">
      <c r="A824" s="93" t="str">
        <f t="shared" si="122"/>
        <v>756.</v>
      </c>
      <c r="B824" s="93">
        <v>1909</v>
      </c>
      <c r="C824" s="240" t="s">
        <v>1652</v>
      </c>
      <c r="D824" s="4">
        <v>1959</v>
      </c>
      <c r="E824" s="4" t="s">
        <v>23</v>
      </c>
      <c r="F824" s="4" t="s">
        <v>24</v>
      </c>
      <c r="G824" s="4">
        <v>2</v>
      </c>
      <c r="H824" s="4">
        <v>1</v>
      </c>
      <c r="I824" s="18">
        <v>442.3</v>
      </c>
      <c r="J824" s="11">
        <v>396.6</v>
      </c>
      <c r="K824" s="18">
        <v>396.6</v>
      </c>
      <c r="L824" s="38">
        <v>32</v>
      </c>
      <c r="M824" s="18">
        <f t="shared" si="115"/>
        <v>2572866</v>
      </c>
      <c r="N824" s="18"/>
      <c r="O824" s="18"/>
      <c r="P824" s="18"/>
      <c r="Q824" s="11">
        <f t="shared" si="123"/>
        <v>2572866</v>
      </c>
      <c r="R824" s="18"/>
      <c r="S824" s="38"/>
      <c r="T824" s="18"/>
      <c r="U824" s="18">
        <v>342</v>
      </c>
      <c r="V824" s="18">
        <v>2572866</v>
      </c>
      <c r="W824" s="18"/>
      <c r="X824" s="18"/>
      <c r="Y824" s="18"/>
      <c r="Z824" s="18"/>
      <c r="AA824" s="18"/>
      <c r="AB824" s="18"/>
      <c r="AC824" s="18"/>
      <c r="AD824" s="18"/>
      <c r="AE824" s="18"/>
      <c r="AF824" s="207"/>
      <c r="AG824" s="29" t="s">
        <v>2337</v>
      </c>
      <c r="AH824" s="118"/>
      <c r="AI824" s="159"/>
      <c r="AJ824" s="182"/>
      <c r="AK824" s="182"/>
      <c r="AL824" s="182"/>
      <c r="AM824" s="182"/>
      <c r="AN824" s="182"/>
      <c r="AO824" s="70">
        <f>MAX(AO$26:AO823)+1</f>
        <v>756</v>
      </c>
      <c r="AP824" s="70" t="s">
        <v>142</v>
      </c>
      <c r="AQ824" s="70" t="str">
        <f t="shared" si="120"/>
        <v>756.</v>
      </c>
      <c r="AS824" s="87"/>
      <c r="AV824" s="114"/>
    </row>
    <row r="825" spans="1:48" ht="22.5" customHeight="1" x14ac:dyDescent="0.25">
      <c r="A825" s="93" t="str">
        <f t="shared" si="122"/>
        <v>757.</v>
      </c>
      <c r="B825" s="93">
        <v>2221</v>
      </c>
      <c r="C825" s="240" t="s">
        <v>1653</v>
      </c>
      <c r="D825" s="4">
        <v>1974</v>
      </c>
      <c r="E825" s="4" t="s">
        <v>23</v>
      </c>
      <c r="F825" s="4" t="s">
        <v>24</v>
      </c>
      <c r="G825" s="4">
        <v>2</v>
      </c>
      <c r="H825" s="4">
        <v>2</v>
      </c>
      <c r="I825" s="18">
        <v>1010.11</v>
      </c>
      <c r="J825" s="11">
        <v>910.8</v>
      </c>
      <c r="K825" s="18">
        <v>910.8</v>
      </c>
      <c r="L825" s="38">
        <v>36</v>
      </c>
      <c r="M825" s="18">
        <f t="shared" si="115"/>
        <v>7391408</v>
      </c>
      <c r="N825" s="18"/>
      <c r="O825" s="18"/>
      <c r="P825" s="18"/>
      <c r="Q825" s="11">
        <f t="shared" si="123"/>
        <v>7391408</v>
      </c>
      <c r="R825" s="18"/>
      <c r="S825" s="38"/>
      <c r="T825" s="18"/>
      <c r="U825" s="18">
        <v>752</v>
      </c>
      <c r="V825" s="18">
        <v>7391408</v>
      </c>
      <c r="W825" s="18"/>
      <c r="X825" s="18"/>
      <c r="Y825" s="18"/>
      <c r="Z825" s="18"/>
      <c r="AA825" s="18"/>
      <c r="AB825" s="18"/>
      <c r="AC825" s="18"/>
      <c r="AD825" s="18"/>
      <c r="AE825" s="18"/>
      <c r="AF825" s="207"/>
      <c r="AG825" s="29" t="s">
        <v>2337</v>
      </c>
      <c r="AH825" s="118"/>
      <c r="AI825" s="159"/>
      <c r="AJ825" s="182"/>
      <c r="AK825" s="182"/>
      <c r="AL825" s="182"/>
      <c r="AM825" s="182"/>
      <c r="AN825" s="182"/>
      <c r="AO825" s="70">
        <f>MAX(AO$26:AO824)+1</f>
        <v>757</v>
      </c>
      <c r="AP825" s="70" t="s">
        <v>142</v>
      </c>
      <c r="AQ825" s="70" t="str">
        <f t="shared" si="120"/>
        <v>757.</v>
      </c>
      <c r="AS825" s="87"/>
      <c r="AV825" s="114"/>
    </row>
    <row r="826" spans="1:48" ht="22.5" customHeight="1" x14ac:dyDescent="0.25">
      <c r="A826" s="93" t="str">
        <f t="shared" si="122"/>
        <v>758.</v>
      </c>
      <c r="B826" s="93">
        <v>2036</v>
      </c>
      <c r="C826" s="240" t="s">
        <v>1654</v>
      </c>
      <c r="D826" s="4">
        <v>1974</v>
      </c>
      <c r="E826" s="4" t="s">
        <v>23</v>
      </c>
      <c r="F826" s="4" t="s">
        <v>26</v>
      </c>
      <c r="G826" s="4">
        <v>5</v>
      </c>
      <c r="H826" s="4">
        <v>4</v>
      </c>
      <c r="I826" s="18">
        <v>3616.1</v>
      </c>
      <c r="J826" s="11">
        <v>3344.9</v>
      </c>
      <c r="K826" s="18">
        <v>3344.9</v>
      </c>
      <c r="L826" s="38">
        <v>368</v>
      </c>
      <c r="M826" s="18">
        <f t="shared" ref="M826:M857" si="124">R826+T826+V826+X826+Z826+AB826+AE826+AF826</f>
        <v>7077525</v>
      </c>
      <c r="N826" s="18"/>
      <c r="O826" s="18"/>
      <c r="P826" s="18"/>
      <c r="Q826" s="11">
        <f t="shared" si="123"/>
        <v>7077525</v>
      </c>
      <c r="R826" s="18">
        <v>7077525</v>
      </c>
      <c r="S826" s="3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207"/>
      <c r="AG826" s="29" t="s">
        <v>2337</v>
      </c>
      <c r="AH826" s="118"/>
      <c r="AI826" s="159"/>
      <c r="AJ826" s="182" t="s">
        <v>1399</v>
      </c>
      <c r="AK826" s="182"/>
      <c r="AL826" s="182"/>
      <c r="AM826" s="182"/>
      <c r="AN826" s="182"/>
      <c r="AO826" s="70">
        <f>MAX(AO$26:AO825)+1</f>
        <v>758</v>
      </c>
      <c r="AP826" s="70" t="s">
        <v>142</v>
      </c>
      <c r="AQ826" s="70" t="str">
        <f t="shared" si="120"/>
        <v>758.</v>
      </c>
      <c r="AS826" s="87"/>
      <c r="AV826" s="114"/>
    </row>
    <row r="827" spans="1:48" ht="22.5" customHeight="1" x14ac:dyDescent="0.25">
      <c r="A827" s="93" t="str">
        <f t="shared" si="122"/>
        <v>759.</v>
      </c>
      <c r="B827" s="93">
        <v>2019</v>
      </c>
      <c r="C827" s="240" t="s">
        <v>1657</v>
      </c>
      <c r="D827" s="4">
        <v>1975</v>
      </c>
      <c r="E827" s="4" t="s">
        <v>23</v>
      </c>
      <c r="F827" s="4" t="s">
        <v>26</v>
      </c>
      <c r="G827" s="4">
        <v>2</v>
      </c>
      <c r="H827" s="4">
        <v>2</v>
      </c>
      <c r="I827" s="18">
        <v>547.5</v>
      </c>
      <c r="J827" s="11">
        <v>378</v>
      </c>
      <c r="K827" s="18">
        <v>378</v>
      </c>
      <c r="L827" s="38">
        <v>26</v>
      </c>
      <c r="M827" s="18">
        <f t="shared" si="124"/>
        <v>566904</v>
      </c>
      <c r="N827" s="18"/>
      <c r="O827" s="18"/>
      <c r="P827" s="18"/>
      <c r="Q827" s="11">
        <f t="shared" si="123"/>
        <v>566904</v>
      </c>
      <c r="R827" s="18">
        <v>566904</v>
      </c>
      <c r="S827" s="3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207"/>
      <c r="AG827" s="29" t="s">
        <v>2337</v>
      </c>
      <c r="AH827" s="118"/>
      <c r="AI827" s="159"/>
      <c r="AJ827" s="182" t="s">
        <v>1396</v>
      </c>
      <c r="AK827" s="182"/>
      <c r="AL827" s="182"/>
      <c r="AM827" s="182"/>
      <c r="AN827" s="182"/>
      <c r="AO827" s="70">
        <f>MAX(AO$26:AO826)+1</f>
        <v>759</v>
      </c>
      <c r="AP827" s="70" t="s">
        <v>142</v>
      </c>
      <c r="AQ827" s="70" t="str">
        <f t="shared" si="120"/>
        <v>759.</v>
      </c>
      <c r="AS827" s="87"/>
      <c r="AV827" s="114"/>
    </row>
    <row r="828" spans="1:48" ht="22.5" customHeight="1" x14ac:dyDescent="0.25">
      <c r="A828" s="93" t="str">
        <f t="shared" si="122"/>
        <v>760.</v>
      </c>
      <c r="B828" s="93">
        <v>2014</v>
      </c>
      <c r="C828" s="240" t="s">
        <v>1658</v>
      </c>
      <c r="D828" s="4">
        <v>1972</v>
      </c>
      <c r="E828" s="4" t="s">
        <v>23</v>
      </c>
      <c r="F828" s="4" t="s">
        <v>24</v>
      </c>
      <c r="G828" s="4">
        <v>2</v>
      </c>
      <c r="H828" s="4">
        <v>2</v>
      </c>
      <c r="I828" s="18">
        <v>511.9</v>
      </c>
      <c r="J828" s="11">
        <v>297.39999999999998</v>
      </c>
      <c r="K828" s="18">
        <v>297.39999999999998</v>
      </c>
      <c r="L828" s="38">
        <v>30</v>
      </c>
      <c r="M828" s="18">
        <f t="shared" si="124"/>
        <v>1342696</v>
      </c>
      <c r="N828" s="18"/>
      <c r="O828" s="18"/>
      <c r="P828" s="18"/>
      <c r="Q828" s="11">
        <f t="shared" si="123"/>
        <v>1342696</v>
      </c>
      <c r="R828" s="18">
        <f>579228+763468</f>
        <v>1342696</v>
      </c>
      <c r="S828" s="3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207"/>
      <c r="AG828" s="29" t="s">
        <v>2337</v>
      </c>
      <c r="AH828" s="118"/>
      <c r="AI828" s="159"/>
      <c r="AJ828" s="182" t="s">
        <v>1398</v>
      </c>
      <c r="AK828" s="182"/>
      <c r="AL828" s="182"/>
      <c r="AM828" s="182"/>
      <c r="AN828" s="182"/>
      <c r="AO828" s="70">
        <f>MAX(AO$26:AO827)+1</f>
        <v>760</v>
      </c>
      <c r="AP828" s="70" t="s">
        <v>142</v>
      </c>
      <c r="AQ828" s="70" t="str">
        <f t="shared" si="120"/>
        <v>760.</v>
      </c>
      <c r="AS828" s="87"/>
      <c r="AV828" s="114"/>
    </row>
    <row r="829" spans="1:48" ht="22.5" customHeight="1" x14ac:dyDescent="0.25">
      <c r="A829" s="93" t="str">
        <f t="shared" si="122"/>
        <v>761.</v>
      </c>
      <c r="B829" s="93">
        <v>2214</v>
      </c>
      <c r="C829" s="240" t="s">
        <v>1660</v>
      </c>
      <c r="D829" s="4">
        <v>1973</v>
      </c>
      <c r="E829" s="4" t="s">
        <v>23</v>
      </c>
      <c r="F829" s="4" t="s">
        <v>24</v>
      </c>
      <c r="G829" s="4">
        <v>2</v>
      </c>
      <c r="H829" s="4">
        <v>2</v>
      </c>
      <c r="I829" s="18">
        <v>964.1</v>
      </c>
      <c r="J829" s="11">
        <v>888.9</v>
      </c>
      <c r="K829" s="18">
        <v>888.9</v>
      </c>
      <c r="L829" s="38">
        <v>30</v>
      </c>
      <c r="M829" s="18">
        <f t="shared" si="124"/>
        <v>1706616</v>
      </c>
      <c r="N829" s="18"/>
      <c r="O829" s="18"/>
      <c r="P829" s="18"/>
      <c r="Q829" s="11">
        <f t="shared" si="123"/>
        <v>1706616</v>
      </c>
      <c r="R829" s="18">
        <f>801060+905556</f>
        <v>1706616</v>
      </c>
      <c r="S829" s="3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207"/>
      <c r="AG829" s="29" t="s">
        <v>2337</v>
      </c>
      <c r="AH829" s="118"/>
      <c r="AI829" s="159"/>
      <c r="AJ829" s="182" t="s">
        <v>1394</v>
      </c>
      <c r="AK829" s="182"/>
      <c r="AL829" s="182"/>
      <c r="AM829" s="182"/>
      <c r="AN829" s="182"/>
      <c r="AO829" s="70">
        <f>MAX(AO$26:AO828)+1</f>
        <v>761</v>
      </c>
      <c r="AP829" s="70" t="s">
        <v>142</v>
      </c>
      <c r="AQ829" s="70" t="str">
        <f t="shared" si="120"/>
        <v>761.</v>
      </c>
      <c r="AS829" s="87"/>
      <c r="AV829" s="114"/>
    </row>
    <row r="830" spans="1:48" ht="22.5" customHeight="1" x14ac:dyDescent="0.25">
      <c r="A830" s="93" t="str">
        <f t="shared" si="122"/>
        <v>762.</v>
      </c>
      <c r="B830" s="93">
        <v>1998</v>
      </c>
      <c r="C830" s="240" t="s">
        <v>1662</v>
      </c>
      <c r="D830" s="4">
        <v>1965</v>
      </c>
      <c r="E830" s="4" t="s">
        <v>23</v>
      </c>
      <c r="F830" s="4" t="s">
        <v>24</v>
      </c>
      <c r="G830" s="4">
        <v>2</v>
      </c>
      <c r="H830" s="4">
        <v>1</v>
      </c>
      <c r="I830" s="18">
        <v>403.2</v>
      </c>
      <c r="J830" s="11">
        <v>363.6</v>
      </c>
      <c r="K830" s="18">
        <v>363.6</v>
      </c>
      <c r="L830" s="38">
        <v>31</v>
      </c>
      <c r="M830" s="18">
        <f t="shared" si="124"/>
        <v>718787</v>
      </c>
      <c r="N830" s="18"/>
      <c r="O830" s="18"/>
      <c r="P830" s="18"/>
      <c r="Q830" s="11">
        <f t="shared" si="123"/>
        <v>718787</v>
      </c>
      <c r="R830" s="18">
        <v>718787</v>
      </c>
      <c r="S830" s="3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207"/>
      <c r="AG830" s="29" t="s">
        <v>2337</v>
      </c>
      <c r="AH830" s="118"/>
      <c r="AI830" s="159"/>
      <c r="AJ830" s="182" t="s">
        <v>1393</v>
      </c>
      <c r="AK830" s="182"/>
      <c r="AL830" s="182"/>
      <c r="AM830" s="182"/>
      <c r="AN830" s="182"/>
      <c r="AO830" s="70">
        <f>MAX(AO$26:AO829)+1</f>
        <v>762</v>
      </c>
      <c r="AP830" s="70" t="s">
        <v>142</v>
      </c>
      <c r="AQ830" s="70" t="str">
        <f t="shared" si="120"/>
        <v>762.</v>
      </c>
      <c r="AS830" s="87"/>
      <c r="AV830" s="114"/>
    </row>
    <row r="831" spans="1:48" ht="22.5" customHeight="1" x14ac:dyDescent="0.25">
      <c r="A831" s="93" t="str">
        <f t="shared" si="122"/>
        <v>763.</v>
      </c>
      <c r="B831" s="93">
        <v>1941</v>
      </c>
      <c r="C831" s="240" t="s">
        <v>1668</v>
      </c>
      <c r="D831" s="4">
        <v>1968</v>
      </c>
      <c r="E831" s="4" t="s">
        <v>23</v>
      </c>
      <c r="F831" s="4" t="s">
        <v>24</v>
      </c>
      <c r="G831" s="4">
        <v>2</v>
      </c>
      <c r="H831" s="4">
        <v>2</v>
      </c>
      <c r="I831" s="18">
        <v>661.8</v>
      </c>
      <c r="J831" s="11">
        <v>615.20000000000005</v>
      </c>
      <c r="K831" s="18">
        <v>615.20000000000005</v>
      </c>
      <c r="L831" s="38">
        <v>42</v>
      </c>
      <c r="M831" s="18">
        <f t="shared" si="124"/>
        <v>2569703</v>
      </c>
      <c r="N831" s="18"/>
      <c r="O831" s="18"/>
      <c r="P831" s="18"/>
      <c r="Q831" s="11">
        <f t="shared" si="123"/>
        <v>2569703</v>
      </c>
      <c r="R831" s="18">
        <f>896571+1673132</f>
        <v>2569703</v>
      </c>
      <c r="S831" s="3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207"/>
      <c r="AG831" s="29" t="s">
        <v>2337</v>
      </c>
      <c r="AH831" s="118"/>
      <c r="AI831" s="159"/>
      <c r="AJ831" s="182" t="s">
        <v>1398</v>
      </c>
      <c r="AK831" s="182"/>
      <c r="AL831" s="182"/>
      <c r="AM831" s="182"/>
      <c r="AN831" s="182"/>
      <c r="AO831" s="70">
        <f>MAX(AO$26:AO830)+1</f>
        <v>763</v>
      </c>
      <c r="AP831" s="70" t="s">
        <v>142</v>
      </c>
      <c r="AQ831" s="70" t="str">
        <f t="shared" si="120"/>
        <v>763.</v>
      </c>
      <c r="AS831" s="87"/>
      <c r="AV831" s="114"/>
    </row>
    <row r="832" spans="1:48" ht="22.5" customHeight="1" x14ac:dyDescent="0.25">
      <c r="A832" s="93" t="str">
        <f t="shared" si="122"/>
        <v>764.</v>
      </c>
      <c r="B832" s="93">
        <v>1939</v>
      </c>
      <c r="C832" s="240" t="s">
        <v>1669</v>
      </c>
      <c r="D832" s="4">
        <v>1967</v>
      </c>
      <c r="E832" s="4" t="s">
        <v>23</v>
      </c>
      <c r="F832" s="4" t="s">
        <v>24</v>
      </c>
      <c r="G832" s="4">
        <v>2</v>
      </c>
      <c r="H832" s="4">
        <v>2</v>
      </c>
      <c r="I832" s="18">
        <v>663.6</v>
      </c>
      <c r="J832" s="11">
        <v>616.79999999999995</v>
      </c>
      <c r="K832" s="18">
        <v>616.79999999999995</v>
      </c>
      <c r="L832" s="38">
        <v>27</v>
      </c>
      <c r="M832" s="18">
        <f t="shared" si="124"/>
        <v>2452202</v>
      </c>
      <c r="N832" s="18"/>
      <c r="O832" s="18"/>
      <c r="P832" s="18"/>
      <c r="Q832" s="11">
        <f t="shared" si="123"/>
        <v>2452202</v>
      </c>
      <c r="R832" s="18">
        <f>742521+1709681</f>
        <v>2452202</v>
      </c>
      <c r="S832" s="3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207"/>
      <c r="AG832" s="29" t="s">
        <v>2337</v>
      </c>
      <c r="AH832" s="118"/>
      <c r="AI832" s="159"/>
      <c r="AJ832" s="182" t="s">
        <v>1398</v>
      </c>
      <c r="AK832" s="182"/>
      <c r="AL832" s="182"/>
      <c r="AM832" s="182"/>
      <c r="AN832" s="182"/>
      <c r="AO832" s="70">
        <f>MAX(AO$26:AO831)+1</f>
        <v>764</v>
      </c>
      <c r="AP832" s="70" t="s">
        <v>142</v>
      </c>
      <c r="AQ832" s="70" t="str">
        <f t="shared" si="120"/>
        <v>764.</v>
      </c>
      <c r="AS832" s="87"/>
      <c r="AV832" s="114"/>
    </row>
    <row r="833" spans="1:48" ht="22.5" customHeight="1" x14ac:dyDescent="0.25">
      <c r="A833" s="93" t="str">
        <f t="shared" si="122"/>
        <v>765.</v>
      </c>
      <c r="B833" s="93">
        <v>2215</v>
      </c>
      <c r="C833" s="240" t="s">
        <v>1670</v>
      </c>
      <c r="D833" s="4">
        <v>1953</v>
      </c>
      <c r="E833" s="4" t="s">
        <v>23</v>
      </c>
      <c r="F833" s="4" t="s">
        <v>24</v>
      </c>
      <c r="G833" s="4">
        <v>2</v>
      </c>
      <c r="H833" s="4">
        <v>2</v>
      </c>
      <c r="I833" s="18">
        <v>487.1</v>
      </c>
      <c r="J833" s="11">
        <v>455.3</v>
      </c>
      <c r="K833" s="18">
        <v>455.3</v>
      </c>
      <c r="L833" s="38">
        <v>21</v>
      </c>
      <c r="M833" s="18">
        <f t="shared" si="124"/>
        <v>979398</v>
      </c>
      <c r="N833" s="18"/>
      <c r="O833" s="18"/>
      <c r="P833" s="18"/>
      <c r="Q833" s="11">
        <f t="shared" si="123"/>
        <v>979398</v>
      </c>
      <c r="R833" s="18">
        <f>388206+591192</f>
        <v>979398</v>
      </c>
      <c r="S833" s="3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207"/>
      <c r="AG833" s="29" t="s">
        <v>2337</v>
      </c>
      <c r="AH833" s="118"/>
      <c r="AI833" s="159"/>
      <c r="AJ833" s="182" t="s">
        <v>1394</v>
      </c>
      <c r="AK833" s="182"/>
      <c r="AL833" s="182"/>
      <c r="AM833" s="182"/>
      <c r="AN833" s="182"/>
      <c r="AO833" s="70">
        <f>MAX(AO$26:AO832)+1</f>
        <v>765</v>
      </c>
      <c r="AP833" s="70" t="s">
        <v>142</v>
      </c>
      <c r="AQ833" s="70" t="str">
        <f t="shared" si="120"/>
        <v>765.</v>
      </c>
      <c r="AS833" s="87"/>
      <c r="AV833" s="114"/>
    </row>
    <row r="834" spans="1:48" ht="22.5" customHeight="1" x14ac:dyDescent="0.25">
      <c r="A834" s="93" t="str">
        <f t="shared" si="122"/>
        <v>766.</v>
      </c>
      <c r="B834" s="93">
        <v>1882</v>
      </c>
      <c r="C834" s="240" t="s">
        <v>1671</v>
      </c>
      <c r="D834" s="4">
        <v>1970</v>
      </c>
      <c r="E834" s="4" t="s">
        <v>23</v>
      </c>
      <c r="F834" s="4" t="s">
        <v>24</v>
      </c>
      <c r="G834" s="4">
        <v>2</v>
      </c>
      <c r="H834" s="4">
        <v>1</v>
      </c>
      <c r="I834" s="18">
        <v>675.4</v>
      </c>
      <c r="J834" s="11">
        <v>398.4</v>
      </c>
      <c r="K834" s="18">
        <v>398.4</v>
      </c>
      <c r="L834" s="38">
        <v>24</v>
      </c>
      <c r="M834" s="18">
        <f t="shared" si="124"/>
        <v>360108</v>
      </c>
      <c r="N834" s="18"/>
      <c r="O834" s="18"/>
      <c r="P834" s="18"/>
      <c r="Q834" s="11">
        <f t="shared" si="123"/>
        <v>360108</v>
      </c>
      <c r="R834" s="18">
        <v>360108</v>
      </c>
      <c r="S834" s="3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207"/>
      <c r="AG834" s="29" t="s">
        <v>2337</v>
      </c>
      <c r="AH834" s="118"/>
      <c r="AI834" s="159"/>
      <c r="AJ834" s="182" t="s">
        <v>1393</v>
      </c>
      <c r="AK834" s="182"/>
      <c r="AL834" s="182"/>
      <c r="AM834" s="182"/>
      <c r="AN834" s="182"/>
      <c r="AO834" s="70">
        <f>MAX(AO$26:AO833)+1</f>
        <v>766</v>
      </c>
      <c r="AP834" s="70" t="s">
        <v>142</v>
      </c>
      <c r="AQ834" s="70" t="str">
        <f t="shared" si="120"/>
        <v>766.</v>
      </c>
      <c r="AS834" s="87"/>
      <c r="AV834" s="114"/>
    </row>
    <row r="835" spans="1:48" ht="22.5" customHeight="1" x14ac:dyDescent="0.25">
      <c r="A835" s="93" t="str">
        <f t="shared" si="122"/>
        <v>767.</v>
      </c>
      <c r="B835" s="93">
        <v>2150</v>
      </c>
      <c r="C835" s="240" t="s">
        <v>1673</v>
      </c>
      <c r="D835" s="4">
        <v>1958</v>
      </c>
      <c r="E835" s="4" t="s">
        <v>23</v>
      </c>
      <c r="F835" s="4" t="s">
        <v>24</v>
      </c>
      <c r="G835" s="4">
        <v>2</v>
      </c>
      <c r="H835" s="4">
        <v>1</v>
      </c>
      <c r="I835" s="18">
        <v>435.8</v>
      </c>
      <c r="J835" s="11">
        <v>283.2</v>
      </c>
      <c r="K835" s="18">
        <v>283.2</v>
      </c>
      <c r="L835" s="38">
        <v>11</v>
      </c>
      <c r="M835" s="18">
        <f t="shared" si="124"/>
        <v>1504060.4</v>
      </c>
      <c r="N835" s="18"/>
      <c r="O835" s="18"/>
      <c r="P835" s="18"/>
      <c r="Q835" s="11">
        <f t="shared" si="123"/>
        <v>1504060.4</v>
      </c>
      <c r="R835" s="18">
        <f>77025+1427035.4</f>
        <v>1504060.4</v>
      </c>
      <c r="S835" s="3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207"/>
      <c r="AG835" s="29" t="s">
        <v>2337</v>
      </c>
      <c r="AH835" s="118"/>
      <c r="AI835" s="159"/>
      <c r="AJ835" s="182" t="s">
        <v>1398</v>
      </c>
      <c r="AK835" s="182"/>
      <c r="AL835" s="182"/>
      <c r="AM835" s="182"/>
      <c r="AN835" s="182"/>
      <c r="AO835" s="70">
        <f>MAX(AO$26:AO834)+1</f>
        <v>767</v>
      </c>
      <c r="AP835" s="70" t="s">
        <v>142</v>
      </c>
      <c r="AQ835" s="70" t="str">
        <f t="shared" si="120"/>
        <v>767.</v>
      </c>
      <c r="AS835" s="87"/>
      <c r="AV835" s="114"/>
    </row>
    <row r="836" spans="1:48" ht="22.5" customHeight="1" x14ac:dyDescent="0.25">
      <c r="A836" s="93" t="str">
        <f t="shared" si="122"/>
        <v>768.</v>
      </c>
      <c r="B836" s="93">
        <v>2183</v>
      </c>
      <c r="C836" s="240" t="s">
        <v>1676</v>
      </c>
      <c r="D836" s="4">
        <v>1969</v>
      </c>
      <c r="E836" s="4" t="s">
        <v>23</v>
      </c>
      <c r="F836" s="4" t="s">
        <v>24</v>
      </c>
      <c r="G836" s="4">
        <v>2</v>
      </c>
      <c r="H836" s="4">
        <v>3</v>
      </c>
      <c r="I836" s="18">
        <v>958.7</v>
      </c>
      <c r="J836" s="11">
        <v>884.6</v>
      </c>
      <c r="K836" s="18">
        <v>884.6</v>
      </c>
      <c r="L836" s="38">
        <v>42</v>
      </c>
      <c r="M836" s="18">
        <f t="shared" si="124"/>
        <v>2492641.7999999998</v>
      </c>
      <c r="N836" s="18"/>
      <c r="O836" s="18"/>
      <c r="P836" s="18"/>
      <c r="Q836" s="11">
        <f t="shared" si="123"/>
        <v>2492641.7999999998</v>
      </c>
      <c r="R836" s="18">
        <v>2492641.7999999998</v>
      </c>
      <c r="S836" s="3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207"/>
      <c r="AG836" s="29" t="s">
        <v>2337</v>
      </c>
      <c r="AH836" s="118"/>
      <c r="AI836" s="159"/>
      <c r="AJ836" s="182" t="s">
        <v>1395</v>
      </c>
      <c r="AK836" s="182"/>
      <c r="AL836" s="182"/>
      <c r="AM836" s="182"/>
      <c r="AN836" s="182"/>
      <c r="AO836" s="70">
        <f>MAX(AO$26:AO835)+1</f>
        <v>768</v>
      </c>
      <c r="AP836" s="70" t="s">
        <v>142</v>
      </c>
      <c r="AQ836" s="70" t="str">
        <f t="shared" si="120"/>
        <v>768.</v>
      </c>
      <c r="AS836" s="87"/>
      <c r="AV836" s="114"/>
    </row>
    <row r="837" spans="1:48" ht="22.5" customHeight="1" x14ac:dyDescent="0.25">
      <c r="A837" s="93" t="str">
        <f t="shared" si="122"/>
        <v>769.</v>
      </c>
      <c r="B837" s="93">
        <v>2186</v>
      </c>
      <c r="C837" s="240" t="s">
        <v>1678</v>
      </c>
      <c r="D837" s="4">
        <v>1955</v>
      </c>
      <c r="E837" s="4" t="s">
        <v>23</v>
      </c>
      <c r="F837" s="4" t="s">
        <v>24</v>
      </c>
      <c r="G837" s="4">
        <v>2</v>
      </c>
      <c r="H837" s="4">
        <v>3</v>
      </c>
      <c r="I837" s="18">
        <v>1443.1</v>
      </c>
      <c r="J837" s="11">
        <v>1329.1</v>
      </c>
      <c r="K837" s="18">
        <v>1329.1</v>
      </c>
      <c r="L837" s="38">
        <v>41</v>
      </c>
      <c r="M837" s="18">
        <f t="shared" si="124"/>
        <v>3176514.2</v>
      </c>
      <c r="N837" s="18"/>
      <c r="O837" s="18"/>
      <c r="P837" s="18"/>
      <c r="Q837" s="11">
        <f t="shared" si="123"/>
        <v>3176514.2</v>
      </c>
      <c r="R837" s="18">
        <v>3176514.2</v>
      </c>
      <c r="S837" s="3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207"/>
      <c r="AG837" s="29" t="s">
        <v>2337</v>
      </c>
      <c r="AH837" s="118"/>
      <c r="AI837" s="159"/>
      <c r="AJ837" s="182" t="s">
        <v>1395</v>
      </c>
      <c r="AK837" s="182"/>
      <c r="AL837" s="182"/>
      <c r="AM837" s="182"/>
      <c r="AN837" s="182"/>
      <c r="AO837" s="70">
        <f>MAX(AO$26:AO836)+1</f>
        <v>769</v>
      </c>
      <c r="AP837" s="70" t="s">
        <v>142</v>
      </c>
      <c r="AQ837" s="70" t="str">
        <f t="shared" si="120"/>
        <v>769.</v>
      </c>
      <c r="AS837" s="87"/>
      <c r="AV837" s="114"/>
    </row>
    <row r="838" spans="1:48" ht="22.5" customHeight="1" x14ac:dyDescent="0.25">
      <c r="A838" s="93" t="str">
        <f t="shared" si="122"/>
        <v>770.</v>
      </c>
      <c r="B838" s="93">
        <v>2197</v>
      </c>
      <c r="C838" s="240" t="s">
        <v>1681</v>
      </c>
      <c r="D838" s="4">
        <v>1951</v>
      </c>
      <c r="E838" s="4" t="s">
        <v>23</v>
      </c>
      <c r="F838" s="4" t="s">
        <v>24</v>
      </c>
      <c r="G838" s="4">
        <v>2</v>
      </c>
      <c r="H838" s="4">
        <v>2</v>
      </c>
      <c r="I838" s="18">
        <v>617.1</v>
      </c>
      <c r="J838" s="11">
        <v>542.6</v>
      </c>
      <c r="K838" s="18">
        <v>542.6</v>
      </c>
      <c r="L838" s="38">
        <v>27</v>
      </c>
      <c r="M838" s="18">
        <f t="shared" si="124"/>
        <v>295776</v>
      </c>
      <c r="N838" s="18"/>
      <c r="O838" s="18"/>
      <c r="P838" s="18"/>
      <c r="Q838" s="11">
        <f t="shared" si="123"/>
        <v>295776</v>
      </c>
      <c r="R838" s="18">
        <v>295776</v>
      </c>
      <c r="S838" s="3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207"/>
      <c r="AG838" s="29" t="s">
        <v>2337</v>
      </c>
      <c r="AH838" s="118"/>
      <c r="AI838" s="159"/>
      <c r="AJ838" s="182" t="s">
        <v>1396</v>
      </c>
      <c r="AK838" s="182"/>
      <c r="AL838" s="182"/>
      <c r="AM838" s="182"/>
      <c r="AN838" s="182"/>
      <c r="AO838" s="70">
        <f>MAX(AO$26:AO837)+1</f>
        <v>770</v>
      </c>
      <c r="AP838" s="70" t="s">
        <v>142</v>
      </c>
      <c r="AQ838" s="70" t="str">
        <f t="shared" si="120"/>
        <v>770.</v>
      </c>
      <c r="AS838" s="87"/>
      <c r="AV838" s="114"/>
    </row>
    <row r="839" spans="1:48" ht="22.5" customHeight="1" x14ac:dyDescent="0.25">
      <c r="A839" s="93" t="str">
        <f t="shared" si="122"/>
        <v>771.</v>
      </c>
      <c r="B839" s="93">
        <v>1940</v>
      </c>
      <c r="C839" s="240" t="s">
        <v>1682</v>
      </c>
      <c r="D839" s="4">
        <v>1968</v>
      </c>
      <c r="E839" s="4" t="s">
        <v>23</v>
      </c>
      <c r="F839" s="4" t="s">
        <v>24</v>
      </c>
      <c r="G839" s="4">
        <v>2</v>
      </c>
      <c r="H839" s="4">
        <v>2</v>
      </c>
      <c r="I839" s="18">
        <v>668</v>
      </c>
      <c r="J839" s="11">
        <v>621.79999999999995</v>
      </c>
      <c r="K839" s="18">
        <v>621.79999999999995</v>
      </c>
      <c r="L839" s="38">
        <v>33</v>
      </c>
      <c r="M839" s="18">
        <f t="shared" si="124"/>
        <v>896571</v>
      </c>
      <c r="N839" s="18"/>
      <c r="O839" s="18"/>
      <c r="P839" s="18"/>
      <c r="Q839" s="11">
        <f t="shared" si="123"/>
        <v>896571</v>
      </c>
      <c r="R839" s="18">
        <v>896571</v>
      </c>
      <c r="S839" s="3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207"/>
      <c r="AG839" s="29" t="s">
        <v>2337</v>
      </c>
      <c r="AH839" s="118"/>
      <c r="AI839" s="159"/>
      <c r="AJ839" s="182" t="s">
        <v>1396</v>
      </c>
      <c r="AK839" s="182"/>
      <c r="AL839" s="182"/>
      <c r="AM839" s="182"/>
      <c r="AN839" s="182"/>
      <c r="AO839" s="70">
        <f>MAX(AO$26:AO838)+1</f>
        <v>771</v>
      </c>
      <c r="AP839" s="70" t="s">
        <v>142</v>
      </c>
      <c r="AQ839" s="70" t="str">
        <f t="shared" si="120"/>
        <v>771.</v>
      </c>
      <c r="AS839" s="87"/>
      <c r="AV839" s="114"/>
    </row>
    <row r="840" spans="1:48" ht="22.5" customHeight="1" x14ac:dyDescent="0.25">
      <c r="A840" s="93" t="str">
        <f t="shared" si="122"/>
        <v>772.</v>
      </c>
      <c r="B840" s="93">
        <v>2001</v>
      </c>
      <c r="C840" s="240" t="s">
        <v>1683</v>
      </c>
      <c r="D840" s="4">
        <v>1965</v>
      </c>
      <c r="E840" s="4" t="s">
        <v>23</v>
      </c>
      <c r="F840" s="4" t="s">
        <v>24</v>
      </c>
      <c r="G840" s="4">
        <v>2</v>
      </c>
      <c r="H840" s="4">
        <v>2</v>
      </c>
      <c r="I840" s="18">
        <v>306.60000000000002</v>
      </c>
      <c r="J840" s="11">
        <v>283.7</v>
      </c>
      <c r="K840" s="18">
        <v>283.7</v>
      </c>
      <c r="L840" s="38">
        <v>32</v>
      </c>
      <c r="M840" s="18">
        <f t="shared" si="124"/>
        <v>443664</v>
      </c>
      <c r="N840" s="18"/>
      <c r="O840" s="18"/>
      <c r="P840" s="18"/>
      <c r="Q840" s="11">
        <f t="shared" si="123"/>
        <v>443664</v>
      </c>
      <c r="R840" s="18">
        <v>443664</v>
      </c>
      <c r="S840" s="3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207"/>
      <c r="AG840" s="29" t="s">
        <v>2337</v>
      </c>
      <c r="AH840" s="118"/>
      <c r="AI840" s="159"/>
      <c r="AJ840" s="182" t="s">
        <v>1396</v>
      </c>
      <c r="AK840" s="182"/>
      <c r="AL840" s="182"/>
      <c r="AM840" s="182"/>
      <c r="AN840" s="182"/>
      <c r="AO840" s="70">
        <f>MAX(AO$26:AO839)+1</f>
        <v>772</v>
      </c>
      <c r="AP840" s="70" t="s">
        <v>142</v>
      </c>
      <c r="AQ840" s="70" t="str">
        <f t="shared" si="120"/>
        <v>772.</v>
      </c>
      <c r="AS840" s="87"/>
      <c r="AV840" s="114"/>
    </row>
    <row r="841" spans="1:48" ht="22.5" customHeight="1" x14ac:dyDescent="0.25">
      <c r="A841" s="93" t="str">
        <f t="shared" si="122"/>
        <v>773.</v>
      </c>
      <c r="B841" s="93">
        <v>2054</v>
      </c>
      <c r="C841" s="240" t="s">
        <v>1684</v>
      </c>
      <c r="D841" s="4">
        <v>1976</v>
      </c>
      <c r="E841" s="4" t="s">
        <v>23</v>
      </c>
      <c r="F841" s="4" t="s">
        <v>24</v>
      </c>
      <c r="G841" s="4">
        <v>2</v>
      </c>
      <c r="H841" s="4">
        <v>2</v>
      </c>
      <c r="I841" s="18">
        <v>1117.2</v>
      </c>
      <c r="J841" s="11">
        <v>728.1</v>
      </c>
      <c r="K841" s="18">
        <v>690.6</v>
      </c>
      <c r="L841" s="38">
        <v>49</v>
      </c>
      <c r="M841" s="18">
        <f t="shared" si="124"/>
        <v>1132664.3799999999</v>
      </c>
      <c r="N841" s="18"/>
      <c r="O841" s="18"/>
      <c r="P841" s="18"/>
      <c r="Q841" s="11">
        <f t="shared" si="123"/>
        <v>1132664.3799999999</v>
      </c>
      <c r="R841" s="18">
        <v>1053360</v>
      </c>
      <c r="S841" s="3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207">
        <v>79304.38</v>
      </c>
      <c r="AG841" s="29" t="s">
        <v>2337</v>
      </c>
      <c r="AH841" s="118"/>
      <c r="AI841" s="159"/>
      <c r="AJ841" s="182" t="s">
        <v>1406</v>
      </c>
      <c r="AK841" s="182"/>
      <c r="AL841" s="182"/>
      <c r="AM841" s="182"/>
      <c r="AN841" s="182"/>
      <c r="AO841" s="70">
        <f>MAX(AO$26:AO840)+1</f>
        <v>773</v>
      </c>
      <c r="AP841" s="70" t="s">
        <v>142</v>
      </c>
      <c r="AQ841" s="70" t="str">
        <f t="shared" si="120"/>
        <v>773.</v>
      </c>
      <c r="AS841" s="87"/>
      <c r="AV841" s="114"/>
    </row>
    <row r="842" spans="1:48" ht="22.5" customHeight="1" x14ac:dyDescent="0.25">
      <c r="A842" s="93" t="str">
        <f t="shared" si="122"/>
        <v>774.</v>
      </c>
      <c r="B842" s="93">
        <v>2190</v>
      </c>
      <c r="C842" s="240" t="s">
        <v>1690</v>
      </c>
      <c r="D842" s="4">
        <v>1951</v>
      </c>
      <c r="E842" s="4" t="s">
        <v>23</v>
      </c>
      <c r="F842" s="4" t="s">
        <v>24</v>
      </c>
      <c r="G842" s="4">
        <v>2</v>
      </c>
      <c r="H842" s="4">
        <v>2</v>
      </c>
      <c r="I842" s="18">
        <v>603.5</v>
      </c>
      <c r="J842" s="11">
        <v>544.1</v>
      </c>
      <c r="K842" s="18">
        <v>544.1</v>
      </c>
      <c r="L842" s="38">
        <v>19</v>
      </c>
      <c r="M842" s="18">
        <f t="shared" si="124"/>
        <v>295776</v>
      </c>
      <c r="N842" s="18"/>
      <c r="O842" s="18"/>
      <c r="P842" s="18"/>
      <c r="Q842" s="11">
        <f t="shared" si="123"/>
        <v>295776</v>
      </c>
      <c r="R842" s="18">
        <v>295776</v>
      </c>
      <c r="S842" s="3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207"/>
      <c r="AG842" s="29" t="s">
        <v>2337</v>
      </c>
      <c r="AH842" s="118"/>
      <c r="AI842" s="159"/>
      <c r="AJ842" s="182" t="s">
        <v>1396</v>
      </c>
      <c r="AK842" s="182"/>
      <c r="AL842" s="182"/>
      <c r="AM842" s="182"/>
      <c r="AN842" s="182"/>
      <c r="AO842" s="70">
        <f>MAX(AO$26:AO841)+1</f>
        <v>774</v>
      </c>
      <c r="AP842" s="70" t="s">
        <v>142</v>
      </c>
      <c r="AQ842" s="70" t="str">
        <f t="shared" ref="AQ842:AQ873" si="125">CONCATENATE(AO842,AP842)</f>
        <v>774.</v>
      </c>
      <c r="AS842" s="87"/>
      <c r="AV842" s="114"/>
    </row>
    <row r="843" spans="1:48" ht="22.5" customHeight="1" x14ac:dyDescent="0.25">
      <c r="A843" s="93" t="str">
        <f t="shared" si="122"/>
        <v>775.</v>
      </c>
      <c r="B843" s="93">
        <v>2216</v>
      </c>
      <c r="C843" s="240" t="s">
        <v>1693</v>
      </c>
      <c r="D843" s="4">
        <v>1950</v>
      </c>
      <c r="E843" s="4" t="s">
        <v>23</v>
      </c>
      <c r="F843" s="4" t="s">
        <v>24</v>
      </c>
      <c r="G843" s="4">
        <v>2</v>
      </c>
      <c r="H843" s="4">
        <v>2</v>
      </c>
      <c r="I843" s="18">
        <v>538.5</v>
      </c>
      <c r="J843" s="11">
        <v>508.5</v>
      </c>
      <c r="K843" s="18">
        <v>508.5</v>
      </c>
      <c r="L843" s="38">
        <v>33</v>
      </c>
      <c r="M843" s="18">
        <f t="shared" si="124"/>
        <v>388206</v>
      </c>
      <c r="N843" s="18"/>
      <c r="O843" s="18"/>
      <c r="P843" s="18"/>
      <c r="Q843" s="11">
        <f t="shared" si="123"/>
        <v>388206</v>
      </c>
      <c r="R843" s="18">
        <v>388206</v>
      </c>
      <c r="S843" s="3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207"/>
      <c r="AG843" s="29" t="s">
        <v>2337</v>
      </c>
      <c r="AH843" s="118"/>
      <c r="AI843" s="159"/>
      <c r="AJ843" s="182" t="s">
        <v>1396</v>
      </c>
      <c r="AK843" s="182"/>
      <c r="AL843" s="182"/>
      <c r="AM843" s="182"/>
      <c r="AN843" s="182"/>
      <c r="AO843" s="70">
        <f>MAX(AO$26:AO842)+1</f>
        <v>775</v>
      </c>
      <c r="AP843" s="70" t="s">
        <v>142</v>
      </c>
      <c r="AQ843" s="70" t="str">
        <f t="shared" si="125"/>
        <v>775.</v>
      </c>
      <c r="AS843" s="87"/>
      <c r="AV843" s="114"/>
    </row>
    <row r="844" spans="1:48" ht="22.5" customHeight="1" x14ac:dyDescent="0.25">
      <c r="A844" s="93" t="str">
        <f t="shared" ref="A844:A875" si="126">AQ844</f>
        <v>776.</v>
      </c>
      <c r="B844" s="93">
        <v>2213</v>
      </c>
      <c r="C844" s="240" t="s">
        <v>1695</v>
      </c>
      <c r="D844" s="4">
        <v>1954</v>
      </c>
      <c r="E844" s="4" t="s">
        <v>23</v>
      </c>
      <c r="F844" s="4" t="s">
        <v>24</v>
      </c>
      <c r="G844" s="4">
        <v>2</v>
      </c>
      <c r="H844" s="4">
        <v>1</v>
      </c>
      <c r="I844" s="18">
        <v>551.4</v>
      </c>
      <c r="J844" s="11">
        <v>495.6</v>
      </c>
      <c r="K844" s="18">
        <v>495.6</v>
      </c>
      <c r="L844" s="38">
        <v>14</v>
      </c>
      <c r="M844" s="18">
        <f t="shared" si="124"/>
        <v>234156</v>
      </c>
      <c r="N844" s="18"/>
      <c r="O844" s="18"/>
      <c r="P844" s="18"/>
      <c r="Q844" s="11">
        <f t="shared" ref="Q844:Q872" si="127">M844</f>
        <v>234156</v>
      </c>
      <c r="R844" s="18">
        <v>234156</v>
      </c>
      <c r="S844" s="3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207"/>
      <c r="AG844" s="29" t="s">
        <v>2337</v>
      </c>
      <c r="AH844" s="118"/>
      <c r="AI844" s="159"/>
      <c r="AJ844" s="182" t="s">
        <v>1396</v>
      </c>
      <c r="AK844" s="182"/>
      <c r="AL844" s="182"/>
      <c r="AM844" s="182"/>
      <c r="AN844" s="182"/>
      <c r="AO844" s="70">
        <f>MAX(AO$26:AO843)+1</f>
        <v>776</v>
      </c>
      <c r="AP844" s="70" t="s">
        <v>142</v>
      </c>
      <c r="AQ844" s="70" t="str">
        <f t="shared" si="125"/>
        <v>776.</v>
      </c>
      <c r="AS844" s="87"/>
      <c r="AV844" s="114"/>
    </row>
    <row r="845" spans="1:48" ht="22.5" customHeight="1" x14ac:dyDescent="0.25">
      <c r="A845" s="93" t="str">
        <f t="shared" si="126"/>
        <v>777.</v>
      </c>
      <c r="B845" s="93">
        <v>2188</v>
      </c>
      <c r="C845" s="240" t="s">
        <v>1696</v>
      </c>
      <c r="D845" s="4">
        <v>1952</v>
      </c>
      <c r="E845" s="4" t="s">
        <v>23</v>
      </c>
      <c r="F845" s="4" t="s">
        <v>24</v>
      </c>
      <c r="G845" s="4">
        <v>2</v>
      </c>
      <c r="H845" s="4">
        <v>2</v>
      </c>
      <c r="I845" s="18">
        <v>783.9</v>
      </c>
      <c r="J845" s="11">
        <v>716.9</v>
      </c>
      <c r="K845" s="18">
        <v>716.9</v>
      </c>
      <c r="L845" s="38">
        <v>19</v>
      </c>
      <c r="M845" s="18">
        <f t="shared" si="124"/>
        <v>419016</v>
      </c>
      <c r="N845" s="18"/>
      <c r="O845" s="18"/>
      <c r="P845" s="18"/>
      <c r="Q845" s="11">
        <f t="shared" si="127"/>
        <v>419016</v>
      </c>
      <c r="R845" s="18">
        <v>419016</v>
      </c>
      <c r="S845" s="3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207"/>
      <c r="AG845" s="29" t="s">
        <v>2337</v>
      </c>
      <c r="AH845" s="118"/>
      <c r="AI845" s="159"/>
      <c r="AJ845" s="182" t="s">
        <v>1396</v>
      </c>
      <c r="AK845" s="182"/>
      <c r="AL845" s="182"/>
      <c r="AM845" s="182"/>
      <c r="AN845" s="182"/>
      <c r="AO845" s="70">
        <f>MAX(AO$26:AO844)+1</f>
        <v>777</v>
      </c>
      <c r="AP845" s="70" t="s">
        <v>142</v>
      </c>
      <c r="AQ845" s="70" t="str">
        <f t="shared" si="125"/>
        <v>777.</v>
      </c>
      <c r="AS845" s="87"/>
      <c r="AV845" s="114"/>
    </row>
    <row r="846" spans="1:48" ht="22.5" customHeight="1" x14ac:dyDescent="0.25">
      <c r="A846" s="93" t="str">
        <f t="shared" si="126"/>
        <v>778.</v>
      </c>
      <c r="B846" s="93">
        <v>2176</v>
      </c>
      <c r="C846" s="240" t="s">
        <v>1699</v>
      </c>
      <c r="D846" s="4">
        <v>1955</v>
      </c>
      <c r="E846" s="4" t="s">
        <v>23</v>
      </c>
      <c r="F846" s="4" t="s">
        <v>24</v>
      </c>
      <c r="G846" s="4">
        <v>2</v>
      </c>
      <c r="H846" s="4">
        <v>2</v>
      </c>
      <c r="I846" s="18">
        <v>902.2</v>
      </c>
      <c r="J846" s="11">
        <v>832.5</v>
      </c>
      <c r="K846" s="18">
        <v>832.5</v>
      </c>
      <c r="L846" s="38">
        <v>25</v>
      </c>
      <c r="M846" s="18">
        <f t="shared" si="124"/>
        <v>295776</v>
      </c>
      <c r="N846" s="18"/>
      <c r="O846" s="18"/>
      <c r="P846" s="18"/>
      <c r="Q846" s="11">
        <f t="shared" si="127"/>
        <v>295776</v>
      </c>
      <c r="R846" s="18">
        <v>295776</v>
      </c>
      <c r="S846" s="3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207"/>
      <c r="AG846" s="29" t="s">
        <v>2337</v>
      </c>
      <c r="AH846" s="118"/>
      <c r="AI846" s="159"/>
      <c r="AJ846" s="182" t="s">
        <v>1396</v>
      </c>
      <c r="AK846" s="182"/>
      <c r="AL846" s="182"/>
      <c r="AM846" s="182"/>
      <c r="AN846" s="182"/>
      <c r="AO846" s="70">
        <f>MAX(AO$26:AO845)+1</f>
        <v>778</v>
      </c>
      <c r="AP846" s="70" t="s">
        <v>142</v>
      </c>
      <c r="AQ846" s="70" t="str">
        <f t="shared" si="125"/>
        <v>778.</v>
      </c>
      <c r="AS846" s="87"/>
      <c r="AV846" s="114"/>
    </row>
    <row r="847" spans="1:48" ht="22.5" customHeight="1" x14ac:dyDescent="0.25">
      <c r="A847" s="93" t="str">
        <f t="shared" si="126"/>
        <v>779.</v>
      </c>
      <c r="B847" s="93">
        <v>2147</v>
      </c>
      <c r="C847" s="240" t="s">
        <v>1700</v>
      </c>
      <c r="D847" s="4">
        <v>1959</v>
      </c>
      <c r="E847" s="4" t="s">
        <v>23</v>
      </c>
      <c r="F847" s="4" t="s">
        <v>24</v>
      </c>
      <c r="G847" s="4">
        <v>2</v>
      </c>
      <c r="H847" s="4">
        <v>2</v>
      </c>
      <c r="I847" s="18">
        <v>453.7</v>
      </c>
      <c r="J847" s="11">
        <v>289.89999999999998</v>
      </c>
      <c r="K847" s="18">
        <v>289.60000000000002</v>
      </c>
      <c r="L847" s="38">
        <v>13</v>
      </c>
      <c r="M847" s="18">
        <f t="shared" si="124"/>
        <v>166374</v>
      </c>
      <c r="N847" s="18"/>
      <c r="O847" s="18"/>
      <c r="P847" s="18"/>
      <c r="Q847" s="11">
        <f t="shared" si="127"/>
        <v>166374</v>
      </c>
      <c r="R847" s="18">
        <v>166374</v>
      </c>
      <c r="S847" s="3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207"/>
      <c r="AG847" s="29" t="s">
        <v>2337</v>
      </c>
      <c r="AH847" s="118"/>
      <c r="AI847" s="159"/>
      <c r="AJ847" s="182" t="s">
        <v>1396</v>
      </c>
      <c r="AK847" s="182"/>
      <c r="AL847" s="182"/>
      <c r="AM847" s="182"/>
      <c r="AN847" s="182"/>
      <c r="AO847" s="70">
        <f>MAX(AO$26:AO846)+1</f>
        <v>779</v>
      </c>
      <c r="AP847" s="70" t="s">
        <v>142</v>
      </c>
      <c r="AQ847" s="70" t="str">
        <f t="shared" si="125"/>
        <v>779.</v>
      </c>
      <c r="AS847" s="87"/>
      <c r="AV847" s="114"/>
    </row>
    <row r="848" spans="1:48" ht="22.5" customHeight="1" x14ac:dyDescent="0.25">
      <c r="A848" s="93" t="str">
        <f t="shared" si="126"/>
        <v>780.</v>
      </c>
      <c r="B848" s="93">
        <v>2153</v>
      </c>
      <c r="C848" s="240" t="s">
        <v>1701</v>
      </c>
      <c r="D848" s="4">
        <v>1960</v>
      </c>
      <c r="E848" s="4" t="s">
        <v>23</v>
      </c>
      <c r="F848" s="4" t="s">
        <v>24</v>
      </c>
      <c r="G848" s="4">
        <v>2</v>
      </c>
      <c r="H848" s="4">
        <v>2</v>
      </c>
      <c r="I848" s="18">
        <v>545.1</v>
      </c>
      <c r="J848" s="11">
        <v>293.8</v>
      </c>
      <c r="K848" s="18">
        <v>293.8</v>
      </c>
      <c r="L848" s="38">
        <v>12</v>
      </c>
      <c r="M848" s="18">
        <f t="shared" si="124"/>
        <v>147888</v>
      </c>
      <c r="N848" s="18"/>
      <c r="O848" s="18"/>
      <c r="P848" s="18"/>
      <c r="Q848" s="11">
        <f t="shared" si="127"/>
        <v>147888</v>
      </c>
      <c r="R848" s="18">
        <v>147888</v>
      </c>
      <c r="S848" s="3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207"/>
      <c r="AG848" s="29" t="s">
        <v>2337</v>
      </c>
      <c r="AH848" s="118"/>
      <c r="AI848" s="159"/>
      <c r="AJ848" s="182" t="s">
        <v>1396</v>
      </c>
      <c r="AK848" s="182"/>
      <c r="AL848" s="182"/>
      <c r="AM848" s="182"/>
      <c r="AN848" s="182"/>
      <c r="AO848" s="70">
        <f>MAX(AO$26:AO847)+1</f>
        <v>780</v>
      </c>
      <c r="AP848" s="70" t="s">
        <v>142</v>
      </c>
      <c r="AQ848" s="70" t="str">
        <f t="shared" si="125"/>
        <v>780.</v>
      </c>
      <c r="AS848" s="87"/>
      <c r="AV848" s="114"/>
    </row>
    <row r="849" spans="1:48" ht="22.5" customHeight="1" x14ac:dyDescent="0.25">
      <c r="A849" s="93" t="str">
        <f t="shared" si="126"/>
        <v>781.</v>
      </c>
      <c r="B849" s="93">
        <v>2211</v>
      </c>
      <c r="C849" s="240" t="s">
        <v>1663</v>
      </c>
      <c r="D849" s="4">
        <v>1957</v>
      </c>
      <c r="E849" s="4" t="s">
        <v>23</v>
      </c>
      <c r="F849" s="4" t="s">
        <v>24</v>
      </c>
      <c r="G849" s="4">
        <v>2</v>
      </c>
      <c r="H849" s="4">
        <v>2</v>
      </c>
      <c r="I849" s="18">
        <v>721.7</v>
      </c>
      <c r="J849" s="11">
        <v>624.6</v>
      </c>
      <c r="K849" s="18">
        <v>624.6</v>
      </c>
      <c r="L849" s="38">
        <v>23</v>
      </c>
      <c r="M849" s="18">
        <f t="shared" si="124"/>
        <v>2009518</v>
      </c>
      <c r="N849" s="18"/>
      <c r="O849" s="18"/>
      <c r="P849" s="18"/>
      <c r="Q849" s="11">
        <f t="shared" si="127"/>
        <v>2009518</v>
      </c>
      <c r="R849" s="18">
        <f>295776+1713742</f>
        <v>2009518</v>
      </c>
      <c r="S849" s="3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207"/>
      <c r="AG849" s="29" t="s">
        <v>2337</v>
      </c>
      <c r="AH849" s="118"/>
      <c r="AI849" s="159"/>
      <c r="AJ849" s="182" t="s">
        <v>1398</v>
      </c>
      <c r="AK849" s="182"/>
      <c r="AL849" s="182"/>
      <c r="AM849" s="182"/>
      <c r="AN849" s="182"/>
      <c r="AO849" s="70">
        <f>MAX(AO$26:AO848)+1</f>
        <v>781</v>
      </c>
      <c r="AP849" s="70" t="s">
        <v>142</v>
      </c>
      <c r="AQ849" s="70" t="str">
        <f t="shared" si="125"/>
        <v>781.</v>
      </c>
      <c r="AS849" s="87"/>
      <c r="AV849" s="114"/>
    </row>
    <row r="850" spans="1:48" ht="22.5" customHeight="1" x14ac:dyDescent="0.25">
      <c r="A850" s="93" t="str">
        <f t="shared" si="126"/>
        <v>782.</v>
      </c>
      <c r="B850" s="93">
        <v>1907</v>
      </c>
      <c r="C850" s="240" t="s">
        <v>1664</v>
      </c>
      <c r="D850" s="4">
        <v>1974</v>
      </c>
      <c r="E850" s="4" t="s">
        <v>23</v>
      </c>
      <c r="F850" s="4" t="s">
        <v>24</v>
      </c>
      <c r="G850" s="4">
        <v>2</v>
      </c>
      <c r="H850" s="4">
        <v>2</v>
      </c>
      <c r="I850" s="18">
        <v>1389.3</v>
      </c>
      <c r="J850" s="11">
        <v>721.9</v>
      </c>
      <c r="K850" s="18">
        <v>721.9</v>
      </c>
      <c r="L850" s="38">
        <v>16</v>
      </c>
      <c r="M850" s="18">
        <f t="shared" si="124"/>
        <v>1518772</v>
      </c>
      <c r="N850" s="18"/>
      <c r="O850" s="18"/>
      <c r="P850" s="18"/>
      <c r="Q850" s="11">
        <f t="shared" si="127"/>
        <v>1518772</v>
      </c>
      <c r="R850" s="18">
        <f>280084+1238688</f>
        <v>1518772</v>
      </c>
      <c r="S850" s="3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207"/>
      <c r="AG850" s="29" t="s">
        <v>2337</v>
      </c>
      <c r="AH850" s="118"/>
      <c r="AI850" s="159"/>
      <c r="AJ850" s="182" t="s">
        <v>1412</v>
      </c>
      <c r="AK850" s="182"/>
      <c r="AL850" s="182"/>
      <c r="AM850" s="182"/>
      <c r="AN850" s="182"/>
      <c r="AO850" s="70">
        <f>MAX(AO$26:AO849)+1</f>
        <v>782</v>
      </c>
      <c r="AP850" s="70" t="s">
        <v>142</v>
      </c>
      <c r="AQ850" s="70" t="str">
        <f t="shared" si="125"/>
        <v>782.</v>
      </c>
      <c r="AS850" s="87"/>
      <c r="AV850" s="114"/>
    </row>
    <row r="851" spans="1:48" ht="22.5" customHeight="1" x14ac:dyDescent="0.25">
      <c r="A851" s="93" t="str">
        <f t="shared" si="126"/>
        <v>783.</v>
      </c>
      <c r="B851" s="93">
        <v>2064</v>
      </c>
      <c r="C851" s="240" t="s">
        <v>1665</v>
      </c>
      <c r="D851" s="4">
        <v>1964</v>
      </c>
      <c r="E851" s="4" t="s">
        <v>23</v>
      </c>
      <c r="F851" s="4" t="s">
        <v>24</v>
      </c>
      <c r="G851" s="4">
        <v>2</v>
      </c>
      <c r="H851" s="4">
        <v>2</v>
      </c>
      <c r="I851" s="18">
        <v>408.7</v>
      </c>
      <c r="J851" s="11">
        <v>365.1</v>
      </c>
      <c r="K851" s="18">
        <v>365.1</v>
      </c>
      <c r="L851" s="38">
        <v>17</v>
      </c>
      <c r="M851" s="18">
        <f t="shared" si="124"/>
        <v>5520622</v>
      </c>
      <c r="N851" s="18"/>
      <c r="O851" s="18"/>
      <c r="P851" s="18"/>
      <c r="Q851" s="11">
        <f t="shared" si="127"/>
        <v>5520622</v>
      </c>
      <c r="R851" s="18">
        <f>566202+4954420</f>
        <v>5520622</v>
      </c>
      <c r="S851" s="3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207"/>
      <c r="AG851" s="29" t="s">
        <v>2337</v>
      </c>
      <c r="AH851" s="118"/>
      <c r="AI851" s="159"/>
      <c r="AJ851" s="182" t="s">
        <v>1400</v>
      </c>
      <c r="AK851" s="182"/>
      <c r="AL851" s="182"/>
      <c r="AM851" s="182"/>
      <c r="AN851" s="182"/>
      <c r="AO851" s="70">
        <f>MAX(AO$26:AO850)+1</f>
        <v>783</v>
      </c>
      <c r="AP851" s="70" t="s">
        <v>142</v>
      </c>
      <c r="AQ851" s="70" t="str">
        <f t="shared" si="125"/>
        <v>783.</v>
      </c>
      <c r="AS851" s="87"/>
      <c r="AV851" s="114"/>
    </row>
    <row r="852" spans="1:48" ht="22.5" customHeight="1" x14ac:dyDescent="0.25">
      <c r="A852" s="93" t="str">
        <f t="shared" si="126"/>
        <v>784.</v>
      </c>
      <c r="B852" s="93">
        <v>2047</v>
      </c>
      <c r="C852" s="240" t="s">
        <v>1666</v>
      </c>
      <c r="D852" s="4">
        <v>1990</v>
      </c>
      <c r="E852" s="4" t="s">
        <v>23</v>
      </c>
      <c r="F852" s="4" t="s">
        <v>26</v>
      </c>
      <c r="G852" s="4">
        <v>3</v>
      </c>
      <c r="H852" s="4">
        <v>2</v>
      </c>
      <c r="I852" s="18">
        <v>1320</v>
      </c>
      <c r="J852" s="11">
        <v>858.2</v>
      </c>
      <c r="K852" s="18">
        <v>858.2</v>
      </c>
      <c r="L852" s="38">
        <v>44</v>
      </c>
      <c r="M852" s="18">
        <f t="shared" si="124"/>
        <v>721630</v>
      </c>
      <c r="N852" s="18"/>
      <c r="O852" s="18"/>
      <c r="P852" s="18"/>
      <c r="Q852" s="11">
        <f t="shared" si="127"/>
        <v>721630</v>
      </c>
      <c r="R852" s="18">
        <v>721630</v>
      </c>
      <c r="S852" s="3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207"/>
      <c r="AG852" s="29" t="s">
        <v>2337</v>
      </c>
      <c r="AH852" s="118"/>
      <c r="AI852" s="159"/>
      <c r="AJ852" s="182" t="s">
        <v>1399</v>
      </c>
      <c r="AK852" s="182"/>
      <c r="AL852" s="182"/>
      <c r="AM852" s="182"/>
      <c r="AN852" s="182"/>
      <c r="AO852" s="70">
        <f>MAX(AO$26:AO851)+1</f>
        <v>784</v>
      </c>
      <c r="AP852" s="70" t="s">
        <v>142</v>
      </c>
      <c r="AQ852" s="70" t="str">
        <f t="shared" si="125"/>
        <v>784.</v>
      </c>
      <c r="AS852" s="87"/>
      <c r="AV852" s="114"/>
    </row>
    <row r="853" spans="1:48" ht="22.5" customHeight="1" x14ac:dyDescent="0.25">
      <c r="A853" s="93" t="str">
        <f t="shared" si="126"/>
        <v>785.</v>
      </c>
      <c r="B853" s="93">
        <v>2070</v>
      </c>
      <c r="C853" s="240" t="s">
        <v>1667</v>
      </c>
      <c r="D853" s="4">
        <v>1940</v>
      </c>
      <c r="E853" s="4" t="s">
        <v>23</v>
      </c>
      <c r="F853" s="4" t="s">
        <v>24</v>
      </c>
      <c r="G853" s="4">
        <v>2</v>
      </c>
      <c r="H853" s="4">
        <v>2</v>
      </c>
      <c r="I853" s="18">
        <v>729.8</v>
      </c>
      <c r="J853" s="11">
        <v>656.9</v>
      </c>
      <c r="K853" s="18">
        <v>656.9</v>
      </c>
      <c r="L853" s="38">
        <v>34</v>
      </c>
      <c r="M853" s="18">
        <f t="shared" si="124"/>
        <v>1880243</v>
      </c>
      <c r="N853" s="18"/>
      <c r="O853" s="18"/>
      <c r="P853" s="18"/>
      <c r="Q853" s="11">
        <f t="shared" si="127"/>
        <v>1880243</v>
      </c>
      <c r="R853" s="18">
        <v>1880243</v>
      </c>
      <c r="S853" s="3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207"/>
      <c r="AG853" s="29" t="s">
        <v>2337</v>
      </c>
      <c r="AH853" s="118"/>
      <c r="AI853" s="159"/>
      <c r="AJ853" s="182" t="s">
        <v>1395</v>
      </c>
      <c r="AK853" s="182"/>
      <c r="AL853" s="182"/>
      <c r="AM853" s="182"/>
      <c r="AN853" s="182"/>
      <c r="AO853" s="70">
        <f>MAX(AO$26:AO852)+1</f>
        <v>785</v>
      </c>
      <c r="AP853" s="70" t="s">
        <v>142</v>
      </c>
      <c r="AQ853" s="70" t="str">
        <f t="shared" si="125"/>
        <v>785.</v>
      </c>
      <c r="AS853" s="87"/>
      <c r="AV853" s="114"/>
    </row>
    <row r="854" spans="1:48" ht="22.5" customHeight="1" x14ac:dyDescent="0.25">
      <c r="A854" s="93" t="str">
        <f t="shared" si="126"/>
        <v>786.</v>
      </c>
      <c r="B854" s="93">
        <v>2151</v>
      </c>
      <c r="C854" s="240" t="s">
        <v>1672</v>
      </c>
      <c r="D854" s="4">
        <v>1958</v>
      </c>
      <c r="E854" s="4" t="s">
        <v>23</v>
      </c>
      <c r="F854" s="4" t="s">
        <v>24</v>
      </c>
      <c r="G854" s="4">
        <v>2</v>
      </c>
      <c r="H854" s="4">
        <v>1</v>
      </c>
      <c r="I854" s="18">
        <v>436.6</v>
      </c>
      <c r="J854" s="11">
        <v>284.7</v>
      </c>
      <c r="K854" s="18">
        <v>284.7</v>
      </c>
      <c r="L854" s="38">
        <v>14</v>
      </c>
      <c r="M854" s="18">
        <f t="shared" si="124"/>
        <v>1492186.2</v>
      </c>
      <c r="N854" s="18"/>
      <c r="O854" s="18"/>
      <c r="P854" s="18"/>
      <c r="Q854" s="11">
        <f t="shared" si="127"/>
        <v>1492186.2</v>
      </c>
      <c r="R854" s="18">
        <f>86268+1405918.2</f>
        <v>1492186.2</v>
      </c>
      <c r="S854" s="3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207"/>
      <c r="AG854" s="29" t="s">
        <v>2337</v>
      </c>
      <c r="AH854" s="118"/>
      <c r="AI854" s="159"/>
      <c r="AJ854" s="182" t="s">
        <v>1398</v>
      </c>
      <c r="AK854" s="182"/>
      <c r="AL854" s="182"/>
      <c r="AM854" s="182"/>
      <c r="AN854" s="182"/>
      <c r="AO854" s="70">
        <f>MAX(AO$26:AO853)+1</f>
        <v>786</v>
      </c>
      <c r="AP854" s="70" t="s">
        <v>142</v>
      </c>
      <c r="AQ854" s="70" t="str">
        <f t="shared" si="125"/>
        <v>786.</v>
      </c>
      <c r="AS854" s="87"/>
      <c r="AV854" s="114"/>
    </row>
    <row r="855" spans="1:48" ht="22.5" customHeight="1" x14ac:dyDescent="0.25">
      <c r="A855" s="93" t="str">
        <f t="shared" si="126"/>
        <v>787.</v>
      </c>
      <c r="B855" s="93">
        <v>2066</v>
      </c>
      <c r="C855" s="240" t="s">
        <v>1674</v>
      </c>
      <c r="D855" s="4">
        <v>1976</v>
      </c>
      <c r="E855" s="4" t="s">
        <v>23</v>
      </c>
      <c r="F855" s="4" t="s">
        <v>24</v>
      </c>
      <c r="G855" s="4">
        <v>3</v>
      </c>
      <c r="H855" s="4">
        <v>2</v>
      </c>
      <c r="I855" s="18">
        <v>1206.9000000000001</v>
      </c>
      <c r="J855" s="11">
        <v>1100.2</v>
      </c>
      <c r="K855" s="18">
        <v>1100.2</v>
      </c>
      <c r="L855" s="38">
        <v>56</v>
      </c>
      <c r="M855" s="18">
        <f t="shared" si="124"/>
        <v>346612.5</v>
      </c>
      <c r="N855" s="18"/>
      <c r="O855" s="18"/>
      <c r="P855" s="18"/>
      <c r="Q855" s="11">
        <f t="shared" si="127"/>
        <v>346612.5</v>
      </c>
      <c r="R855" s="18">
        <v>346612.5</v>
      </c>
      <c r="S855" s="3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207"/>
      <c r="AG855" s="29" t="s">
        <v>2337</v>
      </c>
      <c r="AH855" s="118"/>
      <c r="AI855" s="159"/>
      <c r="AJ855" s="182" t="s">
        <v>1396</v>
      </c>
      <c r="AK855" s="182"/>
      <c r="AL855" s="182"/>
      <c r="AM855" s="182"/>
      <c r="AN855" s="182"/>
      <c r="AO855" s="70">
        <f>MAX(AO$26:AO854)+1</f>
        <v>787</v>
      </c>
      <c r="AP855" s="70" t="s">
        <v>142</v>
      </c>
      <c r="AQ855" s="70" t="str">
        <f t="shared" si="125"/>
        <v>787.</v>
      </c>
      <c r="AS855" s="87"/>
      <c r="AV855" s="114"/>
    </row>
    <row r="856" spans="1:48" ht="22.5" customHeight="1" x14ac:dyDescent="0.25">
      <c r="A856" s="93" t="str">
        <f t="shared" si="126"/>
        <v>788.</v>
      </c>
      <c r="B856" s="93">
        <v>2152</v>
      </c>
      <c r="C856" s="240" t="s">
        <v>1675</v>
      </c>
      <c r="D856" s="4">
        <v>1958</v>
      </c>
      <c r="E856" s="4" t="s">
        <v>23</v>
      </c>
      <c r="F856" s="4" t="s">
        <v>24</v>
      </c>
      <c r="G856" s="4">
        <v>2</v>
      </c>
      <c r="H856" s="4">
        <v>1</v>
      </c>
      <c r="I856" s="18">
        <v>422.5</v>
      </c>
      <c r="J856" s="11">
        <v>274.2</v>
      </c>
      <c r="K856" s="18">
        <v>274.2</v>
      </c>
      <c r="L856" s="38">
        <v>19</v>
      </c>
      <c r="M856" s="18">
        <f t="shared" si="124"/>
        <v>1457429.4</v>
      </c>
      <c r="N856" s="18"/>
      <c r="O856" s="18"/>
      <c r="P856" s="18"/>
      <c r="Q856" s="11">
        <f t="shared" si="127"/>
        <v>1457429.4</v>
      </c>
      <c r="R856" s="18">
        <f>83187+1374242.4</f>
        <v>1457429.4</v>
      </c>
      <c r="S856" s="3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207"/>
      <c r="AG856" s="29" t="s">
        <v>2337</v>
      </c>
      <c r="AH856" s="118"/>
      <c r="AI856" s="159"/>
      <c r="AJ856" s="182" t="s">
        <v>1398</v>
      </c>
      <c r="AK856" s="182"/>
      <c r="AL856" s="182"/>
      <c r="AM856" s="182"/>
      <c r="AN856" s="182"/>
      <c r="AO856" s="70">
        <f>MAX(AO$26:AO855)+1</f>
        <v>788</v>
      </c>
      <c r="AP856" s="70" t="s">
        <v>142</v>
      </c>
      <c r="AQ856" s="70" t="str">
        <f t="shared" si="125"/>
        <v>788.</v>
      </c>
      <c r="AS856" s="87"/>
      <c r="AV856" s="114"/>
    </row>
    <row r="857" spans="1:48" ht="22.5" customHeight="1" x14ac:dyDescent="0.25">
      <c r="A857" s="93" t="str">
        <f t="shared" si="126"/>
        <v>789.</v>
      </c>
      <c r="B857" s="93">
        <v>2201</v>
      </c>
      <c r="C857" s="240" t="s">
        <v>1677</v>
      </c>
      <c r="D857" s="4">
        <v>1973</v>
      </c>
      <c r="E857" s="4" t="s">
        <v>23</v>
      </c>
      <c r="F857" s="4" t="s">
        <v>24</v>
      </c>
      <c r="G857" s="4">
        <v>2</v>
      </c>
      <c r="H857" s="4">
        <v>3</v>
      </c>
      <c r="I857" s="18">
        <v>987</v>
      </c>
      <c r="J857" s="11">
        <v>911.8</v>
      </c>
      <c r="K857" s="18">
        <v>911.8</v>
      </c>
      <c r="L857" s="38">
        <v>39</v>
      </c>
      <c r="M857" s="18">
        <f t="shared" si="124"/>
        <v>2528378.6</v>
      </c>
      <c r="N857" s="18"/>
      <c r="O857" s="18"/>
      <c r="P857" s="18"/>
      <c r="Q857" s="11">
        <f t="shared" si="127"/>
        <v>2528378.6</v>
      </c>
      <c r="R857" s="18">
        <v>2528378.6</v>
      </c>
      <c r="S857" s="3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207"/>
      <c r="AG857" s="29" t="s">
        <v>2337</v>
      </c>
      <c r="AH857" s="118"/>
      <c r="AI857" s="159"/>
      <c r="AJ857" s="182" t="s">
        <v>1395</v>
      </c>
      <c r="AK857" s="182"/>
      <c r="AL857" s="182"/>
      <c r="AM857" s="182"/>
      <c r="AN857" s="182"/>
      <c r="AO857" s="70">
        <f>MAX(AO$26:AO856)+1</f>
        <v>789</v>
      </c>
      <c r="AP857" s="70" t="s">
        <v>142</v>
      </c>
      <c r="AQ857" s="70" t="str">
        <f t="shared" si="125"/>
        <v>789.</v>
      </c>
      <c r="AS857" s="87"/>
      <c r="AV857" s="114"/>
    </row>
    <row r="858" spans="1:48" ht="22.5" customHeight="1" x14ac:dyDescent="0.25">
      <c r="A858" s="93" t="str">
        <f t="shared" si="126"/>
        <v>790.</v>
      </c>
      <c r="B858" s="93">
        <v>1985</v>
      </c>
      <c r="C858" s="240" t="s">
        <v>1679</v>
      </c>
      <c r="D858" s="4">
        <v>1963</v>
      </c>
      <c r="E858" s="4" t="s">
        <v>23</v>
      </c>
      <c r="F858" s="4" t="s">
        <v>24</v>
      </c>
      <c r="G858" s="4">
        <v>4</v>
      </c>
      <c r="H858" s="4">
        <v>2</v>
      </c>
      <c r="I858" s="18">
        <v>1260</v>
      </c>
      <c r="J858" s="11">
        <v>859.4</v>
      </c>
      <c r="K858" s="18">
        <v>859.4</v>
      </c>
      <c r="L858" s="38">
        <v>70</v>
      </c>
      <c r="M858" s="18">
        <f t="shared" ref="M858:M872" si="128">R858+T858+V858+X858+Z858+AB858+AE858+AF858</f>
        <v>2425787</v>
      </c>
      <c r="N858" s="18"/>
      <c r="O858" s="18"/>
      <c r="P858" s="18"/>
      <c r="Q858" s="11">
        <f t="shared" si="127"/>
        <v>2425787</v>
      </c>
      <c r="R858" s="18">
        <v>2425787</v>
      </c>
      <c r="S858" s="3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207"/>
      <c r="AG858" s="29" t="s">
        <v>2337</v>
      </c>
      <c r="AH858" s="118"/>
      <c r="AI858" s="159"/>
      <c r="AJ858" s="182" t="s">
        <v>1399</v>
      </c>
      <c r="AK858" s="182"/>
      <c r="AL858" s="182"/>
      <c r="AM858" s="182"/>
      <c r="AN858" s="182"/>
      <c r="AO858" s="70">
        <f>MAX(AO$26:AO857)+1</f>
        <v>790</v>
      </c>
      <c r="AP858" s="70" t="s">
        <v>142</v>
      </c>
      <c r="AQ858" s="70" t="str">
        <f t="shared" si="125"/>
        <v>790.</v>
      </c>
      <c r="AS858" s="87"/>
      <c r="AV858" s="114"/>
    </row>
    <row r="859" spans="1:48" ht="22.5" customHeight="1" x14ac:dyDescent="0.25">
      <c r="A859" s="93" t="str">
        <f t="shared" si="126"/>
        <v>791.</v>
      </c>
      <c r="B859" s="93">
        <v>2209</v>
      </c>
      <c r="C859" s="240" t="s">
        <v>1680</v>
      </c>
      <c r="D859" s="4">
        <v>1951</v>
      </c>
      <c r="E859" s="4" t="s">
        <v>23</v>
      </c>
      <c r="F859" s="4" t="s">
        <v>24</v>
      </c>
      <c r="G859" s="4">
        <v>2</v>
      </c>
      <c r="H859" s="4">
        <v>2</v>
      </c>
      <c r="I859" s="18">
        <v>855</v>
      </c>
      <c r="J859" s="11">
        <v>573.1</v>
      </c>
      <c r="K859" s="18">
        <v>522.5</v>
      </c>
      <c r="L859" s="38">
        <v>23</v>
      </c>
      <c r="M859" s="18">
        <f t="shared" si="128"/>
        <v>1405512.1</v>
      </c>
      <c r="N859" s="18"/>
      <c r="O859" s="18"/>
      <c r="P859" s="18"/>
      <c r="Q859" s="11">
        <f t="shared" si="127"/>
        <v>1405512.1</v>
      </c>
      <c r="R859" s="18">
        <v>1405512.1</v>
      </c>
      <c r="S859" s="3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207"/>
      <c r="AG859" s="29" t="s">
        <v>2337</v>
      </c>
      <c r="AH859" s="118"/>
      <c r="AI859" s="159"/>
      <c r="AJ859" s="182" t="s">
        <v>1395</v>
      </c>
      <c r="AK859" s="182"/>
      <c r="AL859" s="182"/>
      <c r="AM859" s="182"/>
      <c r="AN859" s="182"/>
      <c r="AO859" s="70">
        <f>MAX(AO$26:AO858)+1</f>
        <v>791</v>
      </c>
      <c r="AP859" s="70" t="s">
        <v>142</v>
      </c>
      <c r="AQ859" s="70" t="str">
        <f t="shared" si="125"/>
        <v>791.</v>
      </c>
      <c r="AS859" s="87"/>
      <c r="AV859" s="114"/>
    </row>
    <row r="860" spans="1:48" ht="22.5" customHeight="1" x14ac:dyDescent="0.25">
      <c r="A860" s="93" t="str">
        <f t="shared" si="126"/>
        <v>792.</v>
      </c>
      <c r="B860" s="93">
        <v>2191</v>
      </c>
      <c r="C860" s="240" t="s">
        <v>1685</v>
      </c>
      <c r="D860" s="4">
        <v>1950</v>
      </c>
      <c r="E860" s="4" t="s">
        <v>23</v>
      </c>
      <c r="F860" s="4" t="s">
        <v>24</v>
      </c>
      <c r="G860" s="4">
        <v>2</v>
      </c>
      <c r="H860" s="4">
        <v>2</v>
      </c>
      <c r="I860" s="18">
        <v>584.4</v>
      </c>
      <c r="J860" s="11">
        <v>528.20000000000005</v>
      </c>
      <c r="K860" s="18">
        <v>528.20000000000005</v>
      </c>
      <c r="L860" s="38">
        <v>15</v>
      </c>
      <c r="M860" s="18">
        <f t="shared" si="128"/>
        <v>691845</v>
      </c>
      <c r="N860" s="18"/>
      <c r="O860" s="18"/>
      <c r="P860" s="18"/>
      <c r="Q860" s="11">
        <f t="shared" si="127"/>
        <v>691845</v>
      </c>
      <c r="R860" s="18">
        <v>475008</v>
      </c>
      <c r="S860" s="38"/>
      <c r="T860" s="18"/>
      <c r="U860" s="18"/>
      <c r="V860" s="18"/>
      <c r="W860" s="18"/>
      <c r="X860" s="18"/>
      <c r="Y860" s="18"/>
      <c r="Z860" s="18"/>
      <c r="AA860" s="18">
        <v>81</v>
      </c>
      <c r="AB860" s="18">
        <v>216837</v>
      </c>
      <c r="AC860" s="18"/>
      <c r="AD860" s="18"/>
      <c r="AE860" s="18"/>
      <c r="AF860" s="207"/>
      <c r="AG860" s="29" t="s">
        <v>2337</v>
      </c>
      <c r="AH860" s="118"/>
      <c r="AI860" s="159"/>
      <c r="AJ860" s="182" t="s">
        <v>1396</v>
      </c>
      <c r="AK860" s="182"/>
      <c r="AL860" s="182"/>
      <c r="AM860" s="182"/>
      <c r="AN860" s="182"/>
      <c r="AO860" s="70">
        <f>MAX(AO$26:AO859)+1</f>
        <v>792</v>
      </c>
      <c r="AP860" s="70" t="s">
        <v>142</v>
      </c>
      <c r="AQ860" s="70" t="str">
        <f t="shared" si="125"/>
        <v>792.</v>
      </c>
      <c r="AS860" s="87"/>
      <c r="AV860" s="114"/>
    </row>
    <row r="861" spans="1:48" ht="22.5" customHeight="1" x14ac:dyDescent="0.25">
      <c r="A861" s="93" t="str">
        <f t="shared" si="126"/>
        <v>793.</v>
      </c>
      <c r="B861" s="93">
        <v>1866</v>
      </c>
      <c r="C861" s="240" t="s">
        <v>1686</v>
      </c>
      <c r="D861" s="4">
        <v>1971</v>
      </c>
      <c r="E861" s="4" t="s">
        <v>23</v>
      </c>
      <c r="F861" s="4" t="s">
        <v>24</v>
      </c>
      <c r="G861" s="4">
        <v>2</v>
      </c>
      <c r="H861" s="4">
        <v>2</v>
      </c>
      <c r="I861" s="18">
        <v>715</v>
      </c>
      <c r="J861" s="11">
        <v>462.2</v>
      </c>
      <c r="K861" s="18">
        <v>462.2</v>
      </c>
      <c r="L861" s="38">
        <v>50</v>
      </c>
      <c r="M861" s="18">
        <f t="shared" si="128"/>
        <v>640848</v>
      </c>
      <c r="N861" s="18"/>
      <c r="O861" s="18"/>
      <c r="P861" s="18"/>
      <c r="Q861" s="11">
        <f t="shared" si="127"/>
        <v>640848</v>
      </c>
      <c r="R861" s="18">
        <v>640848</v>
      </c>
      <c r="S861" s="3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207"/>
      <c r="AG861" s="29" t="s">
        <v>2337</v>
      </c>
      <c r="AH861" s="118"/>
      <c r="AI861" s="159"/>
      <c r="AJ861" s="182" t="s">
        <v>1396</v>
      </c>
      <c r="AK861" s="182"/>
      <c r="AL861" s="182"/>
      <c r="AM861" s="182"/>
      <c r="AN861" s="182"/>
      <c r="AO861" s="70">
        <f>MAX(AO$26:AO860)+1</f>
        <v>793</v>
      </c>
      <c r="AP861" s="70" t="s">
        <v>142</v>
      </c>
      <c r="AQ861" s="70" t="str">
        <f t="shared" si="125"/>
        <v>793.</v>
      </c>
      <c r="AS861" s="87"/>
      <c r="AV861" s="114"/>
    </row>
    <row r="862" spans="1:48" ht="22.5" customHeight="1" x14ac:dyDescent="0.25">
      <c r="A862" s="93" t="str">
        <f t="shared" si="126"/>
        <v>794.</v>
      </c>
      <c r="B862" s="93">
        <v>2004</v>
      </c>
      <c r="C862" s="240" t="s">
        <v>1687</v>
      </c>
      <c r="D862" s="4">
        <v>1969</v>
      </c>
      <c r="E862" s="4" t="s">
        <v>23</v>
      </c>
      <c r="F862" s="4" t="s">
        <v>24</v>
      </c>
      <c r="G862" s="4">
        <v>2</v>
      </c>
      <c r="H862" s="4">
        <v>1</v>
      </c>
      <c r="I862" s="18">
        <v>322.10000000000002</v>
      </c>
      <c r="J862" s="11">
        <v>204.9</v>
      </c>
      <c r="K862" s="18">
        <v>204.9</v>
      </c>
      <c r="L862" s="38">
        <v>29</v>
      </c>
      <c r="M862" s="18">
        <f t="shared" si="128"/>
        <v>406100</v>
      </c>
      <c r="N862" s="18"/>
      <c r="O862" s="18"/>
      <c r="P862" s="18"/>
      <c r="Q862" s="11">
        <f t="shared" si="127"/>
        <v>406100</v>
      </c>
      <c r="R862" s="18">
        <v>406100</v>
      </c>
      <c r="S862" s="3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207"/>
      <c r="AG862" s="29" t="s">
        <v>2337</v>
      </c>
      <c r="AH862" s="118"/>
      <c r="AI862" s="159"/>
      <c r="AJ862" s="182" t="s">
        <v>1395</v>
      </c>
      <c r="AK862" s="182"/>
      <c r="AL862" s="182"/>
      <c r="AM862" s="182"/>
      <c r="AN862" s="182"/>
      <c r="AO862" s="70">
        <f>MAX(AO$26:AO861)+1</f>
        <v>794</v>
      </c>
      <c r="AP862" s="70" t="s">
        <v>142</v>
      </c>
      <c r="AQ862" s="70" t="str">
        <f t="shared" si="125"/>
        <v>794.</v>
      </c>
      <c r="AS862" s="87"/>
      <c r="AV862" s="114"/>
    </row>
    <row r="863" spans="1:48" ht="22.5" customHeight="1" x14ac:dyDescent="0.25">
      <c r="A863" s="93" t="str">
        <f t="shared" si="126"/>
        <v>795.</v>
      </c>
      <c r="B863" s="93">
        <v>2192</v>
      </c>
      <c r="C863" s="240" t="s">
        <v>1688</v>
      </c>
      <c r="D863" s="4">
        <v>1970</v>
      </c>
      <c r="E863" s="4" t="s">
        <v>23</v>
      </c>
      <c r="F863" s="4" t="s">
        <v>24</v>
      </c>
      <c r="G863" s="4">
        <v>2</v>
      </c>
      <c r="H863" s="4">
        <v>3</v>
      </c>
      <c r="I863" s="18">
        <v>998.4</v>
      </c>
      <c r="J863" s="11">
        <v>923.2</v>
      </c>
      <c r="K863" s="18">
        <v>923.2</v>
      </c>
      <c r="L863" s="38">
        <v>27</v>
      </c>
      <c r="M863" s="18">
        <f t="shared" si="128"/>
        <v>801060</v>
      </c>
      <c r="N863" s="18"/>
      <c r="O863" s="18"/>
      <c r="P863" s="18"/>
      <c r="Q863" s="11">
        <f t="shared" si="127"/>
        <v>801060</v>
      </c>
      <c r="R863" s="18">
        <v>801060</v>
      </c>
      <c r="S863" s="3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207"/>
      <c r="AG863" s="29" t="s">
        <v>2337</v>
      </c>
      <c r="AH863" s="118"/>
      <c r="AI863" s="159"/>
      <c r="AJ863" s="182" t="s">
        <v>1396</v>
      </c>
      <c r="AK863" s="182"/>
      <c r="AL863" s="182"/>
      <c r="AM863" s="182"/>
      <c r="AN863" s="182"/>
      <c r="AO863" s="70">
        <f>MAX(AO$26:AO862)+1</f>
        <v>795</v>
      </c>
      <c r="AP863" s="70" t="s">
        <v>142</v>
      </c>
      <c r="AQ863" s="70" t="str">
        <f t="shared" si="125"/>
        <v>795.</v>
      </c>
      <c r="AS863" s="87"/>
      <c r="AV863" s="114"/>
    </row>
    <row r="864" spans="1:48" ht="22.5" customHeight="1" x14ac:dyDescent="0.25">
      <c r="A864" s="93" t="str">
        <f t="shared" si="126"/>
        <v>796.</v>
      </c>
      <c r="B864" s="93">
        <v>2195</v>
      </c>
      <c r="C864" s="240" t="s">
        <v>1689</v>
      </c>
      <c r="D864" s="4">
        <v>1951</v>
      </c>
      <c r="E864" s="4" t="s">
        <v>23</v>
      </c>
      <c r="F864" s="4" t="s">
        <v>24</v>
      </c>
      <c r="G864" s="4">
        <v>2</v>
      </c>
      <c r="H864" s="4">
        <v>2</v>
      </c>
      <c r="I864" s="18">
        <v>591.70000000000005</v>
      </c>
      <c r="J864" s="11">
        <v>529.5</v>
      </c>
      <c r="K864" s="18">
        <v>529.5</v>
      </c>
      <c r="L864" s="38">
        <v>26</v>
      </c>
      <c r="M864" s="18">
        <f t="shared" si="128"/>
        <v>422280</v>
      </c>
      <c r="N864" s="18"/>
      <c r="O864" s="18"/>
      <c r="P864" s="18"/>
      <c r="Q864" s="11">
        <f t="shared" si="127"/>
        <v>422280</v>
      </c>
      <c r="R864" s="18">
        <v>422280</v>
      </c>
      <c r="S864" s="3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207"/>
      <c r="AG864" s="29" t="s">
        <v>2337</v>
      </c>
      <c r="AH864" s="118"/>
      <c r="AI864" s="159"/>
      <c r="AJ864" s="182" t="s">
        <v>1405</v>
      </c>
      <c r="AK864" s="182"/>
      <c r="AL864" s="182"/>
      <c r="AM864" s="182"/>
      <c r="AN864" s="182"/>
      <c r="AO864" s="70">
        <f>MAX(AO$26:AO863)+1</f>
        <v>796</v>
      </c>
      <c r="AP864" s="70" t="s">
        <v>142</v>
      </c>
      <c r="AQ864" s="70" t="str">
        <f t="shared" si="125"/>
        <v>796.</v>
      </c>
      <c r="AS864" s="87"/>
      <c r="AV864" s="114"/>
    </row>
    <row r="865" spans="1:48" ht="22.5" customHeight="1" x14ac:dyDescent="0.25">
      <c r="A865" s="93" t="str">
        <f t="shared" si="126"/>
        <v>797.</v>
      </c>
      <c r="B865" s="93">
        <v>1874</v>
      </c>
      <c r="C865" s="240" t="s">
        <v>496</v>
      </c>
      <c r="D865" s="4">
        <v>1962</v>
      </c>
      <c r="E865" s="4" t="s">
        <v>23</v>
      </c>
      <c r="F865" s="4" t="s">
        <v>24</v>
      </c>
      <c r="G865" s="4">
        <v>3</v>
      </c>
      <c r="H865" s="4">
        <v>2</v>
      </c>
      <c r="I865" s="18">
        <v>1488.7</v>
      </c>
      <c r="J865" s="11">
        <v>966.4</v>
      </c>
      <c r="K865" s="18">
        <v>966.4</v>
      </c>
      <c r="L865" s="38">
        <v>43</v>
      </c>
      <c r="M865" s="18">
        <f t="shared" si="128"/>
        <v>437502</v>
      </c>
      <c r="N865" s="18"/>
      <c r="O865" s="18"/>
      <c r="P865" s="18"/>
      <c r="Q865" s="11">
        <f t="shared" si="127"/>
        <v>437502</v>
      </c>
      <c r="R865" s="18">
        <v>437502</v>
      </c>
      <c r="S865" s="3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207"/>
      <c r="AG865" s="29" t="s">
        <v>2337</v>
      </c>
      <c r="AH865" s="118"/>
      <c r="AI865" s="159"/>
      <c r="AJ865" s="182" t="s">
        <v>1396</v>
      </c>
      <c r="AK865" s="182"/>
      <c r="AL865" s="182"/>
      <c r="AM865" s="182"/>
      <c r="AN865" s="182"/>
      <c r="AO865" s="70">
        <f>MAX(AO$26:AO864)+1</f>
        <v>797</v>
      </c>
      <c r="AP865" s="70" t="s">
        <v>142</v>
      </c>
      <c r="AQ865" s="70" t="str">
        <f t="shared" si="125"/>
        <v>797.</v>
      </c>
      <c r="AS865" s="87"/>
      <c r="AV865" s="114"/>
    </row>
    <row r="866" spans="1:48" ht="22.5" customHeight="1" x14ac:dyDescent="0.25">
      <c r="A866" s="93" t="str">
        <f t="shared" si="126"/>
        <v>798.</v>
      </c>
      <c r="B866" s="93">
        <v>2122</v>
      </c>
      <c r="C866" s="240" t="s">
        <v>1692</v>
      </c>
      <c r="D866" s="4">
        <v>1969</v>
      </c>
      <c r="E866" s="4" t="s">
        <v>23</v>
      </c>
      <c r="F866" s="4" t="s">
        <v>24</v>
      </c>
      <c r="G866" s="4">
        <v>2</v>
      </c>
      <c r="H866" s="4">
        <v>2</v>
      </c>
      <c r="I866" s="18">
        <v>571.1</v>
      </c>
      <c r="J866" s="11">
        <v>521.79999999999995</v>
      </c>
      <c r="K866" s="18">
        <v>521.79999999999995</v>
      </c>
      <c r="L866" s="38">
        <v>33</v>
      </c>
      <c r="M866" s="18">
        <f t="shared" si="128"/>
        <v>1498770</v>
      </c>
      <c r="N866" s="18"/>
      <c r="O866" s="18"/>
      <c r="P866" s="18"/>
      <c r="Q866" s="11">
        <f t="shared" si="127"/>
        <v>1498770</v>
      </c>
      <c r="R866" s="18">
        <v>1498770</v>
      </c>
      <c r="S866" s="3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207"/>
      <c r="AG866" s="29" t="s">
        <v>2337</v>
      </c>
      <c r="AH866" s="118"/>
      <c r="AI866" s="159"/>
      <c r="AJ866" s="182" t="s">
        <v>1399</v>
      </c>
      <c r="AK866" s="182"/>
      <c r="AL866" s="182"/>
      <c r="AM866" s="182"/>
      <c r="AN866" s="182"/>
      <c r="AO866" s="70">
        <f>MAX(AO$26:AO865)+1</f>
        <v>798</v>
      </c>
      <c r="AP866" s="70" t="s">
        <v>142</v>
      </c>
      <c r="AQ866" s="70" t="str">
        <f t="shared" si="125"/>
        <v>798.</v>
      </c>
      <c r="AS866" s="87"/>
      <c r="AV866" s="114"/>
    </row>
    <row r="867" spans="1:48" ht="22.5" customHeight="1" x14ac:dyDescent="0.25">
      <c r="A867" s="93" t="str">
        <f t="shared" si="126"/>
        <v>799.</v>
      </c>
      <c r="B867" s="93">
        <v>2123</v>
      </c>
      <c r="C867" s="240" t="s">
        <v>1694</v>
      </c>
      <c r="D867" s="4">
        <v>1971</v>
      </c>
      <c r="E867" s="4" t="s">
        <v>23</v>
      </c>
      <c r="F867" s="4" t="s">
        <v>24</v>
      </c>
      <c r="G867" s="4">
        <v>2</v>
      </c>
      <c r="H867" s="4">
        <v>2</v>
      </c>
      <c r="I867" s="18">
        <v>556.5</v>
      </c>
      <c r="J867" s="11">
        <v>509.8</v>
      </c>
      <c r="K867" s="18">
        <v>509.8</v>
      </c>
      <c r="L867" s="38">
        <v>25</v>
      </c>
      <c r="M867" s="18">
        <f t="shared" si="128"/>
        <v>283452</v>
      </c>
      <c r="N867" s="18"/>
      <c r="O867" s="18"/>
      <c r="P867" s="18"/>
      <c r="Q867" s="11">
        <f t="shared" si="127"/>
        <v>283452</v>
      </c>
      <c r="R867" s="18">
        <v>283452</v>
      </c>
      <c r="S867" s="3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207"/>
      <c r="AG867" s="29" t="s">
        <v>2337</v>
      </c>
      <c r="AH867" s="118"/>
      <c r="AI867" s="159"/>
      <c r="AJ867" s="182" t="s">
        <v>1396</v>
      </c>
      <c r="AK867" s="182"/>
      <c r="AL867" s="182"/>
      <c r="AM867" s="182"/>
      <c r="AN867" s="182"/>
      <c r="AO867" s="70">
        <f>MAX(AO$26:AO866)+1</f>
        <v>799</v>
      </c>
      <c r="AP867" s="70" t="s">
        <v>142</v>
      </c>
      <c r="AQ867" s="70" t="str">
        <f t="shared" si="125"/>
        <v>799.</v>
      </c>
      <c r="AS867" s="87"/>
      <c r="AV867" s="114"/>
    </row>
    <row r="868" spans="1:48" ht="22.5" customHeight="1" x14ac:dyDescent="0.25">
      <c r="A868" s="93" t="str">
        <f t="shared" si="126"/>
        <v>800.</v>
      </c>
      <c r="B868" s="93">
        <v>2157</v>
      </c>
      <c r="C868" s="240" t="s">
        <v>1697</v>
      </c>
      <c r="D868" s="4">
        <v>1957</v>
      </c>
      <c r="E868" s="4" t="s">
        <v>23</v>
      </c>
      <c r="F868" s="4" t="s">
        <v>24</v>
      </c>
      <c r="G868" s="4">
        <v>2</v>
      </c>
      <c r="H868" s="4">
        <v>1</v>
      </c>
      <c r="I868" s="18">
        <v>371.3</v>
      </c>
      <c r="J868" s="11">
        <v>254.2</v>
      </c>
      <c r="K868" s="18">
        <v>254.2</v>
      </c>
      <c r="L868" s="38">
        <v>18</v>
      </c>
      <c r="M868" s="18">
        <f t="shared" si="128"/>
        <v>178698</v>
      </c>
      <c r="N868" s="18"/>
      <c r="O868" s="18"/>
      <c r="P868" s="18"/>
      <c r="Q868" s="11">
        <f t="shared" si="127"/>
        <v>178698</v>
      </c>
      <c r="R868" s="18">
        <v>178698</v>
      </c>
      <c r="S868" s="3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207"/>
      <c r="AG868" s="29" t="s">
        <v>2337</v>
      </c>
      <c r="AH868" s="118"/>
      <c r="AI868" s="159"/>
      <c r="AJ868" s="182" t="s">
        <v>1396</v>
      </c>
      <c r="AK868" s="182"/>
      <c r="AL868" s="182"/>
      <c r="AM868" s="182"/>
      <c r="AN868" s="182"/>
      <c r="AO868" s="70">
        <f>MAX(AO$26:AO867)+1</f>
        <v>800</v>
      </c>
      <c r="AP868" s="70" t="s">
        <v>142</v>
      </c>
      <c r="AQ868" s="70" t="str">
        <f t="shared" si="125"/>
        <v>800.</v>
      </c>
      <c r="AS868" s="87"/>
      <c r="AV868" s="114"/>
    </row>
    <row r="869" spans="1:48" ht="22.5" customHeight="1" x14ac:dyDescent="0.25">
      <c r="A869" s="93" t="str">
        <f t="shared" si="126"/>
        <v>801.</v>
      </c>
      <c r="B869" s="93">
        <v>2187</v>
      </c>
      <c r="C869" s="240" t="s">
        <v>1698</v>
      </c>
      <c r="D869" s="4">
        <v>1949</v>
      </c>
      <c r="E869" s="4" t="s">
        <v>23</v>
      </c>
      <c r="F869" s="4" t="s">
        <v>24</v>
      </c>
      <c r="G869" s="4">
        <v>2</v>
      </c>
      <c r="H869" s="4">
        <v>2</v>
      </c>
      <c r="I869" s="18">
        <v>890.5</v>
      </c>
      <c r="J869" s="11">
        <v>833.7</v>
      </c>
      <c r="K869" s="18">
        <v>787.8</v>
      </c>
      <c r="L869" s="38">
        <v>24</v>
      </c>
      <c r="M869" s="18">
        <f t="shared" si="128"/>
        <v>295776</v>
      </c>
      <c r="N869" s="18"/>
      <c r="O869" s="18"/>
      <c r="P869" s="18"/>
      <c r="Q869" s="11">
        <f t="shared" si="127"/>
        <v>295776</v>
      </c>
      <c r="R869" s="18">
        <v>295776</v>
      </c>
      <c r="S869" s="3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207"/>
      <c r="AG869" s="29" t="s">
        <v>2337</v>
      </c>
      <c r="AH869" s="118"/>
      <c r="AI869" s="159"/>
      <c r="AJ869" s="182" t="s">
        <v>1396</v>
      </c>
      <c r="AK869" s="182"/>
      <c r="AL869" s="182"/>
      <c r="AM869" s="182"/>
      <c r="AN869" s="182"/>
      <c r="AO869" s="70">
        <f>MAX(AO$26:AO868)+1</f>
        <v>801</v>
      </c>
      <c r="AP869" s="70" t="s">
        <v>142</v>
      </c>
      <c r="AQ869" s="70" t="str">
        <f t="shared" si="125"/>
        <v>801.</v>
      </c>
      <c r="AS869" s="87"/>
      <c r="AV869" s="114"/>
    </row>
    <row r="870" spans="1:48" ht="22.5" customHeight="1" x14ac:dyDescent="0.25">
      <c r="A870" s="93" t="str">
        <f t="shared" si="126"/>
        <v>802.</v>
      </c>
      <c r="B870" s="93">
        <v>2227</v>
      </c>
      <c r="C870" s="240" t="s">
        <v>1702</v>
      </c>
      <c r="D870" s="4">
        <v>1955</v>
      </c>
      <c r="E870" s="4" t="s">
        <v>23</v>
      </c>
      <c r="F870" s="4" t="s">
        <v>24</v>
      </c>
      <c r="G870" s="4">
        <v>2</v>
      </c>
      <c r="H870" s="4">
        <v>2</v>
      </c>
      <c r="I870" s="18">
        <v>886</v>
      </c>
      <c r="J870" s="11">
        <v>839.1</v>
      </c>
      <c r="K870" s="18">
        <v>839.1</v>
      </c>
      <c r="L870" s="38">
        <v>26</v>
      </c>
      <c r="M870" s="18">
        <f t="shared" si="128"/>
        <v>147888</v>
      </c>
      <c r="N870" s="18"/>
      <c r="O870" s="18"/>
      <c r="P870" s="18"/>
      <c r="Q870" s="11">
        <f t="shared" si="127"/>
        <v>147888</v>
      </c>
      <c r="R870" s="18">
        <v>147888</v>
      </c>
      <c r="S870" s="3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207"/>
      <c r="AG870" s="29" t="s">
        <v>2337</v>
      </c>
      <c r="AH870" s="118"/>
      <c r="AI870" s="159"/>
      <c r="AJ870" s="182" t="s">
        <v>1396</v>
      </c>
      <c r="AK870" s="182"/>
      <c r="AL870" s="182"/>
      <c r="AM870" s="182"/>
      <c r="AN870" s="182"/>
      <c r="AO870" s="70">
        <f>MAX(AO$26:AO869)+1</f>
        <v>802</v>
      </c>
      <c r="AP870" s="70" t="s">
        <v>142</v>
      </c>
      <c r="AQ870" s="70" t="str">
        <f t="shared" si="125"/>
        <v>802.</v>
      </c>
      <c r="AS870" s="87"/>
      <c r="AV870" s="114"/>
    </row>
    <row r="871" spans="1:48" ht="22.5" customHeight="1" x14ac:dyDescent="0.25">
      <c r="A871" s="93" t="str">
        <f t="shared" si="126"/>
        <v>803.</v>
      </c>
      <c r="B871" s="93">
        <v>2145</v>
      </c>
      <c r="C871" s="240" t="s">
        <v>1703</v>
      </c>
      <c r="D871" s="4">
        <v>1977</v>
      </c>
      <c r="E871" s="4" t="s">
        <v>23</v>
      </c>
      <c r="F871" s="4" t="s">
        <v>24</v>
      </c>
      <c r="G871" s="4">
        <v>2</v>
      </c>
      <c r="H871" s="4">
        <v>1</v>
      </c>
      <c r="I871" s="18">
        <v>390.7</v>
      </c>
      <c r="J871" s="11">
        <v>263.89999999999998</v>
      </c>
      <c r="K871" s="18">
        <v>263.89999999999998</v>
      </c>
      <c r="L871" s="38">
        <v>19</v>
      </c>
      <c r="M871" s="18">
        <f t="shared" si="128"/>
        <v>98592</v>
      </c>
      <c r="N871" s="18"/>
      <c r="O871" s="18"/>
      <c r="P871" s="18"/>
      <c r="Q871" s="11">
        <f t="shared" si="127"/>
        <v>98592</v>
      </c>
      <c r="R871" s="18">
        <v>98592</v>
      </c>
      <c r="S871" s="3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207"/>
      <c r="AG871" s="29" t="s">
        <v>2337</v>
      </c>
      <c r="AH871" s="118"/>
      <c r="AI871" s="159"/>
      <c r="AJ871" s="182" t="s">
        <v>1396</v>
      </c>
      <c r="AK871" s="182"/>
      <c r="AL871" s="182"/>
      <c r="AM871" s="182"/>
      <c r="AN871" s="182"/>
      <c r="AO871" s="70">
        <f>MAX(AO$26:AO870)+1</f>
        <v>803</v>
      </c>
      <c r="AP871" s="70" t="s">
        <v>142</v>
      </c>
      <c r="AQ871" s="70" t="str">
        <f t="shared" si="125"/>
        <v>803.</v>
      </c>
      <c r="AS871" s="87"/>
      <c r="AV871" s="114"/>
    </row>
    <row r="872" spans="1:48" ht="22.5" customHeight="1" x14ac:dyDescent="0.25">
      <c r="A872" s="93" t="str">
        <f t="shared" si="126"/>
        <v>804.</v>
      </c>
      <c r="B872" s="93">
        <v>2218</v>
      </c>
      <c r="C872" s="240" t="s">
        <v>1704</v>
      </c>
      <c r="D872" s="4">
        <v>1957</v>
      </c>
      <c r="E872" s="4" t="s">
        <v>23</v>
      </c>
      <c r="F872" s="4" t="s">
        <v>24</v>
      </c>
      <c r="G872" s="4">
        <v>2</v>
      </c>
      <c r="H872" s="4">
        <v>2</v>
      </c>
      <c r="I872" s="18">
        <v>727.5</v>
      </c>
      <c r="J872" s="11">
        <v>640.29999999999995</v>
      </c>
      <c r="K872" s="18">
        <v>640.29999999999995</v>
      </c>
      <c r="L872" s="38">
        <v>26</v>
      </c>
      <c r="M872" s="18">
        <f t="shared" si="128"/>
        <v>73944</v>
      </c>
      <c r="N872" s="18"/>
      <c r="O872" s="18"/>
      <c r="P872" s="18"/>
      <c r="Q872" s="11">
        <f t="shared" si="127"/>
        <v>73944</v>
      </c>
      <c r="R872" s="18">
        <v>73944</v>
      </c>
      <c r="S872" s="3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207"/>
      <c r="AG872" s="29" t="s">
        <v>2337</v>
      </c>
      <c r="AH872" s="118"/>
      <c r="AI872" s="159"/>
      <c r="AJ872" s="182" t="s">
        <v>1396</v>
      </c>
      <c r="AK872" s="182"/>
      <c r="AL872" s="182"/>
      <c r="AM872" s="182"/>
      <c r="AN872" s="182"/>
      <c r="AO872" s="70">
        <f>MAX(AO$26:AO871)+1</f>
        <v>804</v>
      </c>
      <c r="AP872" s="70" t="s">
        <v>142</v>
      </c>
      <c r="AQ872" s="70" t="str">
        <f t="shared" si="125"/>
        <v>804.</v>
      </c>
      <c r="AS872" s="87"/>
      <c r="AV872" s="114"/>
    </row>
    <row r="873" spans="1:48" ht="22.5" customHeight="1" x14ac:dyDescent="0.25">
      <c r="A873" s="93" t="str">
        <f t="shared" si="126"/>
        <v>805.</v>
      </c>
      <c r="B873" s="93">
        <v>2235</v>
      </c>
      <c r="C873" s="240" t="s">
        <v>1705</v>
      </c>
      <c r="D873" s="4">
        <v>1955</v>
      </c>
      <c r="E873" s="4" t="s">
        <v>23</v>
      </c>
      <c r="F873" s="4" t="s">
        <v>25</v>
      </c>
      <c r="G873" s="4">
        <v>2</v>
      </c>
      <c r="H873" s="4">
        <v>2</v>
      </c>
      <c r="I873" s="18">
        <v>873.6</v>
      </c>
      <c r="J873" s="11">
        <v>844.8</v>
      </c>
      <c r="K873" s="18">
        <v>844.8</v>
      </c>
      <c r="L873" s="38">
        <v>30</v>
      </c>
      <c r="M873" s="18">
        <v>147888</v>
      </c>
      <c r="N873" s="18"/>
      <c r="O873" s="18"/>
      <c r="P873" s="18"/>
      <c r="Q873" s="11">
        <v>147888</v>
      </c>
      <c r="R873" s="18">
        <v>147888</v>
      </c>
      <c r="S873" s="3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207"/>
      <c r="AG873" s="29" t="s">
        <v>2337</v>
      </c>
      <c r="AH873" s="118"/>
      <c r="AI873" s="159"/>
      <c r="AJ873" s="182" t="s">
        <v>1396</v>
      </c>
      <c r="AK873" s="182"/>
      <c r="AL873" s="182"/>
      <c r="AM873" s="182"/>
      <c r="AN873" s="182"/>
      <c r="AO873" s="70">
        <f>MAX(AO$26:AO872)+1</f>
        <v>805</v>
      </c>
      <c r="AP873" s="70" t="s">
        <v>142</v>
      </c>
      <c r="AQ873" s="70" t="str">
        <f t="shared" si="125"/>
        <v>805.</v>
      </c>
      <c r="AS873" s="87"/>
      <c r="AV873" s="114"/>
    </row>
    <row r="874" spans="1:48" ht="22.5" customHeight="1" x14ac:dyDescent="0.25">
      <c r="A874" s="93" t="str">
        <f t="shared" si="126"/>
        <v>806.</v>
      </c>
      <c r="B874" s="93">
        <v>2075</v>
      </c>
      <c r="C874" s="240" t="s">
        <v>1633</v>
      </c>
      <c r="D874" s="4">
        <v>1978</v>
      </c>
      <c r="E874" s="4" t="s">
        <v>23</v>
      </c>
      <c r="F874" s="4" t="s">
        <v>26</v>
      </c>
      <c r="G874" s="4">
        <v>5</v>
      </c>
      <c r="H874" s="4">
        <v>5</v>
      </c>
      <c r="I874" s="18">
        <v>3996.4</v>
      </c>
      <c r="J874" s="11">
        <v>3502.9</v>
      </c>
      <c r="K874" s="18">
        <v>3502.9</v>
      </c>
      <c r="L874" s="38">
        <v>162</v>
      </c>
      <c r="M874" s="18">
        <f t="shared" ref="M874:M884" si="129">R874+T874+V874+X874+Z874+AB874+AE874+AF874</f>
        <v>3373197</v>
      </c>
      <c r="N874" s="18"/>
      <c r="O874" s="18"/>
      <c r="P874" s="18"/>
      <c r="Q874" s="11">
        <f t="shared" ref="Q874:Q881" si="130">M874</f>
        <v>3373197</v>
      </c>
      <c r="R874" s="18"/>
      <c r="S874" s="38"/>
      <c r="T874" s="18"/>
      <c r="U874" s="18">
        <v>951</v>
      </c>
      <c r="V874" s="18">
        <v>3373197</v>
      </c>
      <c r="W874" s="18"/>
      <c r="X874" s="18"/>
      <c r="Y874" s="18"/>
      <c r="Z874" s="18"/>
      <c r="AA874" s="18"/>
      <c r="AB874" s="18"/>
      <c r="AC874" s="18"/>
      <c r="AD874" s="18"/>
      <c r="AE874" s="18"/>
      <c r="AF874" s="207"/>
      <c r="AG874" s="29" t="s">
        <v>2337</v>
      </c>
      <c r="AH874" s="118"/>
      <c r="AI874" s="159"/>
      <c r="AJ874" s="182"/>
      <c r="AK874" s="182"/>
      <c r="AL874" s="182"/>
      <c r="AM874" s="182"/>
      <c r="AN874" s="182"/>
      <c r="AO874" s="70">
        <f>MAX(AO$26:AO873)+1</f>
        <v>806</v>
      </c>
      <c r="AP874" s="70" t="s">
        <v>142</v>
      </c>
      <c r="AQ874" s="70" t="str">
        <f t="shared" ref="AQ874:AQ884" si="131">CONCATENATE(AO874,AP874)</f>
        <v>806.</v>
      </c>
      <c r="AS874" s="87"/>
      <c r="AV874" s="114"/>
    </row>
    <row r="875" spans="1:48" ht="22.5" customHeight="1" x14ac:dyDescent="0.25">
      <c r="A875" s="93" t="str">
        <f t="shared" si="126"/>
        <v>807.</v>
      </c>
      <c r="B875" s="93">
        <v>2055</v>
      </c>
      <c r="C875" s="240" t="s">
        <v>1636</v>
      </c>
      <c r="D875" s="4">
        <v>1977</v>
      </c>
      <c r="E875" s="4" t="s">
        <v>23</v>
      </c>
      <c r="F875" s="4" t="s">
        <v>24</v>
      </c>
      <c r="G875" s="4">
        <v>2</v>
      </c>
      <c r="H875" s="4">
        <v>2</v>
      </c>
      <c r="I875" s="18">
        <v>1199.7</v>
      </c>
      <c r="J875" s="11">
        <v>757.9</v>
      </c>
      <c r="K875" s="18">
        <v>757.9</v>
      </c>
      <c r="L875" s="38">
        <v>53</v>
      </c>
      <c r="M875" s="18">
        <f t="shared" si="129"/>
        <v>4880922.3999999994</v>
      </c>
      <c r="N875" s="18"/>
      <c r="O875" s="18"/>
      <c r="P875" s="18"/>
      <c r="Q875" s="11">
        <f t="shared" si="130"/>
        <v>4880922.3999999994</v>
      </c>
      <c r="R875" s="18"/>
      <c r="S875" s="38"/>
      <c r="T875" s="18"/>
      <c r="U875" s="18">
        <v>648.79999999999995</v>
      </c>
      <c r="V875" s="18">
        <v>4880922.3999999994</v>
      </c>
      <c r="W875" s="18"/>
      <c r="X875" s="18"/>
      <c r="Y875" s="18"/>
      <c r="Z875" s="18"/>
      <c r="AA875" s="18"/>
      <c r="AB875" s="18"/>
      <c r="AC875" s="18"/>
      <c r="AD875" s="18"/>
      <c r="AE875" s="18"/>
      <c r="AF875" s="207"/>
      <c r="AG875" s="29" t="s">
        <v>2337</v>
      </c>
      <c r="AH875" s="118"/>
      <c r="AI875" s="159"/>
      <c r="AJ875" s="182"/>
      <c r="AK875" s="182"/>
      <c r="AL875" s="182"/>
      <c r="AM875" s="182"/>
      <c r="AN875" s="182"/>
      <c r="AO875" s="70">
        <f>MAX(AO$26:AO874)+1</f>
        <v>807</v>
      </c>
      <c r="AP875" s="70" t="s">
        <v>142</v>
      </c>
      <c r="AQ875" s="70" t="str">
        <f t="shared" si="131"/>
        <v>807.</v>
      </c>
      <c r="AS875" s="87"/>
      <c r="AV875" s="114"/>
    </row>
    <row r="876" spans="1:48" ht="22.5" customHeight="1" x14ac:dyDescent="0.25">
      <c r="A876" s="93" t="str">
        <f t="shared" ref="A876:A884" si="132">AQ876</f>
        <v>808.</v>
      </c>
      <c r="B876" s="93">
        <v>2220</v>
      </c>
      <c r="C876" s="240" t="s">
        <v>1643</v>
      </c>
      <c r="D876" s="4">
        <v>1957</v>
      </c>
      <c r="E876" s="4" t="s">
        <v>23</v>
      </c>
      <c r="F876" s="4" t="s">
        <v>24</v>
      </c>
      <c r="G876" s="4">
        <v>2</v>
      </c>
      <c r="H876" s="4">
        <v>1</v>
      </c>
      <c r="I876" s="18">
        <v>431.3</v>
      </c>
      <c r="J876" s="11">
        <v>320.10000000000002</v>
      </c>
      <c r="K876" s="18">
        <v>320.10000000000002</v>
      </c>
      <c r="L876" s="38">
        <v>9</v>
      </c>
      <c r="M876" s="18">
        <f t="shared" si="129"/>
        <v>2571580</v>
      </c>
      <c r="N876" s="18"/>
      <c r="O876" s="18"/>
      <c r="P876" s="18"/>
      <c r="Q876" s="11">
        <f t="shared" si="130"/>
        <v>2571580</v>
      </c>
      <c r="R876" s="18">
        <v>73944</v>
      </c>
      <c r="S876" s="38"/>
      <c r="T876" s="18"/>
      <c r="U876" s="18">
        <v>332</v>
      </c>
      <c r="V876" s="18">
        <v>2497636</v>
      </c>
      <c r="W876" s="18"/>
      <c r="X876" s="18"/>
      <c r="Y876" s="18"/>
      <c r="Z876" s="18"/>
      <c r="AA876" s="18"/>
      <c r="AB876" s="18"/>
      <c r="AC876" s="18"/>
      <c r="AD876" s="18"/>
      <c r="AE876" s="18"/>
      <c r="AF876" s="207"/>
      <c r="AG876" s="29" t="s">
        <v>2337</v>
      </c>
      <c r="AH876" s="118"/>
      <c r="AI876" s="159"/>
      <c r="AJ876" s="182" t="s">
        <v>1396</v>
      </c>
      <c r="AK876" s="182"/>
      <c r="AL876" s="182"/>
      <c r="AM876" s="182"/>
      <c r="AN876" s="182"/>
      <c r="AO876" s="70">
        <f>MAX(AO$26:AO875)+1</f>
        <v>808</v>
      </c>
      <c r="AP876" s="70" t="s">
        <v>142</v>
      </c>
      <c r="AQ876" s="70" t="str">
        <f t="shared" si="131"/>
        <v>808.</v>
      </c>
      <c r="AS876" s="87"/>
      <c r="AV876" s="114"/>
    </row>
    <row r="877" spans="1:48" ht="22.5" customHeight="1" x14ac:dyDescent="0.25">
      <c r="A877" s="93" t="str">
        <f t="shared" si="132"/>
        <v>809.</v>
      </c>
      <c r="B877" s="93">
        <v>2018</v>
      </c>
      <c r="C877" s="240" t="s">
        <v>1644</v>
      </c>
      <c r="D877" s="4">
        <v>1999</v>
      </c>
      <c r="E877" s="4" t="s">
        <v>23</v>
      </c>
      <c r="F877" s="4" t="s">
        <v>24</v>
      </c>
      <c r="G877" s="4">
        <v>2</v>
      </c>
      <c r="H877" s="4">
        <v>1</v>
      </c>
      <c r="I877" s="18">
        <v>391.3</v>
      </c>
      <c r="J877" s="11">
        <v>292.5</v>
      </c>
      <c r="K877" s="18">
        <v>292.5</v>
      </c>
      <c r="L877" s="38">
        <v>8</v>
      </c>
      <c r="M877" s="18">
        <f t="shared" si="129"/>
        <v>4062420</v>
      </c>
      <c r="N877" s="18"/>
      <c r="O877" s="18"/>
      <c r="P877" s="18"/>
      <c r="Q877" s="11">
        <f t="shared" si="130"/>
        <v>4062420</v>
      </c>
      <c r="R877" s="18"/>
      <c r="S877" s="38"/>
      <c r="T877" s="18"/>
      <c r="U877" s="18">
        <v>540</v>
      </c>
      <c r="V877" s="18">
        <v>4062420</v>
      </c>
      <c r="W877" s="18"/>
      <c r="X877" s="18"/>
      <c r="Y877" s="18"/>
      <c r="Z877" s="18"/>
      <c r="AA877" s="18"/>
      <c r="AB877" s="18"/>
      <c r="AC877" s="18"/>
      <c r="AD877" s="18"/>
      <c r="AE877" s="18"/>
      <c r="AF877" s="207"/>
      <c r="AG877" s="29" t="s">
        <v>2337</v>
      </c>
      <c r="AH877" s="118"/>
      <c r="AI877" s="159"/>
      <c r="AJ877" s="182"/>
      <c r="AK877" s="182"/>
      <c r="AL877" s="182"/>
      <c r="AM877" s="182"/>
      <c r="AN877" s="182"/>
      <c r="AO877" s="70">
        <f>MAX(AO$26:AO876)+1</f>
        <v>809</v>
      </c>
      <c r="AP877" s="70" t="s">
        <v>142</v>
      </c>
      <c r="AQ877" s="70" t="str">
        <f t="shared" si="131"/>
        <v>809.</v>
      </c>
      <c r="AS877" s="87"/>
      <c r="AV877" s="114"/>
    </row>
    <row r="878" spans="1:48" ht="22.5" customHeight="1" x14ac:dyDescent="0.25">
      <c r="A878" s="93" t="str">
        <f t="shared" si="132"/>
        <v>810.</v>
      </c>
      <c r="B878" s="93">
        <v>2237</v>
      </c>
      <c r="C878" s="240" t="s">
        <v>1645</v>
      </c>
      <c r="D878" s="4">
        <v>1956</v>
      </c>
      <c r="E878" s="4" t="s">
        <v>23</v>
      </c>
      <c r="F878" s="4" t="s">
        <v>24</v>
      </c>
      <c r="G878" s="4">
        <v>2</v>
      </c>
      <c r="H878" s="4">
        <v>3</v>
      </c>
      <c r="I878" s="18">
        <v>1433.3</v>
      </c>
      <c r="J878" s="11">
        <v>1339.5</v>
      </c>
      <c r="K878" s="18">
        <v>1339.5</v>
      </c>
      <c r="L878" s="38">
        <v>34</v>
      </c>
      <c r="M878" s="18">
        <f t="shared" si="129"/>
        <v>9608414</v>
      </c>
      <c r="N878" s="18"/>
      <c r="O878" s="18"/>
      <c r="P878" s="18"/>
      <c r="Q878" s="11">
        <f t="shared" si="130"/>
        <v>9608414</v>
      </c>
      <c r="R878" s="18">
        <v>776412</v>
      </c>
      <c r="S878" s="38"/>
      <c r="T878" s="18"/>
      <c r="U878" s="18">
        <v>1174</v>
      </c>
      <c r="V878" s="18">
        <v>8832002</v>
      </c>
      <c r="W878" s="18"/>
      <c r="X878" s="18"/>
      <c r="Y878" s="18"/>
      <c r="Z878" s="18"/>
      <c r="AA878" s="18"/>
      <c r="AB878" s="18"/>
      <c r="AC878" s="18"/>
      <c r="AD878" s="18"/>
      <c r="AE878" s="18"/>
      <c r="AF878" s="207"/>
      <c r="AG878" s="29" t="s">
        <v>2337</v>
      </c>
      <c r="AH878" s="118"/>
      <c r="AI878" s="159"/>
      <c r="AJ878" s="182" t="s">
        <v>1396</v>
      </c>
      <c r="AK878" s="182"/>
      <c r="AL878" s="182"/>
      <c r="AM878" s="182"/>
      <c r="AN878" s="182"/>
      <c r="AO878" s="70">
        <f>MAX(AO$26:AO877)+1</f>
        <v>810</v>
      </c>
      <c r="AP878" s="70" t="s">
        <v>142</v>
      </c>
      <c r="AQ878" s="70" t="str">
        <f t="shared" si="131"/>
        <v>810.</v>
      </c>
      <c r="AS878" s="87"/>
      <c r="AV878" s="114"/>
    </row>
    <row r="879" spans="1:48" ht="22.5" customHeight="1" x14ac:dyDescent="0.25">
      <c r="A879" s="93" t="str">
        <f t="shared" si="132"/>
        <v>811.</v>
      </c>
      <c r="B879" s="93">
        <v>2232</v>
      </c>
      <c r="C879" s="240" t="s">
        <v>1649</v>
      </c>
      <c r="D879" s="4">
        <v>1953</v>
      </c>
      <c r="E879" s="4" t="s">
        <v>23</v>
      </c>
      <c r="F879" s="4" t="s">
        <v>24</v>
      </c>
      <c r="G879" s="4">
        <v>2</v>
      </c>
      <c r="H879" s="4">
        <v>2</v>
      </c>
      <c r="I879" s="18">
        <v>553.6</v>
      </c>
      <c r="J879" s="11">
        <v>494.8</v>
      </c>
      <c r="K879" s="18">
        <v>494.8</v>
      </c>
      <c r="L879" s="38">
        <v>25</v>
      </c>
      <c r="M879" s="18">
        <f t="shared" si="129"/>
        <v>3205023</v>
      </c>
      <c r="N879" s="18"/>
      <c r="O879" s="18"/>
      <c r="P879" s="18"/>
      <c r="Q879" s="11">
        <f t="shared" si="130"/>
        <v>3205023</v>
      </c>
      <c r="R879" s="18">
        <v>203346</v>
      </c>
      <c r="S879" s="38"/>
      <c r="T879" s="18"/>
      <c r="U879" s="18">
        <v>399</v>
      </c>
      <c r="V879" s="18">
        <v>3001677</v>
      </c>
      <c r="W879" s="18"/>
      <c r="X879" s="18"/>
      <c r="Y879" s="18"/>
      <c r="Z879" s="18"/>
      <c r="AA879" s="18"/>
      <c r="AB879" s="18"/>
      <c r="AC879" s="18"/>
      <c r="AD879" s="18"/>
      <c r="AE879" s="18"/>
      <c r="AF879" s="207"/>
      <c r="AG879" s="29" t="s">
        <v>2337</v>
      </c>
      <c r="AH879" s="118"/>
      <c r="AI879" s="159"/>
      <c r="AJ879" s="182" t="s">
        <v>1396</v>
      </c>
      <c r="AK879" s="182"/>
      <c r="AL879" s="182"/>
      <c r="AM879" s="182"/>
      <c r="AN879" s="182"/>
      <c r="AO879" s="70">
        <f>MAX(AO$26:AO878)+1</f>
        <v>811</v>
      </c>
      <c r="AP879" s="70" t="s">
        <v>142</v>
      </c>
      <c r="AQ879" s="70" t="str">
        <f t="shared" si="131"/>
        <v>811.</v>
      </c>
      <c r="AS879" s="87"/>
      <c r="AV879" s="114"/>
    </row>
    <row r="880" spans="1:48" ht="22.5" customHeight="1" x14ac:dyDescent="0.25">
      <c r="A880" s="93" t="str">
        <f t="shared" si="132"/>
        <v>812.</v>
      </c>
      <c r="B880" s="93">
        <v>2076</v>
      </c>
      <c r="C880" s="240" t="s">
        <v>1656</v>
      </c>
      <c r="D880" s="4">
        <v>1980</v>
      </c>
      <c r="E880" s="4" t="s">
        <v>23</v>
      </c>
      <c r="F880" s="4" t="s">
        <v>26</v>
      </c>
      <c r="G880" s="4">
        <v>5</v>
      </c>
      <c r="H880" s="4">
        <v>5</v>
      </c>
      <c r="I880" s="18">
        <v>4068.2</v>
      </c>
      <c r="J880" s="11">
        <v>3516.2</v>
      </c>
      <c r="K880" s="18">
        <v>3516.2</v>
      </c>
      <c r="L880" s="38">
        <v>164</v>
      </c>
      <c r="M880" s="18">
        <f t="shared" si="129"/>
        <v>3373197</v>
      </c>
      <c r="N880" s="18"/>
      <c r="O880" s="18"/>
      <c r="P880" s="18"/>
      <c r="Q880" s="11">
        <f t="shared" si="130"/>
        <v>3373197</v>
      </c>
      <c r="R880" s="18"/>
      <c r="S880" s="38"/>
      <c r="T880" s="18"/>
      <c r="U880" s="18">
        <v>951</v>
      </c>
      <c r="V880" s="18">
        <v>3373197</v>
      </c>
      <c r="W880" s="18"/>
      <c r="X880" s="18"/>
      <c r="Y880" s="18"/>
      <c r="Z880" s="18"/>
      <c r="AA880" s="18"/>
      <c r="AB880" s="18"/>
      <c r="AC880" s="18"/>
      <c r="AD880" s="18"/>
      <c r="AE880" s="18"/>
      <c r="AF880" s="207"/>
      <c r="AG880" s="29" t="s">
        <v>2337</v>
      </c>
      <c r="AH880" s="118"/>
      <c r="AI880" s="159"/>
      <c r="AJ880" s="182"/>
      <c r="AK880" s="182"/>
      <c r="AL880" s="182"/>
      <c r="AM880" s="182"/>
      <c r="AN880" s="182"/>
      <c r="AO880" s="70">
        <f>MAX(AO$26:AO879)+1</f>
        <v>812</v>
      </c>
      <c r="AP880" s="70" t="s">
        <v>142</v>
      </c>
      <c r="AQ880" s="70" t="str">
        <f t="shared" si="131"/>
        <v>812.</v>
      </c>
      <c r="AS880" s="87"/>
      <c r="AV880" s="114"/>
    </row>
    <row r="881" spans="1:48" ht="22.5" customHeight="1" x14ac:dyDescent="0.25">
      <c r="A881" s="93" t="str">
        <f t="shared" si="132"/>
        <v>813.</v>
      </c>
      <c r="B881" s="93">
        <v>2230</v>
      </c>
      <c r="C881" s="240" t="s">
        <v>1661</v>
      </c>
      <c r="D881" s="4">
        <v>1987</v>
      </c>
      <c r="E881" s="4" t="s">
        <v>23</v>
      </c>
      <c r="F881" s="4" t="s">
        <v>24</v>
      </c>
      <c r="G881" s="4">
        <v>3</v>
      </c>
      <c r="H881" s="4">
        <v>2</v>
      </c>
      <c r="I881" s="18">
        <v>1421.3</v>
      </c>
      <c r="J881" s="11">
        <v>1322.5</v>
      </c>
      <c r="K881" s="18">
        <v>1322.5</v>
      </c>
      <c r="L881" s="38">
        <v>44</v>
      </c>
      <c r="M881" s="18">
        <f t="shared" si="129"/>
        <v>957168</v>
      </c>
      <c r="N881" s="18"/>
      <c r="O881" s="18"/>
      <c r="P881" s="18"/>
      <c r="Q881" s="11">
        <f t="shared" si="130"/>
        <v>957168</v>
      </c>
      <c r="R881" s="18">
        <v>957168</v>
      </c>
      <c r="S881" s="3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207"/>
      <c r="AG881" s="29" t="s">
        <v>2337</v>
      </c>
      <c r="AH881" s="118"/>
      <c r="AI881" s="159"/>
      <c r="AJ881" s="182" t="s">
        <v>1405</v>
      </c>
      <c r="AK881" s="182"/>
      <c r="AL881" s="182"/>
      <c r="AM881" s="182"/>
      <c r="AN881" s="182"/>
      <c r="AO881" s="70">
        <f>MAX(AO$26:AO880)+1</f>
        <v>813</v>
      </c>
      <c r="AP881" s="70" t="s">
        <v>142</v>
      </c>
      <c r="AQ881" s="70" t="str">
        <f t="shared" si="131"/>
        <v>813.</v>
      </c>
      <c r="AS881" s="87"/>
      <c r="AV881" s="114"/>
    </row>
    <row r="882" spans="1:48" ht="22.5" customHeight="1" x14ac:dyDescent="0.25">
      <c r="A882" s="93" t="str">
        <f t="shared" si="132"/>
        <v>814.</v>
      </c>
      <c r="B882" s="93">
        <v>1966</v>
      </c>
      <c r="C882" s="240" t="s">
        <v>1655</v>
      </c>
      <c r="D882" s="4">
        <v>1965</v>
      </c>
      <c r="E882" s="4" t="s">
        <v>23</v>
      </c>
      <c r="F882" s="4" t="s">
        <v>24</v>
      </c>
      <c r="G882" s="4">
        <v>2</v>
      </c>
      <c r="H882" s="4">
        <v>2</v>
      </c>
      <c r="I882" s="18">
        <v>674.3</v>
      </c>
      <c r="J882" s="11">
        <v>627.5</v>
      </c>
      <c r="K882" s="18">
        <v>627.5</v>
      </c>
      <c r="L882" s="38">
        <v>35</v>
      </c>
      <c r="M882" s="18">
        <f t="shared" si="129"/>
        <v>2573491.9</v>
      </c>
      <c r="N882" s="18"/>
      <c r="O882" s="18"/>
      <c r="P882" s="18"/>
      <c r="Q882" s="11">
        <f t="shared" ref="Q882:Q883" si="133">M882</f>
        <v>2573491.9</v>
      </c>
      <c r="R882" s="18">
        <f>819546+1753945.9</f>
        <v>2573491.9</v>
      </c>
      <c r="S882" s="3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207"/>
      <c r="AG882" s="29" t="s">
        <v>2337</v>
      </c>
      <c r="AH882" s="118"/>
      <c r="AI882" s="159"/>
      <c r="AJ882" s="182" t="s">
        <v>1398</v>
      </c>
      <c r="AK882" s="182"/>
      <c r="AL882" s="182"/>
      <c r="AM882" s="182"/>
      <c r="AN882" s="182"/>
      <c r="AO882" s="70">
        <f>MAX(AO$26:AO881)+1</f>
        <v>814</v>
      </c>
      <c r="AP882" s="70" t="s">
        <v>142</v>
      </c>
      <c r="AQ882" s="70" t="str">
        <f t="shared" si="131"/>
        <v>814.</v>
      </c>
      <c r="AS882" s="87"/>
      <c r="AV882" s="114"/>
    </row>
    <row r="883" spans="1:48" ht="22.5" customHeight="1" x14ac:dyDescent="0.25">
      <c r="A883" s="93" t="str">
        <f t="shared" si="132"/>
        <v>815.</v>
      </c>
      <c r="B883" s="93">
        <v>1967</v>
      </c>
      <c r="C883" s="240" t="s">
        <v>1659</v>
      </c>
      <c r="D883" s="4">
        <v>1964</v>
      </c>
      <c r="E883" s="4" t="s">
        <v>23</v>
      </c>
      <c r="F883" s="4" t="s">
        <v>24</v>
      </c>
      <c r="G883" s="4">
        <v>4</v>
      </c>
      <c r="H883" s="4">
        <v>2</v>
      </c>
      <c r="I883" s="18">
        <v>1374</v>
      </c>
      <c r="J883" s="11">
        <v>1275.5</v>
      </c>
      <c r="K883" s="18">
        <v>1275.5</v>
      </c>
      <c r="L883" s="38">
        <v>62</v>
      </c>
      <c r="M883" s="18">
        <f t="shared" si="129"/>
        <v>1563132</v>
      </c>
      <c r="N883" s="18"/>
      <c r="O883" s="18"/>
      <c r="P883" s="18"/>
      <c r="Q883" s="11">
        <f t="shared" si="133"/>
        <v>1563132</v>
      </c>
      <c r="R883" s="18">
        <v>1386450</v>
      </c>
      <c r="S883" s="38"/>
      <c r="T883" s="18"/>
      <c r="U883" s="18"/>
      <c r="V883" s="18"/>
      <c r="W883" s="18"/>
      <c r="X883" s="18"/>
      <c r="Y883" s="18"/>
      <c r="Z883" s="18"/>
      <c r="AA883" s="18">
        <v>66</v>
      </c>
      <c r="AB883" s="18">
        <v>176682</v>
      </c>
      <c r="AC883" s="18"/>
      <c r="AD883" s="18"/>
      <c r="AE883" s="18"/>
      <c r="AF883" s="207"/>
      <c r="AG883" s="29" t="s">
        <v>2337</v>
      </c>
      <c r="AH883" s="118"/>
      <c r="AI883" s="159"/>
      <c r="AJ883" s="182" t="s">
        <v>1396</v>
      </c>
      <c r="AK883" s="182"/>
      <c r="AL883" s="182"/>
      <c r="AM883" s="182"/>
      <c r="AN883" s="182"/>
      <c r="AO883" s="70">
        <f>MAX(AO$26:AO882)+1</f>
        <v>815</v>
      </c>
      <c r="AP883" s="70" t="s">
        <v>142</v>
      </c>
      <c r="AQ883" s="70" t="str">
        <f t="shared" si="131"/>
        <v>815.</v>
      </c>
      <c r="AS883" s="87"/>
      <c r="AV883" s="114"/>
    </row>
    <row r="884" spans="1:48" ht="22.5" customHeight="1" x14ac:dyDescent="0.25">
      <c r="A884" s="93" t="str">
        <f t="shared" si="132"/>
        <v>816.</v>
      </c>
      <c r="B884" s="93">
        <v>2065</v>
      </c>
      <c r="C884" s="240" t="s">
        <v>1691</v>
      </c>
      <c r="D884" s="4">
        <v>1973</v>
      </c>
      <c r="E884" s="4" t="s">
        <v>23</v>
      </c>
      <c r="F884" s="4" t="s">
        <v>24</v>
      </c>
      <c r="G884" s="4">
        <v>2</v>
      </c>
      <c r="H884" s="4">
        <v>2</v>
      </c>
      <c r="I884" s="18">
        <v>570.29999999999995</v>
      </c>
      <c r="J884" s="11">
        <v>526.29999999999995</v>
      </c>
      <c r="K884" s="18">
        <v>526.29999999999995</v>
      </c>
      <c r="L884" s="38">
        <v>22</v>
      </c>
      <c r="M884" s="18">
        <f t="shared" si="129"/>
        <v>666414</v>
      </c>
      <c r="N884" s="18"/>
      <c r="O884" s="18"/>
      <c r="P884" s="18"/>
      <c r="Q884" s="11">
        <f t="shared" ref="Q884" si="134">M884</f>
        <v>666414</v>
      </c>
      <c r="R884" s="18"/>
      <c r="S884" s="38"/>
      <c r="T884" s="18"/>
      <c r="U884" s="18"/>
      <c r="V884" s="18"/>
      <c r="W884" s="18">
        <v>301</v>
      </c>
      <c r="X884" s="18">
        <v>666414</v>
      </c>
      <c r="Y884" s="18"/>
      <c r="Z884" s="18"/>
      <c r="AA884" s="18"/>
      <c r="AB884" s="18"/>
      <c r="AC884" s="18"/>
      <c r="AD884" s="18"/>
      <c r="AE884" s="18"/>
      <c r="AF884" s="207"/>
      <c r="AG884" s="29" t="s">
        <v>2337</v>
      </c>
      <c r="AH884" s="118"/>
      <c r="AI884" s="159"/>
      <c r="AJ884" s="182"/>
      <c r="AK884" s="182"/>
      <c r="AL884" s="182"/>
      <c r="AM884" s="182"/>
      <c r="AN884" s="182"/>
      <c r="AO884" s="70">
        <f>MAX(AO$26:AO883)+1</f>
        <v>816</v>
      </c>
      <c r="AP884" s="70" t="s">
        <v>142</v>
      </c>
      <c r="AQ884" s="70" t="str">
        <f t="shared" si="131"/>
        <v>816.</v>
      </c>
      <c r="AS884" s="87"/>
      <c r="AV884" s="114"/>
    </row>
    <row r="885" spans="1:48" ht="22.5" customHeight="1" x14ac:dyDescent="0.25">
      <c r="A885" s="93" t="str">
        <f t="shared" ref="A885:A905" si="135">AQ885</f>
        <v/>
      </c>
      <c r="B885" s="93"/>
      <c r="C885" s="236" t="s">
        <v>92</v>
      </c>
      <c r="D885" s="8"/>
      <c r="E885" s="9"/>
      <c r="F885" s="9"/>
      <c r="G885" s="12"/>
      <c r="H885" s="12"/>
      <c r="I885" s="6">
        <f>I886+I894+I913</f>
        <v>153044.24000000005</v>
      </c>
      <c r="J885" s="11">
        <f>J886+J894+J913</f>
        <v>100440.18000000002</v>
      </c>
      <c r="K885" s="6">
        <f>K886+K894+K913</f>
        <v>93348.61000000003</v>
      </c>
      <c r="L885" s="34">
        <f>L886+L894+L913</f>
        <v>6134</v>
      </c>
      <c r="M885" s="6">
        <f>M886+M894+M913</f>
        <v>170298404.75</v>
      </c>
      <c r="N885" s="6"/>
      <c r="O885" s="6"/>
      <c r="P885" s="6"/>
      <c r="Q885" s="6">
        <f>Q886+Q894+Q913</f>
        <v>170298404.75</v>
      </c>
      <c r="R885" s="6">
        <f>R886+R894+R913</f>
        <v>29318769.09</v>
      </c>
      <c r="S885" s="6"/>
      <c r="T885" s="6"/>
      <c r="U885" s="6">
        <f>U886+U894+U913</f>
        <v>28759.179999999993</v>
      </c>
      <c r="V885" s="6">
        <f>V886+V894+V913</f>
        <v>128842322.91</v>
      </c>
      <c r="W885" s="6"/>
      <c r="X885" s="6"/>
      <c r="Y885" s="6"/>
      <c r="Z885" s="6"/>
      <c r="AA885" s="6">
        <f>AA886+AA894+AA913</f>
        <v>3461.3999999999996</v>
      </c>
      <c r="AB885" s="6">
        <f>AB886+AB894+AB913</f>
        <v>11355570.510000002</v>
      </c>
      <c r="AC885" s="6"/>
      <c r="AD885" s="6"/>
      <c r="AE885" s="6">
        <f>AE886+AE894+AE913</f>
        <v>192041.26</v>
      </c>
      <c r="AF885" s="201">
        <f>AF886+AF894+AF913</f>
        <v>589700.98</v>
      </c>
      <c r="AG885" s="29"/>
      <c r="AH885" s="118"/>
      <c r="AI885" s="159"/>
      <c r="AJ885" s="182"/>
      <c r="AK885" s="182"/>
      <c r="AL885" s="182"/>
      <c r="AM885" s="182"/>
      <c r="AN885" s="182"/>
      <c r="AQ885" s="70" t="str">
        <f t="shared" ref="AQ885:AQ886" si="136">CONCATENATE(AO885,AP885)</f>
        <v/>
      </c>
      <c r="AR885" s="70"/>
      <c r="AS885" s="70"/>
      <c r="AV885" s="114"/>
    </row>
    <row r="886" spans="1:48" ht="22.5" customHeight="1" x14ac:dyDescent="0.25">
      <c r="A886" s="93" t="str">
        <f t="shared" si="135"/>
        <v/>
      </c>
      <c r="B886" s="93"/>
      <c r="C886" s="236" t="s">
        <v>188</v>
      </c>
      <c r="D886" s="8"/>
      <c r="E886" s="9"/>
      <c r="F886" s="9"/>
      <c r="G886" s="12"/>
      <c r="H886" s="12"/>
      <c r="I886" s="6">
        <f>SUM(I887:I893)</f>
        <v>8390.2000000000007</v>
      </c>
      <c r="J886" s="6">
        <f>SUM(J887:J893)</f>
        <v>5101.51</v>
      </c>
      <c r="K886" s="6">
        <f>SUM(K887:K893)</f>
        <v>4940.91</v>
      </c>
      <c r="L886" s="34">
        <f>SUM(L887:L893)</f>
        <v>338</v>
      </c>
      <c r="M886" s="6">
        <f>SUM(M887:P893)</f>
        <v>14055086.039999999</v>
      </c>
      <c r="N886" s="6"/>
      <c r="O886" s="6"/>
      <c r="P886" s="6"/>
      <c r="Q886" s="6">
        <f>SUM(Q887:Q893)</f>
        <v>14055086.039999999</v>
      </c>
      <c r="R886" s="6">
        <f>SUM(R887:R893)</f>
        <v>774329.16</v>
      </c>
      <c r="S886" s="6"/>
      <c r="T886" s="6"/>
      <c r="U886" s="6">
        <f>SUM(U887:U893)</f>
        <v>4217.16</v>
      </c>
      <c r="V886" s="6">
        <f>SUM(V887:V893)</f>
        <v>12852869.979999999</v>
      </c>
      <c r="W886" s="6"/>
      <c r="X886" s="6"/>
      <c r="Y886" s="6"/>
      <c r="Z886" s="6"/>
      <c r="AA886" s="6"/>
      <c r="AB886" s="6"/>
      <c r="AC886" s="6"/>
      <c r="AD886" s="6"/>
      <c r="AE886" s="6">
        <f>SUM(AE887:AE893)</f>
        <v>192041.26</v>
      </c>
      <c r="AF886" s="201">
        <f>SUM(AF887:AF893)</f>
        <v>235845.64</v>
      </c>
      <c r="AG886" s="29"/>
      <c r="AH886" s="118"/>
      <c r="AI886" s="159"/>
      <c r="AJ886" s="182"/>
      <c r="AK886" s="182"/>
      <c r="AL886" s="182"/>
      <c r="AM886" s="182"/>
      <c r="AN886" s="182"/>
      <c r="AQ886" s="70" t="str">
        <f t="shared" si="136"/>
        <v/>
      </c>
      <c r="AR886" s="70"/>
      <c r="AS886" s="70"/>
      <c r="AV886" s="114"/>
    </row>
    <row r="887" spans="1:48" ht="22.5" customHeight="1" x14ac:dyDescent="0.25">
      <c r="A887" s="93" t="str">
        <f t="shared" si="135"/>
        <v>817.</v>
      </c>
      <c r="B887" s="93">
        <v>2291</v>
      </c>
      <c r="C887" s="220" t="s">
        <v>588</v>
      </c>
      <c r="D887" s="8">
        <v>1853</v>
      </c>
      <c r="E887" s="9" t="s">
        <v>23</v>
      </c>
      <c r="F887" s="9" t="s">
        <v>25</v>
      </c>
      <c r="G887" s="12">
        <v>2</v>
      </c>
      <c r="H887" s="12">
        <v>2</v>
      </c>
      <c r="I887" s="11">
        <v>507.2</v>
      </c>
      <c r="J887" s="11">
        <v>223.3</v>
      </c>
      <c r="K887" s="11">
        <v>223.3</v>
      </c>
      <c r="L887" s="35">
        <v>17</v>
      </c>
      <c r="M887" s="11">
        <f t="shared" ref="M887:M893" si="137">R887+T887+V887+X887+Z887+AB887+AE887+AF887</f>
        <v>2008077.2</v>
      </c>
      <c r="N887" s="11"/>
      <c r="O887" s="11"/>
      <c r="P887" s="11"/>
      <c r="Q887" s="11">
        <f t="shared" ref="Q887:Q893" si="138">M887</f>
        <v>2008077.2</v>
      </c>
      <c r="R887" s="11"/>
      <c r="S887" s="35"/>
      <c r="T887" s="11"/>
      <c r="U887" s="11">
        <v>547.16</v>
      </c>
      <c r="V887" s="11">
        <f>U887*3670</f>
        <v>2008077.2</v>
      </c>
      <c r="W887" s="11"/>
      <c r="X887" s="11"/>
      <c r="Y887" s="11"/>
      <c r="Z887" s="11"/>
      <c r="AA887" s="11"/>
      <c r="AB887" s="11"/>
      <c r="AC887" s="11"/>
      <c r="AD887" s="11"/>
      <c r="AE887" s="11"/>
      <c r="AF887" s="74"/>
      <c r="AG887" s="29" t="s">
        <v>197</v>
      </c>
      <c r="AH887" s="118"/>
      <c r="AI887" s="159"/>
      <c r="AJ887" s="182"/>
      <c r="AK887" s="182"/>
      <c r="AL887" s="182"/>
      <c r="AM887" s="182"/>
      <c r="AN887" s="182"/>
      <c r="AO887" s="70">
        <f>MAX(AO$26:AO886)+1</f>
        <v>817</v>
      </c>
      <c r="AP887" s="70" t="s">
        <v>142</v>
      </c>
      <c r="AQ887" s="70" t="str">
        <f t="shared" ref="AQ887:AQ947" si="139">CONCATENATE(AO887,AP887)</f>
        <v>817.</v>
      </c>
      <c r="AS887" s="87"/>
      <c r="AV887" s="114"/>
    </row>
    <row r="888" spans="1:48" ht="22.5" customHeight="1" x14ac:dyDescent="0.25">
      <c r="A888" s="93" t="str">
        <f t="shared" si="135"/>
        <v>818.</v>
      </c>
      <c r="B888" s="93">
        <v>2295</v>
      </c>
      <c r="C888" s="220" t="s">
        <v>590</v>
      </c>
      <c r="D888" s="8">
        <v>1854</v>
      </c>
      <c r="E888" s="9" t="s">
        <v>23</v>
      </c>
      <c r="F888" s="9" t="s">
        <v>25</v>
      </c>
      <c r="G888" s="12">
        <v>2</v>
      </c>
      <c r="H888" s="12">
        <v>3</v>
      </c>
      <c r="I888" s="11">
        <v>451.2</v>
      </c>
      <c r="J888" s="11">
        <v>433.6</v>
      </c>
      <c r="K888" s="11">
        <v>323.5</v>
      </c>
      <c r="L888" s="35">
        <v>27</v>
      </c>
      <c r="M888" s="11">
        <f t="shared" si="137"/>
        <v>1918675.9999999998</v>
      </c>
      <c r="N888" s="11"/>
      <c r="O888" s="11"/>
      <c r="P888" s="11"/>
      <c r="Q888" s="11">
        <f t="shared" si="138"/>
        <v>1918675.9999999998</v>
      </c>
      <c r="R888" s="11"/>
      <c r="S888" s="35"/>
      <c r="T888" s="11"/>
      <c r="U888" s="11">
        <v>522.79999999999995</v>
      </c>
      <c r="V888" s="11">
        <f>U888*3670</f>
        <v>1918675.9999999998</v>
      </c>
      <c r="W888" s="11"/>
      <c r="X888" s="11"/>
      <c r="Y888" s="11"/>
      <c r="Z888" s="11"/>
      <c r="AA888" s="11"/>
      <c r="AB888" s="11"/>
      <c r="AC888" s="11"/>
      <c r="AD888" s="11"/>
      <c r="AE888" s="11"/>
      <c r="AF888" s="74"/>
      <c r="AG888" s="29" t="s">
        <v>197</v>
      </c>
      <c r="AH888" s="118"/>
      <c r="AI888" s="159"/>
      <c r="AJ888" s="182"/>
      <c r="AK888" s="182"/>
      <c r="AL888" s="182"/>
      <c r="AM888" s="182"/>
      <c r="AN888" s="182"/>
      <c r="AO888" s="70">
        <f>MAX(AO$26:AO887)+1</f>
        <v>818</v>
      </c>
      <c r="AP888" s="70" t="s">
        <v>142</v>
      </c>
      <c r="AQ888" s="70" t="str">
        <f t="shared" si="139"/>
        <v>818.</v>
      </c>
      <c r="AS888" s="87"/>
      <c r="AV888" s="114"/>
    </row>
    <row r="889" spans="1:48" ht="22.5" customHeight="1" x14ac:dyDescent="0.25">
      <c r="A889" s="93" t="str">
        <f t="shared" si="135"/>
        <v>819.</v>
      </c>
      <c r="B889" s="93">
        <v>2476</v>
      </c>
      <c r="C889" s="220" t="s">
        <v>94</v>
      </c>
      <c r="D889" s="8">
        <v>1990</v>
      </c>
      <c r="E889" s="9" t="s">
        <v>23</v>
      </c>
      <c r="F889" s="9" t="s">
        <v>24</v>
      </c>
      <c r="G889" s="12">
        <v>3</v>
      </c>
      <c r="H889" s="12">
        <v>3</v>
      </c>
      <c r="I889" s="11">
        <v>1766.4</v>
      </c>
      <c r="J889" s="11">
        <v>1005.4</v>
      </c>
      <c r="K889" s="11">
        <v>1005.4</v>
      </c>
      <c r="L889" s="35">
        <v>61</v>
      </c>
      <c r="M889" s="11">
        <f t="shared" si="137"/>
        <v>5235260.9899999993</v>
      </c>
      <c r="N889" s="11"/>
      <c r="O889" s="11"/>
      <c r="P889" s="11"/>
      <c r="Q889" s="11">
        <f t="shared" si="138"/>
        <v>5235260.9899999993</v>
      </c>
      <c r="R889" s="11"/>
      <c r="S889" s="35"/>
      <c r="T889" s="11"/>
      <c r="U889" s="11">
        <v>1108.5999999999999</v>
      </c>
      <c r="V889" s="11">
        <v>4999415.3499999996</v>
      </c>
      <c r="W889" s="11"/>
      <c r="X889" s="11"/>
      <c r="Y889" s="11"/>
      <c r="Z889" s="11"/>
      <c r="AA889" s="11"/>
      <c r="AB889" s="11"/>
      <c r="AC889" s="11"/>
      <c r="AD889" s="11"/>
      <c r="AE889" s="11"/>
      <c r="AF889" s="74">
        <v>235845.64</v>
      </c>
      <c r="AG889" s="29" t="s">
        <v>197</v>
      </c>
      <c r="AH889" s="118"/>
      <c r="AI889" s="159"/>
      <c r="AJ889" s="182"/>
      <c r="AK889" s="182"/>
      <c r="AL889" s="182"/>
      <c r="AM889" s="182"/>
      <c r="AN889" s="182"/>
      <c r="AO889" s="70">
        <f>MAX(AO$26:AO888)+1</f>
        <v>819</v>
      </c>
      <c r="AP889" s="70" t="s">
        <v>142</v>
      </c>
      <c r="AQ889" s="70" t="str">
        <f t="shared" si="139"/>
        <v>819.</v>
      </c>
      <c r="AS889" s="87"/>
      <c r="AV889" s="114"/>
    </row>
    <row r="890" spans="1:48" ht="22.5" customHeight="1" x14ac:dyDescent="0.25">
      <c r="A890" s="93" t="str">
        <f t="shared" si="135"/>
        <v>820.</v>
      </c>
      <c r="B890" s="93">
        <v>2526</v>
      </c>
      <c r="C890" s="220" t="s">
        <v>1236</v>
      </c>
      <c r="D890" s="8">
        <v>1980</v>
      </c>
      <c r="E890" s="9"/>
      <c r="F890" s="9" t="s">
        <v>24</v>
      </c>
      <c r="G890" s="12">
        <v>3</v>
      </c>
      <c r="H890" s="12">
        <v>3</v>
      </c>
      <c r="I890" s="11">
        <v>720.8</v>
      </c>
      <c r="J890" s="11">
        <v>479.31</v>
      </c>
      <c r="K890" s="11">
        <v>479.31</v>
      </c>
      <c r="L890" s="35">
        <v>50</v>
      </c>
      <c r="M890" s="11">
        <f t="shared" si="137"/>
        <v>966370.42</v>
      </c>
      <c r="N890" s="11"/>
      <c r="O890" s="11"/>
      <c r="P890" s="11"/>
      <c r="Q890" s="11">
        <f t="shared" si="138"/>
        <v>966370.42</v>
      </c>
      <c r="R890" s="11">
        <v>774329.16</v>
      </c>
      <c r="S890" s="35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>
        <v>192041.26</v>
      </c>
      <c r="AF890" s="74"/>
      <c r="AG890" s="29" t="s">
        <v>197</v>
      </c>
      <c r="AH890" s="118"/>
      <c r="AI890" s="159"/>
      <c r="AJ890" s="182" t="s">
        <v>1395</v>
      </c>
      <c r="AK890" s="182"/>
      <c r="AL890" s="182"/>
      <c r="AM890" s="182"/>
      <c r="AN890" s="182"/>
      <c r="AO890" s="70">
        <f>MAX(AO$26:AO889)+1</f>
        <v>820</v>
      </c>
      <c r="AP890" s="70" t="s">
        <v>142</v>
      </c>
      <c r="AQ890" s="70" t="str">
        <f t="shared" si="139"/>
        <v>820.</v>
      </c>
      <c r="AS890" s="87"/>
      <c r="AV890" s="114"/>
    </row>
    <row r="891" spans="1:48" ht="22.5" customHeight="1" x14ac:dyDescent="0.25">
      <c r="A891" s="93" t="str">
        <f t="shared" si="135"/>
        <v>821.</v>
      </c>
      <c r="B891" s="93">
        <v>2321</v>
      </c>
      <c r="C891" s="220" t="s">
        <v>95</v>
      </c>
      <c r="D891" s="8">
        <v>1999</v>
      </c>
      <c r="E891" s="9" t="s">
        <v>23</v>
      </c>
      <c r="F891" s="9" t="s">
        <v>24</v>
      </c>
      <c r="G891" s="12">
        <v>3</v>
      </c>
      <c r="H891" s="12">
        <v>3</v>
      </c>
      <c r="I891" s="11">
        <v>1785.6</v>
      </c>
      <c r="J891" s="11">
        <v>1035.5999999999999</v>
      </c>
      <c r="K891" s="11">
        <v>999.9</v>
      </c>
      <c r="L891" s="35">
        <v>65</v>
      </c>
      <c r="M891" s="11">
        <f t="shared" si="137"/>
        <v>1521817.26</v>
      </c>
      <c r="N891" s="11"/>
      <c r="O891" s="11"/>
      <c r="P891" s="11"/>
      <c r="Q891" s="11">
        <f t="shared" si="138"/>
        <v>1521817.26</v>
      </c>
      <c r="R891" s="11"/>
      <c r="S891" s="35"/>
      <c r="T891" s="11"/>
      <c r="U891" s="11">
        <v>957</v>
      </c>
      <c r="V891" s="11">
        <v>1521817.26</v>
      </c>
      <c r="W891" s="11"/>
      <c r="X891" s="11"/>
      <c r="Y891" s="11"/>
      <c r="Z891" s="11"/>
      <c r="AA891" s="11"/>
      <c r="AB891" s="11"/>
      <c r="AC891" s="11"/>
      <c r="AD891" s="11"/>
      <c r="AE891" s="11"/>
      <c r="AF891" s="74"/>
      <c r="AG891" s="29" t="s">
        <v>197</v>
      </c>
      <c r="AH891" s="118"/>
      <c r="AI891" s="159"/>
      <c r="AJ891" s="182"/>
      <c r="AK891" s="182"/>
      <c r="AL891" s="182"/>
      <c r="AM891" s="182"/>
      <c r="AN891" s="182"/>
      <c r="AO891" s="70">
        <f>MAX(AO$26:AO890)+1</f>
        <v>821</v>
      </c>
      <c r="AP891" s="70" t="s">
        <v>142</v>
      </c>
      <c r="AQ891" s="70" t="str">
        <f t="shared" si="139"/>
        <v>821.</v>
      </c>
      <c r="AS891" s="87"/>
      <c r="AV891" s="114"/>
    </row>
    <row r="892" spans="1:48" ht="22.5" customHeight="1" x14ac:dyDescent="0.25">
      <c r="A892" s="93" t="str">
        <f t="shared" si="135"/>
        <v>822.</v>
      </c>
      <c r="B892" s="93">
        <v>2488</v>
      </c>
      <c r="C892" s="220" t="s">
        <v>1278</v>
      </c>
      <c r="D892" s="8">
        <v>1952</v>
      </c>
      <c r="E892" s="9">
        <v>2016</v>
      </c>
      <c r="F892" s="9" t="s">
        <v>25</v>
      </c>
      <c r="G892" s="12">
        <v>2</v>
      </c>
      <c r="H892" s="12">
        <v>1</v>
      </c>
      <c r="I892" s="11">
        <v>340.5</v>
      </c>
      <c r="J892" s="11">
        <v>206.2</v>
      </c>
      <c r="K892" s="11">
        <v>191.4</v>
      </c>
      <c r="L892" s="35">
        <v>10</v>
      </c>
      <c r="M892" s="11">
        <f t="shared" si="137"/>
        <v>909898.02</v>
      </c>
      <c r="N892" s="11"/>
      <c r="O892" s="11"/>
      <c r="P892" s="11"/>
      <c r="Q892" s="11">
        <f t="shared" si="138"/>
        <v>909898.02</v>
      </c>
      <c r="R892" s="11"/>
      <c r="S892" s="35"/>
      <c r="T892" s="11"/>
      <c r="U892" s="11">
        <v>296</v>
      </c>
      <c r="V892" s="11">
        <v>909898.02</v>
      </c>
      <c r="W892" s="11"/>
      <c r="X892" s="11"/>
      <c r="Y892" s="11"/>
      <c r="Z892" s="11"/>
      <c r="AA892" s="11"/>
      <c r="AB892" s="11"/>
      <c r="AC892" s="11"/>
      <c r="AD892" s="11"/>
      <c r="AE892" s="11"/>
      <c r="AF892" s="74"/>
      <c r="AG892" s="29" t="s">
        <v>197</v>
      </c>
      <c r="AH892" s="118"/>
      <c r="AI892" s="159"/>
      <c r="AJ892" s="182"/>
      <c r="AK892" s="182"/>
      <c r="AL892" s="182"/>
      <c r="AM892" s="182"/>
      <c r="AN892" s="182"/>
      <c r="AO892" s="70">
        <f>MAX(AO$26:AO891)+1</f>
        <v>822</v>
      </c>
      <c r="AP892" s="70" t="s">
        <v>142</v>
      </c>
      <c r="AQ892" s="70" t="str">
        <f t="shared" si="139"/>
        <v>822.</v>
      </c>
      <c r="AS892" s="87"/>
      <c r="AV892" s="114"/>
    </row>
    <row r="893" spans="1:48" ht="22.5" customHeight="1" x14ac:dyDescent="0.25">
      <c r="A893" s="93" t="str">
        <f t="shared" si="135"/>
        <v>823.</v>
      </c>
      <c r="B893" s="93">
        <v>2463</v>
      </c>
      <c r="C893" s="225" t="s">
        <v>612</v>
      </c>
      <c r="D893" s="4">
        <v>1984</v>
      </c>
      <c r="E893" s="9" t="s">
        <v>23</v>
      </c>
      <c r="F893" s="9" t="s">
        <v>24</v>
      </c>
      <c r="G893" s="4">
        <v>5</v>
      </c>
      <c r="H893" s="4">
        <v>3</v>
      </c>
      <c r="I893" s="11">
        <v>2818.5</v>
      </c>
      <c r="J893" s="11">
        <v>1718.1</v>
      </c>
      <c r="K893" s="11">
        <v>1718.1</v>
      </c>
      <c r="L893" s="35">
        <v>108</v>
      </c>
      <c r="M893" s="11">
        <f t="shared" si="137"/>
        <v>1494986.15</v>
      </c>
      <c r="N893" s="11"/>
      <c r="O893" s="11"/>
      <c r="P893" s="11"/>
      <c r="Q893" s="11">
        <f t="shared" si="138"/>
        <v>1494986.15</v>
      </c>
      <c r="R893" s="11"/>
      <c r="S893" s="35"/>
      <c r="T893" s="11"/>
      <c r="U893" s="11">
        <v>785.6</v>
      </c>
      <c r="V893" s="11">
        <v>1494986.15</v>
      </c>
      <c r="W893" s="11"/>
      <c r="X893" s="11"/>
      <c r="Y893" s="11"/>
      <c r="Z893" s="11"/>
      <c r="AA893" s="11"/>
      <c r="AB893" s="11"/>
      <c r="AC893" s="11"/>
      <c r="AD893" s="11"/>
      <c r="AE893" s="11"/>
      <c r="AF893" s="74"/>
      <c r="AG893" s="29" t="s">
        <v>197</v>
      </c>
      <c r="AH893" s="118"/>
      <c r="AI893" s="159"/>
      <c r="AJ893" s="182"/>
      <c r="AK893" s="182"/>
      <c r="AL893" s="182"/>
      <c r="AM893" s="182"/>
      <c r="AN893" s="182"/>
      <c r="AO893" s="70">
        <f>MAX(AO$26:AO892)+1</f>
        <v>823</v>
      </c>
      <c r="AP893" s="70" t="s">
        <v>142</v>
      </c>
      <c r="AQ893" s="70" t="str">
        <f t="shared" si="139"/>
        <v>823.</v>
      </c>
      <c r="AS893" s="87"/>
      <c r="AV893" s="114"/>
    </row>
    <row r="894" spans="1:48" ht="22.5" customHeight="1" x14ac:dyDescent="0.25">
      <c r="A894" s="93" t="str">
        <f t="shared" si="135"/>
        <v/>
      </c>
      <c r="B894" s="93"/>
      <c r="C894" s="236" t="s">
        <v>189</v>
      </c>
      <c r="D894" s="8"/>
      <c r="E894" s="9"/>
      <c r="F894" s="9"/>
      <c r="G894" s="12"/>
      <c r="H894" s="12"/>
      <c r="I894" s="6">
        <f>SUM(I895:I912)</f>
        <v>28672.580000000005</v>
      </c>
      <c r="J894" s="6">
        <f>SUM(J895:J912)</f>
        <v>18453.199999999997</v>
      </c>
      <c r="K894" s="6">
        <f>SUM(K895:K912)</f>
        <v>18179.899999999998</v>
      </c>
      <c r="L894" s="34">
        <f>SUM(L895:L912)</f>
        <v>1225</v>
      </c>
      <c r="M894" s="6">
        <f>SUM(M895:M912)</f>
        <v>22508807.190000001</v>
      </c>
      <c r="N894" s="6"/>
      <c r="O894" s="6"/>
      <c r="P894" s="6"/>
      <c r="Q894" s="6">
        <f>SUM(Q895:Q912)</f>
        <v>22508807.190000001</v>
      </c>
      <c r="R894" s="6">
        <f>SUM(R895:R912)</f>
        <v>7494247.9400000004</v>
      </c>
      <c r="S894" s="6"/>
      <c r="T894" s="6"/>
      <c r="U894" s="6">
        <f>SUM(U895:U912)</f>
        <v>3762.8999999999996</v>
      </c>
      <c r="V894" s="6">
        <f>SUM(V895:V912)</f>
        <v>13347489</v>
      </c>
      <c r="W894" s="6"/>
      <c r="X894" s="6"/>
      <c r="Y894" s="6"/>
      <c r="Z894" s="6"/>
      <c r="AA894" s="6">
        <f>SUM(AA895:AA912)</f>
        <v>589.40000000000009</v>
      </c>
      <c r="AB894" s="6">
        <f>SUM(AB895:AB912)</f>
        <v>1406665.63</v>
      </c>
      <c r="AC894" s="6"/>
      <c r="AD894" s="6"/>
      <c r="AE894" s="6"/>
      <c r="AF894" s="201">
        <f>SUM(AF895:AF912)</f>
        <v>260404.62</v>
      </c>
      <c r="AG894" s="29"/>
      <c r="AH894" s="118"/>
      <c r="AI894" s="159"/>
      <c r="AJ894" s="182"/>
      <c r="AK894" s="182"/>
      <c r="AL894" s="182"/>
      <c r="AM894" s="182"/>
      <c r="AN894" s="182"/>
      <c r="AQ894" s="70" t="str">
        <f t="shared" si="139"/>
        <v/>
      </c>
      <c r="AR894" s="70"/>
      <c r="AS894" s="70"/>
      <c r="AV894" s="114"/>
    </row>
    <row r="895" spans="1:48" ht="22.5" customHeight="1" x14ac:dyDescent="0.25">
      <c r="A895" s="93" t="str">
        <f t="shared" si="135"/>
        <v>824.</v>
      </c>
      <c r="B895" s="93">
        <v>2472</v>
      </c>
      <c r="C895" s="220" t="s">
        <v>598</v>
      </c>
      <c r="D895" s="8">
        <v>1990</v>
      </c>
      <c r="E895" s="9" t="s">
        <v>23</v>
      </c>
      <c r="F895" s="9" t="s">
        <v>24</v>
      </c>
      <c r="G895" s="12">
        <v>4</v>
      </c>
      <c r="H895" s="12">
        <v>2</v>
      </c>
      <c r="I895" s="11">
        <v>1737</v>
      </c>
      <c r="J895" s="11">
        <v>1553</v>
      </c>
      <c r="K895" s="11">
        <v>864.3</v>
      </c>
      <c r="L895" s="35">
        <v>70</v>
      </c>
      <c r="M895" s="11">
        <f t="shared" ref="M895:M912" si="140">R895+T895+V895+X895+Z895+AB895+AE895+AF895</f>
        <v>1648134.66</v>
      </c>
      <c r="N895" s="11"/>
      <c r="O895" s="11"/>
      <c r="P895" s="11"/>
      <c r="Q895" s="11">
        <f t="shared" ref="Q895:Q912" si="141">M895</f>
        <v>1648134.66</v>
      </c>
      <c r="R895" s="11"/>
      <c r="S895" s="35"/>
      <c r="T895" s="11"/>
      <c r="U895" s="11">
        <v>596.5</v>
      </c>
      <c r="V895" s="11">
        <v>1648134.66</v>
      </c>
      <c r="W895" s="11"/>
      <c r="X895" s="11"/>
      <c r="Y895" s="11"/>
      <c r="Z895" s="11"/>
      <c r="AA895" s="11"/>
      <c r="AB895" s="11"/>
      <c r="AC895" s="11"/>
      <c r="AD895" s="11"/>
      <c r="AE895" s="11"/>
      <c r="AF895" s="74"/>
      <c r="AG895" s="29" t="s">
        <v>197</v>
      </c>
      <c r="AH895" s="118"/>
      <c r="AI895" s="159"/>
      <c r="AJ895" s="182"/>
      <c r="AK895" s="182"/>
      <c r="AL895" s="182"/>
      <c r="AM895" s="182"/>
      <c r="AN895" s="182"/>
      <c r="AO895" s="70">
        <f>MAX(AO$26:AO894)+1</f>
        <v>824</v>
      </c>
      <c r="AP895" s="70" t="s">
        <v>142</v>
      </c>
      <c r="AQ895" s="70" t="str">
        <f t="shared" si="139"/>
        <v>824.</v>
      </c>
      <c r="AS895" s="87"/>
      <c r="AV895" s="114"/>
    </row>
    <row r="896" spans="1:48" ht="22.5" customHeight="1" x14ac:dyDescent="0.25">
      <c r="A896" s="93" t="str">
        <f t="shared" si="135"/>
        <v>825.</v>
      </c>
      <c r="B896" s="93">
        <v>2546</v>
      </c>
      <c r="C896" s="220" t="s">
        <v>601</v>
      </c>
      <c r="D896" s="8">
        <v>1978</v>
      </c>
      <c r="E896" s="9" t="s">
        <v>23</v>
      </c>
      <c r="F896" s="9" t="s">
        <v>24</v>
      </c>
      <c r="G896" s="12">
        <v>5</v>
      </c>
      <c r="H896" s="12">
        <v>2</v>
      </c>
      <c r="I896" s="11">
        <v>3166.38</v>
      </c>
      <c r="J896" s="11">
        <v>2268</v>
      </c>
      <c r="K896" s="11">
        <v>2268</v>
      </c>
      <c r="L896" s="35">
        <v>205</v>
      </c>
      <c r="M896" s="11">
        <f t="shared" si="140"/>
        <v>885430.55</v>
      </c>
      <c r="N896" s="11"/>
      <c r="O896" s="11"/>
      <c r="P896" s="11"/>
      <c r="Q896" s="11">
        <f t="shared" si="141"/>
        <v>885430.55</v>
      </c>
      <c r="R896" s="11">
        <v>885430.55</v>
      </c>
      <c r="S896" s="35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74"/>
      <c r="AG896" s="29" t="s">
        <v>197</v>
      </c>
      <c r="AH896" s="118"/>
      <c r="AI896" s="159"/>
      <c r="AJ896" s="182" t="s">
        <v>1396</v>
      </c>
      <c r="AK896" s="182"/>
      <c r="AL896" s="182"/>
      <c r="AM896" s="182"/>
      <c r="AN896" s="182"/>
      <c r="AO896" s="70">
        <f>MAX(AO$26:AO895)+1</f>
        <v>825</v>
      </c>
      <c r="AP896" s="70" t="s">
        <v>142</v>
      </c>
      <c r="AQ896" s="70" t="str">
        <f t="shared" si="139"/>
        <v>825.</v>
      </c>
      <c r="AS896" s="87"/>
      <c r="AV896" s="114"/>
    </row>
    <row r="897" spans="1:48" ht="22.5" customHeight="1" x14ac:dyDescent="0.25">
      <c r="A897" s="93" t="str">
        <f t="shared" si="135"/>
        <v>826.</v>
      </c>
      <c r="B897" s="93">
        <v>2544</v>
      </c>
      <c r="C897" s="225" t="s">
        <v>626</v>
      </c>
      <c r="D897" s="4">
        <v>1963</v>
      </c>
      <c r="E897" s="9" t="s">
        <v>23</v>
      </c>
      <c r="F897" s="9" t="s">
        <v>24</v>
      </c>
      <c r="G897" s="4">
        <v>4</v>
      </c>
      <c r="H897" s="4">
        <v>2</v>
      </c>
      <c r="I897" s="11">
        <v>1293.7</v>
      </c>
      <c r="J897" s="11">
        <v>1185.3</v>
      </c>
      <c r="K897" s="11">
        <v>761</v>
      </c>
      <c r="L897" s="35">
        <v>45</v>
      </c>
      <c r="M897" s="11">
        <f t="shared" si="140"/>
        <v>3006329.71</v>
      </c>
      <c r="N897" s="11"/>
      <c r="O897" s="11"/>
      <c r="P897" s="11"/>
      <c r="Q897" s="11">
        <f t="shared" si="141"/>
        <v>3006329.71</v>
      </c>
      <c r="R897" s="11"/>
      <c r="S897" s="35"/>
      <c r="T897" s="11"/>
      <c r="U897" s="11">
        <v>609</v>
      </c>
      <c r="V897" s="11">
        <v>3006329.71</v>
      </c>
      <c r="W897" s="11"/>
      <c r="X897" s="11"/>
      <c r="Y897" s="11"/>
      <c r="Z897" s="11"/>
      <c r="AA897" s="11"/>
      <c r="AB897" s="11"/>
      <c r="AC897" s="11"/>
      <c r="AD897" s="11"/>
      <c r="AE897" s="11"/>
      <c r="AF897" s="74"/>
      <c r="AG897" s="29" t="s">
        <v>197</v>
      </c>
      <c r="AH897" s="118"/>
      <c r="AI897" s="159"/>
      <c r="AJ897" s="182"/>
      <c r="AK897" s="182"/>
      <c r="AL897" s="182"/>
      <c r="AM897" s="182"/>
      <c r="AN897" s="182"/>
      <c r="AO897" s="70">
        <f>MAX(AO$26:AO896)+1</f>
        <v>826</v>
      </c>
      <c r="AP897" s="70" t="s">
        <v>142</v>
      </c>
      <c r="AQ897" s="70" t="str">
        <f t="shared" si="139"/>
        <v>826.</v>
      </c>
      <c r="AS897" s="87"/>
      <c r="AV897" s="114"/>
    </row>
    <row r="898" spans="1:48" ht="22.5" customHeight="1" x14ac:dyDescent="0.25">
      <c r="A898" s="93" t="str">
        <f t="shared" si="135"/>
        <v>827.</v>
      </c>
      <c r="B898" s="93">
        <v>2293</v>
      </c>
      <c r="C898" s="220" t="s">
        <v>589</v>
      </c>
      <c r="D898" s="8">
        <v>1854</v>
      </c>
      <c r="E898" s="9" t="s">
        <v>23</v>
      </c>
      <c r="F898" s="9" t="s">
        <v>25</v>
      </c>
      <c r="G898" s="12">
        <v>2</v>
      </c>
      <c r="H898" s="12">
        <v>2</v>
      </c>
      <c r="I898" s="11">
        <v>394</v>
      </c>
      <c r="J898" s="11">
        <v>231.3</v>
      </c>
      <c r="K898" s="11">
        <v>231.3</v>
      </c>
      <c r="L898" s="35">
        <v>15</v>
      </c>
      <c r="M898" s="11">
        <f t="shared" si="140"/>
        <v>1745056.33</v>
      </c>
      <c r="N898" s="11"/>
      <c r="O898" s="11"/>
      <c r="P898" s="11"/>
      <c r="Q898" s="11">
        <f t="shared" si="141"/>
        <v>1745056.33</v>
      </c>
      <c r="R898" s="11"/>
      <c r="S898" s="35"/>
      <c r="T898" s="11"/>
      <c r="U898" s="11">
        <v>402</v>
      </c>
      <c r="V898" s="11">
        <v>1745056.33</v>
      </c>
      <c r="W898" s="11"/>
      <c r="X898" s="11"/>
      <c r="Y898" s="11"/>
      <c r="Z898" s="11"/>
      <c r="AA898" s="11"/>
      <c r="AB898" s="11"/>
      <c r="AC898" s="11"/>
      <c r="AD898" s="11"/>
      <c r="AE898" s="11"/>
      <c r="AF898" s="74"/>
      <c r="AG898" s="29" t="s">
        <v>197</v>
      </c>
      <c r="AH898" s="118"/>
      <c r="AI898" s="159"/>
      <c r="AJ898" s="182"/>
      <c r="AK898" s="182"/>
      <c r="AL898" s="182"/>
      <c r="AM898" s="182"/>
      <c r="AN898" s="182"/>
      <c r="AO898" s="70">
        <f>MAX(AO$26:AO897)+1</f>
        <v>827</v>
      </c>
      <c r="AP898" s="70" t="s">
        <v>142</v>
      </c>
      <c r="AQ898" s="70" t="str">
        <f t="shared" si="139"/>
        <v>827.</v>
      </c>
      <c r="AS898" s="87"/>
      <c r="AV898" s="114"/>
    </row>
    <row r="899" spans="1:48" ht="22.5" customHeight="1" x14ac:dyDescent="0.25">
      <c r="A899" s="93" t="str">
        <f t="shared" si="135"/>
        <v>828.</v>
      </c>
      <c r="B899" s="93">
        <v>2307</v>
      </c>
      <c r="C899" s="225" t="s">
        <v>606</v>
      </c>
      <c r="D899" s="4">
        <v>1983</v>
      </c>
      <c r="E899" s="9" t="s">
        <v>23</v>
      </c>
      <c r="F899" s="9" t="s">
        <v>24</v>
      </c>
      <c r="G899" s="4">
        <v>2</v>
      </c>
      <c r="H899" s="4">
        <v>2</v>
      </c>
      <c r="I899" s="11">
        <v>574.4</v>
      </c>
      <c r="J899" s="11">
        <v>324.5</v>
      </c>
      <c r="K899" s="11">
        <v>324.5</v>
      </c>
      <c r="L899" s="35">
        <v>28</v>
      </c>
      <c r="M899" s="11">
        <f t="shared" si="140"/>
        <v>250960.75</v>
      </c>
      <c r="N899" s="11"/>
      <c r="O899" s="11"/>
      <c r="P899" s="11"/>
      <c r="Q899" s="11">
        <f t="shared" si="141"/>
        <v>250960.75</v>
      </c>
      <c r="R899" s="11"/>
      <c r="S899" s="35"/>
      <c r="T899" s="11"/>
      <c r="U899" s="11"/>
      <c r="V899" s="11"/>
      <c r="W899" s="11"/>
      <c r="X899" s="11"/>
      <c r="Y899" s="11"/>
      <c r="Z899" s="11"/>
      <c r="AA899" s="11">
        <v>121.6</v>
      </c>
      <c r="AB899" s="11">
        <v>250960.75</v>
      </c>
      <c r="AC899" s="11"/>
      <c r="AD899" s="11"/>
      <c r="AE899" s="11"/>
      <c r="AF899" s="74"/>
      <c r="AG899" s="29" t="s">
        <v>197</v>
      </c>
      <c r="AH899" s="118"/>
      <c r="AI899" s="159"/>
      <c r="AJ899" s="182"/>
      <c r="AK899" s="182"/>
      <c r="AL899" s="182"/>
      <c r="AM899" s="182"/>
      <c r="AN899" s="182"/>
      <c r="AO899" s="70">
        <f>MAX(AO$26:AO898)+1</f>
        <v>828</v>
      </c>
      <c r="AP899" s="70" t="s">
        <v>142</v>
      </c>
      <c r="AQ899" s="70" t="str">
        <f t="shared" si="139"/>
        <v>828.</v>
      </c>
      <c r="AS899" s="87"/>
      <c r="AV899" s="114"/>
    </row>
    <row r="900" spans="1:48" ht="22.5" customHeight="1" x14ac:dyDescent="0.25">
      <c r="A900" s="93" t="str">
        <f t="shared" si="135"/>
        <v>829.</v>
      </c>
      <c r="B900" s="93">
        <v>2319</v>
      </c>
      <c r="C900" s="220" t="s">
        <v>587</v>
      </c>
      <c r="D900" s="8">
        <v>1993</v>
      </c>
      <c r="E900" s="9" t="s">
        <v>23</v>
      </c>
      <c r="F900" s="9" t="s">
        <v>24</v>
      </c>
      <c r="G900" s="12">
        <v>5</v>
      </c>
      <c r="H900" s="12">
        <v>4</v>
      </c>
      <c r="I900" s="11">
        <v>3133.7</v>
      </c>
      <c r="J900" s="11">
        <v>1873.9</v>
      </c>
      <c r="K900" s="11">
        <v>1873.9</v>
      </c>
      <c r="L900" s="35">
        <v>114</v>
      </c>
      <c r="M900" s="11">
        <f t="shared" si="140"/>
        <v>748109.81</v>
      </c>
      <c r="N900" s="11"/>
      <c r="O900" s="11"/>
      <c r="P900" s="11"/>
      <c r="Q900" s="11">
        <f t="shared" si="141"/>
        <v>748109.81</v>
      </c>
      <c r="R900" s="11">
        <v>748109.81</v>
      </c>
      <c r="S900" s="35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74"/>
      <c r="AG900" s="29" t="s">
        <v>197</v>
      </c>
      <c r="AH900" s="118"/>
      <c r="AI900" s="159"/>
      <c r="AJ900" s="182" t="s">
        <v>1396</v>
      </c>
      <c r="AK900" s="182"/>
      <c r="AL900" s="182"/>
      <c r="AM900" s="182"/>
      <c r="AN900" s="182"/>
      <c r="AO900" s="70">
        <f>MAX(AO$26:AO899)+1</f>
        <v>829</v>
      </c>
      <c r="AP900" s="70" t="s">
        <v>142</v>
      </c>
      <c r="AQ900" s="70" t="str">
        <f t="shared" si="139"/>
        <v>829.</v>
      </c>
      <c r="AS900" s="87"/>
      <c r="AV900" s="114"/>
    </row>
    <row r="901" spans="1:48" ht="22.5" customHeight="1" x14ac:dyDescent="0.25">
      <c r="A901" s="93" t="str">
        <f t="shared" si="135"/>
        <v>830.</v>
      </c>
      <c r="B901" s="93">
        <v>2322</v>
      </c>
      <c r="C901" s="225" t="s">
        <v>607</v>
      </c>
      <c r="D901" s="4">
        <v>1981</v>
      </c>
      <c r="E901" s="9" t="s">
        <v>23</v>
      </c>
      <c r="F901" s="9" t="s">
        <v>24</v>
      </c>
      <c r="G901" s="4">
        <v>2</v>
      </c>
      <c r="H901" s="4">
        <v>2</v>
      </c>
      <c r="I901" s="11">
        <v>583.5</v>
      </c>
      <c r="J901" s="11">
        <v>338.4</v>
      </c>
      <c r="K901" s="11">
        <v>338.4</v>
      </c>
      <c r="L901" s="35">
        <v>26</v>
      </c>
      <c r="M901" s="11">
        <f t="shared" si="140"/>
        <v>276304.27</v>
      </c>
      <c r="N901" s="11"/>
      <c r="O901" s="11"/>
      <c r="P901" s="11"/>
      <c r="Q901" s="11">
        <f t="shared" si="141"/>
        <v>276304.27</v>
      </c>
      <c r="R901" s="11"/>
      <c r="S901" s="35"/>
      <c r="T901" s="11"/>
      <c r="U901" s="11"/>
      <c r="V901" s="11"/>
      <c r="W901" s="11"/>
      <c r="X901" s="11"/>
      <c r="Y901" s="11"/>
      <c r="Z901" s="11"/>
      <c r="AA901" s="11">
        <v>101.5</v>
      </c>
      <c r="AB901" s="11">
        <v>276304.27</v>
      </c>
      <c r="AC901" s="11"/>
      <c r="AD901" s="11"/>
      <c r="AE901" s="11"/>
      <c r="AF901" s="74"/>
      <c r="AG901" s="29" t="s">
        <v>197</v>
      </c>
      <c r="AH901" s="118"/>
      <c r="AI901" s="159"/>
      <c r="AJ901" s="182"/>
      <c r="AK901" s="182"/>
      <c r="AL901" s="182"/>
      <c r="AM901" s="182"/>
      <c r="AN901" s="182"/>
      <c r="AO901" s="70">
        <f>MAX(AO$26:AO900)+1</f>
        <v>830</v>
      </c>
      <c r="AP901" s="70" t="s">
        <v>142</v>
      </c>
      <c r="AQ901" s="70" t="str">
        <f t="shared" si="139"/>
        <v>830.</v>
      </c>
      <c r="AS901" s="87"/>
      <c r="AV901" s="114"/>
    </row>
    <row r="902" spans="1:48" ht="22.5" customHeight="1" x14ac:dyDescent="0.25">
      <c r="A902" s="93" t="str">
        <f t="shared" si="135"/>
        <v>831.</v>
      </c>
      <c r="B902" s="93">
        <v>2359</v>
      </c>
      <c r="C902" s="225" t="s">
        <v>591</v>
      </c>
      <c r="D902" s="4">
        <v>1969</v>
      </c>
      <c r="E902" s="9" t="s">
        <v>23</v>
      </c>
      <c r="F902" s="9" t="s">
        <v>24</v>
      </c>
      <c r="G902" s="4">
        <v>5</v>
      </c>
      <c r="H902" s="4">
        <v>2</v>
      </c>
      <c r="I902" s="11">
        <v>1768.6</v>
      </c>
      <c r="J902" s="11">
        <v>1768.6</v>
      </c>
      <c r="K902" s="11">
        <v>1200</v>
      </c>
      <c r="L902" s="35">
        <v>75</v>
      </c>
      <c r="M902" s="11">
        <f t="shared" si="140"/>
        <v>1683419.16</v>
      </c>
      <c r="N902" s="11"/>
      <c r="O902" s="11"/>
      <c r="P902" s="11"/>
      <c r="Q902" s="11">
        <f t="shared" si="141"/>
        <v>1683419.16</v>
      </c>
      <c r="R902" s="11"/>
      <c r="S902" s="35"/>
      <c r="T902" s="11"/>
      <c r="U902" s="11">
        <v>518.20000000000005</v>
      </c>
      <c r="V902" s="11">
        <v>1683419.16</v>
      </c>
      <c r="W902" s="11"/>
      <c r="X902" s="11"/>
      <c r="Y902" s="11"/>
      <c r="Z902" s="11"/>
      <c r="AA902" s="11"/>
      <c r="AB902" s="11"/>
      <c r="AC902" s="11"/>
      <c r="AD902" s="11"/>
      <c r="AE902" s="11"/>
      <c r="AF902" s="74"/>
      <c r="AG902" s="29" t="s">
        <v>197</v>
      </c>
      <c r="AH902" s="118"/>
      <c r="AI902" s="159"/>
      <c r="AJ902" s="182"/>
      <c r="AK902" s="182"/>
      <c r="AL902" s="182"/>
      <c r="AM902" s="182"/>
      <c r="AN902" s="182"/>
      <c r="AO902" s="70">
        <f>MAX(AO$26:AO901)+1</f>
        <v>831</v>
      </c>
      <c r="AP902" s="70" t="s">
        <v>142</v>
      </c>
      <c r="AQ902" s="70" t="str">
        <f t="shared" si="139"/>
        <v>831.</v>
      </c>
      <c r="AS902" s="87"/>
      <c r="AV902" s="114"/>
    </row>
    <row r="903" spans="1:48" ht="22.5" customHeight="1" x14ac:dyDescent="0.25">
      <c r="A903" s="93" t="str">
        <f t="shared" si="135"/>
        <v>832.</v>
      </c>
      <c r="B903" s="93">
        <v>2393</v>
      </c>
      <c r="C903" s="225" t="s">
        <v>608</v>
      </c>
      <c r="D903" s="4">
        <v>1986</v>
      </c>
      <c r="E903" s="9" t="s">
        <v>23</v>
      </c>
      <c r="F903" s="9" t="s">
        <v>24</v>
      </c>
      <c r="G903" s="4">
        <v>2</v>
      </c>
      <c r="H903" s="4">
        <v>3</v>
      </c>
      <c r="I903" s="11">
        <v>288.2</v>
      </c>
      <c r="J903" s="11">
        <v>179.2</v>
      </c>
      <c r="K903" s="11">
        <v>179.2</v>
      </c>
      <c r="L903" s="35">
        <v>14</v>
      </c>
      <c r="M903" s="11">
        <f t="shared" si="140"/>
        <v>1198263.02</v>
      </c>
      <c r="N903" s="11"/>
      <c r="O903" s="11"/>
      <c r="P903" s="11"/>
      <c r="Q903" s="11">
        <f t="shared" si="141"/>
        <v>1198263.02</v>
      </c>
      <c r="R903" s="11"/>
      <c r="S903" s="35"/>
      <c r="T903" s="11"/>
      <c r="U903" s="11">
        <v>234.6</v>
      </c>
      <c r="V903" s="11">
        <v>1198263.02</v>
      </c>
      <c r="W903" s="11"/>
      <c r="X903" s="11"/>
      <c r="Y903" s="11"/>
      <c r="Z903" s="11"/>
      <c r="AA903" s="11"/>
      <c r="AB903" s="11"/>
      <c r="AC903" s="11"/>
      <c r="AD903" s="11"/>
      <c r="AE903" s="11"/>
      <c r="AF903" s="74"/>
      <c r="AG903" s="29" t="s">
        <v>197</v>
      </c>
      <c r="AH903" s="118"/>
      <c r="AI903" s="159"/>
      <c r="AJ903" s="182"/>
      <c r="AK903" s="182"/>
      <c r="AL903" s="182"/>
      <c r="AM903" s="182"/>
      <c r="AN903" s="182"/>
      <c r="AO903" s="70">
        <f>MAX(AO$26:AO902)+1</f>
        <v>832</v>
      </c>
      <c r="AP903" s="70" t="s">
        <v>142</v>
      </c>
      <c r="AQ903" s="70" t="str">
        <f t="shared" si="139"/>
        <v>832.</v>
      </c>
      <c r="AS903" s="87"/>
      <c r="AV903" s="114"/>
    </row>
    <row r="904" spans="1:48" ht="22.5" customHeight="1" x14ac:dyDescent="0.25">
      <c r="A904" s="93" t="str">
        <f t="shared" si="135"/>
        <v>833.</v>
      </c>
      <c r="B904" s="93">
        <v>2412</v>
      </c>
      <c r="C904" s="220" t="s">
        <v>592</v>
      </c>
      <c r="D904" s="8">
        <v>1976</v>
      </c>
      <c r="E904" s="9" t="s">
        <v>23</v>
      </c>
      <c r="F904" s="9" t="s">
        <v>24</v>
      </c>
      <c r="G904" s="12">
        <v>5</v>
      </c>
      <c r="H904" s="12">
        <v>2</v>
      </c>
      <c r="I904" s="11">
        <v>1769.9</v>
      </c>
      <c r="J904" s="11">
        <v>1738</v>
      </c>
      <c r="K904" s="11">
        <v>1680.2</v>
      </c>
      <c r="L904" s="35">
        <v>68</v>
      </c>
      <c r="M904" s="11">
        <f t="shared" si="140"/>
        <v>1521983.36</v>
      </c>
      <c r="N904" s="11"/>
      <c r="O904" s="11"/>
      <c r="P904" s="11"/>
      <c r="Q904" s="11">
        <f t="shared" si="141"/>
        <v>1521983.36</v>
      </c>
      <c r="R904" s="11"/>
      <c r="S904" s="35"/>
      <c r="T904" s="11"/>
      <c r="U904" s="11">
        <v>484.1</v>
      </c>
      <c r="V904" s="11">
        <v>1521983.36</v>
      </c>
      <c r="W904" s="11"/>
      <c r="X904" s="11"/>
      <c r="Y904" s="11"/>
      <c r="Z904" s="11"/>
      <c r="AA904" s="11"/>
      <c r="AB904" s="11"/>
      <c r="AC904" s="11"/>
      <c r="AD904" s="11"/>
      <c r="AE904" s="11"/>
      <c r="AF904" s="74"/>
      <c r="AG904" s="29" t="s">
        <v>197</v>
      </c>
      <c r="AH904" s="118"/>
      <c r="AI904" s="159"/>
      <c r="AJ904" s="182"/>
      <c r="AK904" s="182"/>
      <c r="AL904" s="182"/>
      <c r="AM904" s="182"/>
      <c r="AN904" s="182"/>
      <c r="AO904" s="70">
        <f>MAX(AO$26:AO903)+1</f>
        <v>833</v>
      </c>
      <c r="AP904" s="70" t="s">
        <v>142</v>
      </c>
      <c r="AQ904" s="70" t="str">
        <f t="shared" si="139"/>
        <v>833.</v>
      </c>
      <c r="AS904" s="87"/>
      <c r="AV904" s="114"/>
    </row>
    <row r="905" spans="1:48" ht="22.5" customHeight="1" x14ac:dyDescent="0.25">
      <c r="A905" s="93" t="str">
        <f t="shared" si="135"/>
        <v>834.</v>
      </c>
      <c r="B905" s="93">
        <v>2421</v>
      </c>
      <c r="C905" s="225" t="s">
        <v>609</v>
      </c>
      <c r="D905" s="4">
        <v>1984</v>
      </c>
      <c r="E905" s="9" t="s">
        <v>23</v>
      </c>
      <c r="F905" s="9" t="s">
        <v>25</v>
      </c>
      <c r="G905" s="4">
        <v>2</v>
      </c>
      <c r="H905" s="4">
        <v>1</v>
      </c>
      <c r="I905" s="11">
        <v>380.4</v>
      </c>
      <c r="J905" s="11">
        <v>170.8</v>
      </c>
      <c r="K905" s="11">
        <v>170.8</v>
      </c>
      <c r="L905" s="35">
        <v>18</v>
      </c>
      <c r="M905" s="11">
        <f t="shared" si="140"/>
        <v>364130.47</v>
      </c>
      <c r="N905" s="11"/>
      <c r="O905" s="11"/>
      <c r="P905" s="11"/>
      <c r="Q905" s="11">
        <f t="shared" si="141"/>
        <v>364130.47</v>
      </c>
      <c r="R905" s="11"/>
      <c r="S905" s="35"/>
      <c r="T905" s="11"/>
      <c r="U905" s="11"/>
      <c r="V905" s="11"/>
      <c r="W905" s="11"/>
      <c r="X905" s="11"/>
      <c r="Y905" s="11"/>
      <c r="Z905" s="11"/>
      <c r="AA905" s="11">
        <v>110</v>
      </c>
      <c r="AB905" s="11">
        <v>364130.47</v>
      </c>
      <c r="AC905" s="11"/>
      <c r="AD905" s="11"/>
      <c r="AE905" s="11"/>
      <c r="AF905" s="74"/>
      <c r="AG905" s="29" t="s">
        <v>197</v>
      </c>
      <c r="AH905" s="118"/>
      <c r="AI905" s="159"/>
      <c r="AJ905" s="182"/>
      <c r="AK905" s="182"/>
      <c r="AL905" s="182"/>
      <c r="AM905" s="182"/>
      <c r="AN905" s="182"/>
      <c r="AO905" s="70">
        <f>MAX(AO$26:AO904)+1</f>
        <v>834</v>
      </c>
      <c r="AP905" s="70" t="s">
        <v>142</v>
      </c>
      <c r="AQ905" s="70" t="str">
        <f t="shared" si="139"/>
        <v>834.</v>
      </c>
      <c r="AS905" s="87"/>
      <c r="AV905" s="114"/>
    </row>
    <row r="906" spans="1:48" ht="22.5" customHeight="1" x14ac:dyDescent="0.25">
      <c r="A906" s="93" t="str">
        <f t="shared" ref="A906:A954" si="142">AQ906</f>
        <v>835.</v>
      </c>
      <c r="B906" s="93">
        <v>2417</v>
      </c>
      <c r="C906" s="220" t="s">
        <v>593</v>
      </c>
      <c r="D906" s="8">
        <v>1974</v>
      </c>
      <c r="E906" s="9" t="s">
        <v>23</v>
      </c>
      <c r="F906" s="9" t="s">
        <v>25</v>
      </c>
      <c r="G906" s="12">
        <v>2</v>
      </c>
      <c r="H906" s="12">
        <v>1</v>
      </c>
      <c r="I906" s="11">
        <v>168</v>
      </c>
      <c r="J906" s="11">
        <v>121.8</v>
      </c>
      <c r="K906" s="11">
        <v>121.8</v>
      </c>
      <c r="L906" s="35">
        <v>10</v>
      </c>
      <c r="M906" s="11">
        <f t="shared" si="140"/>
        <v>139513.49</v>
      </c>
      <c r="N906" s="11"/>
      <c r="O906" s="11"/>
      <c r="P906" s="11"/>
      <c r="Q906" s="11">
        <f t="shared" si="141"/>
        <v>139513.49</v>
      </c>
      <c r="R906" s="11"/>
      <c r="S906" s="35"/>
      <c r="T906" s="11"/>
      <c r="U906" s="11"/>
      <c r="V906" s="11"/>
      <c r="W906" s="11"/>
      <c r="X906" s="11"/>
      <c r="Y906" s="11"/>
      <c r="Z906" s="11"/>
      <c r="AA906" s="11">
        <v>72.3</v>
      </c>
      <c r="AB906" s="11">
        <v>139513.49</v>
      </c>
      <c r="AC906" s="11"/>
      <c r="AD906" s="11"/>
      <c r="AE906" s="11"/>
      <c r="AF906" s="74"/>
      <c r="AG906" s="29" t="s">
        <v>197</v>
      </c>
      <c r="AH906" s="118"/>
      <c r="AI906" s="159"/>
      <c r="AJ906" s="182"/>
      <c r="AK906" s="182"/>
      <c r="AL906" s="182"/>
      <c r="AM906" s="182"/>
      <c r="AN906" s="182"/>
      <c r="AO906" s="70">
        <f>MAX(AO$26:AO905)+1</f>
        <v>835</v>
      </c>
      <c r="AP906" s="70" t="s">
        <v>142</v>
      </c>
      <c r="AQ906" s="70" t="str">
        <f t="shared" si="139"/>
        <v>835.</v>
      </c>
      <c r="AS906" s="87"/>
      <c r="AV906" s="114"/>
    </row>
    <row r="907" spans="1:48" ht="22.5" customHeight="1" x14ac:dyDescent="0.25">
      <c r="A907" s="93" t="str">
        <f t="shared" si="142"/>
        <v>836.</v>
      </c>
      <c r="B907" s="93">
        <v>2432</v>
      </c>
      <c r="C907" s="225" t="s">
        <v>93</v>
      </c>
      <c r="D907" s="4">
        <v>1962</v>
      </c>
      <c r="E907" s="9" t="s">
        <v>23</v>
      </c>
      <c r="F907" s="9" t="s">
        <v>25</v>
      </c>
      <c r="G907" s="4">
        <v>2</v>
      </c>
      <c r="H907" s="4">
        <v>1</v>
      </c>
      <c r="I907" s="11">
        <v>253.7</v>
      </c>
      <c r="J907" s="11">
        <v>173.3</v>
      </c>
      <c r="K907" s="11">
        <v>173.3</v>
      </c>
      <c r="L907" s="35">
        <v>13</v>
      </c>
      <c r="M907" s="11">
        <f t="shared" si="140"/>
        <v>836801.85</v>
      </c>
      <c r="N907" s="11"/>
      <c r="O907" s="11"/>
      <c r="P907" s="11"/>
      <c r="Q907" s="11">
        <f t="shared" si="141"/>
        <v>836801.85</v>
      </c>
      <c r="R907" s="11"/>
      <c r="S907" s="35"/>
      <c r="T907" s="11"/>
      <c r="U907" s="11">
        <v>240</v>
      </c>
      <c r="V907" s="11">
        <v>836801.85</v>
      </c>
      <c r="W907" s="11"/>
      <c r="X907" s="11"/>
      <c r="Y907" s="11"/>
      <c r="Z907" s="11"/>
      <c r="AA907" s="11"/>
      <c r="AB907" s="11"/>
      <c r="AC907" s="11"/>
      <c r="AD907" s="11"/>
      <c r="AE907" s="11"/>
      <c r="AF907" s="74"/>
      <c r="AG907" s="29" t="s">
        <v>197</v>
      </c>
      <c r="AH907" s="118"/>
      <c r="AI907" s="159"/>
      <c r="AJ907" s="182"/>
      <c r="AK907" s="182"/>
      <c r="AL907" s="182"/>
      <c r="AM907" s="182"/>
      <c r="AN907" s="182"/>
      <c r="AO907" s="70">
        <f>MAX(AO$26:AO906)+1</f>
        <v>836</v>
      </c>
      <c r="AP907" s="70" t="s">
        <v>142</v>
      </c>
      <c r="AQ907" s="70" t="str">
        <f t="shared" si="139"/>
        <v>836.</v>
      </c>
      <c r="AS907" s="87"/>
      <c r="AV907" s="114"/>
    </row>
    <row r="908" spans="1:48" ht="22.5" customHeight="1" x14ac:dyDescent="0.25">
      <c r="A908" s="93" t="str">
        <f t="shared" si="142"/>
        <v>837.</v>
      </c>
      <c r="B908" s="93">
        <v>2435</v>
      </c>
      <c r="C908" s="220" t="s">
        <v>594</v>
      </c>
      <c r="D908" s="8">
        <v>1985</v>
      </c>
      <c r="E908" s="9" t="s">
        <v>23</v>
      </c>
      <c r="F908" s="9" t="s">
        <v>26</v>
      </c>
      <c r="G908" s="12">
        <v>5</v>
      </c>
      <c r="H908" s="12">
        <v>4</v>
      </c>
      <c r="I908" s="11">
        <v>2664</v>
      </c>
      <c r="J908" s="11">
        <v>1506.9</v>
      </c>
      <c r="K908" s="11">
        <v>1506.9</v>
      </c>
      <c r="L908" s="35">
        <v>100</v>
      </c>
      <c r="M908" s="11">
        <f t="shared" si="140"/>
        <v>1707500.91</v>
      </c>
      <c r="N908" s="11"/>
      <c r="O908" s="11"/>
      <c r="P908" s="11"/>
      <c r="Q908" s="11">
        <f t="shared" si="141"/>
        <v>1707500.91</v>
      </c>
      <c r="R908" s="11"/>
      <c r="S908" s="35"/>
      <c r="T908" s="11"/>
      <c r="U908" s="11">
        <v>678.5</v>
      </c>
      <c r="V908" s="11">
        <v>1707500.91</v>
      </c>
      <c r="W908" s="11"/>
      <c r="X908" s="11"/>
      <c r="Y908" s="11"/>
      <c r="Z908" s="11"/>
      <c r="AA908" s="11"/>
      <c r="AB908" s="11"/>
      <c r="AC908" s="11"/>
      <c r="AD908" s="11"/>
      <c r="AE908" s="11"/>
      <c r="AF908" s="74"/>
      <c r="AG908" s="29" t="s">
        <v>197</v>
      </c>
      <c r="AH908" s="118"/>
      <c r="AI908" s="159"/>
      <c r="AJ908" s="182"/>
      <c r="AK908" s="182"/>
      <c r="AL908" s="182"/>
      <c r="AM908" s="182"/>
      <c r="AN908" s="182"/>
      <c r="AO908" s="70">
        <f>MAX(AO$26:AO907)+1</f>
        <v>837</v>
      </c>
      <c r="AP908" s="70" t="s">
        <v>142</v>
      </c>
      <c r="AQ908" s="70" t="str">
        <f t="shared" si="139"/>
        <v>837.</v>
      </c>
      <c r="AS908" s="87"/>
      <c r="AV908" s="114"/>
    </row>
    <row r="909" spans="1:48" ht="22.5" customHeight="1" x14ac:dyDescent="0.25">
      <c r="A909" s="93" t="str">
        <f t="shared" si="142"/>
        <v>838.</v>
      </c>
      <c r="B909" s="93">
        <v>2438</v>
      </c>
      <c r="C909" s="225" t="s">
        <v>610</v>
      </c>
      <c r="D909" s="4">
        <v>1983</v>
      </c>
      <c r="E909" s="9" t="s">
        <v>23</v>
      </c>
      <c r="F909" s="9" t="s">
        <v>24</v>
      </c>
      <c r="G909" s="4">
        <v>5</v>
      </c>
      <c r="H909" s="4">
        <v>4</v>
      </c>
      <c r="I909" s="11">
        <v>3320.2</v>
      </c>
      <c r="J909" s="11">
        <v>2258</v>
      </c>
      <c r="K909" s="11">
        <v>2258</v>
      </c>
      <c r="L909" s="35">
        <v>146</v>
      </c>
      <c r="M909" s="11">
        <f t="shared" si="140"/>
        <v>375756.65</v>
      </c>
      <c r="N909" s="11"/>
      <c r="O909" s="11"/>
      <c r="P909" s="11"/>
      <c r="Q909" s="11">
        <f t="shared" si="141"/>
        <v>375756.65</v>
      </c>
      <c r="R909" s="11"/>
      <c r="S909" s="35"/>
      <c r="T909" s="11"/>
      <c r="U909" s="11"/>
      <c r="V909" s="11"/>
      <c r="W909" s="11"/>
      <c r="X909" s="11"/>
      <c r="Y909" s="11"/>
      <c r="Z909" s="11"/>
      <c r="AA909" s="11">
        <v>184</v>
      </c>
      <c r="AB909" s="11">
        <v>375756.65</v>
      </c>
      <c r="AC909" s="11"/>
      <c r="AD909" s="11"/>
      <c r="AE909" s="11"/>
      <c r="AF909" s="74"/>
      <c r="AG909" s="29" t="s">
        <v>197</v>
      </c>
      <c r="AH909" s="118"/>
      <c r="AI909" s="159"/>
      <c r="AJ909" s="182"/>
      <c r="AK909" s="182"/>
      <c r="AL909" s="182"/>
      <c r="AM909" s="182"/>
      <c r="AN909" s="182"/>
      <c r="AO909" s="70">
        <f>MAX(AO$26:AO908)+1</f>
        <v>838</v>
      </c>
      <c r="AP909" s="70" t="s">
        <v>142</v>
      </c>
      <c r="AQ909" s="70" t="str">
        <f t="shared" si="139"/>
        <v>838.</v>
      </c>
      <c r="AS909" s="87"/>
      <c r="AV909" s="114"/>
    </row>
    <row r="910" spans="1:48" ht="22.5" customHeight="1" x14ac:dyDescent="0.25">
      <c r="A910" s="93" t="str">
        <f t="shared" si="142"/>
        <v>839.</v>
      </c>
      <c r="B910" s="93">
        <v>2345</v>
      </c>
      <c r="C910" s="220" t="s">
        <v>602</v>
      </c>
      <c r="D910" s="8">
        <v>1979</v>
      </c>
      <c r="E910" s="9" t="s">
        <v>23</v>
      </c>
      <c r="F910" s="9" t="s">
        <v>24</v>
      </c>
      <c r="G910" s="12">
        <v>5</v>
      </c>
      <c r="H910" s="12">
        <v>3</v>
      </c>
      <c r="I910" s="11">
        <v>3374.8</v>
      </c>
      <c r="J910" s="11">
        <v>173</v>
      </c>
      <c r="K910" s="11">
        <v>1773</v>
      </c>
      <c r="L910" s="35">
        <v>106</v>
      </c>
      <c r="M910" s="11">
        <f t="shared" si="140"/>
        <v>1286276.49</v>
      </c>
      <c r="N910" s="11"/>
      <c r="O910" s="11"/>
      <c r="P910" s="11"/>
      <c r="Q910" s="11">
        <f t="shared" si="141"/>
        <v>1286276.49</v>
      </c>
      <c r="R910" s="11">
        <v>1134946.78</v>
      </c>
      <c r="S910" s="35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74">
        <v>151329.71</v>
      </c>
      <c r="AG910" s="29" t="s">
        <v>197</v>
      </c>
      <c r="AH910" s="118"/>
      <c r="AI910" s="159"/>
      <c r="AJ910" s="182" t="s">
        <v>1406</v>
      </c>
      <c r="AK910" s="182"/>
      <c r="AL910" s="182"/>
      <c r="AM910" s="182"/>
      <c r="AN910" s="182"/>
      <c r="AO910" s="70">
        <f>MAX(AO$26:AO909)+1</f>
        <v>839</v>
      </c>
      <c r="AP910" s="70" t="s">
        <v>142</v>
      </c>
      <c r="AQ910" s="70" t="str">
        <f t="shared" si="139"/>
        <v>839.</v>
      </c>
      <c r="AS910" s="87"/>
      <c r="AV910" s="114"/>
    </row>
    <row r="911" spans="1:48" ht="22.5" customHeight="1" x14ac:dyDescent="0.25">
      <c r="A911" s="93" t="str">
        <f t="shared" si="142"/>
        <v>840.</v>
      </c>
      <c r="B911" s="93">
        <v>2455</v>
      </c>
      <c r="C911" s="240" t="s">
        <v>96</v>
      </c>
      <c r="D911" s="8">
        <v>1980</v>
      </c>
      <c r="E911" s="9" t="s">
        <v>23</v>
      </c>
      <c r="F911" s="9" t="s">
        <v>24</v>
      </c>
      <c r="G911" s="12">
        <v>2</v>
      </c>
      <c r="H911" s="12">
        <v>2</v>
      </c>
      <c r="I911" s="11">
        <v>497.4</v>
      </c>
      <c r="J911" s="11">
        <v>497.4</v>
      </c>
      <c r="K911" s="11">
        <v>363.5</v>
      </c>
      <c r="L911" s="35">
        <v>32</v>
      </c>
      <c r="M911" s="11">
        <f t="shared" si="140"/>
        <v>527554.80000000005</v>
      </c>
      <c r="N911" s="11"/>
      <c r="O911" s="11"/>
      <c r="P911" s="11"/>
      <c r="Q911" s="11">
        <f t="shared" si="141"/>
        <v>527554.80000000005</v>
      </c>
      <c r="R911" s="11">
        <v>527554.80000000005</v>
      </c>
      <c r="S911" s="35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211"/>
      <c r="AG911" s="29" t="s">
        <v>197</v>
      </c>
      <c r="AH911" s="118"/>
      <c r="AI911" s="159"/>
      <c r="AJ911" s="182" t="s">
        <v>1395</v>
      </c>
      <c r="AK911" s="182"/>
      <c r="AL911" s="182"/>
      <c r="AM911" s="182"/>
      <c r="AN911" s="182"/>
      <c r="AO911" s="70">
        <f>MAX(AO$26:AO910)+1</f>
        <v>840</v>
      </c>
      <c r="AP911" s="70" t="s">
        <v>142</v>
      </c>
      <c r="AQ911" s="70" t="str">
        <f t="shared" si="139"/>
        <v>840.</v>
      </c>
      <c r="AS911" s="70"/>
      <c r="AV911" s="114"/>
    </row>
    <row r="912" spans="1:48" ht="22.5" customHeight="1" x14ac:dyDescent="0.25">
      <c r="A912" s="93" t="str">
        <f t="shared" si="142"/>
        <v>841.</v>
      </c>
      <c r="B912" s="93">
        <v>2458</v>
      </c>
      <c r="C912" s="240" t="s">
        <v>97</v>
      </c>
      <c r="D912" s="8">
        <v>1976</v>
      </c>
      <c r="E912" s="9" t="s">
        <v>23</v>
      </c>
      <c r="F912" s="9" t="s">
        <v>24</v>
      </c>
      <c r="G912" s="12">
        <v>5</v>
      </c>
      <c r="H912" s="12">
        <v>4</v>
      </c>
      <c r="I912" s="11">
        <v>3304.7</v>
      </c>
      <c r="J912" s="11">
        <v>2091.8000000000002</v>
      </c>
      <c r="K912" s="11">
        <v>2091.8000000000002</v>
      </c>
      <c r="L912" s="35">
        <v>140</v>
      </c>
      <c r="M912" s="11">
        <f t="shared" si="140"/>
        <v>4307280.91</v>
      </c>
      <c r="N912" s="11"/>
      <c r="O912" s="11"/>
      <c r="P912" s="11"/>
      <c r="Q912" s="11">
        <f t="shared" si="141"/>
        <v>4307280.91</v>
      </c>
      <c r="R912" s="150">
        <v>4198206</v>
      </c>
      <c r="S912" s="35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211">
        <v>109074.91</v>
      </c>
      <c r="AG912" s="29" t="s">
        <v>197</v>
      </c>
      <c r="AH912" s="118"/>
      <c r="AI912" s="159"/>
      <c r="AJ912" s="182" t="s">
        <v>1395</v>
      </c>
      <c r="AK912" s="182"/>
      <c r="AL912" s="182"/>
      <c r="AM912" s="182"/>
      <c r="AN912" s="182"/>
      <c r="AO912" s="70">
        <f>MAX(AO$26:AO911)+1</f>
        <v>841</v>
      </c>
      <c r="AP912" s="70" t="s">
        <v>142</v>
      </c>
      <c r="AQ912" s="70" t="str">
        <f t="shared" si="139"/>
        <v>841.</v>
      </c>
      <c r="AS912" s="70"/>
      <c r="AV912" s="114"/>
    </row>
    <row r="913" spans="1:48" ht="22.5" customHeight="1" x14ac:dyDescent="0.25">
      <c r="A913" s="93" t="str">
        <f t="shared" si="142"/>
        <v/>
      </c>
      <c r="B913" s="93"/>
      <c r="C913" s="236" t="s">
        <v>190</v>
      </c>
      <c r="D913" s="8"/>
      <c r="E913" s="9"/>
      <c r="F913" s="9"/>
      <c r="G913" s="12"/>
      <c r="H913" s="12"/>
      <c r="I913" s="6">
        <f>SUM(I914:I1014)</f>
        <v>115981.46000000004</v>
      </c>
      <c r="J913" s="6">
        <f>SUM(J914:J1014)</f>
        <v>76885.470000000016</v>
      </c>
      <c r="K913" s="6">
        <f>SUM(K914:K1014)</f>
        <v>70227.800000000032</v>
      </c>
      <c r="L913" s="6">
        <f>SUM(L914:L1014)</f>
        <v>4571</v>
      </c>
      <c r="M913" s="6">
        <f>SUM(M914:M1014)</f>
        <v>133734511.52000001</v>
      </c>
      <c r="N913" s="6"/>
      <c r="O913" s="6"/>
      <c r="P913" s="6"/>
      <c r="Q913" s="6">
        <f>SUM(Q914:Q1014)</f>
        <v>133734511.52000001</v>
      </c>
      <c r="R913" s="6">
        <f>SUM(R914:R1014)</f>
        <v>21050191.989999998</v>
      </c>
      <c r="S913" s="6"/>
      <c r="T913" s="6"/>
      <c r="U913" s="6">
        <f>SUM(U914:U1014)</f>
        <v>20779.119999999995</v>
      </c>
      <c r="V913" s="6">
        <f>SUM(V914:V1014)</f>
        <v>102641963.92999999</v>
      </c>
      <c r="W913" s="6"/>
      <c r="X913" s="6"/>
      <c r="Y913" s="6"/>
      <c r="Z913" s="6"/>
      <c r="AA913" s="6">
        <f>SUM(AA914:AA1014)</f>
        <v>2871.9999999999995</v>
      </c>
      <c r="AB913" s="6">
        <f>SUM(AB914:AB1014)</f>
        <v>9948904.8800000008</v>
      </c>
      <c r="AC913" s="6"/>
      <c r="AD913" s="6"/>
      <c r="AE913" s="6"/>
      <c r="AF913" s="6">
        <f>SUM(AF914:AF1014)</f>
        <v>93450.72</v>
      </c>
      <c r="AG913" s="29"/>
      <c r="AH913" s="118"/>
      <c r="AI913" s="167"/>
      <c r="AJ913" s="182"/>
      <c r="AK913" s="182"/>
      <c r="AL913" s="182"/>
      <c r="AM913" s="182"/>
      <c r="AN913" s="182"/>
      <c r="AQ913" s="70" t="str">
        <f t="shared" si="139"/>
        <v/>
      </c>
      <c r="AR913" s="70"/>
      <c r="AS913" s="70"/>
      <c r="AV913" s="114"/>
    </row>
    <row r="914" spans="1:48" ht="22.5" customHeight="1" x14ac:dyDescent="0.25">
      <c r="A914" s="93" t="str">
        <f t="shared" si="142"/>
        <v>842.</v>
      </c>
      <c r="B914" s="93">
        <v>2451</v>
      </c>
      <c r="C914" s="220" t="s">
        <v>595</v>
      </c>
      <c r="D914" s="8">
        <v>1977</v>
      </c>
      <c r="E914" s="9" t="s">
        <v>23</v>
      </c>
      <c r="F914" s="9" t="s">
        <v>24</v>
      </c>
      <c r="G914" s="12">
        <v>2</v>
      </c>
      <c r="H914" s="12">
        <v>2</v>
      </c>
      <c r="I914" s="11">
        <v>772.96</v>
      </c>
      <c r="J914" s="11">
        <v>443.2</v>
      </c>
      <c r="K914" s="11">
        <v>443.2</v>
      </c>
      <c r="L914" s="35">
        <v>33</v>
      </c>
      <c r="M914" s="11">
        <f t="shared" ref="M914:M945" si="143">R914+T914+V914+X914+Z914+AB914+AE914+AF914</f>
        <v>1405785.73</v>
      </c>
      <c r="N914" s="11"/>
      <c r="O914" s="11"/>
      <c r="P914" s="11"/>
      <c r="Q914" s="11">
        <f t="shared" ref="Q914:Q944" si="144">M914</f>
        <v>1405785.73</v>
      </c>
      <c r="R914" s="11"/>
      <c r="S914" s="35"/>
      <c r="T914" s="11"/>
      <c r="U914" s="11">
        <v>583.52</v>
      </c>
      <c r="V914" s="11">
        <v>1405785.73</v>
      </c>
      <c r="W914" s="11"/>
      <c r="X914" s="11"/>
      <c r="Y914" s="11"/>
      <c r="Z914" s="11"/>
      <c r="AA914" s="11"/>
      <c r="AB914" s="11"/>
      <c r="AC914" s="11"/>
      <c r="AD914" s="11"/>
      <c r="AE914" s="11"/>
      <c r="AF914" s="74"/>
      <c r="AG914" s="29" t="s">
        <v>197</v>
      </c>
      <c r="AH914" s="118"/>
      <c r="AI914" s="159"/>
      <c r="AJ914" s="182"/>
      <c r="AK914" s="182"/>
      <c r="AL914" s="182"/>
      <c r="AM914" s="182"/>
      <c r="AN914" s="182"/>
      <c r="AO914" s="70">
        <f>MAX(AO$26:AO913)+1</f>
        <v>842</v>
      </c>
      <c r="AP914" s="70" t="s">
        <v>142</v>
      </c>
      <c r="AQ914" s="70" t="str">
        <f t="shared" si="139"/>
        <v>842.</v>
      </c>
      <c r="AS914" s="87"/>
      <c r="AV914" s="114"/>
    </row>
    <row r="915" spans="1:48" ht="22.5" customHeight="1" x14ac:dyDescent="0.25">
      <c r="A915" s="93" t="str">
        <f t="shared" si="142"/>
        <v>843.</v>
      </c>
      <c r="B915" s="93">
        <v>2453</v>
      </c>
      <c r="C915" s="225" t="s">
        <v>611</v>
      </c>
      <c r="D915" s="4">
        <v>1966</v>
      </c>
      <c r="E915" s="9" t="s">
        <v>23</v>
      </c>
      <c r="F915" s="9" t="s">
        <v>24</v>
      </c>
      <c r="G915" s="4">
        <v>2</v>
      </c>
      <c r="H915" s="4">
        <v>2</v>
      </c>
      <c r="I915" s="11">
        <v>438.6</v>
      </c>
      <c r="J915" s="11">
        <v>298.2</v>
      </c>
      <c r="K915" s="11">
        <v>298.2</v>
      </c>
      <c r="L915" s="35">
        <v>30</v>
      </c>
      <c r="M915" s="11">
        <f t="shared" si="143"/>
        <v>1997131.61</v>
      </c>
      <c r="N915" s="11"/>
      <c r="O915" s="11"/>
      <c r="P915" s="11"/>
      <c r="Q915" s="11">
        <f t="shared" si="144"/>
        <v>1997131.61</v>
      </c>
      <c r="R915" s="11"/>
      <c r="S915" s="35"/>
      <c r="T915" s="11"/>
      <c r="U915" s="11">
        <v>370</v>
      </c>
      <c r="V915" s="11">
        <v>1997131.61</v>
      </c>
      <c r="W915" s="11"/>
      <c r="X915" s="11"/>
      <c r="Y915" s="11"/>
      <c r="Z915" s="11"/>
      <c r="AA915" s="11"/>
      <c r="AB915" s="11"/>
      <c r="AC915" s="11"/>
      <c r="AD915" s="11"/>
      <c r="AE915" s="11"/>
      <c r="AF915" s="74"/>
      <c r="AG915" s="29" t="s">
        <v>197</v>
      </c>
      <c r="AH915" s="118"/>
      <c r="AI915" s="159"/>
      <c r="AJ915" s="182"/>
      <c r="AK915" s="182"/>
      <c r="AL915" s="182"/>
      <c r="AM915" s="182"/>
      <c r="AN915" s="182"/>
      <c r="AO915" s="70">
        <f>MAX(AO$26:AO914)+1</f>
        <v>843</v>
      </c>
      <c r="AP915" s="70" t="s">
        <v>142</v>
      </c>
      <c r="AQ915" s="70" t="str">
        <f t="shared" si="139"/>
        <v>843.</v>
      </c>
      <c r="AS915" s="87"/>
      <c r="AV915" s="114"/>
    </row>
    <row r="916" spans="1:48" ht="22.5" customHeight="1" x14ac:dyDescent="0.25">
      <c r="A916" s="93" t="str">
        <f t="shared" si="142"/>
        <v>844.</v>
      </c>
      <c r="B916" s="93">
        <v>2460</v>
      </c>
      <c r="C916" s="220" t="s">
        <v>596</v>
      </c>
      <c r="D916" s="8">
        <v>1978</v>
      </c>
      <c r="E916" s="9" t="s">
        <v>23</v>
      </c>
      <c r="F916" s="9" t="s">
        <v>26</v>
      </c>
      <c r="G916" s="12">
        <v>5</v>
      </c>
      <c r="H916" s="12">
        <v>4</v>
      </c>
      <c r="I916" s="11">
        <v>3347.5</v>
      </c>
      <c r="J916" s="11">
        <v>2286</v>
      </c>
      <c r="K916" s="11">
        <v>2286</v>
      </c>
      <c r="L916" s="35">
        <v>131</v>
      </c>
      <c r="M916" s="11">
        <f t="shared" si="143"/>
        <v>312367.75</v>
      </c>
      <c r="N916" s="11"/>
      <c r="O916" s="11"/>
      <c r="P916" s="11"/>
      <c r="Q916" s="11">
        <f t="shared" si="144"/>
        <v>312367.75</v>
      </c>
      <c r="R916" s="11"/>
      <c r="S916" s="35"/>
      <c r="T916" s="11"/>
      <c r="U916" s="11"/>
      <c r="V916" s="11"/>
      <c r="W916" s="11"/>
      <c r="X916" s="11"/>
      <c r="Y916" s="11"/>
      <c r="Z916" s="11"/>
      <c r="AA916" s="11">
        <v>137.4</v>
      </c>
      <c r="AB916" s="11">
        <v>312367.75</v>
      </c>
      <c r="AC916" s="11"/>
      <c r="AD916" s="11"/>
      <c r="AE916" s="11"/>
      <c r="AF916" s="74"/>
      <c r="AG916" s="29" t="s">
        <v>197</v>
      </c>
      <c r="AH916" s="118"/>
      <c r="AI916" s="159"/>
      <c r="AJ916" s="182"/>
      <c r="AK916" s="182"/>
      <c r="AL916" s="182"/>
      <c r="AM916" s="182"/>
      <c r="AN916" s="182"/>
      <c r="AO916" s="70">
        <f>MAX(AO$26:AO915)+1</f>
        <v>844</v>
      </c>
      <c r="AP916" s="70" t="s">
        <v>142</v>
      </c>
      <c r="AQ916" s="70" t="str">
        <f t="shared" si="139"/>
        <v>844.</v>
      </c>
      <c r="AS916" s="87"/>
      <c r="AV916" s="114"/>
    </row>
    <row r="917" spans="1:48" ht="22.5" customHeight="1" x14ac:dyDescent="0.25">
      <c r="A917" s="93" t="str">
        <f t="shared" si="142"/>
        <v>845.</v>
      </c>
      <c r="B917" s="93">
        <v>2465</v>
      </c>
      <c r="C917" s="220" t="s">
        <v>597</v>
      </c>
      <c r="D917" s="8">
        <v>1985</v>
      </c>
      <c r="E917" s="9" t="s">
        <v>23</v>
      </c>
      <c r="F917" s="9" t="s">
        <v>24</v>
      </c>
      <c r="G917" s="12">
        <v>5</v>
      </c>
      <c r="H917" s="12">
        <v>8</v>
      </c>
      <c r="I917" s="11">
        <v>5503.8</v>
      </c>
      <c r="J917" s="11">
        <v>3163.5</v>
      </c>
      <c r="K917" s="11">
        <v>3163.5</v>
      </c>
      <c r="L917" s="35">
        <v>248</v>
      </c>
      <c r="M917" s="11">
        <f t="shared" si="143"/>
        <v>3912874</v>
      </c>
      <c r="N917" s="11"/>
      <c r="O917" s="11"/>
      <c r="P917" s="11"/>
      <c r="Q917" s="11">
        <f t="shared" si="144"/>
        <v>3912874</v>
      </c>
      <c r="R917" s="11"/>
      <c r="S917" s="35"/>
      <c r="T917" s="11"/>
      <c r="U917" s="11">
        <v>1505</v>
      </c>
      <c r="V917" s="11">
        <v>3912874</v>
      </c>
      <c r="W917" s="11"/>
      <c r="X917" s="11"/>
      <c r="Y917" s="11"/>
      <c r="Z917" s="11"/>
      <c r="AA917" s="11"/>
      <c r="AB917" s="11"/>
      <c r="AC917" s="11"/>
      <c r="AD917" s="11"/>
      <c r="AE917" s="11"/>
      <c r="AF917" s="74"/>
      <c r="AG917" s="29" t="s">
        <v>197</v>
      </c>
      <c r="AH917" s="118"/>
      <c r="AI917" s="159"/>
      <c r="AJ917" s="182"/>
      <c r="AK917" s="182"/>
      <c r="AL917" s="182"/>
      <c r="AM917" s="182"/>
      <c r="AN917" s="182"/>
      <c r="AO917" s="70">
        <f>MAX(AO$26:AO916)+1</f>
        <v>845</v>
      </c>
      <c r="AP917" s="70" t="s">
        <v>142</v>
      </c>
      <c r="AQ917" s="70" t="str">
        <f t="shared" si="139"/>
        <v>845.</v>
      </c>
      <c r="AS917" s="87"/>
      <c r="AV917" s="114"/>
    </row>
    <row r="918" spans="1:48" ht="22.5" customHeight="1" x14ac:dyDescent="0.25">
      <c r="A918" s="93" t="str">
        <f t="shared" si="142"/>
        <v>846.</v>
      </c>
      <c r="B918" s="93">
        <v>2474</v>
      </c>
      <c r="C918" s="220" t="s">
        <v>599</v>
      </c>
      <c r="D918" s="8">
        <v>1989</v>
      </c>
      <c r="E918" s="9" t="s">
        <v>23</v>
      </c>
      <c r="F918" s="9" t="s">
        <v>24</v>
      </c>
      <c r="G918" s="12">
        <v>3</v>
      </c>
      <c r="H918" s="12">
        <v>1</v>
      </c>
      <c r="I918" s="11">
        <v>602.9</v>
      </c>
      <c r="J918" s="11">
        <v>387.1</v>
      </c>
      <c r="K918" s="11">
        <v>387.1</v>
      </c>
      <c r="L918" s="35">
        <v>28</v>
      </c>
      <c r="M918" s="11">
        <f t="shared" si="143"/>
        <v>813024.04</v>
      </c>
      <c r="N918" s="11"/>
      <c r="O918" s="11"/>
      <c r="P918" s="11"/>
      <c r="Q918" s="11">
        <f t="shared" si="144"/>
        <v>813024.04</v>
      </c>
      <c r="R918" s="11"/>
      <c r="S918" s="35"/>
      <c r="T918" s="11"/>
      <c r="U918" s="11">
        <v>255</v>
      </c>
      <c r="V918" s="11">
        <v>813024.04</v>
      </c>
      <c r="W918" s="11"/>
      <c r="X918" s="11"/>
      <c r="Y918" s="11"/>
      <c r="Z918" s="11"/>
      <c r="AA918" s="11"/>
      <c r="AB918" s="11"/>
      <c r="AC918" s="11"/>
      <c r="AD918" s="11"/>
      <c r="AE918" s="11"/>
      <c r="AF918" s="74"/>
      <c r="AG918" s="29" t="s">
        <v>197</v>
      </c>
      <c r="AH918" s="118"/>
      <c r="AI918" s="159"/>
      <c r="AJ918" s="182"/>
      <c r="AK918" s="182"/>
      <c r="AL918" s="182"/>
      <c r="AM918" s="182"/>
      <c r="AN918" s="182"/>
      <c r="AO918" s="70">
        <f>MAX(AO$26:AO917)+1</f>
        <v>846</v>
      </c>
      <c r="AP918" s="70" t="s">
        <v>142</v>
      </c>
      <c r="AQ918" s="70" t="str">
        <f t="shared" si="139"/>
        <v>846.</v>
      </c>
      <c r="AS918" s="87"/>
      <c r="AV918" s="114"/>
    </row>
    <row r="919" spans="1:48" ht="22.5" customHeight="1" x14ac:dyDescent="0.25">
      <c r="A919" s="93" t="str">
        <f t="shared" si="142"/>
        <v>847.</v>
      </c>
      <c r="B919" s="93">
        <v>2478</v>
      </c>
      <c r="C919" s="225" t="s">
        <v>613</v>
      </c>
      <c r="D919" s="4">
        <v>1965</v>
      </c>
      <c r="E919" s="9" t="s">
        <v>23</v>
      </c>
      <c r="F919" s="9" t="s">
        <v>24</v>
      </c>
      <c r="G919" s="4">
        <v>2</v>
      </c>
      <c r="H919" s="4">
        <v>2</v>
      </c>
      <c r="I919" s="11">
        <v>475.1</v>
      </c>
      <c r="J919" s="11">
        <v>293.8</v>
      </c>
      <c r="K919" s="11">
        <v>293.8</v>
      </c>
      <c r="L919" s="35">
        <v>20</v>
      </c>
      <c r="M919" s="11">
        <f t="shared" si="143"/>
        <v>2190600.11</v>
      </c>
      <c r="N919" s="11"/>
      <c r="O919" s="11"/>
      <c r="P919" s="11"/>
      <c r="Q919" s="11">
        <f t="shared" si="144"/>
        <v>2190600.11</v>
      </c>
      <c r="R919" s="11"/>
      <c r="S919" s="35"/>
      <c r="T919" s="11"/>
      <c r="U919" s="11">
        <v>500.6</v>
      </c>
      <c r="V919" s="11">
        <v>2190600.11</v>
      </c>
      <c r="W919" s="11"/>
      <c r="X919" s="11"/>
      <c r="Y919" s="11"/>
      <c r="Z919" s="11"/>
      <c r="AA919" s="11"/>
      <c r="AB919" s="11"/>
      <c r="AC919" s="11"/>
      <c r="AD919" s="11"/>
      <c r="AE919" s="11"/>
      <c r="AF919" s="74"/>
      <c r="AG919" s="29" t="s">
        <v>197</v>
      </c>
      <c r="AH919" s="118"/>
      <c r="AI919" s="159"/>
      <c r="AJ919" s="182"/>
      <c r="AK919" s="182"/>
      <c r="AL919" s="182"/>
      <c r="AM919" s="182"/>
      <c r="AN919" s="182"/>
      <c r="AO919" s="70">
        <f>MAX(AO$26:AO918)+1</f>
        <v>847</v>
      </c>
      <c r="AP919" s="70" t="s">
        <v>142</v>
      </c>
      <c r="AQ919" s="70" t="str">
        <f t="shared" si="139"/>
        <v>847.</v>
      </c>
      <c r="AS919" s="87"/>
      <c r="AV919" s="114"/>
    </row>
    <row r="920" spans="1:48" ht="22.5" customHeight="1" x14ac:dyDescent="0.25">
      <c r="A920" s="93" t="str">
        <f t="shared" si="142"/>
        <v>848.</v>
      </c>
      <c r="B920" s="93">
        <v>2479</v>
      </c>
      <c r="C920" s="225" t="s">
        <v>614</v>
      </c>
      <c r="D920" s="4">
        <v>1965</v>
      </c>
      <c r="E920" s="9" t="s">
        <v>23</v>
      </c>
      <c r="F920" s="9" t="s">
        <v>24</v>
      </c>
      <c r="G920" s="4">
        <v>2</v>
      </c>
      <c r="H920" s="4">
        <v>1</v>
      </c>
      <c r="I920" s="11">
        <v>362.3</v>
      </c>
      <c r="J920" s="11">
        <v>250.3</v>
      </c>
      <c r="K920" s="11">
        <v>210.1</v>
      </c>
      <c r="L920" s="35">
        <v>19</v>
      </c>
      <c r="M920" s="11">
        <f t="shared" si="143"/>
        <v>1506902.24</v>
      </c>
      <c r="N920" s="11"/>
      <c r="O920" s="11"/>
      <c r="P920" s="11"/>
      <c r="Q920" s="11">
        <f t="shared" si="144"/>
        <v>1506902.24</v>
      </c>
      <c r="R920" s="11"/>
      <c r="S920" s="35"/>
      <c r="T920" s="11"/>
      <c r="U920" s="11">
        <v>364.1</v>
      </c>
      <c r="V920" s="11">
        <v>1506902.24</v>
      </c>
      <c r="W920" s="11"/>
      <c r="X920" s="11"/>
      <c r="Y920" s="11"/>
      <c r="Z920" s="11"/>
      <c r="AA920" s="11"/>
      <c r="AB920" s="11"/>
      <c r="AC920" s="11"/>
      <c r="AD920" s="11"/>
      <c r="AE920" s="11"/>
      <c r="AF920" s="74"/>
      <c r="AG920" s="29" t="s">
        <v>197</v>
      </c>
      <c r="AH920" s="118"/>
      <c r="AI920" s="159"/>
      <c r="AJ920" s="182"/>
      <c r="AK920" s="182"/>
      <c r="AL920" s="182"/>
      <c r="AM920" s="182"/>
      <c r="AN920" s="182"/>
      <c r="AO920" s="70">
        <f>MAX(AO$26:AO919)+1</f>
        <v>848</v>
      </c>
      <c r="AP920" s="70" t="s">
        <v>142</v>
      </c>
      <c r="AQ920" s="70" t="str">
        <f t="shared" si="139"/>
        <v>848.</v>
      </c>
      <c r="AS920" s="87"/>
      <c r="AV920" s="114"/>
    </row>
    <row r="921" spans="1:48" ht="22.5" customHeight="1" x14ac:dyDescent="0.25">
      <c r="A921" s="93" t="str">
        <f t="shared" si="142"/>
        <v>849.</v>
      </c>
      <c r="B921" s="93">
        <v>2480</v>
      </c>
      <c r="C921" s="225" t="s">
        <v>615</v>
      </c>
      <c r="D921" s="4">
        <v>1964</v>
      </c>
      <c r="E921" s="9" t="s">
        <v>23</v>
      </c>
      <c r="F921" s="9" t="s">
        <v>24</v>
      </c>
      <c r="G921" s="4">
        <v>2</v>
      </c>
      <c r="H921" s="4">
        <v>2</v>
      </c>
      <c r="I921" s="11">
        <v>455.9</v>
      </c>
      <c r="J921" s="11">
        <v>289.8</v>
      </c>
      <c r="K921" s="11">
        <v>289.8</v>
      </c>
      <c r="L921" s="35">
        <v>18</v>
      </c>
      <c r="M921" s="11">
        <f t="shared" si="143"/>
        <v>2166297.88</v>
      </c>
      <c r="N921" s="11"/>
      <c r="O921" s="11"/>
      <c r="P921" s="11"/>
      <c r="Q921" s="11">
        <f t="shared" si="144"/>
        <v>2166297.88</v>
      </c>
      <c r="R921" s="11"/>
      <c r="S921" s="35"/>
      <c r="T921" s="11"/>
      <c r="U921" s="11">
        <v>500.6</v>
      </c>
      <c r="V921" s="11">
        <v>2166297.88</v>
      </c>
      <c r="W921" s="11"/>
      <c r="X921" s="11"/>
      <c r="Y921" s="11"/>
      <c r="Z921" s="11"/>
      <c r="AA921" s="11"/>
      <c r="AB921" s="11"/>
      <c r="AC921" s="11"/>
      <c r="AD921" s="11"/>
      <c r="AE921" s="11"/>
      <c r="AF921" s="74"/>
      <c r="AG921" s="29" t="s">
        <v>197</v>
      </c>
      <c r="AH921" s="118"/>
      <c r="AI921" s="159"/>
      <c r="AJ921" s="182"/>
      <c r="AK921" s="182"/>
      <c r="AL921" s="182"/>
      <c r="AM921" s="182"/>
      <c r="AN921" s="182"/>
      <c r="AO921" s="70">
        <f>MAX(AO$26:AO920)+1</f>
        <v>849</v>
      </c>
      <c r="AP921" s="70" t="s">
        <v>142</v>
      </c>
      <c r="AQ921" s="70" t="str">
        <f t="shared" si="139"/>
        <v>849.</v>
      </c>
      <c r="AS921" s="87"/>
      <c r="AV921" s="114"/>
    </row>
    <row r="922" spans="1:48" ht="22.5" customHeight="1" x14ac:dyDescent="0.25">
      <c r="A922" s="93" t="str">
        <f t="shared" si="142"/>
        <v>850.</v>
      </c>
      <c r="B922" s="93">
        <v>2484</v>
      </c>
      <c r="C922" s="220" t="s">
        <v>600</v>
      </c>
      <c r="D922" s="8">
        <v>1970</v>
      </c>
      <c r="E922" s="9" t="s">
        <v>23</v>
      </c>
      <c r="F922" s="9" t="s">
        <v>24</v>
      </c>
      <c r="G922" s="12">
        <v>2</v>
      </c>
      <c r="H922" s="12">
        <v>1</v>
      </c>
      <c r="I922" s="11">
        <v>323.89999999999998</v>
      </c>
      <c r="J922" s="11">
        <v>209.8</v>
      </c>
      <c r="K922" s="11">
        <v>209.8</v>
      </c>
      <c r="L922" s="35">
        <v>15</v>
      </c>
      <c r="M922" s="11">
        <f t="shared" si="143"/>
        <v>3592655</v>
      </c>
      <c r="N922" s="11"/>
      <c r="O922" s="11"/>
      <c r="P922" s="11"/>
      <c r="Q922" s="11">
        <f t="shared" si="144"/>
        <v>3592655</v>
      </c>
      <c r="R922" s="11"/>
      <c r="S922" s="35"/>
      <c r="T922" s="11"/>
      <c r="U922" s="11">
        <v>662</v>
      </c>
      <c r="V922" s="11">
        <v>3592655</v>
      </c>
      <c r="W922" s="11"/>
      <c r="X922" s="11"/>
      <c r="Y922" s="11"/>
      <c r="Z922" s="11"/>
      <c r="AA922" s="11"/>
      <c r="AB922" s="11"/>
      <c r="AC922" s="11"/>
      <c r="AD922" s="11"/>
      <c r="AE922" s="11"/>
      <c r="AF922" s="74"/>
      <c r="AG922" s="29" t="s">
        <v>197</v>
      </c>
      <c r="AH922" s="118"/>
      <c r="AI922" s="159"/>
      <c r="AJ922" s="182"/>
      <c r="AK922" s="182"/>
      <c r="AL922" s="182"/>
      <c r="AM922" s="182"/>
      <c r="AN922" s="182"/>
      <c r="AO922" s="70">
        <f>MAX(AO$26:AO921)+1</f>
        <v>850</v>
      </c>
      <c r="AP922" s="70" t="s">
        <v>142</v>
      </c>
      <c r="AQ922" s="70" t="str">
        <f t="shared" si="139"/>
        <v>850.</v>
      </c>
      <c r="AS922" s="87"/>
      <c r="AV922" s="114"/>
    </row>
    <row r="923" spans="1:48" ht="22.5" customHeight="1" x14ac:dyDescent="0.25">
      <c r="A923" s="93" t="str">
        <f t="shared" si="142"/>
        <v>851.</v>
      </c>
      <c r="B923" s="93">
        <v>2517</v>
      </c>
      <c r="C923" s="225" t="s">
        <v>617</v>
      </c>
      <c r="D923" s="4">
        <v>1988</v>
      </c>
      <c r="E923" s="9" t="s">
        <v>23</v>
      </c>
      <c r="F923" s="9" t="s">
        <v>24</v>
      </c>
      <c r="G923" s="4">
        <v>3</v>
      </c>
      <c r="H923" s="4">
        <v>2</v>
      </c>
      <c r="I923" s="11">
        <v>1305.7</v>
      </c>
      <c r="J923" s="11">
        <v>708.4</v>
      </c>
      <c r="K923" s="11">
        <v>708.4</v>
      </c>
      <c r="L923" s="35">
        <v>61</v>
      </c>
      <c r="M923" s="11">
        <f t="shared" si="143"/>
        <v>2347581.9500000002</v>
      </c>
      <c r="N923" s="11"/>
      <c r="O923" s="11"/>
      <c r="P923" s="11"/>
      <c r="Q923" s="11">
        <f t="shared" si="144"/>
        <v>2347581.9500000002</v>
      </c>
      <c r="R923" s="11"/>
      <c r="S923" s="35"/>
      <c r="T923" s="11"/>
      <c r="U923" s="11">
        <v>614.6</v>
      </c>
      <c r="V923" s="11">
        <v>2347581.9500000002</v>
      </c>
      <c r="W923" s="11"/>
      <c r="X923" s="11"/>
      <c r="Y923" s="11"/>
      <c r="Z923" s="11"/>
      <c r="AA923" s="11"/>
      <c r="AB923" s="11"/>
      <c r="AC923" s="11"/>
      <c r="AD923" s="11"/>
      <c r="AE923" s="11"/>
      <c r="AF923" s="74"/>
      <c r="AG923" s="29" t="s">
        <v>197</v>
      </c>
      <c r="AH923" s="118"/>
      <c r="AI923" s="159"/>
      <c r="AJ923" s="182"/>
      <c r="AK923" s="182"/>
      <c r="AL923" s="182"/>
      <c r="AM923" s="182"/>
      <c r="AN923" s="182"/>
      <c r="AO923" s="70">
        <f>MAX(AO$26:AO922)+1</f>
        <v>851</v>
      </c>
      <c r="AP923" s="70" t="s">
        <v>142</v>
      </c>
      <c r="AQ923" s="70" t="str">
        <f t="shared" si="139"/>
        <v>851.</v>
      </c>
      <c r="AS923" s="87"/>
      <c r="AV923" s="114"/>
    </row>
    <row r="924" spans="1:48" ht="22.5" customHeight="1" x14ac:dyDescent="0.25">
      <c r="A924" s="93" t="str">
        <f t="shared" si="142"/>
        <v>852.</v>
      </c>
      <c r="B924" s="93">
        <v>2520</v>
      </c>
      <c r="C924" s="225" t="s">
        <v>618</v>
      </c>
      <c r="D924" s="4">
        <v>1983</v>
      </c>
      <c r="E924" s="9" t="s">
        <v>23</v>
      </c>
      <c r="F924" s="9" t="s">
        <v>24</v>
      </c>
      <c r="G924" s="4">
        <v>5</v>
      </c>
      <c r="H924" s="4">
        <v>8</v>
      </c>
      <c r="I924" s="11">
        <v>5472.7</v>
      </c>
      <c r="J924" s="11">
        <v>5398.3</v>
      </c>
      <c r="K924" s="11">
        <v>3222.4</v>
      </c>
      <c r="L924" s="35">
        <v>212</v>
      </c>
      <c r="M924" s="11">
        <f t="shared" si="143"/>
        <v>2454147.35</v>
      </c>
      <c r="N924" s="11"/>
      <c r="O924" s="11"/>
      <c r="P924" s="11"/>
      <c r="Q924" s="11">
        <f t="shared" si="144"/>
        <v>2454147.35</v>
      </c>
      <c r="R924" s="11"/>
      <c r="S924" s="35"/>
      <c r="T924" s="11"/>
      <c r="U924" s="11"/>
      <c r="V924" s="11"/>
      <c r="W924" s="11"/>
      <c r="X924" s="11"/>
      <c r="Y924" s="11"/>
      <c r="Z924" s="11"/>
      <c r="AA924" s="11">
        <v>288</v>
      </c>
      <c r="AB924" s="11">
        <v>2454147.35</v>
      </c>
      <c r="AC924" s="11"/>
      <c r="AD924" s="11"/>
      <c r="AE924" s="11"/>
      <c r="AF924" s="74"/>
      <c r="AG924" s="29" t="s">
        <v>197</v>
      </c>
      <c r="AH924" s="118"/>
      <c r="AI924" s="159"/>
      <c r="AJ924" s="182"/>
      <c r="AK924" s="182"/>
      <c r="AL924" s="182"/>
      <c r="AM924" s="182"/>
      <c r="AN924" s="182"/>
      <c r="AO924" s="70">
        <f>MAX(AO$26:AO923)+1</f>
        <v>852</v>
      </c>
      <c r="AP924" s="70" t="s">
        <v>142</v>
      </c>
      <c r="AQ924" s="70" t="str">
        <f t="shared" si="139"/>
        <v>852.</v>
      </c>
      <c r="AS924" s="87"/>
      <c r="AV924" s="114"/>
    </row>
    <row r="925" spans="1:48" ht="22.5" customHeight="1" x14ac:dyDescent="0.25">
      <c r="A925" s="93" t="str">
        <f t="shared" si="142"/>
        <v>853.</v>
      </c>
      <c r="B925" s="93">
        <v>2471</v>
      </c>
      <c r="C925" s="225" t="s">
        <v>619</v>
      </c>
      <c r="D925" s="4">
        <v>1983</v>
      </c>
      <c r="E925" s="9" t="s">
        <v>23</v>
      </c>
      <c r="F925" s="9" t="s">
        <v>24</v>
      </c>
      <c r="G925" s="4">
        <v>2</v>
      </c>
      <c r="H925" s="4">
        <v>2</v>
      </c>
      <c r="I925" s="11">
        <v>582.1</v>
      </c>
      <c r="J925" s="11">
        <v>331.2</v>
      </c>
      <c r="K925" s="11">
        <v>331.2</v>
      </c>
      <c r="L925" s="35">
        <v>24</v>
      </c>
      <c r="M925" s="11">
        <f t="shared" si="143"/>
        <v>235229.83</v>
      </c>
      <c r="N925" s="11"/>
      <c r="O925" s="11"/>
      <c r="P925" s="11"/>
      <c r="Q925" s="11">
        <f t="shared" si="144"/>
        <v>235229.83</v>
      </c>
      <c r="R925" s="11">
        <v>235229.83</v>
      </c>
      <c r="S925" s="35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74"/>
      <c r="AG925" s="29" t="s">
        <v>197</v>
      </c>
      <c r="AH925" s="118"/>
      <c r="AI925" s="159"/>
      <c r="AJ925" s="182" t="s">
        <v>1396</v>
      </c>
      <c r="AK925" s="182"/>
      <c r="AL925" s="182"/>
      <c r="AM925" s="182"/>
      <c r="AN925" s="182"/>
      <c r="AO925" s="70">
        <f>MAX(AO$26:AO924)+1</f>
        <v>853</v>
      </c>
      <c r="AP925" s="70" t="s">
        <v>142</v>
      </c>
      <c r="AQ925" s="70" t="str">
        <f t="shared" si="139"/>
        <v>853.</v>
      </c>
      <c r="AS925" s="87"/>
      <c r="AV925" s="114"/>
    </row>
    <row r="926" spans="1:48" ht="22.5" customHeight="1" x14ac:dyDescent="0.25">
      <c r="A926" s="93" t="str">
        <f t="shared" si="142"/>
        <v>854.</v>
      </c>
      <c r="B926" s="93">
        <v>2525</v>
      </c>
      <c r="C926" s="225" t="s">
        <v>620</v>
      </c>
      <c r="D926" s="4">
        <v>1983</v>
      </c>
      <c r="E926" s="9" t="s">
        <v>23</v>
      </c>
      <c r="F926" s="9" t="s">
        <v>24</v>
      </c>
      <c r="G926" s="4">
        <v>3</v>
      </c>
      <c r="H926" s="4">
        <v>2</v>
      </c>
      <c r="I926" s="11">
        <v>1200.1099999999999</v>
      </c>
      <c r="J926" s="11">
        <v>720.8</v>
      </c>
      <c r="K926" s="11">
        <v>720.8</v>
      </c>
      <c r="L926" s="35">
        <v>50</v>
      </c>
      <c r="M926" s="11">
        <f t="shared" si="143"/>
        <v>546315.62</v>
      </c>
      <c r="N926" s="11"/>
      <c r="O926" s="11"/>
      <c r="P926" s="11"/>
      <c r="Q926" s="11">
        <f t="shared" si="144"/>
        <v>546315.62</v>
      </c>
      <c r="R926" s="11"/>
      <c r="S926" s="35"/>
      <c r="T926" s="11"/>
      <c r="U926" s="11"/>
      <c r="V926" s="11"/>
      <c r="W926" s="11"/>
      <c r="X926" s="11"/>
      <c r="Y926" s="11"/>
      <c r="Z926" s="11"/>
      <c r="AA926" s="11">
        <v>188.2</v>
      </c>
      <c r="AB926" s="11">
        <v>546315.62</v>
      </c>
      <c r="AC926" s="11"/>
      <c r="AD926" s="11"/>
      <c r="AE926" s="11"/>
      <c r="AF926" s="74"/>
      <c r="AG926" s="29" t="s">
        <v>197</v>
      </c>
      <c r="AH926" s="118"/>
      <c r="AI926" s="159"/>
      <c r="AJ926" s="182"/>
      <c r="AK926" s="182"/>
      <c r="AL926" s="182"/>
      <c r="AM926" s="182"/>
      <c r="AN926" s="182"/>
      <c r="AO926" s="70">
        <f>MAX(AO$26:AO925)+1</f>
        <v>854</v>
      </c>
      <c r="AP926" s="70" t="s">
        <v>142</v>
      </c>
      <c r="AQ926" s="70" t="str">
        <f t="shared" si="139"/>
        <v>854.</v>
      </c>
      <c r="AS926" s="87"/>
      <c r="AV926" s="114"/>
    </row>
    <row r="927" spans="1:48" ht="22.5" customHeight="1" x14ac:dyDescent="0.25">
      <c r="A927" s="93" t="str">
        <f t="shared" si="142"/>
        <v>855.</v>
      </c>
      <c r="B927" s="93">
        <v>2274</v>
      </c>
      <c r="C927" s="225" t="s">
        <v>621</v>
      </c>
      <c r="D927" s="4">
        <v>1982</v>
      </c>
      <c r="E927" s="9" t="s">
        <v>23</v>
      </c>
      <c r="F927" s="9" t="s">
        <v>24</v>
      </c>
      <c r="G927" s="4">
        <v>3</v>
      </c>
      <c r="H927" s="4">
        <v>2</v>
      </c>
      <c r="I927" s="11">
        <v>1213.9000000000001</v>
      </c>
      <c r="J927" s="11">
        <v>752.1</v>
      </c>
      <c r="K927" s="11">
        <v>752.1</v>
      </c>
      <c r="L927" s="35">
        <v>55</v>
      </c>
      <c r="M927" s="11">
        <f t="shared" si="143"/>
        <v>1579744.21</v>
      </c>
      <c r="N927" s="11"/>
      <c r="O927" s="11"/>
      <c r="P927" s="11"/>
      <c r="Q927" s="11">
        <f t="shared" si="144"/>
        <v>1579744.21</v>
      </c>
      <c r="R927" s="11"/>
      <c r="S927" s="35"/>
      <c r="T927" s="11"/>
      <c r="U927" s="11">
        <v>652</v>
      </c>
      <c r="V927" s="11">
        <v>1579744.21</v>
      </c>
      <c r="W927" s="11"/>
      <c r="X927" s="11"/>
      <c r="Y927" s="11"/>
      <c r="Z927" s="11"/>
      <c r="AA927" s="11"/>
      <c r="AB927" s="11"/>
      <c r="AC927" s="11"/>
      <c r="AD927" s="11"/>
      <c r="AE927" s="11"/>
      <c r="AF927" s="74"/>
      <c r="AG927" s="29" t="s">
        <v>197</v>
      </c>
      <c r="AH927" s="118"/>
      <c r="AI927" s="159"/>
      <c r="AJ927" s="182"/>
      <c r="AK927" s="182"/>
      <c r="AL927" s="182"/>
      <c r="AM927" s="182"/>
      <c r="AN927" s="182"/>
      <c r="AO927" s="70">
        <f>MAX(AO$26:AO926)+1</f>
        <v>855</v>
      </c>
      <c r="AP927" s="70" t="s">
        <v>142</v>
      </c>
      <c r="AQ927" s="70" t="str">
        <f t="shared" si="139"/>
        <v>855.</v>
      </c>
      <c r="AS927" s="87"/>
      <c r="AV927" s="114"/>
    </row>
    <row r="928" spans="1:48" ht="22.5" customHeight="1" x14ac:dyDescent="0.25">
      <c r="A928" s="93" t="str">
        <f t="shared" si="142"/>
        <v>856.</v>
      </c>
      <c r="B928" s="93">
        <v>2276</v>
      </c>
      <c r="C928" s="222" t="s">
        <v>628</v>
      </c>
      <c r="D928" s="8">
        <v>1989</v>
      </c>
      <c r="E928" s="9" t="s">
        <v>23</v>
      </c>
      <c r="F928" s="9" t="s">
        <v>26</v>
      </c>
      <c r="G928" s="12">
        <v>3</v>
      </c>
      <c r="H928" s="12">
        <v>2</v>
      </c>
      <c r="I928" s="11">
        <v>1490.3</v>
      </c>
      <c r="J928" s="11">
        <v>633.5</v>
      </c>
      <c r="K928" s="11">
        <v>633.5</v>
      </c>
      <c r="L928" s="35">
        <v>46</v>
      </c>
      <c r="M928" s="11">
        <f t="shared" si="143"/>
        <v>1612019.3</v>
      </c>
      <c r="N928" s="11"/>
      <c r="O928" s="11"/>
      <c r="P928" s="11"/>
      <c r="Q928" s="11">
        <f t="shared" si="144"/>
        <v>1612019.3</v>
      </c>
      <c r="R928" s="11"/>
      <c r="S928" s="35"/>
      <c r="T928" s="11"/>
      <c r="U928" s="11">
        <v>561</v>
      </c>
      <c r="V928" s="11">
        <v>1612019.3</v>
      </c>
      <c r="W928" s="11"/>
      <c r="X928" s="11"/>
      <c r="Y928" s="11"/>
      <c r="Z928" s="11"/>
      <c r="AA928" s="11"/>
      <c r="AB928" s="11"/>
      <c r="AC928" s="11"/>
      <c r="AD928" s="11"/>
      <c r="AE928" s="11"/>
      <c r="AF928" s="74"/>
      <c r="AG928" s="29" t="s">
        <v>197</v>
      </c>
      <c r="AH928" s="118"/>
      <c r="AI928" s="159"/>
      <c r="AJ928" s="182"/>
      <c r="AK928" s="182"/>
      <c r="AL928" s="182"/>
      <c r="AM928" s="182"/>
      <c r="AN928" s="182"/>
      <c r="AO928" s="70">
        <f>MAX(AO$26:AO927)+1</f>
        <v>856</v>
      </c>
      <c r="AP928" s="70" t="s">
        <v>142</v>
      </c>
      <c r="AQ928" s="70" t="str">
        <f t="shared" si="139"/>
        <v>856.</v>
      </c>
      <c r="AS928" s="70"/>
      <c r="AV928" s="114"/>
    </row>
    <row r="929" spans="1:48" ht="22.5" customHeight="1" x14ac:dyDescent="0.25">
      <c r="A929" s="93" t="str">
        <f t="shared" si="142"/>
        <v>857.</v>
      </c>
      <c r="B929" s="93">
        <v>2390</v>
      </c>
      <c r="C929" s="225" t="s">
        <v>622</v>
      </c>
      <c r="D929" s="4">
        <v>1962</v>
      </c>
      <c r="E929" s="9" t="s">
        <v>23</v>
      </c>
      <c r="F929" s="9" t="s">
        <v>24</v>
      </c>
      <c r="G929" s="4">
        <v>2</v>
      </c>
      <c r="H929" s="4">
        <v>1</v>
      </c>
      <c r="I929" s="11">
        <v>341.7</v>
      </c>
      <c r="J929" s="11">
        <v>312</v>
      </c>
      <c r="K929" s="11">
        <v>190</v>
      </c>
      <c r="L929" s="35">
        <v>17</v>
      </c>
      <c r="M929" s="11">
        <f t="shared" si="143"/>
        <v>1376068.48</v>
      </c>
      <c r="N929" s="11"/>
      <c r="O929" s="11"/>
      <c r="P929" s="11"/>
      <c r="Q929" s="11">
        <f t="shared" si="144"/>
        <v>1376068.48</v>
      </c>
      <c r="R929" s="11"/>
      <c r="S929" s="35"/>
      <c r="T929" s="11"/>
      <c r="U929" s="11">
        <v>303.7</v>
      </c>
      <c r="V929" s="11">
        <v>1376068.48</v>
      </c>
      <c r="W929" s="11"/>
      <c r="X929" s="11"/>
      <c r="Y929" s="11"/>
      <c r="Z929" s="11"/>
      <c r="AA929" s="11"/>
      <c r="AB929" s="11"/>
      <c r="AC929" s="11"/>
      <c r="AD929" s="11"/>
      <c r="AE929" s="11"/>
      <c r="AF929" s="74"/>
      <c r="AG929" s="29" t="s">
        <v>197</v>
      </c>
      <c r="AH929" s="118"/>
      <c r="AI929" s="159"/>
      <c r="AJ929" s="182"/>
      <c r="AK929" s="182"/>
      <c r="AL929" s="182"/>
      <c r="AM929" s="182"/>
      <c r="AN929" s="182"/>
      <c r="AO929" s="70">
        <f>MAX(AO$26:AO928)+1</f>
        <v>857</v>
      </c>
      <c r="AP929" s="70" t="s">
        <v>142</v>
      </c>
      <c r="AQ929" s="70" t="str">
        <f t="shared" si="139"/>
        <v>857.</v>
      </c>
      <c r="AS929" s="87"/>
      <c r="AV929" s="114"/>
    </row>
    <row r="930" spans="1:48" ht="22.5" customHeight="1" x14ac:dyDescent="0.25">
      <c r="A930" s="93" t="str">
        <f t="shared" si="142"/>
        <v>858.</v>
      </c>
      <c r="B930" s="93">
        <v>2405</v>
      </c>
      <c r="C930" s="225" t="s">
        <v>623</v>
      </c>
      <c r="D930" s="4">
        <v>1965</v>
      </c>
      <c r="E930" s="9" t="s">
        <v>23</v>
      </c>
      <c r="F930" s="9" t="s">
        <v>25</v>
      </c>
      <c r="G930" s="4">
        <v>2</v>
      </c>
      <c r="H930" s="4">
        <v>1</v>
      </c>
      <c r="I930" s="11">
        <v>462.7</v>
      </c>
      <c r="J930" s="11">
        <v>257.7</v>
      </c>
      <c r="K930" s="11">
        <v>257.7</v>
      </c>
      <c r="L930" s="35">
        <v>26</v>
      </c>
      <c r="M930" s="11">
        <f t="shared" si="143"/>
        <v>1544848.4</v>
      </c>
      <c r="N930" s="11"/>
      <c r="O930" s="11"/>
      <c r="P930" s="11"/>
      <c r="Q930" s="11">
        <f t="shared" si="144"/>
        <v>1544848.4</v>
      </c>
      <c r="R930" s="11"/>
      <c r="S930" s="35"/>
      <c r="T930" s="11"/>
      <c r="U930" s="11">
        <v>360</v>
      </c>
      <c r="V930" s="11">
        <v>1544848.4</v>
      </c>
      <c r="W930" s="11"/>
      <c r="X930" s="11"/>
      <c r="Y930" s="11"/>
      <c r="Z930" s="11"/>
      <c r="AA930" s="11"/>
      <c r="AB930" s="11"/>
      <c r="AC930" s="11"/>
      <c r="AD930" s="11"/>
      <c r="AE930" s="11"/>
      <c r="AF930" s="74"/>
      <c r="AG930" s="29" t="s">
        <v>197</v>
      </c>
      <c r="AH930" s="118"/>
      <c r="AI930" s="159"/>
      <c r="AJ930" s="182"/>
      <c r="AK930" s="182"/>
      <c r="AL930" s="182"/>
      <c r="AM930" s="182"/>
      <c r="AN930" s="182"/>
      <c r="AO930" s="70">
        <f>MAX(AO$26:AO929)+1</f>
        <v>858</v>
      </c>
      <c r="AP930" s="70" t="s">
        <v>142</v>
      </c>
      <c r="AQ930" s="70" t="str">
        <f t="shared" si="139"/>
        <v>858.</v>
      </c>
      <c r="AS930" s="87"/>
      <c r="AV930" s="114"/>
    </row>
    <row r="931" spans="1:48" ht="22.5" customHeight="1" x14ac:dyDescent="0.25">
      <c r="A931" s="93" t="str">
        <f t="shared" si="142"/>
        <v>859.</v>
      </c>
      <c r="B931" s="93">
        <v>2380</v>
      </c>
      <c r="C931" s="225" t="s">
        <v>1237</v>
      </c>
      <c r="D931" s="4">
        <v>1982</v>
      </c>
      <c r="E931" s="9" t="s">
        <v>23</v>
      </c>
      <c r="F931" s="9" t="s">
        <v>24</v>
      </c>
      <c r="G931" s="4">
        <v>3</v>
      </c>
      <c r="H931" s="4">
        <v>3</v>
      </c>
      <c r="I931" s="11">
        <v>1489</v>
      </c>
      <c r="J931" s="11">
        <v>1299</v>
      </c>
      <c r="K931" s="11">
        <v>755.8</v>
      </c>
      <c r="L931" s="35">
        <v>48</v>
      </c>
      <c r="M931" s="11">
        <f t="shared" si="143"/>
        <v>317300</v>
      </c>
      <c r="N931" s="11"/>
      <c r="O931" s="11"/>
      <c r="P931" s="11"/>
      <c r="Q931" s="11">
        <f t="shared" si="144"/>
        <v>317300</v>
      </c>
      <c r="R931" s="11">
        <v>317300</v>
      </c>
      <c r="S931" s="35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74"/>
      <c r="AG931" s="29" t="s">
        <v>197</v>
      </c>
      <c r="AH931" s="118"/>
      <c r="AI931" s="159"/>
      <c r="AJ931" s="182" t="s">
        <v>1405</v>
      </c>
      <c r="AK931" s="182"/>
      <c r="AL931" s="182"/>
      <c r="AM931" s="182"/>
      <c r="AN931" s="182"/>
      <c r="AO931" s="70">
        <f>MAX(AO$26:AO930)+1</f>
        <v>859</v>
      </c>
      <c r="AP931" s="70" t="s">
        <v>142</v>
      </c>
      <c r="AQ931" s="70" t="str">
        <f t="shared" si="139"/>
        <v>859.</v>
      </c>
      <c r="AS931" s="87"/>
      <c r="AV931" s="114"/>
    </row>
    <row r="932" spans="1:48" ht="22.5" customHeight="1" x14ac:dyDescent="0.25">
      <c r="A932" s="93" t="str">
        <f t="shared" si="142"/>
        <v>860.</v>
      </c>
      <c r="B932" s="93">
        <v>2443</v>
      </c>
      <c r="C932" s="220" t="s">
        <v>625</v>
      </c>
      <c r="D932" s="8">
        <v>1958</v>
      </c>
      <c r="E932" s="9" t="s">
        <v>23</v>
      </c>
      <c r="F932" s="9" t="s">
        <v>25</v>
      </c>
      <c r="G932" s="12">
        <v>2</v>
      </c>
      <c r="H932" s="12">
        <v>1</v>
      </c>
      <c r="I932" s="11">
        <v>443.9</v>
      </c>
      <c r="J932" s="11">
        <v>263.60000000000002</v>
      </c>
      <c r="K932" s="11">
        <v>257.39999999999998</v>
      </c>
      <c r="L932" s="35">
        <v>15</v>
      </c>
      <c r="M932" s="11">
        <f t="shared" si="143"/>
        <v>1555763.6300000001</v>
      </c>
      <c r="N932" s="11"/>
      <c r="O932" s="11"/>
      <c r="P932" s="11"/>
      <c r="Q932" s="11">
        <f t="shared" si="144"/>
        <v>1555763.6300000001</v>
      </c>
      <c r="R932" s="11">
        <v>120797.04</v>
      </c>
      <c r="S932" s="35"/>
      <c r="T932" s="11"/>
      <c r="U932" s="11">
        <v>351</v>
      </c>
      <c r="V932" s="11">
        <v>1434966.59</v>
      </c>
      <c r="W932" s="11"/>
      <c r="X932" s="11"/>
      <c r="Y932" s="11"/>
      <c r="Z932" s="11"/>
      <c r="AA932" s="11"/>
      <c r="AB932" s="11"/>
      <c r="AC932" s="11"/>
      <c r="AD932" s="11"/>
      <c r="AE932" s="11"/>
      <c r="AF932" s="74"/>
      <c r="AG932" s="29" t="s">
        <v>197</v>
      </c>
      <c r="AH932" s="118"/>
      <c r="AI932" s="159"/>
      <c r="AJ932" s="182" t="s">
        <v>1393</v>
      </c>
      <c r="AK932" s="182"/>
      <c r="AL932" s="182"/>
      <c r="AM932" s="182"/>
      <c r="AN932" s="182"/>
      <c r="AO932" s="70">
        <f>MAX(AO$26:AO931)+1</f>
        <v>860</v>
      </c>
      <c r="AP932" s="70" t="s">
        <v>142</v>
      </c>
      <c r="AQ932" s="70" t="str">
        <f t="shared" si="139"/>
        <v>860.</v>
      </c>
      <c r="AS932" s="87"/>
      <c r="AV932" s="114"/>
    </row>
    <row r="933" spans="1:48" ht="22.5" customHeight="1" x14ac:dyDescent="0.25">
      <c r="A933" s="93" t="str">
        <f t="shared" si="142"/>
        <v>861.</v>
      </c>
      <c r="B933" s="93">
        <v>2445</v>
      </c>
      <c r="C933" s="225" t="s">
        <v>137</v>
      </c>
      <c r="D933" s="4">
        <v>1960</v>
      </c>
      <c r="E933" s="9" t="s">
        <v>23</v>
      </c>
      <c r="F933" s="9" t="s">
        <v>24</v>
      </c>
      <c r="G933" s="4">
        <v>2</v>
      </c>
      <c r="H933" s="4">
        <v>2</v>
      </c>
      <c r="I933" s="11">
        <v>453.8</v>
      </c>
      <c r="J933" s="11">
        <v>284.39999999999998</v>
      </c>
      <c r="K933" s="11">
        <v>263.3</v>
      </c>
      <c r="L933" s="35">
        <v>22</v>
      </c>
      <c r="M933" s="11">
        <f t="shared" si="143"/>
        <v>211365.3</v>
      </c>
      <c r="N933" s="11"/>
      <c r="O933" s="11"/>
      <c r="P933" s="11"/>
      <c r="Q933" s="11">
        <f t="shared" si="144"/>
        <v>211365.3</v>
      </c>
      <c r="R933" s="11">
        <v>211365.3</v>
      </c>
      <c r="S933" s="35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74"/>
      <c r="AG933" s="29" t="s">
        <v>197</v>
      </c>
      <c r="AH933" s="118"/>
      <c r="AI933" s="159"/>
      <c r="AJ933" s="182" t="s">
        <v>1393</v>
      </c>
      <c r="AK933" s="182"/>
      <c r="AL933" s="182"/>
      <c r="AM933" s="182"/>
      <c r="AN933" s="182"/>
      <c r="AO933" s="70">
        <f>MAX(AO$26:AO932)+1</f>
        <v>861</v>
      </c>
      <c r="AP933" s="70" t="s">
        <v>142</v>
      </c>
      <c r="AQ933" s="70" t="str">
        <f t="shared" si="139"/>
        <v>861.</v>
      </c>
      <c r="AS933" s="87"/>
      <c r="AV933" s="114"/>
    </row>
    <row r="934" spans="1:48" ht="22.5" customHeight="1" x14ac:dyDescent="0.25">
      <c r="A934" s="93" t="str">
        <f t="shared" si="142"/>
        <v>862.</v>
      </c>
      <c r="B934" s="93">
        <v>2441</v>
      </c>
      <c r="C934" s="225" t="s">
        <v>624</v>
      </c>
      <c r="D934" s="4">
        <v>1966</v>
      </c>
      <c r="E934" s="9" t="s">
        <v>23</v>
      </c>
      <c r="F934" s="9" t="s">
        <v>25</v>
      </c>
      <c r="G934" s="4">
        <v>2</v>
      </c>
      <c r="H934" s="4">
        <v>2</v>
      </c>
      <c r="I934" s="11">
        <v>459.7</v>
      </c>
      <c r="J934" s="11">
        <v>293.5</v>
      </c>
      <c r="K934" s="11">
        <v>293.5</v>
      </c>
      <c r="L934" s="35">
        <v>23</v>
      </c>
      <c r="M934" s="11">
        <f t="shared" si="143"/>
        <v>2228223</v>
      </c>
      <c r="N934" s="11"/>
      <c r="O934" s="11"/>
      <c r="P934" s="11"/>
      <c r="Q934" s="11">
        <f t="shared" si="144"/>
        <v>2228223</v>
      </c>
      <c r="R934" s="11"/>
      <c r="S934" s="35"/>
      <c r="T934" s="11"/>
      <c r="U934" s="11">
        <v>454</v>
      </c>
      <c r="V934" s="11">
        <v>2228223</v>
      </c>
      <c r="W934" s="11"/>
      <c r="X934" s="11"/>
      <c r="Y934" s="11"/>
      <c r="Z934" s="11"/>
      <c r="AA934" s="11"/>
      <c r="AB934" s="11"/>
      <c r="AC934" s="11"/>
      <c r="AD934" s="11"/>
      <c r="AE934" s="11"/>
      <c r="AF934" s="74"/>
      <c r="AG934" s="29" t="s">
        <v>197</v>
      </c>
      <c r="AH934" s="118"/>
      <c r="AI934" s="159"/>
      <c r="AJ934" s="182"/>
      <c r="AK934" s="182"/>
      <c r="AL934" s="182"/>
      <c r="AM934" s="182"/>
      <c r="AN934" s="182"/>
      <c r="AO934" s="70">
        <f>MAX(AO$26:AO933)+1</f>
        <v>862</v>
      </c>
      <c r="AP934" s="70" t="s">
        <v>142</v>
      </c>
      <c r="AQ934" s="70" t="str">
        <f t="shared" si="139"/>
        <v>862.</v>
      </c>
      <c r="AS934" s="87"/>
      <c r="AV934" s="114"/>
    </row>
    <row r="935" spans="1:48" ht="22.5" customHeight="1" x14ac:dyDescent="0.25">
      <c r="A935" s="93" t="str">
        <f t="shared" si="142"/>
        <v>863.</v>
      </c>
      <c r="B935" s="93">
        <v>2426</v>
      </c>
      <c r="C935" s="220" t="s">
        <v>603</v>
      </c>
      <c r="D935" s="8">
        <v>1980</v>
      </c>
      <c r="E935" s="9" t="s">
        <v>23</v>
      </c>
      <c r="F935" s="9" t="s">
        <v>24</v>
      </c>
      <c r="G935" s="12">
        <v>3</v>
      </c>
      <c r="H935" s="12">
        <v>2</v>
      </c>
      <c r="I935" s="11">
        <v>855.7</v>
      </c>
      <c r="J935" s="11">
        <v>501.2</v>
      </c>
      <c r="K935" s="11">
        <v>501.2</v>
      </c>
      <c r="L935" s="35">
        <v>45</v>
      </c>
      <c r="M935" s="11">
        <f t="shared" si="143"/>
        <v>4228781.46</v>
      </c>
      <c r="N935" s="11"/>
      <c r="O935" s="11"/>
      <c r="P935" s="11"/>
      <c r="Q935" s="11">
        <f t="shared" si="144"/>
        <v>4228781.46</v>
      </c>
      <c r="R935" s="11"/>
      <c r="S935" s="35"/>
      <c r="T935" s="11"/>
      <c r="U935" s="11">
        <v>820.6</v>
      </c>
      <c r="V935" s="11">
        <v>4228781.46</v>
      </c>
      <c r="W935" s="11"/>
      <c r="X935" s="11"/>
      <c r="Y935" s="11"/>
      <c r="Z935" s="11"/>
      <c r="AA935" s="11"/>
      <c r="AB935" s="11"/>
      <c r="AC935" s="11"/>
      <c r="AD935" s="11"/>
      <c r="AE935" s="11"/>
      <c r="AF935" s="74"/>
      <c r="AG935" s="29" t="s">
        <v>197</v>
      </c>
      <c r="AH935" s="118"/>
      <c r="AI935" s="159"/>
      <c r="AJ935" s="182"/>
      <c r="AK935" s="182"/>
      <c r="AL935" s="182"/>
      <c r="AM935" s="182"/>
      <c r="AN935" s="182"/>
      <c r="AO935" s="70">
        <f>MAX(AO$26:AO934)+1</f>
        <v>863</v>
      </c>
      <c r="AP935" s="70" t="s">
        <v>142</v>
      </c>
      <c r="AQ935" s="70" t="str">
        <f t="shared" si="139"/>
        <v>863.</v>
      </c>
      <c r="AS935" s="87"/>
      <c r="AV935" s="114"/>
    </row>
    <row r="936" spans="1:48" ht="22.5" customHeight="1" x14ac:dyDescent="0.25">
      <c r="A936" s="93" t="str">
        <f t="shared" si="142"/>
        <v>864.</v>
      </c>
      <c r="B936" s="93">
        <v>2428</v>
      </c>
      <c r="C936" s="220" t="s">
        <v>604</v>
      </c>
      <c r="D936" s="8">
        <v>1980</v>
      </c>
      <c r="E936" s="9" t="s">
        <v>23</v>
      </c>
      <c r="F936" s="9" t="s">
        <v>24</v>
      </c>
      <c r="G936" s="12">
        <v>3</v>
      </c>
      <c r="H936" s="12">
        <v>2</v>
      </c>
      <c r="I936" s="11">
        <v>855.7</v>
      </c>
      <c r="J936" s="11">
        <v>501.2</v>
      </c>
      <c r="K936" s="11">
        <v>501.2</v>
      </c>
      <c r="L936" s="35">
        <v>37</v>
      </c>
      <c r="M936" s="11">
        <f t="shared" si="143"/>
        <v>5034653.78</v>
      </c>
      <c r="N936" s="11"/>
      <c r="O936" s="11"/>
      <c r="P936" s="11"/>
      <c r="Q936" s="11">
        <f t="shared" si="144"/>
        <v>5034653.78</v>
      </c>
      <c r="R936" s="11"/>
      <c r="S936" s="35"/>
      <c r="T936" s="11"/>
      <c r="U936" s="11">
        <v>807.9</v>
      </c>
      <c r="V936" s="11">
        <v>5034653.78</v>
      </c>
      <c r="W936" s="11"/>
      <c r="X936" s="11"/>
      <c r="Y936" s="11"/>
      <c r="Z936" s="11"/>
      <c r="AA936" s="11"/>
      <c r="AB936" s="11"/>
      <c r="AC936" s="11"/>
      <c r="AD936" s="11"/>
      <c r="AE936" s="11"/>
      <c r="AF936" s="74"/>
      <c r="AG936" s="29" t="s">
        <v>197</v>
      </c>
      <c r="AH936" s="118"/>
      <c r="AI936" s="159"/>
      <c r="AJ936" s="182"/>
      <c r="AK936" s="182"/>
      <c r="AL936" s="182"/>
      <c r="AM936" s="182"/>
      <c r="AN936" s="182"/>
      <c r="AO936" s="70">
        <f>MAX(AO$26:AO935)+1</f>
        <v>864</v>
      </c>
      <c r="AP936" s="70" t="s">
        <v>142</v>
      </c>
      <c r="AQ936" s="70" t="str">
        <f t="shared" si="139"/>
        <v>864.</v>
      </c>
      <c r="AS936" s="87"/>
      <c r="AV936" s="114"/>
    </row>
    <row r="937" spans="1:48" ht="22.5" customHeight="1" x14ac:dyDescent="0.25">
      <c r="A937" s="93" t="str">
        <f t="shared" si="142"/>
        <v>865.</v>
      </c>
      <c r="B937" s="93">
        <v>2337</v>
      </c>
      <c r="C937" s="220" t="s">
        <v>605</v>
      </c>
      <c r="D937" s="8">
        <v>1979</v>
      </c>
      <c r="E937" s="9" t="s">
        <v>23</v>
      </c>
      <c r="F937" s="9" t="s">
        <v>25</v>
      </c>
      <c r="G937" s="12">
        <v>2</v>
      </c>
      <c r="H937" s="12">
        <v>1</v>
      </c>
      <c r="I937" s="11">
        <v>473.5</v>
      </c>
      <c r="J937" s="11">
        <v>322</v>
      </c>
      <c r="K937" s="11">
        <v>322</v>
      </c>
      <c r="L937" s="35">
        <v>20</v>
      </c>
      <c r="M937" s="11">
        <f t="shared" si="143"/>
        <v>203859.97</v>
      </c>
      <c r="N937" s="11"/>
      <c r="O937" s="11"/>
      <c r="P937" s="11"/>
      <c r="Q937" s="11">
        <f t="shared" si="144"/>
        <v>203859.97</v>
      </c>
      <c r="R937" s="11">
        <v>203859.97</v>
      </c>
      <c r="S937" s="35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74"/>
      <c r="AG937" s="29" t="s">
        <v>197</v>
      </c>
      <c r="AH937" s="118"/>
      <c r="AI937" s="159"/>
      <c r="AJ937" s="182" t="s">
        <v>1393</v>
      </c>
      <c r="AK937" s="182"/>
      <c r="AL937" s="182"/>
      <c r="AM937" s="182"/>
      <c r="AN937" s="182"/>
      <c r="AO937" s="70">
        <f>MAX(AO$26:AO936)+1</f>
        <v>865</v>
      </c>
      <c r="AP937" s="70" t="s">
        <v>142</v>
      </c>
      <c r="AQ937" s="70" t="str">
        <f t="shared" si="139"/>
        <v>865.</v>
      </c>
      <c r="AS937" s="87"/>
      <c r="AV937" s="114"/>
    </row>
    <row r="938" spans="1:48" ht="22.5" customHeight="1" x14ac:dyDescent="0.25">
      <c r="A938" s="93" t="str">
        <f t="shared" si="142"/>
        <v>866.</v>
      </c>
      <c r="B938" s="93">
        <v>2492</v>
      </c>
      <c r="C938" s="225" t="s">
        <v>1328</v>
      </c>
      <c r="D938" s="4">
        <v>1984</v>
      </c>
      <c r="E938" s="9" t="s">
        <v>23</v>
      </c>
      <c r="F938" s="9" t="s">
        <v>24</v>
      </c>
      <c r="G938" s="4">
        <v>5</v>
      </c>
      <c r="H938" s="4">
        <v>4</v>
      </c>
      <c r="I938" s="11">
        <v>3653.1</v>
      </c>
      <c r="J938" s="11">
        <v>3540.9</v>
      </c>
      <c r="K938" s="11">
        <v>2101.1999999999998</v>
      </c>
      <c r="L938" s="35">
        <v>145</v>
      </c>
      <c r="M938" s="11">
        <f t="shared" si="143"/>
        <v>646900.42000000004</v>
      </c>
      <c r="N938" s="11"/>
      <c r="O938" s="11"/>
      <c r="P938" s="11"/>
      <c r="Q938" s="11">
        <f t="shared" si="144"/>
        <v>646900.42000000004</v>
      </c>
      <c r="R938" s="11"/>
      <c r="S938" s="35"/>
      <c r="T938" s="11"/>
      <c r="U938" s="11"/>
      <c r="V938" s="11"/>
      <c r="W938" s="11"/>
      <c r="X938" s="11"/>
      <c r="Y938" s="11"/>
      <c r="Z938" s="11"/>
      <c r="AA938" s="11">
        <v>380.6</v>
      </c>
      <c r="AB938" s="11">
        <v>646900.42000000004</v>
      </c>
      <c r="AC938" s="11"/>
      <c r="AD938" s="11"/>
      <c r="AE938" s="11"/>
      <c r="AF938" s="74"/>
      <c r="AG938" s="29" t="s">
        <v>197</v>
      </c>
      <c r="AH938" s="118"/>
      <c r="AI938" s="159"/>
      <c r="AJ938" s="182"/>
      <c r="AK938" s="182"/>
      <c r="AL938" s="182"/>
      <c r="AM938" s="182"/>
      <c r="AN938" s="182"/>
      <c r="AO938" s="70">
        <f>MAX(AO$26:AO937)+1</f>
        <v>866</v>
      </c>
      <c r="AP938" s="70" t="s">
        <v>142</v>
      </c>
      <c r="AQ938" s="70" t="str">
        <f t="shared" si="139"/>
        <v>866.</v>
      </c>
      <c r="AS938" s="87"/>
      <c r="AV938" s="114"/>
    </row>
    <row r="939" spans="1:48" ht="22.5" customHeight="1" x14ac:dyDescent="0.25">
      <c r="A939" s="93" t="str">
        <f t="shared" si="142"/>
        <v>867.</v>
      </c>
      <c r="B939" s="93">
        <v>2496</v>
      </c>
      <c r="C939" s="225" t="s">
        <v>616</v>
      </c>
      <c r="D939" s="4">
        <v>1982</v>
      </c>
      <c r="E939" s="9" t="s">
        <v>23</v>
      </c>
      <c r="F939" s="9" t="s">
        <v>24</v>
      </c>
      <c r="G939" s="4">
        <v>5</v>
      </c>
      <c r="H939" s="4">
        <v>3</v>
      </c>
      <c r="I939" s="11">
        <v>2748.1</v>
      </c>
      <c r="J939" s="11">
        <v>2748.1</v>
      </c>
      <c r="K939" s="11">
        <v>1676.2</v>
      </c>
      <c r="L939" s="35">
        <v>108</v>
      </c>
      <c r="M939" s="11">
        <f t="shared" si="143"/>
        <v>275423.33</v>
      </c>
      <c r="N939" s="11"/>
      <c r="O939" s="11"/>
      <c r="P939" s="11"/>
      <c r="Q939" s="11">
        <f t="shared" si="144"/>
        <v>275423.33</v>
      </c>
      <c r="R939" s="11"/>
      <c r="S939" s="35"/>
      <c r="T939" s="11"/>
      <c r="U939" s="11"/>
      <c r="V939" s="11"/>
      <c r="W939" s="11"/>
      <c r="X939" s="11"/>
      <c r="Y939" s="11"/>
      <c r="Z939" s="11"/>
      <c r="AA939" s="11">
        <v>75</v>
      </c>
      <c r="AB939" s="11">
        <v>275423.33</v>
      </c>
      <c r="AC939" s="11"/>
      <c r="AD939" s="11"/>
      <c r="AE939" s="11"/>
      <c r="AF939" s="74"/>
      <c r="AG939" s="29" t="s">
        <v>197</v>
      </c>
      <c r="AH939" s="118"/>
      <c r="AI939" s="95"/>
      <c r="AJ939" s="182"/>
      <c r="AK939" s="182"/>
      <c r="AL939" s="182"/>
      <c r="AM939" s="182"/>
      <c r="AN939" s="182"/>
      <c r="AO939" s="70">
        <f>MAX(AO$26:AO938)+1</f>
        <v>867</v>
      </c>
      <c r="AP939" s="70" t="s">
        <v>142</v>
      </c>
      <c r="AQ939" s="70" t="str">
        <f t="shared" si="139"/>
        <v>867.</v>
      </c>
      <c r="AS939" s="87"/>
      <c r="AV939" s="114"/>
    </row>
    <row r="940" spans="1:48" ht="22.5" customHeight="1" x14ac:dyDescent="0.25">
      <c r="A940" s="93" t="str">
        <f t="shared" si="142"/>
        <v>868.</v>
      </c>
      <c r="B940" s="93">
        <v>2464</v>
      </c>
      <c r="C940" s="240" t="s">
        <v>627</v>
      </c>
      <c r="D940" s="8">
        <v>1989</v>
      </c>
      <c r="E940" s="9" t="s">
        <v>23</v>
      </c>
      <c r="F940" s="9" t="s">
        <v>26</v>
      </c>
      <c r="G940" s="12">
        <v>5</v>
      </c>
      <c r="H940" s="12">
        <v>3</v>
      </c>
      <c r="I940" s="11">
        <v>3247</v>
      </c>
      <c r="J940" s="11">
        <v>1915.5</v>
      </c>
      <c r="K940" s="11">
        <v>1915.5</v>
      </c>
      <c r="L940" s="35">
        <v>121</v>
      </c>
      <c r="M940" s="11">
        <f t="shared" si="143"/>
        <v>1043762.3</v>
      </c>
      <c r="N940" s="11"/>
      <c r="O940" s="11"/>
      <c r="P940" s="11"/>
      <c r="Q940" s="11">
        <f t="shared" si="144"/>
        <v>1043762.3</v>
      </c>
      <c r="R940" s="11"/>
      <c r="S940" s="35"/>
      <c r="T940" s="11"/>
      <c r="U940" s="11"/>
      <c r="V940" s="11"/>
      <c r="W940" s="11"/>
      <c r="X940" s="11"/>
      <c r="Y940" s="11"/>
      <c r="Z940" s="11"/>
      <c r="AA940" s="11">
        <v>283</v>
      </c>
      <c r="AB940" s="11">
        <v>1043762.3</v>
      </c>
      <c r="AC940" s="11"/>
      <c r="AD940" s="11"/>
      <c r="AE940" s="11"/>
      <c r="AF940" s="74"/>
      <c r="AG940" s="29" t="s">
        <v>197</v>
      </c>
      <c r="AH940" s="118"/>
      <c r="AI940" s="159"/>
      <c r="AJ940" s="182"/>
      <c r="AK940" s="182"/>
      <c r="AL940" s="182"/>
      <c r="AM940" s="182"/>
      <c r="AN940" s="182"/>
      <c r="AO940" s="70">
        <f>MAX(AO$26:AO939)+1</f>
        <v>868</v>
      </c>
      <c r="AP940" s="70" t="s">
        <v>142</v>
      </c>
      <c r="AQ940" s="70" t="str">
        <f t="shared" si="139"/>
        <v>868.</v>
      </c>
      <c r="AS940" s="70"/>
      <c r="AV940" s="114"/>
    </row>
    <row r="941" spans="1:48" ht="22.5" customHeight="1" x14ac:dyDescent="0.25">
      <c r="A941" s="93" t="str">
        <f t="shared" si="142"/>
        <v>869.</v>
      </c>
      <c r="B941" s="93">
        <v>2345</v>
      </c>
      <c r="C941" s="220" t="s">
        <v>602</v>
      </c>
      <c r="D941" s="8">
        <v>1979</v>
      </c>
      <c r="E941" s="9" t="s">
        <v>23</v>
      </c>
      <c r="F941" s="9" t="s">
        <v>24</v>
      </c>
      <c r="G941" s="12">
        <v>5</v>
      </c>
      <c r="H941" s="12">
        <v>3</v>
      </c>
      <c r="I941" s="11">
        <v>3374.8</v>
      </c>
      <c r="J941" s="11">
        <v>173</v>
      </c>
      <c r="K941" s="11">
        <v>1773</v>
      </c>
      <c r="L941" s="35">
        <v>106</v>
      </c>
      <c r="M941" s="11">
        <f t="shared" si="143"/>
        <v>569894.75</v>
      </c>
      <c r="N941" s="11"/>
      <c r="O941" s="11"/>
      <c r="P941" s="11"/>
      <c r="Q941" s="11">
        <f t="shared" si="144"/>
        <v>569894.75</v>
      </c>
      <c r="R941" s="11"/>
      <c r="S941" s="35"/>
      <c r="T941" s="11"/>
      <c r="U941" s="11"/>
      <c r="V941" s="11"/>
      <c r="W941" s="11"/>
      <c r="X941" s="11"/>
      <c r="Y941" s="11"/>
      <c r="Z941" s="11"/>
      <c r="AA941" s="11">
        <v>180</v>
      </c>
      <c r="AB941" s="11">
        <v>569894.75</v>
      </c>
      <c r="AC941" s="11"/>
      <c r="AD941" s="11"/>
      <c r="AE941" s="11"/>
      <c r="AF941" s="74"/>
      <c r="AG941" s="29" t="s">
        <v>197</v>
      </c>
      <c r="AH941" s="118"/>
      <c r="AI941" s="159"/>
      <c r="AJ941" s="182"/>
      <c r="AK941" s="182"/>
      <c r="AL941" s="182"/>
      <c r="AM941" s="182"/>
      <c r="AN941" s="182"/>
      <c r="AO941" s="70">
        <f>MAX(AO$26:AO940)+1</f>
        <v>869</v>
      </c>
      <c r="AP941" s="70" t="s">
        <v>142</v>
      </c>
      <c r="AQ941" s="70" t="str">
        <f t="shared" si="139"/>
        <v>869.</v>
      </c>
      <c r="AS941" s="87"/>
      <c r="AV941" s="114"/>
    </row>
    <row r="942" spans="1:48" ht="22.5" customHeight="1" x14ac:dyDescent="0.25">
      <c r="A942" s="93" t="str">
        <f>AQ942</f>
        <v>870.</v>
      </c>
      <c r="B942" s="93">
        <v>2325</v>
      </c>
      <c r="C942" s="220" t="s">
        <v>1748</v>
      </c>
      <c r="D942" s="8">
        <v>1971</v>
      </c>
      <c r="E942" s="9" t="s">
        <v>23</v>
      </c>
      <c r="F942" s="9" t="s">
        <v>24</v>
      </c>
      <c r="G942" s="12">
        <v>2</v>
      </c>
      <c r="H942" s="12">
        <v>2</v>
      </c>
      <c r="I942" s="11">
        <v>748.6</v>
      </c>
      <c r="J942" s="11">
        <v>489.2</v>
      </c>
      <c r="K942" s="11">
        <v>489.2</v>
      </c>
      <c r="L942" s="35">
        <v>24</v>
      </c>
      <c r="M942" s="11">
        <f t="shared" si="143"/>
        <v>4499431.0199999996</v>
      </c>
      <c r="N942" s="11"/>
      <c r="O942" s="11"/>
      <c r="P942" s="11"/>
      <c r="Q942" s="11">
        <f>M942</f>
        <v>4499431.0199999996</v>
      </c>
      <c r="R942" s="11"/>
      <c r="S942" s="35"/>
      <c r="T942" s="11"/>
      <c r="U942" s="11">
        <v>556</v>
      </c>
      <c r="V942" s="11">
        <v>4405980.3</v>
      </c>
      <c r="W942" s="11"/>
      <c r="X942" s="11"/>
      <c r="Y942" s="11"/>
      <c r="Z942" s="11"/>
      <c r="AA942" s="11"/>
      <c r="AB942" s="11"/>
      <c r="AC942" s="11"/>
      <c r="AD942" s="11"/>
      <c r="AE942" s="11"/>
      <c r="AF942" s="74">
        <v>93450.72</v>
      </c>
      <c r="AG942" s="29" t="s">
        <v>1496</v>
      </c>
      <c r="AH942" s="118"/>
      <c r="AI942" s="159"/>
      <c r="AJ942" s="182"/>
      <c r="AK942" s="182"/>
      <c r="AL942" s="182"/>
      <c r="AM942" s="182"/>
      <c r="AN942" s="182"/>
      <c r="AO942" s="70">
        <f>MAX(AO$26:AO941)+1</f>
        <v>870</v>
      </c>
      <c r="AP942" s="70" t="s">
        <v>142</v>
      </c>
      <c r="AQ942" s="70" t="str">
        <f>CONCATENATE(AO942,AP942)</f>
        <v>870.</v>
      </c>
      <c r="AS942" s="87"/>
      <c r="AV942" s="114"/>
    </row>
    <row r="943" spans="1:48" ht="22.5" customHeight="1" x14ac:dyDescent="0.25">
      <c r="A943" s="93" t="str">
        <f t="shared" si="142"/>
        <v>871.</v>
      </c>
      <c r="B943" s="93">
        <v>2540</v>
      </c>
      <c r="C943" s="220" t="s">
        <v>1706</v>
      </c>
      <c r="D943" s="8">
        <v>1993</v>
      </c>
      <c r="E943" s="9" t="s">
        <v>23</v>
      </c>
      <c r="F943" s="9" t="s">
        <v>24</v>
      </c>
      <c r="G943" s="12">
        <v>4</v>
      </c>
      <c r="H943" s="12">
        <v>2</v>
      </c>
      <c r="I943" s="11">
        <v>1756</v>
      </c>
      <c r="J943" s="11">
        <v>1034.5</v>
      </c>
      <c r="K943" s="11">
        <v>995.6</v>
      </c>
      <c r="L943" s="35">
        <v>72</v>
      </c>
      <c r="M943" s="11">
        <f t="shared" si="143"/>
        <v>4568160.01</v>
      </c>
      <c r="N943" s="11"/>
      <c r="O943" s="11"/>
      <c r="P943" s="11"/>
      <c r="Q943" s="11">
        <f t="shared" si="144"/>
        <v>4568160.01</v>
      </c>
      <c r="R943" s="11"/>
      <c r="S943" s="35"/>
      <c r="T943" s="11"/>
      <c r="U943" s="11">
        <v>848</v>
      </c>
      <c r="V943" s="11">
        <v>4568160.01</v>
      </c>
      <c r="W943" s="11"/>
      <c r="X943" s="11"/>
      <c r="Y943" s="11"/>
      <c r="Z943" s="11"/>
      <c r="AA943" s="11"/>
      <c r="AB943" s="11"/>
      <c r="AC943" s="11"/>
      <c r="AD943" s="11"/>
      <c r="AE943" s="11"/>
      <c r="AF943" s="74"/>
      <c r="AG943" s="29" t="s">
        <v>1496</v>
      </c>
      <c r="AH943" s="118"/>
      <c r="AI943" s="159"/>
      <c r="AJ943" s="182"/>
      <c r="AK943" s="182"/>
      <c r="AL943" s="182"/>
      <c r="AM943" s="182"/>
      <c r="AN943" s="182"/>
      <c r="AO943" s="70">
        <f>MAX(AO$26:AO942)+1</f>
        <v>871</v>
      </c>
      <c r="AP943" s="70" t="s">
        <v>142</v>
      </c>
      <c r="AQ943" s="70" t="str">
        <f t="shared" si="139"/>
        <v>871.</v>
      </c>
      <c r="AS943" s="87"/>
      <c r="AV943" s="114"/>
    </row>
    <row r="944" spans="1:48" ht="22.5" customHeight="1" x14ac:dyDescent="0.25">
      <c r="A944" s="93" t="str">
        <f t="shared" si="142"/>
        <v>872.</v>
      </c>
      <c r="B944" s="93">
        <v>2545</v>
      </c>
      <c r="C944" s="220" t="s">
        <v>1707</v>
      </c>
      <c r="D944" s="8">
        <v>1978</v>
      </c>
      <c r="E944" s="9" t="s">
        <v>23</v>
      </c>
      <c r="F944" s="9" t="s">
        <v>24</v>
      </c>
      <c r="G944" s="12">
        <v>3</v>
      </c>
      <c r="H944" s="12">
        <v>2</v>
      </c>
      <c r="I944" s="11">
        <v>1169.2</v>
      </c>
      <c r="J944" s="11">
        <v>750.6</v>
      </c>
      <c r="K944" s="11">
        <v>750.6</v>
      </c>
      <c r="L944" s="35">
        <v>37</v>
      </c>
      <c r="M944" s="11">
        <f t="shared" si="143"/>
        <v>531552.74</v>
      </c>
      <c r="N944" s="11"/>
      <c r="O944" s="11"/>
      <c r="P944" s="11"/>
      <c r="Q944" s="11">
        <f t="shared" si="144"/>
        <v>531552.74</v>
      </c>
      <c r="R944" s="11"/>
      <c r="S944" s="35"/>
      <c r="T944" s="11"/>
      <c r="U944" s="11"/>
      <c r="V944" s="11"/>
      <c r="W944" s="11"/>
      <c r="X944" s="11"/>
      <c r="Y944" s="11"/>
      <c r="Z944" s="11"/>
      <c r="AA944" s="11">
        <v>131</v>
      </c>
      <c r="AB944" s="11">
        <v>531552.74</v>
      </c>
      <c r="AC944" s="11"/>
      <c r="AD944" s="11"/>
      <c r="AE944" s="11"/>
      <c r="AF944" s="74"/>
      <c r="AG944" s="29" t="s">
        <v>1496</v>
      </c>
      <c r="AH944" s="118"/>
      <c r="AI944" s="159"/>
      <c r="AJ944" s="182"/>
      <c r="AK944" s="182"/>
      <c r="AL944" s="182"/>
      <c r="AM944" s="182"/>
      <c r="AN944" s="182"/>
      <c r="AO944" s="70">
        <f>MAX(AO$26:AO943)+1</f>
        <v>872</v>
      </c>
      <c r="AP944" s="70" t="s">
        <v>142</v>
      </c>
      <c r="AQ944" s="70" t="str">
        <f t="shared" si="139"/>
        <v>872.</v>
      </c>
      <c r="AS944" s="87"/>
      <c r="AV944" s="114"/>
    </row>
    <row r="945" spans="1:48" ht="22.5" customHeight="1" x14ac:dyDescent="0.25">
      <c r="A945" s="93" t="str">
        <f t="shared" si="142"/>
        <v>873.</v>
      </c>
      <c r="B945" s="93">
        <v>2534</v>
      </c>
      <c r="C945" s="220" t="s">
        <v>1708</v>
      </c>
      <c r="D945" s="8">
        <v>1981</v>
      </c>
      <c r="E945" s="9" t="s">
        <v>23</v>
      </c>
      <c r="F945" s="9" t="s">
        <v>24</v>
      </c>
      <c r="G945" s="12">
        <v>5</v>
      </c>
      <c r="H945" s="12">
        <v>3</v>
      </c>
      <c r="I945" s="11">
        <v>2892.3</v>
      </c>
      <c r="J945" s="11">
        <v>1745.9</v>
      </c>
      <c r="K945" s="11">
        <v>1745.9</v>
      </c>
      <c r="L945" s="35">
        <v>107</v>
      </c>
      <c r="M945" s="11">
        <f t="shared" si="143"/>
        <v>929554.02</v>
      </c>
      <c r="N945" s="11"/>
      <c r="O945" s="11"/>
      <c r="P945" s="11"/>
      <c r="Q945" s="11">
        <f t="shared" ref="Q945:Q954" si="145">M945</f>
        <v>929554.02</v>
      </c>
      <c r="R945" s="11"/>
      <c r="S945" s="35"/>
      <c r="T945" s="11"/>
      <c r="U945" s="11"/>
      <c r="V945" s="11"/>
      <c r="W945" s="11"/>
      <c r="X945" s="11"/>
      <c r="Y945" s="11"/>
      <c r="Z945" s="11"/>
      <c r="AA945" s="11">
        <v>223</v>
      </c>
      <c r="AB945" s="11">
        <v>929554.02</v>
      </c>
      <c r="AC945" s="11"/>
      <c r="AD945" s="11"/>
      <c r="AE945" s="11"/>
      <c r="AF945" s="74"/>
      <c r="AG945" s="29" t="s">
        <v>1496</v>
      </c>
      <c r="AH945" s="118"/>
      <c r="AI945" s="159"/>
      <c r="AJ945" s="182"/>
      <c r="AK945" s="182"/>
      <c r="AL945" s="182"/>
      <c r="AM945" s="182"/>
      <c r="AN945" s="182"/>
      <c r="AO945" s="70">
        <f>MAX(AO$26:AO944)+1</f>
        <v>873</v>
      </c>
      <c r="AP945" s="70" t="s">
        <v>142</v>
      </c>
      <c r="AQ945" s="70" t="str">
        <f t="shared" si="139"/>
        <v>873.</v>
      </c>
      <c r="AS945" s="87"/>
      <c r="AV945" s="114"/>
    </row>
    <row r="946" spans="1:48" ht="22.5" customHeight="1" x14ac:dyDescent="0.25">
      <c r="A946" s="93" t="str">
        <f t="shared" si="142"/>
        <v>874.</v>
      </c>
      <c r="B946" s="93">
        <v>2280</v>
      </c>
      <c r="C946" s="220" t="s">
        <v>1709</v>
      </c>
      <c r="D946" s="8">
        <v>1986</v>
      </c>
      <c r="E946" s="9" t="s">
        <v>23</v>
      </c>
      <c r="F946" s="9" t="s">
        <v>24</v>
      </c>
      <c r="G946" s="12">
        <v>3</v>
      </c>
      <c r="H946" s="12">
        <v>2</v>
      </c>
      <c r="I946" s="11">
        <v>1293.9000000000001</v>
      </c>
      <c r="J946" s="11">
        <v>750.4</v>
      </c>
      <c r="K946" s="11">
        <v>750.4</v>
      </c>
      <c r="L946" s="35">
        <v>60</v>
      </c>
      <c r="M946" s="11">
        <f t="shared" ref="M946:M977" si="146">R946+T946+V946+X946+Z946+AB946+AE946+AF946</f>
        <v>1864820.92</v>
      </c>
      <c r="N946" s="11"/>
      <c r="O946" s="11"/>
      <c r="P946" s="11"/>
      <c r="Q946" s="11">
        <f t="shared" si="145"/>
        <v>1864820.92</v>
      </c>
      <c r="R946" s="11">
        <f>667959.74+1196861.18</f>
        <v>1864820.92</v>
      </c>
      <c r="S946" s="35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74"/>
      <c r="AG946" s="29" t="s">
        <v>1496</v>
      </c>
      <c r="AH946" s="118"/>
      <c r="AI946" s="159"/>
      <c r="AJ946" s="182" t="s">
        <v>1402</v>
      </c>
      <c r="AK946" s="182"/>
      <c r="AL946" s="182"/>
      <c r="AM946" s="182"/>
      <c r="AN946" s="182"/>
      <c r="AO946" s="70">
        <f>MAX(AO$26:AO945)+1</f>
        <v>874</v>
      </c>
      <c r="AP946" s="70" t="s">
        <v>142</v>
      </c>
      <c r="AQ946" s="70" t="str">
        <f t="shared" si="139"/>
        <v>874.</v>
      </c>
      <c r="AS946" s="87"/>
      <c r="AV946" s="114"/>
    </row>
    <row r="947" spans="1:48" ht="22.5" customHeight="1" x14ac:dyDescent="0.25">
      <c r="A947" s="93" t="str">
        <f t="shared" si="142"/>
        <v>875.</v>
      </c>
      <c r="B947" s="93">
        <v>2298</v>
      </c>
      <c r="C947" s="220" t="s">
        <v>1710</v>
      </c>
      <c r="D947" s="8">
        <v>1963</v>
      </c>
      <c r="E947" s="9" t="s">
        <v>23</v>
      </c>
      <c r="F947" s="9" t="s">
        <v>25</v>
      </c>
      <c r="G947" s="12">
        <v>1</v>
      </c>
      <c r="H947" s="12">
        <v>2</v>
      </c>
      <c r="I947" s="11">
        <v>321.42</v>
      </c>
      <c r="J947" s="11">
        <v>216</v>
      </c>
      <c r="K947" s="11">
        <v>216</v>
      </c>
      <c r="L947" s="35">
        <v>12</v>
      </c>
      <c r="M947" s="11">
        <f t="shared" si="146"/>
        <v>143836.94</v>
      </c>
      <c r="N947" s="11"/>
      <c r="O947" s="11"/>
      <c r="P947" s="11"/>
      <c r="Q947" s="11">
        <f t="shared" si="145"/>
        <v>143836.94</v>
      </c>
      <c r="R947" s="11">
        <v>143836.94</v>
      </c>
      <c r="S947" s="35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74"/>
      <c r="AG947" s="29" t="s">
        <v>1496</v>
      </c>
      <c r="AH947" s="118"/>
      <c r="AI947" s="159"/>
      <c r="AJ947" s="182" t="s">
        <v>1393</v>
      </c>
      <c r="AK947" s="182"/>
      <c r="AL947" s="182"/>
      <c r="AM947" s="182"/>
      <c r="AN947" s="182"/>
      <c r="AO947" s="70">
        <f>MAX(AO$26:AO946)+1</f>
        <v>875</v>
      </c>
      <c r="AP947" s="70" t="s">
        <v>142</v>
      </c>
      <c r="AQ947" s="70" t="str">
        <f t="shared" si="139"/>
        <v>875.</v>
      </c>
      <c r="AS947" s="87"/>
      <c r="AV947" s="114"/>
    </row>
    <row r="948" spans="1:48" ht="22.5" customHeight="1" x14ac:dyDescent="0.25">
      <c r="A948" s="93" t="str">
        <f t="shared" si="142"/>
        <v>876.</v>
      </c>
      <c r="B948" s="93">
        <v>2324</v>
      </c>
      <c r="C948" s="220" t="s">
        <v>1711</v>
      </c>
      <c r="D948" s="8">
        <v>1976</v>
      </c>
      <c r="E948" s="9" t="s">
        <v>23</v>
      </c>
      <c r="F948" s="9" t="s">
        <v>24</v>
      </c>
      <c r="G948" s="12">
        <v>2</v>
      </c>
      <c r="H948" s="12">
        <v>2</v>
      </c>
      <c r="I948" s="11">
        <v>577.1</v>
      </c>
      <c r="J948" s="11">
        <v>334.7</v>
      </c>
      <c r="K948" s="11">
        <v>334.7</v>
      </c>
      <c r="L948" s="35">
        <v>23</v>
      </c>
      <c r="M948" s="11">
        <f t="shared" si="146"/>
        <v>341499.85</v>
      </c>
      <c r="N948" s="11"/>
      <c r="O948" s="11"/>
      <c r="P948" s="11"/>
      <c r="Q948" s="11">
        <f t="shared" si="145"/>
        <v>341499.85</v>
      </c>
      <c r="R948" s="11">
        <v>341499.85</v>
      </c>
      <c r="S948" s="35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74"/>
      <c r="AG948" s="29" t="s">
        <v>1496</v>
      </c>
      <c r="AH948" s="118"/>
      <c r="AI948" s="159"/>
      <c r="AJ948" s="182" t="s">
        <v>1393</v>
      </c>
      <c r="AK948" s="182"/>
      <c r="AL948" s="182"/>
      <c r="AM948" s="182"/>
      <c r="AN948" s="182"/>
      <c r="AO948" s="70">
        <f>MAX(AO$26:AO947)+1</f>
        <v>876</v>
      </c>
      <c r="AP948" s="70" t="s">
        <v>142</v>
      </c>
      <c r="AQ948" s="70" t="str">
        <f t="shared" ref="AQ948:AQ957" si="147">CONCATENATE(AO948,AP948)</f>
        <v>876.</v>
      </c>
      <c r="AS948" s="87"/>
      <c r="AV948" s="114"/>
    </row>
    <row r="949" spans="1:48" ht="22.5" customHeight="1" x14ac:dyDescent="0.25">
      <c r="A949" s="93" t="str">
        <f t="shared" si="142"/>
        <v>877.</v>
      </c>
      <c r="B949" s="93">
        <v>2342</v>
      </c>
      <c r="C949" s="220" t="s">
        <v>1712</v>
      </c>
      <c r="D949" s="8">
        <v>1961</v>
      </c>
      <c r="E949" s="9" t="s">
        <v>23</v>
      </c>
      <c r="F949" s="9" t="s">
        <v>25</v>
      </c>
      <c r="G949" s="12">
        <v>2</v>
      </c>
      <c r="H949" s="12">
        <v>1</v>
      </c>
      <c r="I949" s="11">
        <v>248.9</v>
      </c>
      <c r="J949" s="11">
        <v>173.1</v>
      </c>
      <c r="K949" s="11">
        <v>173.1</v>
      </c>
      <c r="L949" s="35">
        <v>15</v>
      </c>
      <c r="M949" s="11">
        <f t="shared" si="146"/>
        <v>1267765.04</v>
      </c>
      <c r="N949" s="11"/>
      <c r="O949" s="11"/>
      <c r="P949" s="11"/>
      <c r="Q949" s="11">
        <f t="shared" si="145"/>
        <v>1267765.04</v>
      </c>
      <c r="R949" s="11"/>
      <c r="S949" s="35"/>
      <c r="T949" s="11"/>
      <c r="U949" s="11">
        <v>246</v>
      </c>
      <c r="V949" s="11">
        <v>1267765.04</v>
      </c>
      <c r="W949" s="11"/>
      <c r="X949" s="11"/>
      <c r="Y949" s="11"/>
      <c r="Z949" s="11"/>
      <c r="AA949" s="11"/>
      <c r="AB949" s="11"/>
      <c r="AC949" s="11"/>
      <c r="AD949" s="11"/>
      <c r="AE949" s="11"/>
      <c r="AF949" s="74"/>
      <c r="AG949" s="29" t="s">
        <v>1496</v>
      </c>
      <c r="AH949" s="118"/>
      <c r="AI949" s="159"/>
      <c r="AJ949" s="182"/>
      <c r="AK949" s="182"/>
      <c r="AL949" s="182"/>
      <c r="AM949" s="182"/>
      <c r="AN949" s="182"/>
      <c r="AO949" s="70">
        <f>MAX(AO$26:AO948)+1</f>
        <v>877</v>
      </c>
      <c r="AP949" s="70" t="s">
        <v>142</v>
      </c>
      <c r="AQ949" s="70" t="str">
        <f t="shared" si="147"/>
        <v>877.</v>
      </c>
      <c r="AS949" s="87"/>
      <c r="AV949" s="114"/>
    </row>
    <row r="950" spans="1:48" ht="22.5" customHeight="1" x14ac:dyDescent="0.25">
      <c r="A950" s="93" t="str">
        <f t="shared" si="142"/>
        <v>878.</v>
      </c>
      <c r="B950" s="93">
        <v>2346</v>
      </c>
      <c r="C950" s="220" t="s">
        <v>1713</v>
      </c>
      <c r="D950" s="8">
        <v>1956</v>
      </c>
      <c r="E950" s="9" t="s">
        <v>23</v>
      </c>
      <c r="F950" s="9" t="s">
        <v>24</v>
      </c>
      <c r="G950" s="12">
        <v>2</v>
      </c>
      <c r="H950" s="12">
        <v>2</v>
      </c>
      <c r="I950" s="11">
        <v>1135.29</v>
      </c>
      <c r="J950" s="11">
        <v>688.4</v>
      </c>
      <c r="K950" s="11">
        <v>633.70000000000005</v>
      </c>
      <c r="L950" s="35">
        <v>39</v>
      </c>
      <c r="M950" s="11">
        <f t="shared" si="146"/>
        <v>2056841.78</v>
      </c>
      <c r="N950" s="11"/>
      <c r="O950" s="11"/>
      <c r="P950" s="11"/>
      <c r="Q950" s="11">
        <f t="shared" si="145"/>
        <v>2056841.78</v>
      </c>
      <c r="R950" s="11">
        <f>1237024.98+819816.8</f>
        <v>2056841.78</v>
      </c>
      <c r="S950" s="35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74"/>
      <c r="AG950" s="29" t="s">
        <v>1496</v>
      </c>
      <c r="AH950" s="118"/>
      <c r="AI950" s="159"/>
      <c r="AJ950" s="182" t="s">
        <v>1401</v>
      </c>
      <c r="AK950" s="182"/>
      <c r="AL950" s="182"/>
      <c r="AM950" s="182"/>
      <c r="AN950" s="182"/>
      <c r="AO950" s="70">
        <f>MAX(AO$26:AO949)+1</f>
        <v>878</v>
      </c>
      <c r="AP950" s="70" t="s">
        <v>142</v>
      </c>
      <c r="AQ950" s="70" t="str">
        <f t="shared" si="147"/>
        <v>878.</v>
      </c>
      <c r="AS950" s="87"/>
      <c r="AV950" s="114"/>
    </row>
    <row r="951" spans="1:48" ht="22.5" customHeight="1" x14ac:dyDescent="0.25">
      <c r="A951" s="93" t="str">
        <f t="shared" si="142"/>
        <v>879.</v>
      </c>
      <c r="B951" s="93">
        <v>2353</v>
      </c>
      <c r="C951" s="220" t="s">
        <v>1714</v>
      </c>
      <c r="D951" s="8">
        <v>1990</v>
      </c>
      <c r="E951" s="9" t="s">
        <v>23</v>
      </c>
      <c r="F951" s="9" t="s">
        <v>26</v>
      </c>
      <c r="G951" s="12">
        <v>3</v>
      </c>
      <c r="H951" s="12">
        <v>2</v>
      </c>
      <c r="I951" s="11">
        <v>1290</v>
      </c>
      <c r="J951" s="11">
        <v>754.8</v>
      </c>
      <c r="K951" s="11">
        <v>754.8</v>
      </c>
      <c r="L951" s="35">
        <v>60</v>
      </c>
      <c r="M951" s="11">
        <f t="shared" si="146"/>
        <v>234505.19999999998</v>
      </c>
      <c r="N951" s="11"/>
      <c r="O951" s="11"/>
      <c r="P951" s="11"/>
      <c r="Q951" s="11">
        <f t="shared" si="145"/>
        <v>234505.19999999998</v>
      </c>
      <c r="R951" s="11"/>
      <c r="S951" s="35"/>
      <c r="T951" s="11"/>
      <c r="U951" s="11"/>
      <c r="V951" s="11"/>
      <c r="W951" s="11"/>
      <c r="X951" s="11"/>
      <c r="Y951" s="11"/>
      <c r="Z951" s="11"/>
      <c r="AA951" s="11">
        <v>87.6</v>
      </c>
      <c r="AB951" s="11">
        <v>234505.19999999998</v>
      </c>
      <c r="AC951" s="11"/>
      <c r="AD951" s="11"/>
      <c r="AE951" s="11"/>
      <c r="AF951" s="74"/>
      <c r="AG951" s="29" t="s">
        <v>1496</v>
      </c>
      <c r="AH951" s="118"/>
      <c r="AI951" s="159"/>
      <c r="AJ951" s="182"/>
      <c r="AK951" s="182"/>
      <c r="AL951" s="182"/>
      <c r="AM951" s="182"/>
      <c r="AN951" s="182"/>
      <c r="AO951" s="70">
        <f>MAX(AO$26:AO950)+1</f>
        <v>879</v>
      </c>
      <c r="AP951" s="70" t="s">
        <v>142</v>
      </c>
      <c r="AQ951" s="70" t="str">
        <f t="shared" si="147"/>
        <v>879.</v>
      </c>
      <c r="AS951" s="87"/>
      <c r="AV951" s="114"/>
    </row>
    <row r="952" spans="1:48" ht="22.5" customHeight="1" x14ac:dyDescent="0.25">
      <c r="A952" s="93" t="str">
        <f t="shared" si="142"/>
        <v>880.</v>
      </c>
      <c r="B952" s="93">
        <v>2357</v>
      </c>
      <c r="C952" s="220" t="s">
        <v>1715</v>
      </c>
      <c r="D952" s="8">
        <v>1959</v>
      </c>
      <c r="E952" s="9" t="s">
        <v>23</v>
      </c>
      <c r="F952" s="9" t="s">
        <v>24</v>
      </c>
      <c r="G952" s="12">
        <v>2</v>
      </c>
      <c r="H952" s="12">
        <v>1</v>
      </c>
      <c r="I952" s="11">
        <v>424.5</v>
      </c>
      <c r="J952" s="11">
        <v>283.8</v>
      </c>
      <c r="K952" s="11">
        <v>283.8</v>
      </c>
      <c r="L952" s="35">
        <v>21</v>
      </c>
      <c r="M952" s="11">
        <f t="shared" si="146"/>
        <v>2394921.46</v>
      </c>
      <c r="N952" s="11"/>
      <c r="O952" s="11"/>
      <c r="P952" s="11"/>
      <c r="Q952" s="11">
        <f t="shared" si="145"/>
        <v>2394921.46</v>
      </c>
      <c r="R952" s="11"/>
      <c r="S952" s="35"/>
      <c r="T952" s="11"/>
      <c r="U952" s="11">
        <v>448</v>
      </c>
      <c r="V952" s="11">
        <v>2394921.46</v>
      </c>
      <c r="W952" s="11"/>
      <c r="X952" s="11"/>
      <c r="Y952" s="11"/>
      <c r="Z952" s="11"/>
      <c r="AA952" s="11"/>
      <c r="AB952" s="11"/>
      <c r="AC952" s="11"/>
      <c r="AD952" s="11"/>
      <c r="AE952" s="11"/>
      <c r="AF952" s="74"/>
      <c r="AG952" s="29" t="s">
        <v>1496</v>
      </c>
      <c r="AH952" s="118"/>
      <c r="AI952" s="159"/>
      <c r="AJ952" s="182"/>
      <c r="AK952" s="182"/>
      <c r="AL952" s="182"/>
      <c r="AM952" s="182"/>
      <c r="AN952" s="182"/>
      <c r="AO952" s="70">
        <f>MAX(AO$26:AO951)+1</f>
        <v>880</v>
      </c>
      <c r="AP952" s="70" t="s">
        <v>142</v>
      </c>
      <c r="AQ952" s="70" t="str">
        <f t="shared" si="147"/>
        <v>880.</v>
      </c>
      <c r="AS952" s="87"/>
      <c r="AV952" s="114"/>
    </row>
    <row r="953" spans="1:48" ht="22.5" customHeight="1" x14ac:dyDescent="0.25">
      <c r="A953" s="93" t="str">
        <f t="shared" si="142"/>
        <v>881.</v>
      </c>
      <c r="B953" s="93">
        <v>2470</v>
      </c>
      <c r="C953" s="220" t="s">
        <v>1725</v>
      </c>
      <c r="D953" s="8">
        <v>1981</v>
      </c>
      <c r="E953" s="9" t="s">
        <v>23</v>
      </c>
      <c r="F953" s="9" t="s">
        <v>24</v>
      </c>
      <c r="G953" s="12">
        <v>2</v>
      </c>
      <c r="H953" s="12">
        <v>2</v>
      </c>
      <c r="I953" s="11">
        <v>555.9</v>
      </c>
      <c r="J953" s="11">
        <v>334.4</v>
      </c>
      <c r="K953" s="11">
        <v>334.4</v>
      </c>
      <c r="L953" s="35">
        <v>16</v>
      </c>
      <c r="M953" s="11">
        <f t="shared" si="146"/>
        <v>148118.56</v>
      </c>
      <c r="N953" s="11"/>
      <c r="O953" s="11"/>
      <c r="P953" s="11"/>
      <c r="Q953" s="11">
        <f t="shared" si="145"/>
        <v>148118.56</v>
      </c>
      <c r="R953" s="11">
        <v>148118.56</v>
      </c>
      <c r="S953" s="35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74"/>
      <c r="AG953" s="29" t="s">
        <v>1496</v>
      </c>
      <c r="AH953" s="118"/>
      <c r="AI953" s="159"/>
      <c r="AJ953" s="182" t="s">
        <v>1396</v>
      </c>
      <c r="AK953" s="182"/>
      <c r="AL953" s="182"/>
      <c r="AM953" s="182"/>
      <c r="AN953" s="182"/>
      <c r="AO953" s="70">
        <f>MAX(AO$26:AO952)+1</f>
        <v>881</v>
      </c>
      <c r="AP953" s="70" t="s">
        <v>142</v>
      </c>
      <c r="AQ953" s="70" t="str">
        <f t="shared" si="147"/>
        <v>881.</v>
      </c>
      <c r="AS953" s="87"/>
      <c r="AV953" s="114"/>
    </row>
    <row r="954" spans="1:48" ht="22.5" customHeight="1" x14ac:dyDescent="0.25">
      <c r="A954" s="93" t="str">
        <f t="shared" si="142"/>
        <v>882.</v>
      </c>
      <c r="B954" s="93">
        <v>2309</v>
      </c>
      <c r="C954" s="220" t="s">
        <v>1761</v>
      </c>
      <c r="D954" s="8">
        <v>1927</v>
      </c>
      <c r="E954" s="9" t="s">
        <v>23</v>
      </c>
      <c r="F954" s="9" t="s">
        <v>25</v>
      </c>
      <c r="G954" s="12">
        <v>2</v>
      </c>
      <c r="H954" s="12">
        <v>1</v>
      </c>
      <c r="I954" s="11">
        <v>214.2</v>
      </c>
      <c r="J954" s="11">
        <v>144.9</v>
      </c>
      <c r="K954" s="11">
        <v>144.9</v>
      </c>
      <c r="L954" s="35">
        <v>15</v>
      </c>
      <c r="M954" s="11">
        <f t="shared" si="146"/>
        <v>1191240.44</v>
      </c>
      <c r="N954" s="11"/>
      <c r="O954" s="11"/>
      <c r="P954" s="11"/>
      <c r="Q954" s="11">
        <f t="shared" si="145"/>
        <v>1191240.44</v>
      </c>
      <c r="R954" s="11"/>
      <c r="S954" s="35"/>
      <c r="T954" s="11"/>
      <c r="U954" s="11">
        <v>242.8</v>
      </c>
      <c r="V954" s="11">
        <v>1191240.44</v>
      </c>
      <c r="W954" s="11"/>
      <c r="X954" s="11"/>
      <c r="Y954" s="11"/>
      <c r="Z954" s="11"/>
      <c r="AA954" s="11"/>
      <c r="AB954" s="11"/>
      <c r="AC954" s="11"/>
      <c r="AD954" s="11"/>
      <c r="AE954" s="11"/>
      <c r="AF954" s="74"/>
      <c r="AG954" s="29" t="s">
        <v>1496</v>
      </c>
      <c r="AH954" s="118"/>
      <c r="AI954" s="159"/>
      <c r="AJ954" s="182"/>
      <c r="AK954" s="182"/>
      <c r="AL954" s="182"/>
      <c r="AM954" s="182"/>
      <c r="AN954" s="182"/>
      <c r="AO954" s="70">
        <f>MAX(AO$26:AO953)+1</f>
        <v>882</v>
      </c>
      <c r="AP954" s="70" t="s">
        <v>142</v>
      </c>
      <c r="AQ954" s="70" t="str">
        <f t="shared" si="147"/>
        <v>882.</v>
      </c>
      <c r="AS954" s="87"/>
      <c r="AV954" s="114"/>
    </row>
    <row r="955" spans="1:48" ht="22.5" customHeight="1" x14ac:dyDescent="0.25">
      <c r="A955" s="93" t="str">
        <f t="shared" ref="A955:A985" si="148">AQ955</f>
        <v>883.</v>
      </c>
      <c r="B955" s="93">
        <v>2387</v>
      </c>
      <c r="C955" s="220" t="s">
        <v>1722</v>
      </c>
      <c r="D955" s="8">
        <v>1912</v>
      </c>
      <c r="E955" s="9" t="s">
        <v>23</v>
      </c>
      <c r="F955" s="9" t="s">
        <v>24</v>
      </c>
      <c r="G955" s="12">
        <v>2</v>
      </c>
      <c r="H955" s="12">
        <v>2</v>
      </c>
      <c r="I955" s="11">
        <v>640.35</v>
      </c>
      <c r="J955" s="11">
        <v>390.2</v>
      </c>
      <c r="K955" s="11">
        <v>390.2</v>
      </c>
      <c r="L955" s="35">
        <v>21</v>
      </c>
      <c r="M955" s="11">
        <f t="shared" si="146"/>
        <v>3656178</v>
      </c>
      <c r="N955" s="11"/>
      <c r="O955" s="11"/>
      <c r="P955" s="11"/>
      <c r="Q955" s="11">
        <f t="shared" ref="Q955:Q969" si="149">M955</f>
        <v>3656178</v>
      </c>
      <c r="R955" s="11"/>
      <c r="S955" s="35"/>
      <c r="T955" s="11"/>
      <c r="U955" s="11">
        <v>486</v>
      </c>
      <c r="V955" s="11">
        <v>3656178</v>
      </c>
      <c r="W955" s="11"/>
      <c r="X955" s="11"/>
      <c r="Y955" s="11"/>
      <c r="Z955" s="11"/>
      <c r="AA955" s="11"/>
      <c r="AB955" s="11"/>
      <c r="AC955" s="11"/>
      <c r="AD955" s="11"/>
      <c r="AE955" s="11"/>
      <c r="AF955" s="74"/>
      <c r="AG955" s="29" t="s">
        <v>2336</v>
      </c>
      <c r="AH955" s="118"/>
      <c r="AI955" s="159"/>
      <c r="AJ955" s="182"/>
      <c r="AK955" s="182"/>
      <c r="AL955" s="182"/>
      <c r="AM955" s="182"/>
      <c r="AN955" s="182"/>
      <c r="AO955" s="70">
        <f>MAX(AO$26:AO954)+1</f>
        <v>883</v>
      </c>
      <c r="AP955" s="70" t="s">
        <v>142</v>
      </c>
      <c r="AQ955" s="70" t="str">
        <f t="shared" si="147"/>
        <v>883.</v>
      </c>
      <c r="AS955" s="87"/>
      <c r="AV955" s="114"/>
    </row>
    <row r="956" spans="1:48" ht="22.5" customHeight="1" x14ac:dyDescent="0.25">
      <c r="A956" s="93" t="str">
        <f t="shared" si="148"/>
        <v>884.</v>
      </c>
      <c r="B956" s="93">
        <v>2318</v>
      </c>
      <c r="C956" s="220" t="s">
        <v>1732</v>
      </c>
      <c r="D956" s="8">
        <v>1976</v>
      </c>
      <c r="E956" s="9" t="s">
        <v>23</v>
      </c>
      <c r="F956" s="9" t="s">
        <v>24</v>
      </c>
      <c r="G956" s="12">
        <v>5</v>
      </c>
      <c r="H956" s="12">
        <v>4</v>
      </c>
      <c r="I956" s="11">
        <v>3356.2</v>
      </c>
      <c r="J956" s="11">
        <v>2241.8000000000002</v>
      </c>
      <c r="K956" s="11">
        <v>2241.8000000000002</v>
      </c>
      <c r="L956" s="35">
        <v>132</v>
      </c>
      <c r="M956" s="11">
        <f t="shared" si="146"/>
        <v>3312898</v>
      </c>
      <c r="N956" s="11"/>
      <c r="O956" s="11"/>
      <c r="P956" s="11"/>
      <c r="Q956" s="11">
        <f t="shared" si="149"/>
        <v>3312898</v>
      </c>
      <c r="R956" s="11"/>
      <c r="S956" s="35"/>
      <c r="T956" s="11"/>
      <c r="U956" s="11">
        <v>934</v>
      </c>
      <c r="V956" s="11">
        <v>3312898</v>
      </c>
      <c r="W956" s="11"/>
      <c r="X956" s="11"/>
      <c r="Y956" s="11"/>
      <c r="Z956" s="11"/>
      <c r="AA956" s="11"/>
      <c r="AB956" s="11"/>
      <c r="AC956" s="11"/>
      <c r="AD956" s="11"/>
      <c r="AE956" s="11"/>
      <c r="AF956" s="74"/>
      <c r="AG956" s="29" t="s">
        <v>2336</v>
      </c>
      <c r="AH956" s="118"/>
      <c r="AI956" s="159"/>
      <c r="AJ956" s="182"/>
      <c r="AK956" s="182"/>
      <c r="AL956" s="182"/>
      <c r="AM956" s="182"/>
      <c r="AN956" s="182"/>
      <c r="AO956" s="70">
        <f>MAX(AO$26:AO955)+1</f>
        <v>884</v>
      </c>
      <c r="AP956" s="70" t="s">
        <v>142</v>
      </c>
      <c r="AQ956" s="70" t="str">
        <f t="shared" si="147"/>
        <v>884.</v>
      </c>
      <c r="AS956" s="87"/>
      <c r="AV956" s="114"/>
    </row>
    <row r="957" spans="1:48" ht="22.5" customHeight="1" x14ac:dyDescent="0.25">
      <c r="A957" s="93" t="str">
        <f t="shared" si="148"/>
        <v>885.</v>
      </c>
      <c r="B957" s="93">
        <v>2497</v>
      </c>
      <c r="C957" s="220" t="s">
        <v>1758</v>
      </c>
      <c r="D957" s="8">
        <v>1987</v>
      </c>
      <c r="E957" s="9" t="s">
        <v>23</v>
      </c>
      <c r="F957" s="9" t="s">
        <v>26</v>
      </c>
      <c r="G957" s="12">
        <v>5</v>
      </c>
      <c r="H957" s="12">
        <v>3</v>
      </c>
      <c r="I957" s="11">
        <v>3217.9</v>
      </c>
      <c r="J957" s="11">
        <v>1941.5</v>
      </c>
      <c r="K957" s="11">
        <v>1941.5</v>
      </c>
      <c r="L957" s="35">
        <v>118</v>
      </c>
      <c r="M957" s="11">
        <f t="shared" si="146"/>
        <v>2759566</v>
      </c>
      <c r="N957" s="11"/>
      <c r="O957" s="11"/>
      <c r="P957" s="11"/>
      <c r="Q957" s="11">
        <f t="shared" si="149"/>
        <v>2759566</v>
      </c>
      <c r="R957" s="11"/>
      <c r="S957" s="35"/>
      <c r="T957" s="11"/>
      <c r="U957" s="11">
        <v>778</v>
      </c>
      <c r="V957" s="11">
        <v>2759566</v>
      </c>
      <c r="W957" s="11"/>
      <c r="X957" s="11"/>
      <c r="Y957" s="11"/>
      <c r="Z957" s="11"/>
      <c r="AA957" s="11"/>
      <c r="AB957" s="11"/>
      <c r="AC957" s="11"/>
      <c r="AD957" s="11"/>
      <c r="AE957" s="11"/>
      <c r="AF957" s="74"/>
      <c r="AG957" s="29" t="s">
        <v>2336</v>
      </c>
      <c r="AH957" s="118"/>
      <c r="AI957" s="159"/>
      <c r="AJ957" s="182"/>
      <c r="AK957" s="182"/>
      <c r="AL957" s="182"/>
      <c r="AM957" s="182"/>
      <c r="AN957" s="182"/>
      <c r="AO957" s="70">
        <f>MAX(AO$26:AO956)+1</f>
        <v>885</v>
      </c>
      <c r="AP957" s="70" t="s">
        <v>142</v>
      </c>
      <c r="AQ957" s="70" t="str">
        <f t="shared" si="147"/>
        <v>885.</v>
      </c>
      <c r="AS957" s="87"/>
      <c r="AV957" s="114"/>
    </row>
    <row r="958" spans="1:48" ht="22.5" customHeight="1" x14ac:dyDescent="0.25">
      <c r="A958" s="93" t="str">
        <f t="shared" si="148"/>
        <v>886.</v>
      </c>
      <c r="B958" s="93">
        <v>2524</v>
      </c>
      <c r="C958" s="220" t="s">
        <v>1744</v>
      </c>
      <c r="D958" s="8">
        <v>1989</v>
      </c>
      <c r="E958" s="9" t="s">
        <v>23</v>
      </c>
      <c r="F958" s="9" t="s">
        <v>24</v>
      </c>
      <c r="G958" s="12">
        <v>3</v>
      </c>
      <c r="H958" s="12">
        <v>2</v>
      </c>
      <c r="I958" s="11">
        <v>1290.5</v>
      </c>
      <c r="J958" s="11">
        <v>1206.5</v>
      </c>
      <c r="K958" s="11">
        <v>666.5</v>
      </c>
      <c r="L958" s="35">
        <v>51</v>
      </c>
      <c r="M958" s="11">
        <f t="shared" si="146"/>
        <v>2364075.5</v>
      </c>
      <c r="N958" s="11"/>
      <c r="O958" s="11"/>
      <c r="P958" s="11"/>
      <c r="Q958" s="11">
        <f t="shared" si="149"/>
        <v>2364075.5</v>
      </c>
      <c r="R958" s="11"/>
      <c r="S958" s="35"/>
      <c r="T958" s="11"/>
      <c r="U958" s="11">
        <v>666.5</v>
      </c>
      <c r="V958" s="11">
        <v>2364075.5</v>
      </c>
      <c r="W958" s="11"/>
      <c r="X958" s="11"/>
      <c r="Y958" s="11"/>
      <c r="Z958" s="11"/>
      <c r="AA958" s="11"/>
      <c r="AB958" s="11"/>
      <c r="AC958" s="11"/>
      <c r="AD958" s="11"/>
      <c r="AE958" s="11"/>
      <c r="AF958" s="74"/>
      <c r="AG958" s="29" t="s">
        <v>2336</v>
      </c>
      <c r="AH958" s="118"/>
      <c r="AI958" s="159"/>
      <c r="AJ958" s="182"/>
      <c r="AK958" s="182"/>
      <c r="AL958" s="182"/>
      <c r="AM958" s="182"/>
      <c r="AN958" s="182"/>
      <c r="AO958" s="70">
        <f>MAX(AO$26:AO957)+1</f>
        <v>886</v>
      </c>
      <c r="AP958" s="70" t="s">
        <v>142</v>
      </c>
      <c r="AQ958" s="70" t="str">
        <f t="shared" ref="AQ958:AQ985" si="150">CONCATENATE(AO958,AP958)</f>
        <v>886.</v>
      </c>
      <c r="AS958" s="87"/>
      <c r="AV958" s="114"/>
    </row>
    <row r="959" spans="1:48" ht="22.5" customHeight="1" x14ac:dyDescent="0.25">
      <c r="A959" s="93" t="str">
        <f t="shared" si="148"/>
        <v>887.</v>
      </c>
      <c r="B959" s="93">
        <v>2482</v>
      </c>
      <c r="C959" s="220" t="s">
        <v>1742</v>
      </c>
      <c r="D959" s="8">
        <v>1972</v>
      </c>
      <c r="E959" s="9" t="s">
        <v>23</v>
      </c>
      <c r="F959" s="9" t="s">
        <v>24</v>
      </c>
      <c r="G959" s="12">
        <v>2</v>
      </c>
      <c r="H959" s="12">
        <v>2</v>
      </c>
      <c r="I959" s="11">
        <v>510.7</v>
      </c>
      <c r="J959" s="11">
        <v>296.39999999999998</v>
      </c>
      <c r="K959" s="11">
        <v>296.39999999999998</v>
      </c>
      <c r="L959" s="35">
        <v>32</v>
      </c>
      <c r="M959" s="11">
        <f t="shared" si="146"/>
        <v>4333248</v>
      </c>
      <c r="N959" s="11"/>
      <c r="O959" s="11"/>
      <c r="P959" s="11"/>
      <c r="Q959" s="11">
        <f t="shared" si="149"/>
        <v>4333248</v>
      </c>
      <c r="R959" s="11"/>
      <c r="S959" s="35"/>
      <c r="T959" s="11"/>
      <c r="U959" s="11">
        <v>576</v>
      </c>
      <c r="V959" s="11">
        <v>4333248</v>
      </c>
      <c r="W959" s="11"/>
      <c r="X959" s="11"/>
      <c r="Y959" s="11"/>
      <c r="Z959" s="11"/>
      <c r="AA959" s="11"/>
      <c r="AB959" s="11"/>
      <c r="AC959" s="11"/>
      <c r="AD959" s="11"/>
      <c r="AE959" s="11"/>
      <c r="AF959" s="74"/>
      <c r="AG959" s="29" t="s">
        <v>2336</v>
      </c>
      <c r="AH959" s="118"/>
      <c r="AI959" s="159"/>
      <c r="AJ959" s="182"/>
      <c r="AK959" s="182"/>
      <c r="AL959" s="182"/>
      <c r="AM959" s="182"/>
      <c r="AN959" s="182"/>
      <c r="AO959" s="70">
        <f>MAX(AO$26:AO958)+1</f>
        <v>887</v>
      </c>
      <c r="AP959" s="70" t="s">
        <v>142</v>
      </c>
      <c r="AQ959" s="70" t="str">
        <f t="shared" si="150"/>
        <v>887.</v>
      </c>
      <c r="AS959" s="87"/>
      <c r="AV959" s="114"/>
    </row>
    <row r="960" spans="1:48" ht="22.5" customHeight="1" x14ac:dyDescent="0.25">
      <c r="A960" s="93" t="str">
        <f t="shared" si="148"/>
        <v>888.</v>
      </c>
      <c r="B960" s="93">
        <v>2366</v>
      </c>
      <c r="C960" s="220" t="s">
        <v>1719</v>
      </c>
      <c r="D960" s="8">
        <v>1962</v>
      </c>
      <c r="E960" s="9" t="s">
        <v>23</v>
      </c>
      <c r="F960" s="9" t="s">
        <v>24</v>
      </c>
      <c r="G960" s="12">
        <v>2</v>
      </c>
      <c r="H960" s="12">
        <v>2</v>
      </c>
      <c r="I960" s="11">
        <v>460.9</v>
      </c>
      <c r="J960" s="11">
        <v>293.8</v>
      </c>
      <c r="K960" s="11">
        <v>293.8</v>
      </c>
      <c r="L960" s="35">
        <v>21</v>
      </c>
      <c r="M960" s="11">
        <f t="shared" si="146"/>
        <v>197027.19999999998</v>
      </c>
      <c r="N960" s="11"/>
      <c r="O960" s="11"/>
      <c r="P960" s="11"/>
      <c r="Q960" s="11">
        <f t="shared" si="149"/>
        <v>197027.19999999998</v>
      </c>
      <c r="R960" s="11"/>
      <c r="S960" s="35"/>
      <c r="T960" s="11"/>
      <c r="U960" s="11"/>
      <c r="V960" s="11"/>
      <c r="W960" s="11"/>
      <c r="X960" s="11"/>
      <c r="Y960" s="11"/>
      <c r="Z960" s="11"/>
      <c r="AA960" s="11">
        <v>73.599999999999994</v>
      </c>
      <c r="AB960" s="11">
        <v>197027.19999999998</v>
      </c>
      <c r="AC960" s="11"/>
      <c r="AD960" s="11"/>
      <c r="AE960" s="11"/>
      <c r="AF960" s="74"/>
      <c r="AG960" s="29" t="s">
        <v>2336</v>
      </c>
      <c r="AH960" s="118"/>
      <c r="AI960" s="159"/>
      <c r="AJ960" s="182"/>
      <c r="AK960" s="182"/>
      <c r="AL960" s="182"/>
      <c r="AM960" s="182"/>
      <c r="AN960" s="182"/>
      <c r="AO960" s="70">
        <f>MAX(AO$26:AO959)+1</f>
        <v>888</v>
      </c>
      <c r="AP960" s="70" t="s">
        <v>142</v>
      </c>
      <c r="AQ960" s="70" t="str">
        <f t="shared" si="150"/>
        <v>888.</v>
      </c>
      <c r="AS960" s="87"/>
      <c r="AV960" s="114"/>
    </row>
    <row r="961" spans="1:48" ht="22.5" customHeight="1" x14ac:dyDescent="0.25">
      <c r="A961" s="93" t="str">
        <f t="shared" si="148"/>
        <v>889.</v>
      </c>
      <c r="B961" s="93">
        <v>2394</v>
      </c>
      <c r="C961" s="220" t="s">
        <v>1735</v>
      </c>
      <c r="D961" s="8">
        <v>1967</v>
      </c>
      <c r="E961" s="9" t="s">
        <v>23</v>
      </c>
      <c r="F961" s="9" t="s">
        <v>24</v>
      </c>
      <c r="G961" s="12">
        <v>2</v>
      </c>
      <c r="H961" s="12">
        <v>2</v>
      </c>
      <c r="I961" s="11">
        <v>505.6</v>
      </c>
      <c r="J961" s="11">
        <v>341.1</v>
      </c>
      <c r="K961" s="11">
        <v>293.2</v>
      </c>
      <c r="L961" s="35">
        <v>18</v>
      </c>
      <c r="M961" s="11">
        <f t="shared" si="146"/>
        <v>2527728</v>
      </c>
      <c r="N961" s="11"/>
      <c r="O961" s="11"/>
      <c r="P961" s="11"/>
      <c r="Q961" s="11">
        <f t="shared" si="149"/>
        <v>2527728</v>
      </c>
      <c r="R961" s="11"/>
      <c r="S961" s="35"/>
      <c r="T961" s="11"/>
      <c r="U961" s="11">
        <v>336</v>
      </c>
      <c r="V961" s="11">
        <v>2527728</v>
      </c>
      <c r="W961" s="11"/>
      <c r="X961" s="11"/>
      <c r="Y961" s="11"/>
      <c r="Z961" s="11"/>
      <c r="AA961" s="11"/>
      <c r="AB961" s="11"/>
      <c r="AC961" s="11"/>
      <c r="AD961" s="11"/>
      <c r="AE961" s="11"/>
      <c r="AF961" s="74"/>
      <c r="AG961" s="29" t="s">
        <v>2336</v>
      </c>
      <c r="AH961" s="118"/>
      <c r="AI961" s="159"/>
      <c r="AJ961" s="182"/>
      <c r="AK961" s="182"/>
      <c r="AL961" s="182"/>
      <c r="AM961" s="182"/>
      <c r="AN961" s="182"/>
      <c r="AO961" s="70">
        <f>MAX(AO$26:AO960)+1</f>
        <v>889</v>
      </c>
      <c r="AP961" s="70" t="s">
        <v>142</v>
      </c>
      <c r="AQ961" s="70" t="str">
        <f t="shared" si="150"/>
        <v>889.</v>
      </c>
      <c r="AS961" s="87"/>
      <c r="AV961" s="114"/>
    </row>
    <row r="962" spans="1:48" ht="22.5" customHeight="1" x14ac:dyDescent="0.25">
      <c r="A962" s="93" t="str">
        <f t="shared" si="148"/>
        <v>890.</v>
      </c>
      <c r="B962" s="93">
        <v>2400</v>
      </c>
      <c r="C962" s="220" t="s">
        <v>1736</v>
      </c>
      <c r="D962" s="8">
        <v>1967</v>
      </c>
      <c r="E962" s="9" t="s">
        <v>23</v>
      </c>
      <c r="F962" s="9" t="s">
        <v>24</v>
      </c>
      <c r="G962" s="12">
        <v>2</v>
      </c>
      <c r="H962" s="12">
        <v>1</v>
      </c>
      <c r="I962" s="11">
        <v>324.39999999999998</v>
      </c>
      <c r="J962" s="11">
        <v>208.3</v>
      </c>
      <c r="K962" s="11">
        <v>208.3</v>
      </c>
      <c r="L962" s="35">
        <v>19</v>
      </c>
      <c r="M962" s="11">
        <f t="shared" si="146"/>
        <v>4630406.5</v>
      </c>
      <c r="N962" s="11"/>
      <c r="O962" s="11"/>
      <c r="P962" s="11"/>
      <c r="Q962" s="11">
        <f t="shared" si="149"/>
        <v>4630406.5</v>
      </c>
      <c r="R962" s="11"/>
      <c r="S962" s="35"/>
      <c r="T962" s="11"/>
      <c r="U962" s="11">
        <v>615.5</v>
      </c>
      <c r="V962" s="11">
        <v>4630406.5</v>
      </c>
      <c r="W962" s="11"/>
      <c r="X962" s="11"/>
      <c r="Y962" s="11"/>
      <c r="Z962" s="11"/>
      <c r="AA962" s="11"/>
      <c r="AB962" s="11"/>
      <c r="AC962" s="11"/>
      <c r="AD962" s="11"/>
      <c r="AE962" s="11"/>
      <c r="AF962" s="74"/>
      <c r="AG962" s="29" t="s">
        <v>2336</v>
      </c>
      <c r="AH962" s="118"/>
      <c r="AI962" s="159"/>
      <c r="AJ962" s="182"/>
      <c r="AK962" s="182"/>
      <c r="AL962" s="182"/>
      <c r="AM962" s="182"/>
      <c r="AN962" s="182"/>
      <c r="AO962" s="70">
        <f>MAX(AO$26:AO961)+1</f>
        <v>890</v>
      </c>
      <c r="AP962" s="70" t="s">
        <v>142</v>
      </c>
      <c r="AQ962" s="70" t="str">
        <f t="shared" si="150"/>
        <v>890.</v>
      </c>
      <c r="AS962" s="87"/>
      <c r="AV962" s="114"/>
    </row>
    <row r="963" spans="1:48" ht="22.5" customHeight="1" x14ac:dyDescent="0.25">
      <c r="A963" s="93" t="str">
        <f t="shared" si="148"/>
        <v>891.</v>
      </c>
      <c r="B963" s="93">
        <v>2388</v>
      </c>
      <c r="C963" s="220" t="s">
        <v>1723</v>
      </c>
      <c r="D963" s="8">
        <v>1958</v>
      </c>
      <c r="E963" s="9" t="s">
        <v>23</v>
      </c>
      <c r="F963" s="9" t="s">
        <v>24</v>
      </c>
      <c r="G963" s="12">
        <v>2</v>
      </c>
      <c r="H963" s="12">
        <v>2</v>
      </c>
      <c r="I963" s="11">
        <v>565.9</v>
      </c>
      <c r="J963" s="11">
        <v>353</v>
      </c>
      <c r="K963" s="11">
        <v>328.2</v>
      </c>
      <c r="L963" s="35">
        <v>34</v>
      </c>
      <c r="M963" s="11">
        <f t="shared" si="146"/>
        <v>612160</v>
      </c>
      <c r="N963" s="11"/>
      <c r="O963" s="11"/>
      <c r="P963" s="11"/>
      <c r="Q963" s="11">
        <f t="shared" si="149"/>
        <v>612160</v>
      </c>
      <c r="R963" s="11">
        <f>227416+384744</f>
        <v>612160</v>
      </c>
      <c r="S963" s="35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74"/>
      <c r="AG963" s="29" t="s">
        <v>2336</v>
      </c>
      <c r="AH963" s="118"/>
      <c r="AI963" s="159"/>
      <c r="AJ963" s="182" t="s">
        <v>1401</v>
      </c>
      <c r="AK963" s="182"/>
      <c r="AL963" s="182"/>
      <c r="AM963" s="182"/>
      <c r="AN963" s="182"/>
      <c r="AO963" s="70">
        <f>MAX(AO$26:AO962)+1</f>
        <v>891</v>
      </c>
      <c r="AP963" s="70" t="s">
        <v>142</v>
      </c>
      <c r="AQ963" s="70" t="str">
        <f t="shared" si="150"/>
        <v>891.</v>
      </c>
      <c r="AS963" s="87"/>
      <c r="AV963" s="114"/>
    </row>
    <row r="964" spans="1:48" ht="22.5" customHeight="1" x14ac:dyDescent="0.25">
      <c r="A964" s="93" t="str">
        <f t="shared" si="148"/>
        <v>892.</v>
      </c>
      <c r="B964" s="93">
        <v>2401</v>
      </c>
      <c r="C964" s="220" t="s">
        <v>1737</v>
      </c>
      <c r="D964" s="8">
        <v>1969</v>
      </c>
      <c r="E964" s="9" t="s">
        <v>23</v>
      </c>
      <c r="F964" s="9" t="s">
        <v>24</v>
      </c>
      <c r="G964" s="12">
        <v>2</v>
      </c>
      <c r="H964" s="12">
        <v>1</v>
      </c>
      <c r="I964" s="11">
        <v>325.5</v>
      </c>
      <c r="J964" s="11">
        <v>319.5</v>
      </c>
      <c r="K964" s="11">
        <v>211.4</v>
      </c>
      <c r="L964" s="35">
        <v>14</v>
      </c>
      <c r="M964" s="11">
        <f t="shared" si="146"/>
        <v>171328</v>
      </c>
      <c r="N964" s="11"/>
      <c r="O964" s="11"/>
      <c r="P964" s="11"/>
      <c r="Q964" s="11">
        <f t="shared" si="149"/>
        <v>171328</v>
      </c>
      <c r="R964" s="11"/>
      <c r="S964" s="35"/>
      <c r="T964" s="11"/>
      <c r="U964" s="11"/>
      <c r="V964" s="11"/>
      <c r="W964" s="11"/>
      <c r="X964" s="11"/>
      <c r="Y964" s="11"/>
      <c r="Z964" s="11"/>
      <c r="AA964" s="11">
        <v>64</v>
      </c>
      <c r="AB964" s="11">
        <v>171328</v>
      </c>
      <c r="AC964" s="11"/>
      <c r="AD964" s="11"/>
      <c r="AE964" s="11"/>
      <c r="AF964" s="74"/>
      <c r="AG964" s="29" t="s">
        <v>2337</v>
      </c>
      <c r="AH964" s="118"/>
      <c r="AI964" s="159"/>
      <c r="AJ964" s="182"/>
      <c r="AK964" s="182"/>
      <c r="AL964" s="182"/>
      <c r="AM964" s="182"/>
      <c r="AN964" s="182"/>
      <c r="AO964" s="70">
        <f>MAX(AO$26:AO963)+1</f>
        <v>892</v>
      </c>
      <c r="AP964" s="70" t="s">
        <v>142</v>
      </c>
      <c r="AQ964" s="70" t="str">
        <f t="shared" si="150"/>
        <v>892.</v>
      </c>
      <c r="AS964" s="87"/>
      <c r="AV964" s="114"/>
    </row>
    <row r="965" spans="1:48" ht="22.5" customHeight="1" x14ac:dyDescent="0.25">
      <c r="A965" s="93" t="str">
        <f t="shared" si="148"/>
        <v>893.</v>
      </c>
      <c r="B965" s="93">
        <v>2336</v>
      </c>
      <c r="C965" s="220" t="s">
        <v>1764</v>
      </c>
      <c r="D965" s="8">
        <v>1960</v>
      </c>
      <c r="E965" s="9" t="s">
        <v>23</v>
      </c>
      <c r="F965" s="9" t="s">
        <v>24</v>
      </c>
      <c r="G965" s="12">
        <v>2</v>
      </c>
      <c r="H965" s="12">
        <v>2</v>
      </c>
      <c r="I965" s="11">
        <v>635.9</v>
      </c>
      <c r="J965" s="11">
        <v>401.9</v>
      </c>
      <c r="K965" s="11">
        <v>401.9</v>
      </c>
      <c r="L965" s="35">
        <v>25</v>
      </c>
      <c r="M965" s="11">
        <f t="shared" si="146"/>
        <v>250793.40000000002</v>
      </c>
      <c r="N965" s="11"/>
      <c r="O965" s="11"/>
      <c r="P965" s="11"/>
      <c r="Q965" s="11">
        <f t="shared" si="149"/>
        <v>250793.40000000002</v>
      </c>
      <c r="R965" s="11">
        <v>250793.40000000002</v>
      </c>
      <c r="S965" s="35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74"/>
      <c r="AG965" s="29" t="s">
        <v>2337</v>
      </c>
      <c r="AH965" s="118"/>
      <c r="AI965" s="159"/>
      <c r="AJ965" s="182" t="s">
        <v>1396</v>
      </c>
      <c r="AK965" s="182"/>
      <c r="AL965" s="182"/>
      <c r="AM965" s="182"/>
      <c r="AN965" s="182"/>
      <c r="AO965" s="70">
        <f>MAX(AO$26:AO964)+1</f>
        <v>893</v>
      </c>
      <c r="AP965" s="70" t="s">
        <v>142</v>
      </c>
      <c r="AQ965" s="70" t="str">
        <f t="shared" si="150"/>
        <v>893.</v>
      </c>
      <c r="AS965" s="87"/>
      <c r="AV965" s="114"/>
    </row>
    <row r="966" spans="1:48" ht="22.5" customHeight="1" x14ac:dyDescent="0.25">
      <c r="A966" s="93" t="str">
        <f t="shared" si="148"/>
        <v>894.</v>
      </c>
      <c r="B966" s="93">
        <v>2535</v>
      </c>
      <c r="C966" s="220" t="s">
        <v>1759</v>
      </c>
      <c r="D966" s="8">
        <v>1970</v>
      </c>
      <c r="E966" s="9" t="s">
        <v>23</v>
      </c>
      <c r="F966" s="9" t="s">
        <v>24</v>
      </c>
      <c r="G966" s="12">
        <v>5</v>
      </c>
      <c r="H966" s="12">
        <v>4</v>
      </c>
      <c r="I966" s="11">
        <v>3194.6</v>
      </c>
      <c r="J966" s="11">
        <v>2133.6</v>
      </c>
      <c r="K966" s="11">
        <v>2133.6</v>
      </c>
      <c r="L966" s="35">
        <v>115</v>
      </c>
      <c r="M966" s="11">
        <f t="shared" si="146"/>
        <v>381204.8</v>
      </c>
      <c r="N966" s="11"/>
      <c r="O966" s="11"/>
      <c r="P966" s="11"/>
      <c r="Q966" s="11">
        <f t="shared" si="149"/>
        <v>381204.8</v>
      </c>
      <c r="R966" s="11"/>
      <c r="S966" s="35"/>
      <c r="T966" s="11"/>
      <c r="U966" s="11"/>
      <c r="V966" s="11"/>
      <c r="W966" s="11"/>
      <c r="X966" s="11"/>
      <c r="Y966" s="11"/>
      <c r="Z966" s="11"/>
      <c r="AA966" s="11">
        <v>142.4</v>
      </c>
      <c r="AB966" s="11">
        <v>381204.8</v>
      </c>
      <c r="AC966" s="11"/>
      <c r="AD966" s="11"/>
      <c r="AE966" s="11"/>
      <c r="AF966" s="74"/>
      <c r="AG966" s="29" t="s">
        <v>2337</v>
      </c>
      <c r="AH966" s="118"/>
      <c r="AI966" s="159"/>
      <c r="AJ966" s="182"/>
      <c r="AK966" s="182"/>
      <c r="AL966" s="182"/>
      <c r="AM966" s="182"/>
      <c r="AN966" s="182"/>
      <c r="AO966" s="70">
        <f>MAX(AO$26:AO965)+1</f>
        <v>894</v>
      </c>
      <c r="AP966" s="70" t="s">
        <v>142</v>
      </c>
      <c r="AQ966" s="70" t="str">
        <f t="shared" si="150"/>
        <v>894.</v>
      </c>
      <c r="AS966" s="87"/>
      <c r="AV966" s="114"/>
    </row>
    <row r="967" spans="1:48" ht="22.5" customHeight="1" x14ac:dyDescent="0.25">
      <c r="A967" s="93" t="str">
        <f t="shared" si="148"/>
        <v>895.</v>
      </c>
      <c r="B967" s="93">
        <v>2532</v>
      </c>
      <c r="C967" s="220" t="s">
        <v>1730</v>
      </c>
      <c r="D967" s="8">
        <v>1961</v>
      </c>
      <c r="E967" s="9" t="s">
        <v>23</v>
      </c>
      <c r="F967" s="9" t="s">
        <v>24</v>
      </c>
      <c r="G967" s="12">
        <v>2</v>
      </c>
      <c r="H967" s="12">
        <v>3</v>
      </c>
      <c r="I967" s="11">
        <v>655.7</v>
      </c>
      <c r="J967" s="11">
        <v>397</v>
      </c>
      <c r="K967" s="11">
        <v>397</v>
      </c>
      <c r="L967" s="35">
        <v>28</v>
      </c>
      <c r="M967" s="11">
        <f t="shared" si="146"/>
        <v>431340</v>
      </c>
      <c r="N967" s="11"/>
      <c r="O967" s="11"/>
      <c r="P967" s="11"/>
      <c r="Q967" s="11">
        <f t="shared" si="149"/>
        <v>431340</v>
      </c>
      <c r="R967" s="11">
        <v>431340</v>
      </c>
      <c r="S967" s="35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74"/>
      <c r="AG967" s="29" t="s">
        <v>2337</v>
      </c>
      <c r="AH967" s="118"/>
      <c r="AI967" s="159"/>
      <c r="AJ967" s="182" t="s">
        <v>1396</v>
      </c>
      <c r="AK967" s="182"/>
      <c r="AL967" s="182"/>
      <c r="AM967" s="182"/>
      <c r="AN967" s="182"/>
      <c r="AO967" s="70">
        <f>MAX(AO$26:AO966)+1</f>
        <v>895</v>
      </c>
      <c r="AP967" s="70" t="s">
        <v>142</v>
      </c>
      <c r="AQ967" s="70" t="str">
        <f t="shared" si="150"/>
        <v>895.</v>
      </c>
      <c r="AS967" s="87"/>
      <c r="AV967" s="114"/>
    </row>
    <row r="968" spans="1:48" ht="22.5" customHeight="1" x14ac:dyDescent="0.25">
      <c r="A968" s="93" t="str">
        <f t="shared" si="148"/>
        <v>896.</v>
      </c>
      <c r="B968" s="93">
        <v>2483</v>
      </c>
      <c r="C968" s="220" t="s">
        <v>1743</v>
      </c>
      <c r="D968" s="8">
        <v>1970</v>
      </c>
      <c r="E968" s="9" t="s">
        <v>23</v>
      </c>
      <c r="F968" s="9" t="s">
        <v>24</v>
      </c>
      <c r="G968" s="12">
        <v>2</v>
      </c>
      <c r="H968" s="12">
        <v>1</v>
      </c>
      <c r="I968" s="11">
        <v>323.89999999999998</v>
      </c>
      <c r="J968" s="11">
        <v>209.8</v>
      </c>
      <c r="K968" s="11">
        <v>209.8</v>
      </c>
      <c r="L968" s="35">
        <v>15</v>
      </c>
      <c r="M968" s="11">
        <f t="shared" si="146"/>
        <v>227009.6</v>
      </c>
      <c r="N968" s="11"/>
      <c r="O968" s="11"/>
      <c r="P968" s="11"/>
      <c r="Q968" s="11">
        <f t="shared" si="149"/>
        <v>227009.6</v>
      </c>
      <c r="R968" s="11"/>
      <c r="S968" s="35"/>
      <c r="T968" s="11"/>
      <c r="U968" s="11"/>
      <c r="V968" s="11"/>
      <c r="W968" s="11"/>
      <c r="X968" s="11"/>
      <c r="Y968" s="11"/>
      <c r="Z968" s="11"/>
      <c r="AA968" s="11">
        <v>84.8</v>
      </c>
      <c r="AB968" s="11">
        <v>227009.6</v>
      </c>
      <c r="AC968" s="11"/>
      <c r="AD968" s="11"/>
      <c r="AE968" s="11"/>
      <c r="AF968" s="74"/>
      <c r="AG968" s="29" t="s">
        <v>2337</v>
      </c>
      <c r="AH968" s="118"/>
      <c r="AI968" s="159"/>
      <c r="AJ968" s="182"/>
      <c r="AK968" s="182"/>
      <c r="AL968" s="182"/>
      <c r="AM968" s="182"/>
      <c r="AN968" s="182"/>
      <c r="AO968" s="70">
        <f>MAX(AO$26:AO967)+1</f>
        <v>896</v>
      </c>
      <c r="AP968" s="70" t="s">
        <v>142</v>
      </c>
      <c r="AQ968" s="70" t="str">
        <f t="shared" si="150"/>
        <v>896.</v>
      </c>
      <c r="AS968" s="87"/>
      <c r="AV968" s="114"/>
    </row>
    <row r="969" spans="1:48" ht="22.5" customHeight="1" x14ac:dyDescent="0.25">
      <c r="A969" s="93" t="str">
        <f t="shared" si="148"/>
        <v>897.</v>
      </c>
      <c r="B969" s="93">
        <v>2296</v>
      </c>
      <c r="C969" s="220" t="s">
        <v>1731</v>
      </c>
      <c r="D969" s="8">
        <v>1970</v>
      </c>
      <c r="E969" s="9" t="s">
        <v>23</v>
      </c>
      <c r="F969" s="9" t="s">
        <v>24</v>
      </c>
      <c r="G969" s="12">
        <v>5</v>
      </c>
      <c r="H969" s="12">
        <v>4</v>
      </c>
      <c r="I969" s="11">
        <v>3415.8</v>
      </c>
      <c r="J969" s="11">
        <v>3362.1</v>
      </c>
      <c r="K969" s="11">
        <v>3308.4</v>
      </c>
      <c r="L969" s="35">
        <v>110</v>
      </c>
      <c r="M969" s="11">
        <f t="shared" si="146"/>
        <v>374512.3</v>
      </c>
      <c r="N969" s="11"/>
      <c r="O969" s="11"/>
      <c r="P969" s="11"/>
      <c r="Q969" s="11">
        <f t="shared" si="149"/>
        <v>374512.3</v>
      </c>
      <c r="R969" s="11"/>
      <c r="S969" s="35"/>
      <c r="T969" s="11"/>
      <c r="U969" s="11"/>
      <c r="V969" s="11"/>
      <c r="W969" s="11"/>
      <c r="X969" s="11"/>
      <c r="Y969" s="11"/>
      <c r="Z969" s="11"/>
      <c r="AA969" s="11">
        <v>139.9</v>
      </c>
      <c r="AB969" s="11">
        <v>374512.3</v>
      </c>
      <c r="AC969" s="11"/>
      <c r="AD969" s="11"/>
      <c r="AE969" s="11"/>
      <c r="AF969" s="74"/>
      <c r="AG969" s="29" t="s">
        <v>2337</v>
      </c>
      <c r="AH969" s="118"/>
      <c r="AI969" s="159"/>
      <c r="AJ969" s="182"/>
      <c r="AK969" s="182"/>
      <c r="AL969" s="182"/>
      <c r="AM969" s="182"/>
      <c r="AN969" s="182"/>
      <c r="AO969" s="70">
        <f>MAX(AO$26:AO968)+1</f>
        <v>897</v>
      </c>
      <c r="AP969" s="70" t="s">
        <v>142</v>
      </c>
      <c r="AQ969" s="70" t="str">
        <f t="shared" si="150"/>
        <v>897.</v>
      </c>
      <c r="AS969" s="87"/>
      <c r="AV969" s="114"/>
    </row>
    <row r="970" spans="1:48" ht="22.5" customHeight="1" x14ac:dyDescent="0.25">
      <c r="A970" s="93" t="str">
        <f t="shared" si="148"/>
        <v>898.</v>
      </c>
      <c r="B970" s="93">
        <v>2339</v>
      </c>
      <c r="C970" s="220" t="s">
        <v>1765</v>
      </c>
      <c r="D970" s="8">
        <v>1958</v>
      </c>
      <c r="E970" s="9" t="s">
        <v>23</v>
      </c>
      <c r="F970" s="9" t="s">
        <v>24</v>
      </c>
      <c r="G970" s="12">
        <v>2</v>
      </c>
      <c r="H970" s="12">
        <v>2</v>
      </c>
      <c r="I970" s="11">
        <v>868.9</v>
      </c>
      <c r="J970" s="11">
        <v>812</v>
      </c>
      <c r="K970" s="11">
        <v>545.5</v>
      </c>
      <c r="L970" s="35">
        <v>30</v>
      </c>
      <c r="M970" s="11">
        <f t="shared" si="146"/>
        <v>4814720</v>
      </c>
      <c r="N970" s="11"/>
      <c r="O970" s="11"/>
      <c r="P970" s="11"/>
      <c r="Q970" s="11">
        <f t="shared" ref="Q970" si="151">M970</f>
        <v>4814720</v>
      </c>
      <c r="R970" s="11"/>
      <c r="S970" s="35"/>
      <c r="T970" s="11"/>
      <c r="U970" s="11">
        <v>640</v>
      </c>
      <c r="V970" s="11">
        <v>4814720</v>
      </c>
      <c r="W970" s="11"/>
      <c r="X970" s="11"/>
      <c r="Y970" s="11"/>
      <c r="Z970" s="11"/>
      <c r="AA970" s="11"/>
      <c r="AB970" s="11"/>
      <c r="AC970" s="11"/>
      <c r="AD970" s="11"/>
      <c r="AE970" s="11"/>
      <c r="AF970" s="74"/>
      <c r="AG970" s="29" t="s">
        <v>2337</v>
      </c>
      <c r="AH970" s="118"/>
      <c r="AI970" s="159"/>
      <c r="AJ970" s="182"/>
      <c r="AK970" s="182"/>
      <c r="AL970" s="182"/>
      <c r="AM970" s="182"/>
      <c r="AN970" s="182"/>
      <c r="AO970" s="70">
        <f>MAX(AO$26:AO969)+1</f>
        <v>898</v>
      </c>
      <c r="AP970" s="70" t="s">
        <v>142</v>
      </c>
      <c r="AQ970" s="70" t="str">
        <f t="shared" si="150"/>
        <v>898.</v>
      </c>
      <c r="AS970" s="87"/>
      <c r="AV970" s="114"/>
    </row>
    <row r="971" spans="1:48" ht="22.5" customHeight="1" x14ac:dyDescent="0.25">
      <c r="A971" s="93" t="str">
        <f t="shared" si="148"/>
        <v>899.</v>
      </c>
      <c r="B971" s="93">
        <v>2273</v>
      </c>
      <c r="C971" s="220" t="s">
        <v>1745</v>
      </c>
      <c r="D971" s="8">
        <v>1989</v>
      </c>
      <c r="E971" s="9" t="s">
        <v>23</v>
      </c>
      <c r="F971" s="9" t="s">
        <v>26</v>
      </c>
      <c r="G971" s="12">
        <v>3</v>
      </c>
      <c r="H971" s="12">
        <v>2</v>
      </c>
      <c r="I971" s="11">
        <v>1291.8</v>
      </c>
      <c r="J971" s="11">
        <v>754.8</v>
      </c>
      <c r="K971" s="11">
        <v>754.8</v>
      </c>
      <c r="L971" s="35">
        <v>51</v>
      </c>
      <c r="M971" s="11">
        <f t="shared" si="146"/>
        <v>2090247.0999999999</v>
      </c>
      <c r="N971" s="11"/>
      <c r="O971" s="11"/>
      <c r="P971" s="11"/>
      <c r="Q971" s="11">
        <f t="shared" ref="Q971:Q1014" si="152">M971</f>
        <v>2090247.0999999999</v>
      </c>
      <c r="R971" s="11"/>
      <c r="S971" s="35"/>
      <c r="T971" s="11"/>
      <c r="U971" s="11">
        <v>589.29999999999995</v>
      </c>
      <c r="V971" s="11">
        <v>2090247.0999999999</v>
      </c>
      <c r="W971" s="11"/>
      <c r="X971" s="11"/>
      <c r="Y971" s="11"/>
      <c r="Z971" s="11"/>
      <c r="AA971" s="11"/>
      <c r="AB971" s="11"/>
      <c r="AC971" s="11"/>
      <c r="AD971" s="11"/>
      <c r="AE971" s="11"/>
      <c r="AF971" s="74"/>
      <c r="AG971" s="29" t="s">
        <v>2337</v>
      </c>
      <c r="AH971" s="118"/>
      <c r="AI971" s="159"/>
      <c r="AJ971" s="182"/>
      <c r="AK971" s="182"/>
      <c r="AL971" s="182"/>
      <c r="AM971" s="182"/>
      <c r="AN971" s="182"/>
      <c r="AO971" s="70">
        <f>MAX(AO$26:AO970)+1</f>
        <v>899</v>
      </c>
      <c r="AP971" s="70" t="s">
        <v>142</v>
      </c>
      <c r="AQ971" s="70" t="str">
        <f t="shared" si="150"/>
        <v>899.</v>
      </c>
      <c r="AS971" s="87"/>
      <c r="AV971" s="114"/>
    </row>
    <row r="972" spans="1:48" ht="22.5" customHeight="1" x14ac:dyDescent="0.25">
      <c r="A972" s="93" t="str">
        <f t="shared" ref="A972:A973" si="153">AQ972</f>
        <v>900.</v>
      </c>
      <c r="B972" s="93">
        <v>2275</v>
      </c>
      <c r="C972" s="220" t="s">
        <v>1746</v>
      </c>
      <c r="D972" s="8">
        <v>1989</v>
      </c>
      <c r="E972" s="9" t="s">
        <v>23</v>
      </c>
      <c r="F972" s="9" t="s">
        <v>24</v>
      </c>
      <c r="G972" s="12">
        <v>3</v>
      </c>
      <c r="H972" s="12">
        <v>2</v>
      </c>
      <c r="I972" s="11">
        <v>1291.8</v>
      </c>
      <c r="J972" s="11">
        <v>754.8</v>
      </c>
      <c r="K972" s="11">
        <v>754.8</v>
      </c>
      <c r="L972" s="35">
        <v>50</v>
      </c>
      <c r="M972" s="11">
        <f t="shared" si="146"/>
        <v>2090247.0999999999</v>
      </c>
      <c r="N972" s="11"/>
      <c r="O972" s="11"/>
      <c r="P972" s="11"/>
      <c r="Q972" s="11">
        <f t="shared" ref="Q972:Q973" si="154">M972</f>
        <v>2090247.0999999999</v>
      </c>
      <c r="R972" s="11"/>
      <c r="S972" s="35"/>
      <c r="T972" s="11"/>
      <c r="U972" s="11">
        <v>589.29999999999995</v>
      </c>
      <c r="V972" s="11">
        <v>2090247.0999999999</v>
      </c>
      <c r="W972" s="11"/>
      <c r="X972" s="11"/>
      <c r="Y972" s="11"/>
      <c r="Z972" s="11"/>
      <c r="AA972" s="11"/>
      <c r="AB972" s="11"/>
      <c r="AC972" s="11"/>
      <c r="AD972" s="11"/>
      <c r="AE972" s="11"/>
      <c r="AF972" s="74"/>
      <c r="AG972" s="29" t="s">
        <v>2337</v>
      </c>
      <c r="AH972" s="118"/>
      <c r="AI972" s="159"/>
      <c r="AJ972" s="182"/>
      <c r="AK972" s="182"/>
      <c r="AL972" s="182"/>
      <c r="AM972" s="182"/>
      <c r="AN972" s="182"/>
      <c r="AO972" s="70">
        <f>MAX(AO$26:AO971)+1</f>
        <v>900</v>
      </c>
      <c r="AP972" s="70" t="s">
        <v>142</v>
      </c>
      <c r="AQ972" s="70" t="str">
        <f t="shared" ref="AQ972:AQ973" si="155">CONCATENATE(AO972,AP972)</f>
        <v>900.</v>
      </c>
      <c r="AS972" s="87"/>
      <c r="AV972" s="114"/>
    </row>
    <row r="973" spans="1:48" ht="22.5" customHeight="1" x14ac:dyDescent="0.25">
      <c r="A973" s="93" t="str">
        <f t="shared" si="153"/>
        <v>901.</v>
      </c>
      <c r="B973" s="93">
        <v>2357</v>
      </c>
      <c r="C973" s="220" t="s">
        <v>1715</v>
      </c>
      <c r="D973" s="8">
        <v>1959</v>
      </c>
      <c r="E973" s="9" t="s">
        <v>23</v>
      </c>
      <c r="F973" s="9" t="s">
        <v>24</v>
      </c>
      <c r="G973" s="12">
        <v>2</v>
      </c>
      <c r="H973" s="12">
        <v>1</v>
      </c>
      <c r="I973" s="11">
        <v>424.5</v>
      </c>
      <c r="J973" s="11">
        <v>283.8</v>
      </c>
      <c r="K973" s="11">
        <v>283.8</v>
      </c>
      <c r="L973" s="35">
        <v>21</v>
      </c>
      <c r="M973" s="11">
        <f t="shared" si="146"/>
        <v>43134</v>
      </c>
      <c r="N973" s="11"/>
      <c r="O973" s="11"/>
      <c r="P973" s="11"/>
      <c r="Q973" s="11">
        <f t="shared" si="154"/>
        <v>43134</v>
      </c>
      <c r="R973" s="11">
        <v>43134</v>
      </c>
      <c r="S973" s="35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74"/>
      <c r="AG973" s="29" t="s">
        <v>2337</v>
      </c>
      <c r="AH973" s="118"/>
      <c r="AI973" s="159"/>
      <c r="AJ973" s="182" t="s">
        <v>1396</v>
      </c>
      <c r="AK973" s="182"/>
      <c r="AL973" s="182"/>
      <c r="AM973" s="182"/>
      <c r="AN973" s="182"/>
      <c r="AO973" s="70">
        <f>MAX(AO$26:AO972)+1</f>
        <v>901</v>
      </c>
      <c r="AP973" s="70" t="s">
        <v>142</v>
      </c>
      <c r="AQ973" s="70" t="str">
        <f t="shared" si="155"/>
        <v>901.</v>
      </c>
      <c r="AS973" s="87"/>
      <c r="AV973" s="114"/>
    </row>
    <row r="974" spans="1:48" ht="22.5" customHeight="1" x14ac:dyDescent="0.25">
      <c r="A974" s="93" t="str">
        <f t="shared" si="148"/>
        <v>902.</v>
      </c>
      <c r="B974" s="93">
        <v>2486</v>
      </c>
      <c r="C974" s="220" t="s">
        <v>1724</v>
      </c>
      <c r="D974" s="8">
        <v>1989</v>
      </c>
      <c r="E974" s="9" t="s">
        <v>23</v>
      </c>
      <c r="F974" s="9" t="s">
        <v>24</v>
      </c>
      <c r="G974" s="12">
        <v>2</v>
      </c>
      <c r="H974" s="12">
        <v>2</v>
      </c>
      <c r="I974" s="11">
        <v>1866.6</v>
      </c>
      <c r="J974" s="11">
        <v>572.5</v>
      </c>
      <c r="K974" s="11">
        <v>330.1</v>
      </c>
      <c r="L974" s="35">
        <v>34</v>
      </c>
      <c r="M974" s="11">
        <f t="shared" si="146"/>
        <v>255723</v>
      </c>
      <c r="N974" s="11"/>
      <c r="O974" s="11"/>
      <c r="P974" s="11"/>
      <c r="Q974" s="11">
        <f t="shared" si="152"/>
        <v>255723</v>
      </c>
      <c r="R974" s="11">
        <v>255723</v>
      </c>
      <c r="S974" s="35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74"/>
      <c r="AG974" s="29" t="s">
        <v>2337</v>
      </c>
      <c r="AH974" s="118"/>
      <c r="AI974" s="159"/>
      <c r="AJ974" s="182" t="s">
        <v>1396</v>
      </c>
      <c r="AK974" s="182"/>
      <c r="AL974" s="182"/>
      <c r="AM974" s="182"/>
      <c r="AN974" s="182"/>
      <c r="AO974" s="70">
        <f>MAX(AO$26:AO973)+1</f>
        <v>902</v>
      </c>
      <c r="AP974" s="70" t="s">
        <v>142</v>
      </c>
      <c r="AQ974" s="70" t="str">
        <f t="shared" si="150"/>
        <v>902.</v>
      </c>
      <c r="AS974" s="87"/>
      <c r="AV974" s="114"/>
    </row>
    <row r="975" spans="1:48" ht="22.5" customHeight="1" x14ac:dyDescent="0.25">
      <c r="A975" s="93" t="str">
        <f t="shared" si="148"/>
        <v>903.</v>
      </c>
      <c r="B975" s="93">
        <v>2491</v>
      </c>
      <c r="C975" s="220" t="s">
        <v>1726</v>
      </c>
      <c r="D975" s="8">
        <v>1993</v>
      </c>
      <c r="E975" s="9" t="s">
        <v>23</v>
      </c>
      <c r="F975" s="9" t="s">
        <v>24</v>
      </c>
      <c r="G975" s="12">
        <v>2</v>
      </c>
      <c r="H975" s="12">
        <v>3</v>
      </c>
      <c r="I975" s="11">
        <v>859.1</v>
      </c>
      <c r="J975" s="11">
        <v>503.9</v>
      </c>
      <c r="K975" s="11">
        <v>503.9</v>
      </c>
      <c r="L975" s="35">
        <v>46</v>
      </c>
      <c r="M975" s="11">
        <f t="shared" si="146"/>
        <v>301938</v>
      </c>
      <c r="N975" s="11"/>
      <c r="O975" s="11"/>
      <c r="P975" s="11"/>
      <c r="Q975" s="11">
        <f t="shared" si="152"/>
        <v>301938</v>
      </c>
      <c r="R975" s="11">
        <v>301938</v>
      </c>
      <c r="S975" s="35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74"/>
      <c r="AG975" s="29" t="s">
        <v>2337</v>
      </c>
      <c r="AH975" s="118"/>
      <c r="AI975" s="159"/>
      <c r="AJ975" s="182" t="s">
        <v>1396</v>
      </c>
      <c r="AK975" s="182"/>
      <c r="AL975" s="182"/>
      <c r="AM975" s="182"/>
      <c r="AN975" s="182"/>
      <c r="AO975" s="70">
        <f>MAX(AO$26:AO974)+1</f>
        <v>903</v>
      </c>
      <c r="AP975" s="70" t="s">
        <v>142</v>
      </c>
      <c r="AQ975" s="70" t="str">
        <f t="shared" si="150"/>
        <v>903.</v>
      </c>
      <c r="AS975" s="87"/>
      <c r="AV975" s="114"/>
    </row>
    <row r="976" spans="1:48" ht="22.5" customHeight="1" x14ac:dyDescent="0.25">
      <c r="A976" s="93" t="str">
        <f t="shared" si="148"/>
        <v>904.</v>
      </c>
      <c r="B976" s="93">
        <v>2402</v>
      </c>
      <c r="C976" s="220" t="s">
        <v>1727</v>
      </c>
      <c r="D976" s="8">
        <v>1959</v>
      </c>
      <c r="E976" s="9" t="s">
        <v>23</v>
      </c>
      <c r="F976" s="9" t="s">
        <v>25</v>
      </c>
      <c r="G976" s="12">
        <v>2</v>
      </c>
      <c r="H976" s="12">
        <v>1</v>
      </c>
      <c r="I976" s="11">
        <v>415</v>
      </c>
      <c r="J976" s="11">
        <v>269</v>
      </c>
      <c r="K976" s="11">
        <v>269</v>
      </c>
      <c r="L976" s="35">
        <v>26</v>
      </c>
      <c r="M976" s="11">
        <f t="shared" si="146"/>
        <v>114320</v>
      </c>
      <c r="N976" s="11"/>
      <c r="O976" s="11"/>
      <c r="P976" s="11"/>
      <c r="Q976" s="11">
        <f t="shared" si="152"/>
        <v>114320</v>
      </c>
      <c r="R976" s="11">
        <v>114320</v>
      </c>
      <c r="S976" s="35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74"/>
      <c r="AG976" s="29" t="s">
        <v>2337</v>
      </c>
      <c r="AH976" s="118"/>
      <c r="AI976" s="159"/>
      <c r="AJ976" s="182" t="s">
        <v>1393</v>
      </c>
      <c r="AK976" s="182"/>
      <c r="AL976" s="182"/>
      <c r="AM976" s="182"/>
      <c r="AN976" s="182"/>
      <c r="AO976" s="70">
        <f>MAX(AO$26:AO975)+1</f>
        <v>904</v>
      </c>
      <c r="AP976" s="70" t="s">
        <v>142</v>
      </c>
      <c r="AQ976" s="70" t="str">
        <f t="shared" si="150"/>
        <v>904.</v>
      </c>
      <c r="AS976" s="87"/>
      <c r="AV976" s="114"/>
    </row>
    <row r="977" spans="1:48" ht="22.5" customHeight="1" x14ac:dyDescent="0.25">
      <c r="A977" s="93" t="str">
        <f t="shared" si="148"/>
        <v>905.</v>
      </c>
      <c r="B977" s="93">
        <v>2468</v>
      </c>
      <c r="C977" s="220" t="s">
        <v>1728</v>
      </c>
      <c r="D977" s="8">
        <v>1914</v>
      </c>
      <c r="E977" s="9" t="s">
        <v>23</v>
      </c>
      <c r="F977" s="9" t="s">
        <v>25</v>
      </c>
      <c r="G977" s="12">
        <v>2</v>
      </c>
      <c r="H977" s="12">
        <v>2</v>
      </c>
      <c r="I977" s="11">
        <v>334.5</v>
      </c>
      <c r="J977" s="11">
        <v>231.5</v>
      </c>
      <c r="K977" s="11">
        <v>231.3</v>
      </c>
      <c r="L977" s="35">
        <v>15</v>
      </c>
      <c r="M977" s="11">
        <f t="shared" si="146"/>
        <v>128610</v>
      </c>
      <c r="N977" s="11"/>
      <c r="O977" s="11"/>
      <c r="P977" s="11"/>
      <c r="Q977" s="11">
        <f t="shared" si="152"/>
        <v>128610</v>
      </c>
      <c r="R977" s="11">
        <v>128610</v>
      </c>
      <c r="S977" s="35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74"/>
      <c r="AG977" s="29" t="s">
        <v>2337</v>
      </c>
      <c r="AH977" s="118"/>
      <c r="AI977" s="159"/>
      <c r="AJ977" s="182" t="s">
        <v>1393</v>
      </c>
      <c r="AK977" s="182"/>
      <c r="AL977" s="182"/>
      <c r="AM977" s="182"/>
      <c r="AN977" s="182"/>
      <c r="AO977" s="70">
        <f>MAX(AO$26:AO976)+1</f>
        <v>905</v>
      </c>
      <c r="AP977" s="70" t="s">
        <v>142</v>
      </c>
      <c r="AQ977" s="70" t="str">
        <f t="shared" si="150"/>
        <v>905.</v>
      </c>
      <c r="AS977" s="87"/>
      <c r="AV977" s="114"/>
    </row>
    <row r="978" spans="1:48" ht="22.5" customHeight="1" x14ac:dyDescent="0.25">
      <c r="A978" s="93" t="str">
        <f t="shared" si="148"/>
        <v>906.</v>
      </c>
      <c r="B978" s="93">
        <v>2543</v>
      </c>
      <c r="C978" s="220" t="s">
        <v>1729</v>
      </c>
      <c r="D978" s="8">
        <v>1958</v>
      </c>
      <c r="E978" s="9" t="s">
        <v>23</v>
      </c>
      <c r="F978" s="9" t="s">
        <v>24</v>
      </c>
      <c r="G978" s="12">
        <v>2</v>
      </c>
      <c r="H978" s="12">
        <v>3</v>
      </c>
      <c r="I978" s="11">
        <v>1136.7</v>
      </c>
      <c r="J978" s="11">
        <v>750.7</v>
      </c>
      <c r="K978" s="11">
        <v>750.7</v>
      </c>
      <c r="L978" s="35">
        <v>15</v>
      </c>
      <c r="M978" s="11">
        <f t="shared" ref="M978:M1014" si="156">R978+T978+V978+X978+Z978+AB978+AE978+AF978</f>
        <v>3069041</v>
      </c>
      <c r="N978" s="11"/>
      <c r="O978" s="11"/>
      <c r="P978" s="11"/>
      <c r="Q978" s="11">
        <f t="shared" si="152"/>
        <v>3069041</v>
      </c>
      <c r="R978" s="11">
        <v>308100</v>
      </c>
      <c r="S978" s="35"/>
      <c r="T978" s="11"/>
      <c r="U978" s="11">
        <v>367</v>
      </c>
      <c r="V978" s="11">
        <v>2760941</v>
      </c>
      <c r="W978" s="11"/>
      <c r="X978" s="11"/>
      <c r="Y978" s="11"/>
      <c r="Z978" s="11"/>
      <c r="AA978" s="11"/>
      <c r="AB978" s="11"/>
      <c r="AC978" s="11"/>
      <c r="AD978" s="11"/>
      <c r="AE978" s="11"/>
      <c r="AF978" s="74"/>
      <c r="AG978" s="29" t="s">
        <v>2337</v>
      </c>
      <c r="AH978" s="118"/>
      <c r="AI978" s="159"/>
      <c r="AJ978" s="182" t="s">
        <v>1396</v>
      </c>
      <c r="AK978" s="182"/>
      <c r="AL978" s="182"/>
      <c r="AM978" s="182"/>
      <c r="AN978" s="182"/>
      <c r="AO978" s="70">
        <f>MAX(AO$26:AO977)+1</f>
        <v>906</v>
      </c>
      <c r="AP978" s="70" t="s">
        <v>142</v>
      </c>
      <c r="AQ978" s="70" t="str">
        <f t="shared" si="150"/>
        <v>906.</v>
      </c>
      <c r="AS978" s="87"/>
      <c r="AV978" s="114"/>
    </row>
    <row r="979" spans="1:48" ht="22.5" customHeight="1" x14ac:dyDescent="0.25">
      <c r="A979" s="93" t="str">
        <f t="shared" si="148"/>
        <v>907.</v>
      </c>
      <c r="B979" s="93">
        <v>2367</v>
      </c>
      <c r="C979" s="220" t="s">
        <v>1720</v>
      </c>
      <c r="D979" s="8">
        <v>1962</v>
      </c>
      <c r="E979" s="9" t="s">
        <v>23</v>
      </c>
      <c r="F979" s="9" t="s">
        <v>24</v>
      </c>
      <c r="G979" s="12">
        <v>2</v>
      </c>
      <c r="H979" s="12">
        <v>2</v>
      </c>
      <c r="I979" s="11">
        <v>695.3</v>
      </c>
      <c r="J979" s="11">
        <v>436.8</v>
      </c>
      <c r="K979" s="11">
        <v>300.39999999999998</v>
      </c>
      <c r="L979" s="35">
        <v>22</v>
      </c>
      <c r="M979" s="11">
        <f t="shared" si="156"/>
        <v>114320</v>
      </c>
      <c r="N979" s="11"/>
      <c r="O979" s="11"/>
      <c r="P979" s="11"/>
      <c r="Q979" s="11">
        <f t="shared" si="152"/>
        <v>114320</v>
      </c>
      <c r="R979" s="11">
        <v>114320</v>
      </c>
      <c r="S979" s="35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74"/>
      <c r="AG979" s="29" t="s">
        <v>2337</v>
      </c>
      <c r="AH979" s="118"/>
      <c r="AI979" s="159"/>
      <c r="AJ979" s="182" t="s">
        <v>1393</v>
      </c>
      <c r="AK979" s="182"/>
      <c r="AL979" s="182"/>
      <c r="AM979" s="182"/>
      <c r="AN979" s="182"/>
      <c r="AO979" s="70">
        <f>MAX(AO$26:AO978)+1</f>
        <v>907</v>
      </c>
      <c r="AP979" s="70" t="s">
        <v>142</v>
      </c>
      <c r="AQ979" s="70" t="str">
        <f t="shared" si="150"/>
        <v>907.</v>
      </c>
      <c r="AS979" s="87"/>
      <c r="AV979" s="114"/>
    </row>
    <row r="980" spans="1:48" ht="22.5" customHeight="1" x14ac:dyDescent="0.25">
      <c r="A980" s="93" t="str">
        <f t="shared" si="148"/>
        <v>908.</v>
      </c>
      <c r="B980" s="93">
        <v>2377</v>
      </c>
      <c r="C980" s="220" t="s">
        <v>1721</v>
      </c>
      <c r="D980" s="8">
        <v>1917</v>
      </c>
      <c r="E980" s="9" t="s">
        <v>23</v>
      </c>
      <c r="F980" s="9" t="s">
        <v>25</v>
      </c>
      <c r="G980" s="12">
        <v>2</v>
      </c>
      <c r="H980" s="12">
        <v>2</v>
      </c>
      <c r="I980" s="11">
        <v>145.30000000000001</v>
      </c>
      <c r="J980" s="11">
        <v>100</v>
      </c>
      <c r="K980" s="11">
        <v>100</v>
      </c>
      <c r="L980" s="35">
        <v>9</v>
      </c>
      <c r="M980" s="11">
        <f t="shared" si="156"/>
        <v>185770</v>
      </c>
      <c r="N980" s="11"/>
      <c r="O980" s="11"/>
      <c r="P980" s="11"/>
      <c r="Q980" s="11">
        <f t="shared" si="152"/>
        <v>185770</v>
      </c>
      <c r="R980" s="11">
        <v>185770</v>
      </c>
      <c r="S980" s="35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74"/>
      <c r="AG980" s="29" t="s">
        <v>2337</v>
      </c>
      <c r="AH980" s="118"/>
      <c r="AI980" s="159"/>
      <c r="AJ980" s="182" t="s">
        <v>1393</v>
      </c>
      <c r="AK980" s="182"/>
      <c r="AL980" s="182"/>
      <c r="AM980" s="182"/>
      <c r="AN980" s="182"/>
      <c r="AO980" s="70">
        <f>MAX(AO$26:AO979)+1</f>
        <v>908</v>
      </c>
      <c r="AP980" s="70" t="s">
        <v>142</v>
      </c>
      <c r="AQ980" s="70" t="str">
        <f t="shared" si="150"/>
        <v>908.</v>
      </c>
      <c r="AS980" s="87"/>
      <c r="AV980" s="114"/>
    </row>
    <row r="981" spans="1:48" ht="22.5" customHeight="1" x14ac:dyDescent="0.25">
      <c r="A981" s="93" t="str">
        <f t="shared" si="148"/>
        <v>909.</v>
      </c>
      <c r="B981" s="93">
        <v>2320</v>
      </c>
      <c r="C981" s="220" t="s">
        <v>1733</v>
      </c>
      <c r="D981" s="8">
        <v>1970</v>
      </c>
      <c r="E981" s="9" t="s">
        <v>23</v>
      </c>
      <c r="F981" s="9" t="s">
        <v>25</v>
      </c>
      <c r="G981" s="12">
        <v>2</v>
      </c>
      <c r="H981" s="12">
        <v>1</v>
      </c>
      <c r="I981" s="11">
        <v>323.60000000000002</v>
      </c>
      <c r="J981" s="11">
        <v>211.7</v>
      </c>
      <c r="K981" s="11">
        <v>211.7</v>
      </c>
      <c r="L981" s="35">
        <v>16</v>
      </c>
      <c r="M981" s="11">
        <f t="shared" si="156"/>
        <v>179894.39999999999</v>
      </c>
      <c r="N981" s="11"/>
      <c r="O981" s="11"/>
      <c r="P981" s="11"/>
      <c r="Q981" s="11">
        <f t="shared" si="152"/>
        <v>179894.39999999999</v>
      </c>
      <c r="R981" s="11"/>
      <c r="S981" s="35"/>
      <c r="T981" s="11"/>
      <c r="U981" s="11"/>
      <c r="V981" s="11"/>
      <c r="W981" s="11"/>
      <c r="X981" s="11"/>
      <c r="Y981" s="11"/>
      <c r="Z981" s="11"/>
      <c r="AA981" s="11">
        <v>67.2</v>
      </c>
      <c r="AB981" s="11">
        <v>179894.39999999999</v>
      </c>
      <c r="AC981" s="11"/>
      <c r="AD981" s="11"/>
      <c r="AE981" s="11"/>
      <c r="AF981" s="74"/>
      <c r="AG981" s="29" t="s">
        <v>2337</v>
      </c>
      <c r="AH981" s="118"/>
      <c r="AI981" s="159"/>
      <c r="AJ981" s="182"/>
      <c r="AK981" s="182"/>
      <c r="AL981" s="182"/>
      <c r="AM981" s="182"/>
      <c r="AN981" s="182"/>
      <c r="AO981" s="70">
        <f>MAX(AO$26:AO980)+1</f>
        <v>909</v>
      </c>
      <c r="AP981" s="70" t="s">
        <v>142</v>
      </c>
      <c r="AQ981" s="70" t="str">
        <f t="shared" si="150"/>
        <v>909.</v>
      </c>
      <c r="AS981" s="87"/>
      <c r="AV981" s="114"/>
    </row>
    <row r="982" spans="1:48" ht="22.5" customHeight="1" x14ac:dyDescent="0.25">
      <c r="A982" s="93" t="str">
        <f t="shared" si="148"/>
        <v>910.</v>
      </c>
      <c r="B982" s="93">
        <v>2334</v>
      </c>
      <c r="C982" s="220" t="s">
        <v>1734</v>
      </c>
      <c r="D982" s="8">
        <v>1969</v>
      </c>
      <c r="E982" s="9" t="s">
        <v>23</v>
      </c>
      <c r="F982" s="9" t="s">
        <v>25</v>
      </c>
      <c r="G982" s="12">
        <v>2</v>
      </c>
      <c r="H982" s="12">
        <v>1</v>
      </c>
      <c r="I982" s="11">
        <v>210.5</v>
      </c>
      <c r="J982" s="11">
        <v>208.3</v>
      </c>
      <c r="K982" s="11">
        <v>208.3</v>
      </c>
      <c r="L982" s="35">
        <v>16</v>
      </c>
      <c r="M982" s="11">
        <f t="shared" si="156"/>
        <v>139204</v>
      </c>
      <c r="N982" s="11"/>
      <c r="O982" s="11"/>
      <c r="P982" s="11"/>
      <c r="Q982" s="11">
        <f t="shared" si="152"/>
        <v>139204</v>
      </c>
      <c r="R982" s="11"/>
      <c r="S982" s="35"/>
      <c r="T982" s="11"/>
      <c r="U982" s="11"/>
      <c r="V982" s="11"/>
      <c r="W982" s="11"/>
      <c r="X982" s="11"/>
      <c r="Y982" s="11"/>
      <c r="Z982" s="11"/>
      <c r="AA982" s="11">
        <v>52</v>
      </c>
      <c r="AB982" s="11">
        <v>139204</v>
      </c>
      <c r="AC982" s="11"/>
      <c r="AD982" s="11"/>
      <c r="AE982" s="11"/>
      <c r="AF982" s="74"/>
      <c r="AG982" s="29" t="s">
        <v>2337</v>
      </c>
      <c r="AH982" s="118"/>
      <c r="AI982" s="159"/>
      <c r="AJ982" s="182"/>
      <c r="AK982" s="182"/>
      <c r="AL982" s="182"/>
      <c r="AM982" s="182"/>
      <c r="AN982" s="182"/>
      <c r="AO982" s="70">
        <f>MAX(AO$26:AO981)+1</f>
        <v>910</v>
      </c>
      <c r="AP982" s="70" t="s">
        <v>142</v>
      </c>
      <c r="AQ982" s="70" t="str">
        <f t="shared" si="150"/>
        <v>910.</v>
      </c>
      <c r="AS982" s="87"/>
      <c r="AV982" s="114"/>
    </row>
    <row r="983" spans="1:48" ht="22.5" customHeight="1" x14ac:dyDescent="0.25">
      <c r="A983" s="93" t="str">
        <f t="shared" si="148"/>
        <v>911.</v>
      </c>
      <c r="B983" s="93">
        <v>2433</v>
      </c>
      <c r="C983" s="220" t="s">
        <v>1738</v>
      </c>
      <c r="D983" s="8">
        <v>1969</v>
      </c>
      <c r="E983" s="9" t="s">
        <v>23</v>
      </c>
      <c r="F983" s="9" t="s">
        <v>25</v>
      </c>
      <c r="G983" s="12">
        <v>2</v>
      </c>
      <c r="H983" s="12">
        <v>2</v>
      </c>
      <c r="I983" s="11">
        <v>290.60000000000002</v>
      </c>
      <c r="J983" s="11">
        <v>202.3</v>
      </c>
      <c r="K983" s="11">
        <v>202.3</v>
      </c>
      <c r="L983" s="35">
        <v>22</v>
      </c>
      <c r="M983" s="11">
        <f t="shared" si="156"/>
        <v>179894.39999999999</v>
      </c>
      <c r="N983" s="11"/>
      <c r="O983" s="11"/>
      <c r="P983" s="11"/>
      <c r="Q983" s="11">
        <f t="shared" si="152"/>
        <v>179894.39999999999</v>
      </c>
      <c r="R983" s="11"/>
      <c r="S983" s="35"/>
      <c r="T983" s="11"/>
      <c r="U983" s="11"/>
      <c r="V983" s="11"/>
      <c r="W983" s="11"/>
      <c r="X983" s="11"/>
      <c r="Y983" s="11"/>
      <c r="Z983" s="11"/>
      <c r="AA983" s="11">
        <v>67.2</v>
      </c>
      <c r="AB983" s="11">
        <v>179894.39999999999</v>
      </c>
      <c r="AC983" s="11"/>
      <c r="AD983" s="11"/>
      <c r="AE983" s="11"/>
      <c r="AF983" s="74"/>
      <c r="AG983" s="29" t="s">
        <v>2337</v>
      </c>
      <c r="AH983" s="118"/>
      <c r="AI983" s="159"/>
      <c r="AJ983" s="182"/>
      <c r="AK983" s="182"/>
      <c r="AL983" s="182"/>
      <c r="AM983" s="182"/>
      <c r="AN983" s="182"/>
      <c r="AO983" s="70">
        <f>MAX(AO$26:AO982)+1</f>
        <v>911</v>
      </c>
      <c r="AP983" s="70" t="s">
        <v>142</v>
      </c>
      <c r="AQ983" s="70" t="str">
        <f t="shared" si="150"/>
        <v>911.</v>
      </c>
      <c r="AS983" s="87"/>
      <c r="AV983" s="114"/>
    </row>
    <row r="984" spans="1:48" ht="22.5" customHeight="1" x14ac:dyDescent="0.25">
      <c r="A984" s="93" t="str">
        <f t="shared" si="148"/>
        <v>912.</v>
      </c>
      <c r="B984" s="93">
        <v>2436</v>
      </c>
      <c r="C984" s="220" t="s">
        <v>1739</v>
      </c>
      <c r="D984" s="8">
        <v>1976</v>
      </c>
      <c r="E984" s="9" t="s">
        <v>23</v>
      </c>
      <c r="F984" s="9" t="s">
        <v>26</v>
      </c>
      <c r="G984" s="12">
        <v>5</v>
      </c>
      <c r="H984" s="12">
        <v>4</v>
      </c>
      <c r="I984" s="11">
        <v>3332</v>
      </c>
      <c r="J984" s="11">
        <v>2278</v>
      </c>
      <c r="K984" s="11">
        <v>2278</v>
      </c>
      <c r="L984" s="35">
        <v>129</v>
      </c>
      <c r="M984" s="11">
        <f t="shared" si="156"/>
        <v>4548320</v>
      </c>
      <c r="N984" s="11"/>
      <c r="O984" s="11"/>
      <c r="P984" s="11"/>
      <c r="Q984" s="11">
        <f t="shared" si="152"/>
        <v>4548320</v>
      </c>
      <c r="R984" s="11">
        <v>4548320</v>
      </c>
      <c r="S984" s="35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74"/>
      <c r="AG984" s="29" t="s">
        <v>2337</v>
      </c>
      <c r="AH984" s="118"/>
      <c r="AI984" s="159"/>
      <c r="AJ984" s="182" t="s">
        <v>1395</v>
      </c>
      <c r="AK984" s="182"/>
      <c r="AL984" s="182"/>
      <c r="AM984" s="182"/>
      <c r="AN984" s="182"/>
      <c r="AO984" s="70">
        <f>MAX(AO$26:AO983)+1</f>
        <v>912</v>
      </c>
      <c r="AP984" s="70" t="s">
        <v>142</v>
      </c>
      <c r="AQ984" s="70" t="str">
        <f t="shared" si="150"/>
        <v>912.</v>
      </c>
      <c r="AS984" s="87"/>
      <c r="AV984" s="114"/>
    </row>
    <row r="985" spans="1:48" ht="22.5" customHeight="1" x14ac:dyDescent="0.25">
      <c r="A985" s="93" t="str">
        <f t="shared" si="148"/>
        <v>913.</v>
      </c>
      <c r="B985" s="93">
        <v>2473</v>
      </c>
      <c r="C985" s="220" t="s">
        <v>1741</v>
      </c>
      <c r="D985" s="8">
        <v>1992</v>
      </c>
      <c r="E985" s="9" t="s">
        <v>23</v>
      </c>
      <c r="F985" s="9" t="s">
        <v>24</v>
      </c>
      <c r="G985" s="12">
        <v>3</v>
      </c>
      <c r="H985" s="12">
        <v>2</v>
      </c>
      <c r="I985" s="11">
        <v>1315.9</v>
      </c>
      <c r="J985" s="11">
        <v>763.2</v>
      </c>
      <c r="K985" s="11">
        <v>740.5</v>
      </c>
      <c r="L985" s="35">
        <v>52</v>
      </c>
      <c r="M985" s="11">
        <f t="shared" si="156"/>
        <v>369720</v>
      </c>
      <c r="N985" s="11"/>
      <c r="O985" s="11"/>
      <c r="P985" s="11"/>
      <c r="Q985" s="11">
        <f t="shared" si="152"/>
        <v>369720</v>
      </c>
      <c r="R985" s="11">
        <v>369720</v>
      </c>
      <c r="S985" s="35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74"/>
      <c r="AG985" s="29" t="s">
        <v>2337</v>
      </c>
      <c r="AH985" s="118"/>
      <c r="AI985" s="159"/>
      <c r="AJ985" s="182" t="s">
        <v>1396</v>
      </c>
      <c r="AK985" s="182"/>
      <c r="AL985" s="182"/>
      <c r="AM985" s="182"/>
      <c r="AN985" s="182"/>
      <c r="AO985" s="70">
        <f>MAX(AO$26:AO984)+1</f>
        <v>913</v>
      </c>
      <c r="AP985" s="70" t="s">
        <v>142</v>
      </c>
      <c r="AQ985" s="70" t="str">
        <f t="shared" si="150"/>
        <v>913.</v>
      </c>
      <c r="AS985" s="87"/>
      <c r="AV985" s="114"/>
    </row>
    <row r="986" spans="1:48" ht="22.5" customHeight="1" x14ac:dyDescent="0.25">
      <c r="A986" s="93" t="str">
        <f t="shared" ref="A986:A1014" si="157">AQ986</f>
        <v>914.</v>
      </c>
      <c r="B986" s="93">
        <v>2424</v>
      </c>
      <c r="C986" s="220" t="s">
        <v>1747</v>
      </c>
      <c r="D986" s="8">
        <v>1968</v>
      </c>
      <c r="E986" s="9" t="s">
        <v>23</v>
      </c>
      <c r="F986" s="9" t="s">
        <v>24</v>
      </c>
      <c r="G986" s="12">
        <v>2</v>
      </c>
      <c r="H986" s="12">
        <v>1</v>
      </c>
      <c r="I986" s="11">
        <v>392.8</v>
      </c>
      <c r="J986" s="11">
        <v>275.60000000000002</v>
      </c>
      <c r="K986" s="11">
        <v>275.60000000000002</v>
      </c>
      <c r="L986" s="35">
        <v>16</v>
      </c>
      <c r="M986" s="11">
        <f t="shared" si="156"/>
        <v>160352.29999999999</v>
      </c>
      <c r="N986" s="11"/>
      <c r="O986" s="11"/>
      <c r="P986" s="11"/>
      <c r="Q986" s="11">
        <f t="shared" si="152"/>
        <v>160352.29999999999</v>
      </c>
      <c r="R986" s="11"/>
      <c r="S986" s="35"/>
      <c r="T986" s="11"/>
      <c r="U986" s="11"/>
      <c r="V986" s="11"/>
      <c r="W986" s="11"/>
      <c r="X986" s="11"/>
      <c r="Y986" s="11"/>
      <c r="Z986" s="11"/>
      <c r="AA986" s="11">
        <v>59.9</v>
      </c>
      <c r="AB986" s="11">
        <v>160352.29999999999</v>
      </c>
      <c r="AC986" s="11"/>
      <c r="AD986" s="11"/>
      <c r="AE986" s="11"/>
      <c r="AF986" s="74"/>
      <c r="AG986" s="29" t="s">
        <v>2337</v>
      </c>
      <c r="AH986" s="118"/>
      <c r="AI986" s="159"/>
      <c r="AJ986" s="182"/>
      <c r="AK986" s="182"/>
      <c r="AL986" s="182"/>
      <c r="AM986" s="182"/>
      <c r="AN986" s="182"/>
      <c r="AO986" s="70">
        <f>MAX(AO$26:AO985)+1</f>
        <v>914</v>
      </c>
      <c r="AP986" s="70" t="s">
        <v>142</v>
      </c>
      <c r="AQ986" s="70" t="str">
        <f t="shared" ref="AQ986:AQ1014" si="158">CONCATENATE(AO986,AP986)</f>
        <v>914.</v>
      </c>
      <c r="AS986" s="87"/>
      <c r="AV986" s="114"/>
    </row>
    <row r="987" spans="1:48" ht="22.5" customHeight="1" x14ac:dyDescent="0.25">
      <c r="A987" s="93" t="str">
        <f t="shared" si="157"/>
        <v>915.</v>
      </c>
      <c r="B987" s="93">
        <v>2329</v>
      </c>
      <c r="C987" s="220" t="s">
        <v>1749</v>
      </c>
      <c r="D987" s="8">
        <v>1976</v>
      </c>
      <c r="E987" s="9" t="s">
        <v>23</v>
      </c>
      <c r="F987" s="9" t="s">
        <v>24</v>
      </c>
      <c r="G987" s="12">
        <v>2</v>
      </c>
      <c r="H987" s="12">
        <v>3</v>
      </c>
      <c r="I987" s="11">
        <v>900</v>
      </c>
      <c r="J987" s="11">
        <v>539.6</v>
      </c>
      <c r="K987" s="11">
        <v>539.6</v>
      </c>
      <c r="L987" s="35">
        <v>35</v>
      </c>
      <c r="M987" s="11">
        <f t="shared" si="156"/>
        <v>308100</v>
      </c>
      <c r="N987" s="11"/>
      <c r="O987" s="11"/>
      <c r="P987" s="11"/>
      <c r="Q987" s="11">
        <f t="shared" si="152"/>
        <v>308100</v>
      </c>
      <c r="R987" s="11">
        <v>308100</v>
      </c>
      <c r="S987" s="35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74"/>
      <c r="AG987" s="29" t="s">
        <v>2337</v>
      </c>
      <c r="AH987" s="118"/>
      <c r="AI987" s="159"/>
      <c r="AJ987" s="182" t="s">
        <v>1396</v>
      </c>
      <c r="AK987" s="182"/>
      <c r="AL987" s="182"/>
      <c r="AM987" s="182"/>
      <c r="AN987" s="182"/>
      <c r="AO987" s="70">
        <f>MAX(AO$26:AO986)+1</f>
        <v>915</v>
      </c>
      <c r="AP987" s="70" t="s">
        <v>142</v>
      </c>
      <c r="AQ987" s="70" t="str">
        <f t="shared" si="158"/>
        <v>915.</v>
      </c>
      <c r="AS987" s="87"/>
      <c r="AV987" s="114"/>
    </row>
    <row r="988" spans="1:48" ht="22.5" customHeight="1" x14ac:dyDescent="0.25">
      <c r="A988" s="93" t="str">
        <f t="shared" si="157"/>
        <v>916.</v>
      </c>
      <c r="B988" s="93">
        <v>2330</v>
      </c>
      <c r="C988" s="220" t="s">
        <v>1750</v>
      </c>
      <c r="D988" s="8">
        <v>1978</v>
      </c>
      <c r="E988" s="9" t="s">
        <v>23</v>
      </c>
      <c r="F988" s="9" t="s">
        <v>24</v>
      </c>
      <c r="G988" s="12">
        <v>2</v>
      </c>
      <c r="H988" s="12">
        <v>3</v>
      </c>
      <c r="I988" s="11">
        <v>847.9</v>
      </c>
      <c r="J988" s="11">
        <v>493.5</v>
      </c>
      <c r="K988" s="11">
        <v>493.5</v>
      </c>
      <c r="L988" s="35">
        <v>37</v>
      </c>
      <c r="M988" s="11">
        <f t="shared" si="156"/>
        <v>308100</v>
      </c>
      <c r="N988" s="11"/>
      <c r="O988" s="11"/>
      <c r="P988" s="11"/>
      <c r="Q988" s="11">
        <f t="shared" si="152"/>
        <v>308100</v>
      </c>
      <c r="R988" s="11">
        <v>308100</v>
      </c>
      <c r="S988" s="35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74"/>
      <c r="AG988" s="29" t="s">
        <v>2337</v>
      </c>
      <c r="AH988" s="118"/>
      <c r="AI988" s="159"/>
      <c r="AJ988" s="182" t="s">
        <v>1396</v>
      </c>
      <c r="AK988" s="182"/>
      <c r="AL988" s="182"/>
      <c r="AM988" s="182"/>
      <c r="AN988" s="182"/>
      <c r="AO988" s="70">
        <f>MAX(AO$26:AO987)+1</f>
        <v>916</v>
      </c>
      <c r="AP988" s="70" t="s">
        <v>142</v>
      </c>
      <c r="AQ988" s="70" t="str">
        <f t="shared" si="158"/>
        <v>916.</v>
      </c>
      <c r="AS988" s="87"/>
      <c r="AV988" s="114"/>
    </row>
    <row r="989" spans="1:48" ht="22.5" customHeight="1" x14ac:dyDescent="0.25">
      <c r="A989" s="93" t="str">
        <f t="shared" si="157"/>
        <v>917.</v>
      </c>
      <c r="B989" s="93">
        <v>2331</v>
      </c>
      <c r="C989" s="220" t="s">
        <v>1751</v>
      </c>
      <c r="D989" s="8">
        <v>1988</v>
      </c>
      <c r="E989" s="9" t="s">
        <v>23</v>
      </c>
      <c r="F989" s="9" t="s">
        <v>24</v>
      </c>
      <c r="G989" s="12">
        <v>2</v>
      </c>
      <c r="H989" s="12">
        <v>3</v>
      </c>
      <c r="I989" s="11">
        <v>864</v>
      </c>
      <c r="J989" s="11">
        <v>485.8</v>
      </c>
      <c r="K989" s="11">
        <v>485.8</v>
      </c>
      <c r="L989" s="35">
        <v>26</v>
      </c>
      <c r="M989" s="11">
        <f t="shared" si="156"/>
        <v>308100</v>
      </c>
      <c r="N989" s="11"/>
      <c r="O989" s="11"/>
      <c r="P989" s="11"/>
      <c r="Q989" s="11">
        <f t="shared" si="152"/>
        <v>308100</v>
      </c>
      <c r="R989" s="11">
        <v>308100</v>
      </c>
      <c r="S989" s="35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74"/>
      <c r="AG989" s="29" t="s">
        <v>2337</v>
      </c>
      <c r="AH989" s="118"/>
      <c r="AI989" s="159"/>
      <c r="AJ989" s="182" t="s">
        <v>1396</v>
      </c>
      <c r="AK989" s="182"/>
      <c r="AL989" s="182"/>
      <c r="AM989" s="182"/>
      <c r="AN989" s="182"/>
      <c r="AO989" s="70">
        <f>MAX(AO$26:AO988)+1</f>
        <v>917</v>
      </c>
      <c r="AP989" s="70" t="s">
        <v>142</v>
      </c>
      <c r="AQ989" s="70" t="str">
        <f t="shared" si="158"/>
        <v>917.</v>
      </c>
      <c r="AS989" s="87"/>
      <c r="AV989" s="114"/>
    </row>
    <row r="990" spans="1:48" ht="22.5" customHeight="1" x14ac:dyDescent="0.25">
      <c r="A990" s="93" t="str">
        <f t="shared" si="157"/>
        <v>918.</v>
      </c>
      <c r="B990" s="93">
        <v>2356</v>
      </c>
      <c r="C990" s="220" t="s">
        <v>1752</v>
      </c>
      <c r="D990" s="8">
        <v>1965</v>
      </c>
      <c r="E990" s="9" t="s">
        <v>23</v>
      </c>
      <c r="F990" s="9" t="s">
        <v>24</v>
      </c>
      <c r="G990" s="12">
        <v>2</v>
      </c>
      <c r="H990" s="12">
        <v>1</v>
      </c>
      <c r="I990" s="11">
        <v>362.7</v>
      </c>
      <c r="J990" s="11">
        <v>238.9</v>
      </c>
      <c r="K990" s="11">
        <v>238.9</v>
      </c>
      <c r="L990" s="35">
        <v>11</v>
      </c>
      <c r="M990" s="11">
        <f t="shared" si="156"/>
        <v>2046256</v>
      </c>
      <c r="N990" s="11"/>
      <c r="O990" s="11"/>
      <c r="P990" s="11"/>
      <c r="Q990" s="11">
        <f t="shared" si="152"/>
        <v>2046256</v>
      </c>
      <c r="R990" s="11"/>
      <c r="S990" s="35"/>
      <c r="T990" s="11"/>
      <c r="U990" s="11">
        <v>272</v>
      </c>
      <c r="V990" s="11">
        <v>2046256</v>
      </c>
      <c r="W990" s="11"/>
      <c r="X990" s="11"/>
      <c r="Y990" s="11"/>
      <c r="Z990" s="11"/>
      <c r="AA990" s="11"/>
      <c r="AB990" s="11"/>
      <c r="AC990" s="11"/>
      <c r="AD990" s="11"/>
      <c r="AE990" s="11"/>
      <c r="AF990" s="74"/>
      <c r="AG990" s="29" t="s">
        <v>2337</v>
      </c>
      <c r="AH990" s="118"/>
      <c r="AI990" s="159"/>
      <c r="AJ990" s="182"/>
      <c r="AK990" s="182"/>
      <c r="AL990" s="182"/>
      <c r="AM990" s="182"/>
      <c r="AN990" s="182"/>
      <c r="AO990" s="70">
        <f>MAX(AO$26:AO989)+1</f>
        <v>918</v>
      </c>
      <c r="AP990" s="70" t="s">
        <v>142</v>
      </c>
      <c r="AQ990" s="70" t="str">
        <f t="shared" si="158"/>
        <v>918.</v>
      </c>
      <c r="AS990" s="87"/>
      <c r="AV990" s="114"/>
    </row>
    <row r="991" spans="1:48" ht="22.5" customHeight="1" x14ac:dyDescent="0.25">
      <c r="A991" s="93" t="str">
        <f t="shared" si="157"/>
        <v>919.</v>
      </c>
      <c r="B991" s="93">
        <v>2383</v>
      </c>
      <c r="C991" s="220" t="s">
        <v>1753</v>
      </c>
      <c r="D991" s="8">
        <v>1988</v>
      </c>
      <c r="E991" s="9" t="s">
        <v>23</v>
      </c>
      <c r="F991" s="9" t="s">
        <v>26</v>
      </c>
      <c r="G991" s="12">
        <v>5</v>
      </c>
      <c r="H991" s="12">
        <v>4</v>
      </c>
      <c r="I991" s="11">
        <v>4407.5</v>
      </c>
      <c r="J991" s="11">
        <v>2653</v>
      </c>
      <c r="K991" s="11">
        <v>2653</v>
      </c>
      <c r="L991" s="35">
        <v>139</v>
      </c>
      <c r="M991" s="11">
        <f t="shared" si="156"/>
        <v>714792</v>
      </c>
      <c r="N991" s="11"/>
      <c r="O991" s="11"/>
      <c r="P991" s="11"/>
      <c r="Q991" s="11">
        <f t="shared" si="152"/>
        <v>714792</v>
      </c>
      <c r="R991" s="11">
        <v>714792</v>
      </c>
      <c r="S991" s="35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74"/>
      <c r="AG991" s="29" t="s">
        <v>2337</v>
      </c>
      <c r="AH991" s="118"/>
      <c r="AI991" s="159"/>
      <c r="AJ991" s="182" t="s">
        <v>1396</v>
      </c>
      <c r="AK991" s="182"/>
      <c r="AL991" s="182"/>
      <c r="AM991" s="182"/>
      <c r="AN991" s="182"/>
      <c r="AO991" s="70">
        <f>MAX(AO$26:AO990)+1</f>
        <v>919</v>
      </c>
      <c r="AP991" s="70" t="s">
        <v>142</v>
      </c>
      <c r="AQ991" s="70" t="str">
        <f t="shared" si="158"/>
        <v>919.</v>
      </c>
      <c r="AS991" s="87"/>
      <c r="AV991" s="114"/>
    </row>
    <row r="992" spans="1:48" ht="22.5" customHeight="1" x14ac:dyDescent="0.25">
      <c r="A992" s="93" t="str">
        <f t="shared" si="157"/>
        <v>920.</v>
      </c>
      <c r="B992" s="93">
        <v>2408</v>
      </c>
      <c r="C992" s="220" t="s">
        <v>1754</v>
      </c>
      <c r="D992" s="8">
        <v>1956</v>
      </c>
      <c r="E992" s="9" t="s">
        <v>23</v>
      </c>
      <c r="F992" s="9" t="s">
        <v>25</v>
      </c>
      <c r="G992" s="12">
        <v>2</v>
      </c>
      <c r="H992" s="12">
        <v>1</v>
      </c>
      <c r="I992" s="11">
        <v>412.9</v>
      </c>
      <c r="J992" s="11">
        <v>386.7</v>
      </c>
      <c r="K992" s="11">
        <v>198</v>
      </c>
      <c r="L992" s="35">
        <v>15</v>
      </c>
      <c r="M992" s="11">
        <f t="shared" si="156"/>
        <v>114320</v>
      </c>
      <c r="N992" s="11"/>
      <c r="O992" s="11"/>
      <c r="P992" s="11"/>
      <c r="Q992" s="11">
        <f t="shared" si="152"/>
        <v>114320</v>
      </c>
      <c r="R992" s="11">
        <v>114320</v>
      </c>
      <c r="S992" s="35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74"/>
      <c r="AG992" s="29" t="s">
        <v>2337</v>
      </c>
      <c r="AH992" s="118"/>
      <c r="AI992" s="159"/>
      <c r="AJ992" s="182" t="s">
        <v>1393</v>
      </c>
      <c r="AK992" s="182"/>
      <c r="AL992" s="182"/>
      <c r="AM992" s="182"/>
      <c r="AN992" s="182"/>
      <c r="AO992" s="70">
        <f>MAX(AO$26:AO991)+1</f>
        <v>920</v>
      </c>
      <c r="AP992" s="70" t="s">
        <v>142</v>
      </c>
      <c r="AQ992" s="70" t="str">
        <f t="shared" si="158"/>
        <v>920.</v>
      </c>
      <c r="AS992" s="87"/>
      <c r="AV992" s="114"/>
    </row>
    <row r="993" spans="1:48" ht="22.5" customHeight="1" x14ac:dyDescent="0.25">
      <c r="A993" s="93" t="str">
        <f t="shared" si="157"/>
        <v>921.</v>
      </c>
      <c r="B993" s="93">
        <v>2439</v>
      </c>
      <c r="C993" s="220" t="s">
        <v>1755</v>
      </c>
      <c r="D993" s="8">
        <v>1957</v>
      </c>
      <c r="E993" s="9" t="s">
        <v>23</v>
      </c>
      <c r="F993" s="9" t="s">
        <v>25</v>
      </c>
      <c r="G993" s="12">
        <v>2</v>
      </c>
      <c r="H993" s="12">
        <v>1</v>
      </c>
      <c r="I993" s="11">
        <v>424.2</v>
      </c>
      <c r="J993" s="11">
        <v>261</v>
      </c>
      <c r="K993" s="11">
        <v>261</v>
      </c>
      <c r="L993" s="35">
        <v>14</v>
      </c>
      <c r="M993" s="11">
        <f t="shared" si="156"/>
        <v>114320</v>
      </c>
      <c r="N993" s="11"/>
      <c r="O993" s="11"/>
      <c r="P993" s="11"/>
      <c r="Q993" s="11">
        <f t="shared" si="152"/>
        <v>114320</v>
      </c>
      <c r="R993" s="11">
        <v>114320</v>
      </c>
      <c r="S993" s="35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74"/>
      <c r="AG993" s="29" t="s">
        <v>2337</v>
      </c>
      <c r="AH993" s="118"/>
      <c r="AI993" s="159"/>
      <c r="AJ993" s="182" t="s">
        <v>1393</v>
      </c>
      <c r="AK993" s="182"/>
      <c r="AL993" s="182"/>
      <c r="AM993" s="182"/>
      <c r="AN993" s="182"/>
      <c r="AO993" s="70">
        <f>MAX(AO$26:AO992)+1</f>
        <v>921</v>
      </c>
      <c r="AP993" s="70" t="s">
        <v>142</v>
      </c>
      <c r="AQ993" s="70" t="str">
        <f t="shared" si="158"/>
        <v>921.</v>
      </c>
      <c r="AS993" s="87"/>
      <c r="AV993" s="114"/>
    </row>
    <row r="994" spans="1:48" ht="22.5" customHeight="1" x14ac:dyDescent="0.25">
      <c r="A994" s="93" t="str">
        <f t="shared" si="157"/>
        <v>922.</v>
      </c>
      <c r="B994" s="93">
        <v>2440</v>
      </c>
      <c r="C994" s="220" t="s">
        <v>1756</v>
      </c>
      <c r="D994" s="8">
        <v>1972</v>
      </c>
      <c r="E994" s="9" t="s">
        <v>23</v>
      </c>
      <c r="F994" s="9" t="s">
        <v>25</v>
      </c>
      <c r="G994" s="12">
        <v>2</v>
      </c>
      <c r="H994" s="12">
        <v>2</v>
      </c>
      <c r="I994" s="11">
        <v>547</v>
      </c>
      <c r="J994" s="11">
        <v>308</v>
      </c>
      <c r="K994" s="11">
        <v>239.5</v>
      </c>
      <c r="L994" s="35">
        <v>23</v>
      </c>
      <c r="M994" s="11">
        <f t="shared" si="156"/>
        <v>1925888</v>
      </c>
      <c r="N994" s="11"/>
      <c r="O994" s="11"/>
      <c r="P994" s="11"/>
      <c r="Q994" s="11">
        <f t="shared" si="152"/>
        <v>1925888</v>
      </c>
      <c r="R994" s="11"/>
      <c r="S994" s="35"/>
      <c r="T994" s="11"/>
      <c r="U994" s="11">
        <v>256</v>
      </c>
      <c r="V994" s="11">
        <v>1925888</v>
      </c>
      <c r="W994" s="11"/>
      <c r="X994" s="11"/>
      <c r="Y994" s="11"/>
      <c r="Z994" s="11"/>
      <c r="AA994" s="11"/>
      <c r="AB994" s="11"/>
      <c r="AC994" s="11"/>
      <c r="AD994" s="11"/>
      <c r="AE994" s="11"/>
      <c r="AF994" s="74"/>
      <c r="AG994" s="29" t="s">
        <v>2337</v>
      </c>
      <c r="AH994" s="118"/>
      <c r="AI994" s="159"/>
      <c r="AJ994" s="182"/>
      <c r="AK994" s="182"/>
      <c r="AL994" s="182"/>
      <c r="AM994" s="182"/>
      <c r="AN994" s="182"/>
      <c r="AO994" s="70">
        <f>MAX(AO$26:AO993)+1</f>
        <v>922</v>
      </c>
      <c r="AP994" s="70" t="s">
        <v>142</v>
      </c>
      <c r="AQ994" s="70" t="str">
        <f t="shared" si="158"/>
        <v>922.</v>
      </c>
      <c r="AS994" s="87"/>
      <c r="AV994" s="114"/>
    </row>
    <row r="995" spans="1:48" ht="22.5" customHeight="1" x14ac:dyDescent="0.25">
      <c r="A995" s="93" t="str">
        <f t="shared" si="157"/>
        <v>923.</v>
      </c>
      <c r="B995" s="93">
        <v>2442</v>
      </c>
      <c r="C995" s="220" t="s">
        <v>1757</v>
      </c>
      <c r="D995" s="8">
        <v>1968</v>
      </c>
      <c r="E995" s="9" t="s">
        <v>23</v>
      </c>
      <c r="F995" s="9" t="s">
        <v>25</v>
      </c>
      <c r="G995" s="12">
        <v>2</v>
      </c>
      <c r="H995" s="12">
        <v>2</v>
      </c>
      <c r="I995" s="11">
        <v>554.6</v>
      </c>
      <c r="J995" s="11">
        <v>312.89999999999998</v>
      </c>
      <c r="K995" s="11">
        <v>297.8</v>
      </c>
      <c r="L995" s="35">
        <v>18</v>
      </c>
      <c r="M995" s="11">
        <f t="shared" si="156"/>
        <v>2076348</v>
      </c>
      <c r="N995" s="11"/>
      <c r="O995" s="11"/>
      <c r="P995" s="11"/>
      <c r="Q995" s="11">
        <f t="shared" si="152"/>
        <v>2076348</v>
      </c>
      <c r="R995" s="11"/>
      <c r="S995" s="35"/>
      <c r="T995" s="11"/>
      <c r="U995" s="11">
        <v>276</v>
      </c>
      <c r="V995" s="11">
        <v>2076348</v>
      </c>
      <c r="W995" s="11"/>
      <c r="X995" s="11"/>
      <c r="Y995" s="11"/>
      <c r="Z995" s="11"/>
      <c r="AA995" s="11"/>
      <c r="AB995" s="11"/>
      <c r="AC995" s="11"/>
      <c r="AD995" s="11"/>
      <c r="AE995" s="11"/>
      <c r="AF995" s="74"/>
      <c r="AG995" s="29" t="s">
        <v>2337</v>
      </c>
      <c r="AH995" s="118"/>
      <c r="AI995" s="159"/>
      <c r="AJ995" s="182"/>
      <c r="AK995" s="182"/>
      <c r="AL995" s="182"/>
      <c r="AM995" s="182"/>
      <c r="AN995" s="182"/>
      <c r="AO995" s="70">
        <f>MAX(AO$26:AO994)+1</f>
        <v>923</v>
      </c>
      <c r="AP995" s="70" t="s">
        <v>142</v>
      </c>
      <c r="AQ995" s="70" t="str">
        <f t="shared" si="158"/>
        <v>923.</v>
      </c>
      <c r="AS995" s="87"/>
      <c r="AV995" s="114"/>
    </row>
    <row r="996" spans="1:48" ht="22.5" customHeight="1" x14ac:dyDescent="0.25">
      <c r="A996" s="93" t="str">
        <f t="shared" si="157"/>
        <v>924.</v>
      </c>
      <c r="B996" s="93">
        <v>2544</v>
      </c>
      <c r="C996" s="220" t="s">
        <v>626</v>
      </c>
      <c r="D996" s="8">
        <v>1963</v>
      </c>
      <c r="E996" s="9" t="s">
        <v>23</v>
      </c>
      <c r="F996" s="9" t="s">
        <v>24</v>
      </c>
      <c r="G996" s="12">
        <v>4</v>
      </c>
      <c r="H996" s="12">
        <v>2</v>
      </c>
      <c r="I996" s="11">
        <v>1293.7</v>
      </c>
      <c r="J996" s="11">
        <v>1185.3</v>
      </c>
      <c r="K996" s="11">
        <v>761</v>
      </c>
      <c r="L996" s="35">
        <v>45</v>
      </c>
      <c r="M996" s="11">
        <f t="shared" si="156"/>
        <v>1232400</v>
      </c>
      <c r="N996" s="11"/>
      <c r="O996" s="11"/>
      <c r="P996" s="11"/>
      <c r="Q996" s="11">
        <f t="shared" si="152"/>
        <v>1232400</v>
      </c>
      <c r="R996" s="11">
        <v>1232400</v>
      </c>
      <c r="S996" s="35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74"/>
      <c r="AG996" s="29" t="s">
        <v>2337</v>
      </c>
      <c r="AH996" s="118"/>
      <c r="AI996" s="159"/>
      <c r="AJ996" s="182" t="s">
        <v>1396</v>
      </c>
      <c r="AK996" s="182"/>
      <c r="AL996" s="182"/>
      <c r="AM996" s="182"/>
      <c r="AN996" s="182"/>
      <c r="AO996" s="70">
        <f>MAX(AO$26:AO995)+1</f>
        <v>924</v>
      </c>
      <c r="AP996" s="70" t="s">
        <v>142</v>
      </c>
      <c r="AQ996" s="70" t="str">
        <f t="shared" si="158"/>
        <v>924.</v>
      </c>
      <c r="AS996" s="87"/>
      <c r="AV996" s="114"/>
    </row>
    <row r="997" spans="1:48" ht="22.5" customHeight="1" x14ac:dyDescent="0.25">
      <c r="A997" s="93" t="str">
        <f t="shared" si="157"/>
        <v>925.</v>
      </c>
      <c r="B997" s="93">
        <v>2321</v>
      </c>
      <c r="C997" s="220" t="s">
        <v>95</v>
      </c>
      <c r="D997" s="8">
        <v>1999</v>
      </c>
      <c r="E997" s="9" t="s">
        <v>23</v>
      </c>
      <c r="F997" s="9" t="s">
        <v>24</v>
      </c>
      <c r="G997" s="12">
        <v>3</v>
      </c>
      <c r="H997" s="12">
        <v>3</v>
      </c>
      <c r="I997" s="11">
        <v>1785.6</v>
      </c>
      <c r="J997" s="11">
        <v>1035.5999999999999</v>
      </c>
      <c r="K997" s="11">
        <v>999.9</v>
      </c>
      <c r="L997" s="35">
        <v>65</v>
      </c>
      <c r="M997" s="11">
        <f t="shared" si="156"/>
        <v>585390</v>
      </c>
      <c r="N997" s="11"/>
      <c r="O997" s="11"/>
      <c r="P997" s="11"/>
      <c r="Q997" s="11">
        <f t="shared" si="152"/>
        <v>585390</v>
      </c>
      <c r="R997" s="11">
        <v>585390</v>
      </c>
      <c r="S997" s="35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74"/>
      <c r="AG997" s="29" t="s">
        <v>2337</v>
      </c>
      <c r="AH997" s="118"/>
      <c r="AI997" s="159"/>
      <c r="AJ997" s="182" t="s">
        <v>1396</v>
      </c>
      <c r="AK997" s="182"/>
      <c r="AL997" s="182"/>
      <c r="AM997" s="182"/>
      <c r="AN997" s="182"/>
      <c r="AO997" s="70">
        <f>MAX(AO$26:AO996)+1</f>
        <v>925</v>
      </c>
      <c r="AP997" s="70" t="s">
        <v>142</v>
      </c>
      <c r="AQ997" s="70" t="str">
        <f t="shared" si="158"/>
        <v>925.</v>
      </c>
      <c r="AS997" s="87"/>
      <c r="AV997" s="114"/>
    </row>
    <row r="998" spans="1:48" ht="22.5" customHeight="1" x14ac:dyDescent="0.25">
      <c r="A998" s="93" t="str">
        <f t="shared" si="157"/>
        <v>926.</v>
      </c>
      <c r="B998" s="93">
        <v>2323</v>
      </c>
      <c r="C998" s="220" t="s">
        <v>1762</v>
      </c>
      <c r="D998" s="8">
        <v>1979</v>
      </c>
      <c r="E998" s="9" t="s">
        <v>23</v>
      </c>
      <c r="F998" s="9" t="s">
        <v>24</v>
      </c>
      <c r="G998" s="12">
        <v>2</v>
      </c>
      <c r="H998" s="12">
        <v>2</v>
      </c>
      <c r="I998" s="11">
        <v>583.6</v>
      </c>
      <c r="J998" s="11">
        <v>332.6</v>
      </c>
      <c r="K998" s="11">
        <v>332.6</v>
      </c>
      <c r="L998" s="35">
        <v>24</v>
      </c>
      <c r="M998" s="11">
        <f t="shared" si="156"/>
        <v>324880</v>
      </c>
      <c r="N998" s="11"/>
      <c r="O998" s="11"/>
      <c r="P998" s="11"/>
      <c r="Q998" s="11">
        <f t="shared" si="152"/>
        <v>324880</v>
      </c>
      <c r="R998" s="11">
        <v>324880</v>
      </c>
      <c r="S998" s="35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74"/>
      <c r="AG998" s="29" t="s">
        <v>2337</v>
      </c>
      <c r="AH998" s="118"/>
      <c r="AI998" s="159"/>
      <c r="AJ998" s="182" t="s">
        <v>1395</v>
      </c>
      <c r="AK998" s="182"/>
      <c r="AL998" s="182"/>
      <c r="AM998" s="182"/>
      <c r="AN998" s="182"/>
      <c r="AO998" s="70">
        <f>MAX(AO$26:AO997)+1</f>
        <v>926</v>
      </c>
      <c r="AP998" s="70" t="s">
        <v>142</v>
      </c>
      <c r="AQ998" s="70" t="str">
        <f t="shared" si="158"/>
        <v>926.</v>
      </c>
      <c r="AS998" s="87"/>
      <c r="AV998" s="114"/>
    </row>
    <row r="999" spans="1:48" ht="22.5" customHeight="1" x14ac:dyDescent="0.25">
      <c r="A999" s="93" t="str">
        <f t="shared" si="157"/>
        <v>927.</v>
      </c>
      <c r="B999" s="93">
        <v>2475</v>
      </c>
      <c r="C999" s="220" t="s">
        <v>1760</v>
      </c>
      <c r="D999" s="8">
        <v>1995</v>
      </c>
      <c r="E999" s="9" t="s">
        <v>23</v>
      </c>
      <c r="F999" s="9" t="s">
        <v>24</v>
      </c>
      <c r="G999" s="12">
        <v>4</v>
      </c>
      <c r="H999" s="12">
        <v>4</v>
      </c>
      <c r="I999" s="11">
        <v>2368.9</v>
      </c>
      <c r="J999" s="11">
        <v>1373.9</v>
      </c>
      <c r="K999" s="11">
        <v>1303.3</v>
      </c>
      <c r="L999" s="35">
        <v>117</v>
      </c>
      <c r="M999" s="11">
        <f t="shared" si="156"/>
        <v>462150</v>
      </c>
      <c r="N999" s="11"/>
      <c r="O999" s="11"/>
      <c r="P999" s="11"/>
      <c r="Q999" s="11">
        <f t="shared" si="152"/>
        <v>462150</v>
      </c>
      <c r="R999" s="11">
        <v>462150</v>
      </c>
      <c r="S999" s="35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74"/>
      <c r="AG999" s="29" t="s">
        <v>2337</v>
      </c>
      <c r="AH999" s="118"/>
      <c r="AI999" s="159"/>
      <c r="AJ999" s="182" t="s">
        <v>1396</v>
      </c>
      <c r="AK999" s="182"/>
      <c r="AL999" s="182"/>
      <c r="AM999" s="182"/>
      <c r="AN999" s="182"/>
      <c r="AO999" s="70">
        <f>MAX(AO$26:AO998)+1</f>
        <v>927</v>
      </c>
      <c r="AP999" s="70" t="s">
        <v>142</v>
      </c>
      <c r="AQ999" s="70" t="str">
        <f t="shared" si="158"/>
        <v>927.</v>
      </c>
      <c r="AS999" s="87"/>
      <c r="AV999" s="114"/>
    </row>
    <row r="1000" spans="1:48" ht="22.5" customHeight="1" x14ac:dyDescent="0.25">
      <c r="A1000" s="93" t="str">
        <f t="shared" si="157"/>
        <v>928.</v>
      </c>
      <c r="B1000" s="93">
        <v>2335</v>
      </c>
      <c r="C1000" s="220" t="s">
        <v>1763</v>
      </c>
      <c r="D1000" s="8">
        <v>1958</v>
      </c>
      <c r="E1000" s="9" t="s">
        <v>23</v>
      </c>
      <c r="F1000" s="9" t="s">
        <v>24</v>
      </c>
      <c r="G1000" s="12">
        <v>2</v>
      </c>
      <c r="H1000" s="12">
        <v>2</v>
      </c>
      <c r="I1000" s="11">
        <v>851.67</v>
      </c>
      <c r="J1000" s="11">
        <v>851.67</v>
      </c>
      <c r="K1000" s="11">
        <v>520.20000000000005</v>
      </c>
      <c r="L1000" s="35">
        <v>34</v>
      </c>
      <c r="M1000" s="11">
        <f t="shared" si="156"/>
        <v>817885.4</v>
      </c>
      <c r="N1000" s="11"/>
      <c r="O1000" s="11"/>
      <c r="P1000" s="11"/>
      <c r="Q1000" s="11">
        <f t="shared" si="152"/>
        <v>817885.4</v>
      </c>
      <c r="R1000" s="11">
        <v>817885.4</v>
      </c>
      <c r="S1000" s="35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74"/>
      <c r="AG1000" s="29" t="s">
        <v>2337</v>
      </c>
      <c r="AH1000" s="118"/>
      <c r="AI1000" s="159"/>
      <c r="AJ1000" s="182" t="s">
        <v>1395</v>
      </c>
      <c r="AK1000" s="182"/>
      <c r="AL1000" s="182"/>
      <c r="AM1000" s="182"/>
      <c r="AN1000" s="182"/>
      <c r="AO1000" s="70">
        <f>MAX(AO$26:AO999)+1</f>
        <v>928</v>
      </c>
      <c r="AP1000" s="70" t="s">
        <v>142</v>
      </c>
      <c r="AQ1000" s="70" t="str">
        <f t="shared" si="158"/>
        <v>928.</v>
      </c>
      <c r="AS1000" s="87"/>
      <c r="AV1000" s="114"/>
    </row>
    <row r="1001" spans="1:48" ht="22.5" customHeight="1" x14ac:dyDescent="0.25">
      <c r="A1001" s="93" t="str">
        <f t="shared" si="157"/>
        <v>929.</v>
      </c>
      <c r="B1001" s="93">
        <v>2359</v>
      </c>
      <c r="C1001" s="220" t="s">
        <v>591</v>
      </c>
      <c r="D1001" s="8">
        <v>1969</v>
      </c>
      <c r="E1001" s="9" t="s">
        <v>23</v>
      </c>
      <c r="F1001" s="9" t="s">
        <v>24</v>
      </c>
      <c r="G1001" s="12">
        <v>5</v>
      </c>
      <c r="H1001" s="12">
        <v>2</v>
      </c>
      <c r="I1001" s="11">
        <v>1768.6</v>
      </c>
      <c r="J1001" s="11">
        <v>1200</v>
      </c>
      <c r="K1001" s="11">
        <v>1200</v>
      </c>
      <c r="L1001" s="35">
        <v>75</v>
      </c>
      <c r="M1001" s="11">
        <f t="shared" si="156"/>
        <v>197027.19999999998</v>
      </c>
      <c r="N1001" s="11"/>
      <c r="O1001" s="11"/>
      <c r="P1001" s="11"/>
      <c r="Q1001" s="11">
        <f t="shared" si="152"/>
        <v>197027.19999999998</v>
      </c>
      <c r="R1001" s="11"/>
      <c r="S1001" s="35"/>
      <c r="T1001" s="11"/>
      <c r="U1001" s="11"/>
      <c r="V1001" s="11"/>
      <c r="W1001" s="11"/>
      <c r="X1001" s="11"/>
      <c r="Y1001" s="11"/>
      <c r="Z1001" s="11"/>
      <c r="AA1001" s="11">
        <v>73.599999999999994</v>
      </c>
      <c r="AB1001" s="11">
        <v>197027.19999999998</v>
      </c>
      <c r="AC1001" s="11"/>
      <c r="AD1001" s="11"/>
      <c r="AE1001" s="11"/>
      <c r="AF1001" s="74"/>
      <c r="AG1001" s="29" t="s">
        <v>2337</v>
      </c>
      <c r="AH1001" s="118"/>
      <c r="AI1001" s="159"/>
      <c r="AJ1001" s="182"/>
      <c r="AK1001" s="182"/>
      <c r="AL1001" s="182"/>
      <c r="AM1001" s="182"/>
      <c r="AN1001" s="182"/>
      <c r="AO1001" s="70">
        <f>MAX(AO$26:AO1000)+1</f>
        <v>929</v>
      </c>
      <c r="AP1001" s="70" t="s">
        <v>142</v>
      </c>
      <c r="AQ1001" s="70" t="str">
        <f t="shared" si="158"/>
        <v>929.</v>
      </c>
      <c r="AS1001" s="87"/>
      <c r="AV1001" s="114"/>
    </row>
    <row r="1002" spans="1:48" ht="22.5" customHeight="1" x14ac:dyDescent="0.25">
      <c r="A1002" s="93" t="str">
        <f t="shared" si="157"/>
        <v>930.</v>
      </c>
      <c r="B1002" s="93">
        <v>2386</v>
      </c>
      <c r="C1002" s="220" t="s">
        <v>1766</v>
      </c>
      <c r="D1002" s="8">
        <v>1961</v>
      </c>
      <c r="E1002" s="9" t="s">
        <v>23</v>
      </c>
      <c r="F1002" s="9" t="s">
        <v>24</v>
      </c>
      <c r="G1002" s="12">
        <v>2</v>
      </c>
      <c r="H1002" s="12">
        <v>2</v>
      </c>
      <c r="I1002" s="11">
        <v>698.21</v>
      </c>
      <c r="J1002" s="11">
        <v>353</v>
      </c>
      <c r="K1002" s="11">
        <v>328.2</v>
      </c>
      <c r="L1002" s="35">
        <v>22</v>
      </c>
      <c r="M1002" s="11">
        <f t="shared" si="156"/>
        <v>227416</v>
      </c>
      <c r="N1002" s="11"/>
      <c r="O1002" s="11"/>
      <c r="P1002" s="11"/>
      <c r="Q1002" s="11">
        <f t="shared" si="152"/>
        <v>227416</v>
      </c>
      <c r="R1002" s="11">
        <v>227416</v>
      </c>
      <c r="S1002" s="35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74"/>
      <c r="AG1002" s="29" t="s">
        <v>2337</v>
      </c>
      <c r="AH1002" s="118"/>
      <c r="AI1002" s="159"/>
      <c r="AJ1002" s="182" t="s">
        <v>1395</v>
      </c>
      <c r="AK1002" s="182"/>
      <c r="AL1002" s="182"/>
      <c r="AM1002" s="182"/>
      <c r="AN1002" s="182"/>
      <c r="AO1002" s="70">
        <f>MAX(AO$26:AO1001)+1</f>
        <v>930</v>
      </c>
      <c r="AP1002" s="70" t="s">
        <v>142</v>
      </c>
      <c r="AQ1002" s="70" t="str">
        <f t="shared" si="158"/>
        <v>930.</v>
      </c>
      <c r="AS1002" s="87"/>
      <c r="AV1002" s="114"/>
    </row>
    <row r="1003" spans="1:48" ht="22.5" customHeight="1" x14ac:dyDescent="0.25">
      <c r="A1003" s="93" t="str">
        <f t="shared" si="157"/>
        <v>931.</v>
      </c>
      <c r="B1003" s="93">
        <v>2455</v>
      </c>
      <c r="C1003" s="220" t="s">
        <v>96</v>
      </c>
      <c r="D1003" s="8">
        <v>1980</v>
      </c>
      <c r="E1003" s="9" t="s">
        <v>23</v>
      </c>
      <c r="F1003" s="9" t="s">
        <v>24</v>
      </c>
      <c r="G1003" s="12">
        <v>2</v>
      </c>
      <c r="H1003" s="12">
        <v>2</v>
      </c>
      <c r="I1003" s="11">
        <v>497.4</v>
      </c>
      <c r="J1003" s="11">
        <v>497.4</v>
      </c>
      <c r="K1003" s="11">
        <v>363.5</v>
      </c>
      <c r="L1003" s="35">
        <v>32</v>
      </c>
      <c r="M1003" s="11">
        <f t="shared" si="156"/>
        <v>1795136.7000000002</v>
      </c>
      <c r="N1003" s="11"/>
      <c r="O1003" s="11"/>
      <c r="P1003" s="11"/>
      <c r="Q1003" s="11">
        <f t="shared" si="152"/>
        <v>1795136.7000000002</v>
      </c>
      <c r="R1003" s="11"/>
      <c r="S1003" s="35"/>
      <c r="T1003" s="11"/>
      <c r="U1003" s="11">
        <v>506.1</v>
      </c>
      <c r="V1003" s="11">
        <v>1795136.7000000002</v>
      </c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74"/>
      <c r="AG1003" s="29" t="s">
        <v>2337</v>
      </c>
      <c r="AH1003" s="118"/>
      <c r="AI1003" s="159"/>
      <c r="AJ1003" s="182"/>
      <c r="AK1003" s="182"/>
      <c r="AL1003" s="182"/>
      <c r="AM1003" s="182"/>
      <c r="AN1003" s="182"/>
      <c r="AO1003" s="70">
        <f>MAX(AO$26:AO1002)+1</f>
        <v>931</v>
      </c>
      <c r="AP1003" s="70" t="s">
        <v>142</v>
      </c>
      <c r="AQ1003" s="70" t="str">
        <f t="shared" si="158"/>
        <v>931.</v>
      </c>
      <c r="AS1003" s="87"/>
      <c r="AV1003" s="114"/>
    </row>
    <row r="1004" spans="1:48" ht="22.5" customHeight="1" x14ac:dyDescent="0.25">
      <c r="A1004" s="93" t="str">
        <f t="shared" si="157"/>
        <v>932.</v>
      </c>
      <c r="B1004" s="93">
        <v>2458</v>
      </c>
      <c r="C1004" s="220" t="s">
        <v>97</v>
      </c>
      <c r="D1004" s="8">
        <v>1976</v>
      </c>
      <c r="E1004" s="9" t="s">
        <v>23</v>
      </c>
      <c r="F1004" s="9" t="s">
        <v>24</v>
      </c>
      <c r="G1004" s="12">
        <v>5</v>
      </c>
      <c r="H1004" s="12">
        <v>4</v>
      </c>
      <c r="I1004" s="11">
        <v>3304.7</v>
      </c>
      <c r="J1004" s="11">
        <v>2091.8000000000002</v>
      </c>
      <c r="K1004" s="11">
        <v>2091.8000000000002</v>
      </c>
      <c r="L1004" s="35">
        <v>140</v>
      </c>
      <c r="M1004" s="11">
        <f t="shared" si="156"/>
        <v>1109160</v>
      </c>
      <c r="N1004" s="11"/>
      <c r="O1004" s="11"/>
      <c r="P1004" s="11"/>
      <c r="Q1004" s="11">
        <f t="shared" si="152"/>
        <v>1109160</v>
      </c>
      <c r="R1004" s="11">
        <v>1109160</v>
      </c>
      <c r="S1004" s="35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74"/>
      <c r="AG1004" s="29" t="s">
        <v>2337</v>
      </c>
      <c r="AH1004" s="118"/>
      <c r="AI1004" s="159"/>
      <c r="AJ1004" s="182" t="s">
        <v>1396</v>
      </c>
      <c r="AK1004" s="182"/>
      <c r="AL1004" s="182"/>
      <c r="AM1004" s="182"/>
      <c r="AN1004" s="182"/>
      <c r="AO1004" s="70">
        <f>MAX(AO$26:AO1003)+1</f>
        <v>932</v>
      </c>
      <c r="AP1004" s="70" t="s">
        <v>142</v>
      </c>
      <c r="AQ1004" s="70" t="str">
        <f t="shared" si="158"/>
        <v>932.</v>
      </c>
      <c r="AS1004" s="87"/>
      <c r="AV1004" s="114"/>
    </row>
    <row r="1005" spans="1:48" ht="22.5" customHeight="1" x14ac:dyDescent="0.25">
      <c r="A1005" s="93" t="str">
        <f t="shared" si="157"/>
        <v>933.</v>
      </c>
      <c r="B1005" s="93">
        <v>2313</v>
      </c>
      <c r="C1005" s="220" t="s">
        <v>1767</v>
      </c>
      <c r="D1005" s="8">
        <v>1927</v>
      </c>
      <c r="E1005" s="9" t="s">
        <v>23</v>
      </c>
      <c r="F1005" s="9" t="s">
        <v>25</v>
      </c>
      <c r="G1005" s="12">
        <v>2</v>
      </c>
      <c r="H1005" s="12">
        <v>2</v>
      </c>
      <c r="I1005" s="11">
        <v>353.3</v>
      </c>
      <c r="J1005" s="11">
        <v>266.89999999999998</v>
      </c>
      <c r="K1005" s="11">
        <v>266.89999999999998</v>
      </c>
      <c r="L1005" s="35">
        <v>11</v>
      </c>
      <c r="M1005" s="11">
        <f t="shared" si="156"/>
        <v>128610</v>
      </c>
      <c r="N1005" s="11"/>
      <c r="O1005" s="11"/>
      <c r="P1005" s="11"/>
      <c r="Q1005" s="11">
        <f t="shared" si="152"/>
        <v>128610</v>
      </c>
      <c r="R1005" s="11">
        <v>128610</v>
      </c>
      <c r="S1005" s="35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74"/>
      <c r="AG1005" s="29" t="s">
        <v>2337</v>
      </c>
      <c r="AH1005" s="118"/>
      <c r="AI1005" s="159"/>
      <c r="AJ1005" s="182" t="s">
        <v>1393</v>
      </c>
      <c r="AK1005" s="182"/>
      <c r="AL1005" s="182"/>
      <c r="AM1005" s="182"/>
      <c r="AN1005" s="182"/>
      <c r="AO1005" s="70">
        <f>MAX(AO$26:AO1004)+1</f>
        <v>933</v>
      </c>
      <c r="AP1005" s="70" t="s">
        <v>142</v>
      </c>
      <c r="AQ1005" s="70" t="str">
        <f t="shared" si="158"/>
        <v>933.</v>
      </c>
      <c r="AS1005" s="87"/>
      <c r="AV1005" s="114"/>
    </row>
    <row r="1006" spans="1:48" ht="22.5" customHeight="1" x14ac:dyDescent="0.25">
      <c r="A1006" s="93" t="str">
        <f t="shared" si="157"/>
        <v>934.</v>
      </c>
      <c r="B1006" s="93">
        <v>2315</v>
      </c>
      <c r="C1006" s="220" t="s">
        <v>1768</v>
      </c>
      <c r="D1006" s="8">
        <v>1927</v>
      </c>
      <c r="E1006" s="9" t="s">
        <v>23</v>
      </c>
      <c r="F1006" s="9" t="s">
        <v>25</v>
      </c>
      <c r="G1006" s="12">
        <v>2</v>
      </c>
      <c r="H1006" s="12">
        <v>2</v>
      </c>
      <c r="I1006" s="11">
        <v>365.3</v>
      </c>
      <c r="J1006" s="11">
        <v>273.60000000000002</v>
      </c>
      <c r="K1006" s="11">
        <v>273.60000000000002</v>
      </c>
      <c r="L1006" s="35">
        <v>17</v>
      </c>
      <c r="M1006" s="11">
        <f t="shared" si="156"/>
        <v>128610</v>
      </c>
      <c r="N1006" s="11"/>
      <c r="O1006" s="11"/>
      <c r="P1006" s="11"/>
      <c r="Q1006" s="11">
        <f t="shared" si="152"/>
        <v>128610</v>
      </c>
      <c r="R1006" s="11">
        <v>128610</v>
      </c>
      <c r="S1006" s="35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74"/>
      <c r="AG1006" s="29" t="s">
        <v>2337</v>
      </c>
      <c r="AH1006" s="118"/>
      <c r="AI1006" s="159"/>
      <c r="AJ1006" s="182" t="s">
        <v>1393</v>
      </c>
      <c r="AK1006" s="182"/>
      <c r="AL1006" s="182"/>
      <c r="AM1006" s="182"/>
      <c r="AN1006" s="182"/>
      <c r="AO1006" s="70">
        <f>MAX(AO$26:AO1005)+1</f>
        <v>934</v>
      </c>
      <c r="AP1006" s="70" t="s">
        <v>142</v>
      </c>
      <c r="AQ1006" s="70" t="str">
        <f t="shared" si="158"/>
        <v>934.</v>
      </c>
      <c r="AS1006" s="87"/>
      <c r="AV1006" s="114"/>
    </row>
    <row r="1007" spans="1:48" ht="22.5" customHeight="1" x14ac:dyDescent="0.25">
      <c r="A1007" s="93" t="str">
        <f t="shared" si="157"/>
        <v>935.</v>
      </c>
      <c r="B1007" s="93">
        <v>2317</v>
      </c>
      <c r="C1007" s="220" t="s">
        <v>1769</v>
      </c>
      <c r="D1007" s="8">
        <v>1927</v>
      </c>
      <c r="E1007" s="9" t="s">
        <v>23</v>
      </c>
      <c r="F1007" s="9" t="s">
        <v>25</v>
      </c>
      <c r="G1007" s="12">
        <v>2</v>
      </c>
      <c r="H1007" s="12">
        <v>2</v>
      </c>
      <c r="I1007" s="11">
        <v>312</v>
      </c>
      <c r="J1007" s="11">
        <v>204.4</v>
      </c>
      <c r="K1007" s="11">
        <v>204.4</v>
      </c>
      <c r="L1007" s="35">
        <v>10</v>
      </c>
      <c r="M1007" s="11">
        <f t="shared" si="156"/>
        <v>114320</v>
      </c>
      <c r="N1007" s="11"/>
      <c r="O1007" s="11"/>
      <c r="P1007" s="11"/>
      <c r="Q1007" s="11">
        <f t="shared" si="152"/>
        <v>114320</v>
      </c>
      <c r="R1007" s="11">
        <v>114320</v>
      </c>
      <c r="S1007" s="35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74"/>
      <c r="AG1007" s="29" t="s">
        <v>2337</v>
      </c>
      <c r="AH1007" s="118"/>
      <c r="AI1007" s="159"/>
      <c r="AJ1007" s="182" t="s">
        <v>1393</v>
      </c>
      <c r="AK1007" s="182"/>
      <c r="AL1007" s="182"/>
      <c r="AM1007" s="182"/>
      <c r="AN1007" s="182"/>
      <c r="AO1007" s="70">
        <f>MAX(AO$26:AO1006)+1</f>
        <v>935</v>
      </c>
      <c r="AP1007" s="70" t="s">
        <v>142</v>
      </c>
      <c r="AQ1007" s="70" t="str">
        <f t="shared" si="158"/>
        <v>935.</v>
      </c>
      <c r="AS1007" s="87"/>
      <c r="AV1007" s="114"/>
    </row>
    <row r="1008" spans="1:48" ht="22.5" customHeight="1" x14ac:dyDescent="0.25">
      <c r="A1008" s="93" t="str">
        <f t="shared" si="157"/>
        <v>936.</v>
      </c>
      <c r="B1008" s="93">
        <v>2362</v>
      </c>
      <c r="C1008" s="220" t="s">
        <v>1770</v>
      </c>
      <c r="D1008" s="8">
        <v>1927</v>
      </c>
      <c r="E1008" s="9" t="s">
        <v>23</v>
      </c>
      <c r="F1008" s="9" t="s">
        <v>25</v>
      </c>
      <c r="G1008" s="12">
        <v>2</v>
      </c>
      <c r="H1008" s="12">
        <v>1</v>
      </c>
      <c r="I1008" s="11">
        <v>386</v>
      </c>
      <c r="J1008" s="11">
        <v>310.10000000000002</v>
      </c>
      <c r="K1008" s="11">
        <v>310.10000000000002</v>
      </c>
      <c r="L1008" s="35">
        <v>23</v>
      </c>
      <c r="M1008" s="11">
        <f t="shared" si="156"/>
        <v>114320</v>
      </c>
      <c r="N1008" s="11"/>
      <c r="O1008" s="11"/>
      <c r="P1008" s="11"/>
      <c r="Q1008" s="11">
        <f t="shared" si="152"/>
        <v>114320</v>
      </c>
      <c r="R1008" s="11">
        <v>114320</v>
      </c>
      <c r="S1008" s="35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74"/>
      <c r="AG1008" s="29" t="s">
        <v>2337</v>
      </c>
      <c r="AH1008" s="118"/>
      <c r="AI1008" s="159"/>
      <c r="AJ1008" s="182" t="s">
        <v>1393</v>
      </c>
      <c r="AK1008" s="182"/>
      <c r="AL1008" s="182"/>
      <c r="AM1008" s="182"/>
      <c r="AN1008" s="182"/>
      <c r="AO1008" s="70">
        <f>MAX(AO$26:AO1007)+1</f>
        <v>936</v>
      </c>
      <c r="AP1008" s="70" t="s">
        <v>142</v>
      </c>
      <c r="AQ1008" s="70" t="str">
        <f t="shared" si="158"/>
        <v>936.</v>
      </c>
      <c r="AS1008" s="87"/>
      <c r="AV1008" s="114"/>
    </row>
    <row r="1009" spans="1:48" ht="22.5" customHeight="1" x14ac:dyDescent="0.25">
      <c r="A1009" s="93" t="str">
        <f t="shared" si="157"/>
        <v>937.</v>
      </c>
      <c r="B1009" s="93">
        <v>2374</v>
      </c>
      <c r="C1009" s="220" t="s">
        <v>1771</v>
      </c>
      <c r="D1009" s="8">
        <v>1936</v>
      </c>
      <c r="E1009" s="9" t="s">
        <v>23</v>
      </c>
      <c r="F1009" s="9" t="s">
        <v>25</v>
      </c>
      <c r="G1009" s="12">
        <v>2</v>
      </c>
      <c r="H1009" s="12">
        <v>1</v>
      </c>
      <c r="I1009" s="11">
        <v>475.8</v>
      </c>
      <c r="J1009" s="11">
        <v>274.2</v>
      </c>
      <c r="K1009" s="11">
        <v>274.2</v>
      </c>
      <c r="L1009" s="35">
        <v>18</v>
      </c>
      <c r="M1009" s="11">
        <f t="shared" si="156"/>
        <v>365490</v>
      </c>
      <c r="N1009" s="11"/>
      <c r="O1009" s="11"/>
      <c r="P1009" s="11"/>
      <c r="Q1009" s="11">
        <f t="shared" si="152"/>
        <v>365490</v>
      </c>
      <c r="R1009" s="11">
        <v>365490</v>
      </c>
      <c r="S1009" s="35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74"/>
      <c r="AG1009" s="29" t="s">
        <v>2337</v>
      </c>
      <c r="AH1009" s="118"/>
      <c r="AI1009" s="159"/>
      <c r="AJ1009" s="182" t="s">
        <v>1395</v>
      </c>
      <c r="AK1009" s="182"/>
      <c r="AL1009" s="182"/>
      <c r="AM1009" s="182"/>
      <c r="AN1009" s="182"/>
      <c r="AO1009" s="70">
        <f>MAX(AO$26:AO1008)+1</f>
        <v>937</v>
      </c>
      <c r="AP1009" s="70" t="s">
        <v>142</v>
      </c>
      <c r="AQ1009" s="70" t="str">
        <f t="shared" si="158"/>
        <v>937.</v>
      </c>
      <c r="AS1009" s="87"/>
      <c r="AV1009" s="114"/>
    </row>
    <row r="1010" spans="1:48" ht="22.5" customHeight="1" x14ac:dyDescent="0.25">
      <c r="A1010" s="93" t="str">
        <f t="shared" si="157"/>
        <v>938.</v>
      </c>
      <c r="B1010" s="93">
        <v>2447</v>
      </c>
      <c r="C1010" s="220" t="s">
        <v>1772</v>
      </c>
      <c r="D1010" s="8">
        <v>1961</v>
      </c>
      <c r="E1010" s="9" t="s">
        <v>23</v>
      </c>
      <c r="F1010" s="9" t="s">
        <v>25</v>
      </c>
      <c r="G1010" s="12">
        <v>2</v>
      </c>
      <c r="H1010" s="12">
        <v>2</v>
      </c>
      <c r="I1010" s="11">
        <v>505.3</v>
      </c>
      <c r="J1010" s="11">
        <v>301.2</v>
      </c>
      <c r="K1010" s="11">
        <v>293.10000000000002</v>
      </c>
      <c r="L1010" s="35">
        <v>19</v>
      </c>
      <c r="M1010" s="11">
        <f t="shared" si="156"/>
        <v>171480</v>
      </c>
      <c r="N1010" s="11"/>
      <c r="O1010" s="11"/>
      <c r="P1010" s="11"/>
      <c r="Q1010" s="11">
        <f t="shared" si="152"/>
        <v>171480</v>
      </c>
      <c r="R1010" s="11">
        <v>171480</v>
      </c>
      <c r="S1010" s="35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74"/>
      <c r="AG1010" s="29" t="s">
        <v>2337</v>
      </c>
      <c r="AH1010" s="118"/>
      <c r="AI1010" s="159"/>
      <c r="AJ1010" s="182" t="s">
        <v>1393</v>
      </c>
      <c r="AK1010" s="182"/>
      <c r="AL1010" s="182"/>
      <c r="AM1010" s="182"/>
      <c r="AN1010" s="182"/>
      <c r="AO1010" s="70">
        <f>MAX(AO$26:AO1009)+1</f>
        <v>938</v>
      </c>
      <c r="AP1010" s="70" t="s">
        <v>142</v>
      </c>
      <c r="AQ1010" s="70" t="str">
        <f t="shared" si="158"/>
        <v>938.</v>
      </c>
      <c r="AS1010" s="87"/>
      <c r="AV1010" s="114"/>
    </row>
    <row r="1011" spans="1:48" ht="22.5" customHeight="1" x14ac:dyDescent="0.25">
      <c r="A1011" s="93" t="str">
        <f t="shared" si="157"/>
        <v>939.</v>
      </c>
      <c r="B1011" s="93">
        <v>2365</v>
      </c>
      <c r="C1011" s="220" t="s">
        <v>1718</v>
      </c>
      <c r="D1011" s="8">
        <v>1961</v>
      </c>
      <c r="E1011" s="9" t="s">
        <v>23</v>
      </c>
      <c r="F1011" s="9" t="s">
        <v>24</v>
      </c>
      <c r="G1011" s="12">
        <v>2</v>
      </c>
      <c r="H1011" s="12">
        <v>1</v>
      </c>
      <c r="I1011" s="11">
        <v>301.35000000000002</v>
      </c>
      <c r="J1011" s="11">
        <v>201.9</v>
      </c>
      <c r="K1011" s="11">
        <v>201.9</v>
      </c>
      <c r="L1011" s="35">
        <v>12</v>
      </c>
      <c r="M1011" s="11">
        <f t="shared" si="156"/>
        <v>2159101</v>
      </c>
      <c r="N1011" s="11"/>
      <c r="O1011" s="11"/>
      <c r="P1011" s="11"/>
      <c r="Q1011" s="11">
        <f t="shared" si="152"/>
        <v>2159101</v>
      </c>
      <c r="R1011" s="11"/>
      <c r="S1011" s="35"/>
      <c r="T1011" s="11"/>
      <c r="U1011" s="11">
        <v>287</v>
      </c>
      <c r="V1011" s="11">
        <v>2159101</v>
      </c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74"/>
      <c r="AG1011" s="29" t="s">
        <v>2337</v>
      </c>
      <c r="AH1011" s="118"/>
      <c r="AI1011" s="159"/>
      <c r="AJ1011" s="182"/>
      <c r="AK1011" s="182"/>
      <c r="AL1011" s="182"/>
      <c r="AM1011" s="182"/>
      <c r="AN1011" s="182"/>
      <c r="AO1011" s="70">
        <f>MAX(AO$26:AO1010)+1</f>
        <v>939</v>
      </c>
      <c r="AP1011" s="70" t="s">
        <v>142</v>
      </c>
      <c r="AQ1011" s="70" t="str">
        <f t="shared" si="158"/>
        <v>939.</v>
      </c>
      <c r="AS1011" s="87"/>
      <c r="AV1011" s="114"/>
    </row>
    <row r="1012" spans="1:48" ht="22.5" customHeight="1" x14ac:dyDescent="0.25">
      <c r="A1012" s="93" t="str">
        <f t="shared" si="157"/>
        <v>940.</v>
      </c>
      <c r="B1012" s="93">
        <v>2360</v>
      </c>
      <c r="C1012" s="220" t="s">
        <v>1716</v>
      </c>
      <c r="D1012" s="8">
        <v>1959</v>
      </c>
      <c r="E1012" s="9" t="s">
        <v>23</v>
      </c>
      <c r="F1012" s="9" t="s">
        <v>24</v>
      </c>
      <c r="G1012" s="12">
        <v>2</v>
      </c>
      <c r="H1012" s="12">
        <v>1</v>
      </c>
      <c r="I1012" s="11">
        <v>331.5</v>
      </c>
      <c r="J1012" s="11">
        <v>208.8</v>
      </c>
      <c r="K1012" s="11">
        <v>208.8</v>
      </c>
      <c r="L1012" s="35">
        <v>16</v>
      </c>
      <c r="M1012" s="11">
        <f t="shared" si="156"/>
        <v>2254896</v>
      </c>
      <c r="N1012" s="11"/>
      <c r="O1012" s="11"/>
      <c r="P1012" s="11"/>
      <c r="Q1012" s="11">
        <f t="shared" si="152"/>
        <v>2254896</v>
      </c>
      <c r="R1012" s="11">
        <v>43134</v>
      </c>
      <c r="S1012" s="35"/>
      <c r="T1012" s="11"/>
      <c r="U1012" s="11">
        <v>294</v>
      </c>
      <c r="V1012" s="11">
        <v>2211762</v>
      </c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74"/>
      <c r="AG1012" s="29" t="s">
        <v>2337</v>
      </c>
      <c r="AH1012" s="118"/>
      <c r="AI1012" s="159"/>
      <c r="AJ1012" s="182" t="s">
        <v>1396</v>
      </c>
      <c r="AK1012" s="182"/>
      <c r="AL1012" s="182"/>
      <c r="AM1012" s="182"/>
      <c r="AN1012" s="182"/>
      <c r="AO1012" s="70">
        <f>MAX(AO$26:AO1011)+1</f>
        <v>940</v>
      </c>
      <c r="AP1012" s="70" t="s">
        <v>142</v>
      </c>
      <c r="AQ1012" s="70" t="str">
        <f t="shared" si="158"/>
        <v>940.</v>
      </c>
      <c r="AS1012" s="87"/>
      <c r="AV1012" s="114"/>
    </row>
    <row r="1013" spans="1:48" ht="22.5" customHeight="1" x14ac:dyDescent="0.25">
      <c r="A1013" s="93" t="str">
        <f t="shared" si="157"/>
        <v>941.</v>
      </c>
      <c r="B1013" s="93">
        <v>2454</v>
      </c>
      <c r="C1013" s="220" t="s">
        <v>1740</v>
      </c>
      <c r="D1013" s="8">
        <v>1970</v>
      </c>
      <c r="E1013" s="9" t="s">
        <v>23</v>
      </c>
      <c r="F1013" s="9" t="s">
        <v>24</v>
      </c>
      <c r="G1013" s="12">
        <v>2</v>
      </c>
      <c r="H1013" s="12">
        <v>2</v>
      </c>
      <c r="I1013" s="11">
        <v>518.6</v>
      </c>
      <c r="J1013" s="11">
        <v>259.5</v>
      </c>
      <c r="K1013" s="11">
        <v>259.5</v>
      </c>
      <c r="L1013" s="35">
        <v>13</v>
      </c>
      <c r="M1013" s="11">
        <f t="shared" si="156"/>
        <v>197027.19999999998</v>
      </c>
      <c r="N1013" s="11"/>
      <c r="O1013" s="11"/>
      <c r="P1013" s="11"/>
      <c r="Q1013" s="11">
        <f t="shared" si="152"/>
        <v>197027.19999999998</v>
      </c>
      <c r="R1013" s="11"/>
      <c r="S1013" s="35"/>
      <c r="T1013" s="11"/>
      <c r="U1013" s="11"/>
      <c r="V1013" s="11"/>
      <c r="W1013" s="11"/>
      <c r="X1013" s="11"/>
      <c r="Y1013" s="11"/>
      <c r="Z1013" s="11"/>
      <c r="AA1013" s="11">
        <v>73.599999999999994</v>
      </c>
      <c r="AB1013" s="11">
        <v>197027.19999999998</v>
      </c>
      <c r="AC1013" s="11"/>
      <c r="AD1013" s="11"/>
      <c r="AE1013" s="11"/>
      <c r="AF1013" s="74"/>
      <c r="AG1013" s="29" t="s">
        <v>2337</v>
      </c>
      <c r="AH1013" s="118"/>
      <c r="AI1013" s="159"/>
      <c r="AJ1013" s="182"/>
      <c r="AK1013" s="182"/>
      <c r="AL1013" s="182"/>
      <c r="AM1013" s="182"/>
      <c r="AN1013" s="182"/>
      <c r="AO1013" s="70">
        <f>MAX(AO$26:AO1012)+1</f>
        <v>941</v>
      </c>
      <c r="AP1013" s="70" t="s">
        <v>142</v>
      </c>
      <c r="AQ1013" s="70" t="str">
        <f t="shared" si="158"/>
        <v>941.</v>
      </c>
      <c r="AS1013" s="87"/>
      <c r="AV1013" s="114"/>
    </row>
    <row r="1014" spans="1:48" ht="22.5" customHeight="1" x14ac:dyDescent="0.25">
      <c r="A1014" s="93" t="str">
        <f t="shared" si="157"/>
        <v>942.</v>
      </c>
      <c r="B1014" s="93">
        <v>2361</v>
      </c>
      <c r="C1014" s="220" t="s">
        <v>1717</v>
      </c>
      <c r="D1014" s="8">
        <v>1960</v>
      </c>
      <c r="E1014" s="9" t="s">
        <v>23</v>
      </c>
      <c r="F1014" s="9" t="s">
        <v>24</v>
      </c>
      <c r="G1014" s="12">
        <v>2</v>
      </c>
      <c r="H1014" s="12">
        <v>1</v>
      </c>
      <c r="I1014" s="11">
        <v>306.60000000000002</v>
      </c>
      <c r="J1014" s="11">
        <v>200</v>
      </c>
      <c r="K1014" s="11">
        <v>200</v>
      </c>
      <c r="L1014" s="35">
        <v>13</v>
      </c>
      <c r="M1014" s="11">
        <f t="shared" si="156"/>
        <v>2336288</v>
      </c>
      <c r="N1014" s="11"/>
      <c r="O1014" s="11"/>
      <c r="P1014" s="11"/>
      <c r="Q1014" s="11">
        <f t="shared" si="152"/>
        <v>2336288</v>
      </c>
      <c r="R1014" s="11">
        <v>49296</v>
      </c>
      <c r="S1014" s="35"/>
      <c r="T1014" s="11"/>
      <c r="U1014" s="11">
        <v>304</v>
      </c>
      <c r="V1014" s="11">
        <v>2286992</v>
      </c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74"/>
      <c r="AG1014" s="29" t="s">
        <v>2337</v>
      </c>
      <c r="AH1014" s="118"/>
      <c r="AI1014" s="159"/>
      <c r="AJ1014" s="182" t="s">
        <v>1396</v>
      </c>
      <c r="AK1014" s="182"/>
      <c r="AL1014" s="182"/>
      <c r="AM1014" s="182"/>
      <c r="AN1014" s="182"/>
      <c r="AO1014" s="70">
        <f>MAX(AO$26:AO1013)+1</f>
        <v>942</v>
      </c>
      <c r="AP1014" s="70" t="s">
        <v>142</v>
      </c>
      <c r="AQ1014" s="70" t="str">
        <f t="shared" si="158"/>
        <v>942.</v>
      </c>
      <c r="AS1014" s="87"/>
      <c r="AV1014" s="114"/>
    </row>
    <row r="1015" spans="1:48" ht="22.5" customHeight="1" x14ac:dyDescent="0.25">
      <c r="A1015" s="93" t="str">
        <f t="shared" ref="A1015:A1020" si="159">AQ1015</f>
        <v/>
      </c>
      <c r="B1015" s="93"/>
      <c r="C1015" s="236" t="s">
        <v>98</v>
      </c>
      <c r="D1015" s="8"/>
      <c r="E1015" s="8"/>
      <c r="F1015" s="8"/>
      <c r="G1015" s="14"/>
      <c r="H1015" s="14"/>
      <c r="I1015" s="6">
        <f>I1016+I1018+I1023</f>
        <v>37958.799999999996</v>
      </c>
      <c r="J1015" s="6">
        <f>J1016+J1018+J1023</f>
        <v>31544.7</v>
      </c>
      <c r="K1015" s="6">
        <f>K1016+K1018+K1023</f>
        <v>31414</v>
      </c>
      <c r="L1015" s="34">
        <f>L1016+L1018+L1023</f>
        <v>1415</v>
      </c>
      <c r="M1015" s="6">
        <f>M1016+M1018+M1023</f>
        <v>50727022.929999992</v>
      </c>
      <c r="N1015" s="6"/>
      <c r="O1015" s="6"/>
      <c r="P1015" s="6"/>
      <c r="Q1015" s="6">
        <f>Q1016+Q1018+Q1023</f>
        <v>50727022.929999992</v>
      </c>
      <c r="R1015" s="6">
        <f>R1016+R1018+R1023</f>
        <v>4215470.5</v>
      </c>
      <c r="S1015" s="6"/>
      <c r="T1015" s="6"/>
      <c r="U1015" s="6">
        <f>U1016+U1018+U1023</f>
        <v>10817.199999999999</v>
      </c>
      <c r="V1015" s="6">
        <f>V1016+V1018+V1023</f>
        <v>45423397.909999996</v>
      </c>
      <c r="W1015" s="6"/>
      <c r="X1015" s="6"/>
      <c r="Y1015" s="6">
        <f>Y1016+Y1018+Y1023</f>
        <v>1096</v>
      </c>
      <c r="Z1015" s="6">
        <f>Z1016+Z1018+Z1023</f>
        <v>175000</v>
      </c>
      <c r="AA1015" s="6">
        <f>AA1016+AA1018+AA1023</f>
        <v>460.20000000000005</v>
      </c>
      <c r="AB1015" s="6">
        <f>AB1016+AB1018+AB1023</f>
        <v>913154.52</v>
      </c>
      <c r="AC1015" s="6"/>
      <c r="AD1015" s="6"/>
      <c r="AE1015" s="6"/>
      <c r="AF1015" s="201"/>
      <c r="AG1015" s="30"/>
      <c r="AH1015" s="101"/>
      <c r="AI1015" s="159"/>
      <c r="AJ1015" s="182"/>
      <c r="AK1015" s="182"/>
      <c r="AL1015" s="182"/>
      <c r="AM1015" s="182"/>
      <c r="AN1015" s="182"/>
      <c r="AQ1015" s="70" t="str">
        <f t="shared" ref="AQ1015:AQ1051" si="160">CONCATENATE(AO1015,AP1015)</f>
        <v/>
      </c>
      <c r="AR1015" s="70"/>
      <c r="AS1015" s="70"/>
      <c r="AV1015" s="114"/>
    </row>
    <row r="1016" spans="1:48" ht="22.5" customHeight="1" x14ac:dyDescent="0.25">
      <c r="A1016" s="93" t="str">
        <f t="shared" si="159"/>
        <v/>
      </c>
      <c r="B1016" s="93"/>
      <c r="C1016" s="236" t="s">
        <v>188</v>
      </c>
      <c r="D1016" s="8"/>
      <c r="E1016" s="8"/>
      <c r="F1016" s="8"/>
      <c r="G1016" s="14"/>
      <c r="H1016" s="14"/>
      <c r="I1016" s="6">
        <f>SUM(I1017:I1017)</f>
        <v>153.1</v>
      </c>
      <c r="J1016" s="6">
        <f>SUM(J1017:J1017)</f>
        <v>132.69999999999999</v>
      </c>
      <c r="K1016" s="6">
        <f>SUM(K1017:K1017)</f>
        <v>132.69999999999999</v>
      </c>
      <c r="L1016" s="34">
        <f>SUM(L1017:L1017)</f>
        <v>4</v>
      </c>
      <c r="M1016" s="6">
        <f>SUM(M1017:M1017)</f>
        <v>844100</v>
      </c>
      <c r="N1016" s="6"/>
      <c r="O1016" s="6"/>
      <c r="P1016" s="6"/>
      <c r="Q1016" s="6">
        <f>SUM(Q1017:Q1017)</f>
        <v>844100</v>
      </c>
      <c r="R1016" s="6"/>
      <c r="S1016" s="6"/>
      <c r="T1016" s="6"/>
      <c r="U1016" s="6">
        <f>SUM(U1017:U1017)</f>
        <v>230</v>
      </c>
      <c r="V1016" s="6">
        <f>SUM(V1017:V1017)</f>
        <v>844100</v>
      </c>
      <c r="W1016" s="6"/>
      <c r="X1016" s="6"/>
      <c r="Y1016" s="6"/>
      <c r="Z1016" s="6"/>
      <c r="AA1016" s="6"/>
      <c r="AB1016" s="6"/>
      <c r="AC1016" s="6"/>
      <c r="AD1016" s="6"/>
      <c r="AE1016" s="6"/>
      <c r="AF1016" s="201"/>
      <c r="AG1016" s="30"/>
      <c r="AH1016" s="101"/>
      <c r="AI1016" s="159"/>
      <c r="AJ1016" s="182"/>
      <c r="AK1016" s="182"/>
      <c r="AL1016" s="182"/>
      <c r="AM1016" s="182"/>
      <c r="AN1016" s="182"/>
      <c r="AQ1016" s="70" t="str">
        <f t="shared" si="160"/>
        <v/>
      </c>
      <c r="AR1016" s="70"/>
      <c r="AS1016" s="70"/>
      <c r="AV1016" s="114"/>
    </row>
    <row r="1017" spans="1:48" ht="22.5" customHeight="1" x14ac:dyDescent="0.25">
      <c r="A1017" s="93" t="str">
        <f t="shared" si="159"/>
        <v>943.</v>
      </c>
      <c r="B1017" s="93">
        <v>2549</v>
      </c>
      <c r="C1017" s="240" t="s">
        <v>629</v>
      </c>
      <c r="D1017" s="8">
        <v>1947</v>
      </c>
      <c r="E1017" s="9" t="s">
        <v>23</v>
      </c>
      <c r="F1017" s="9" t="s">
        <v>25</v>
      </c>
      <c r="G1017" s="14">
        <v>2</v>
      </c>
      <c r="H1017" s="14">
        <v>1</v>
      </c>
      <c r="I1017" s="11">
        <v>153.1</v>
      </c>
      <c r="J1017" s="11">
        <v>132.69999999999999</v>
      </c>
      <c r="K1017" s="11">
        <v>132.69999999999999</v>
      </c>
      <c r="L1017" s="35">
        <v>4</v>
      </c>
      <c r="M1017" s="11">
        <f>R1017+T1017+V1017+X1017+Z1017+AB1017+AE1017+AF1017</f>
        <v>844100</v>
      </c>
      <c r="N1017" s="11"/>
      <c r="O1017" s="11"/>
      <c r="P1017" s="11"/>
      <c r="Q1017" s="11">
        <f>M1017</f>
        <v>844100</v>
      </c>
      <c r="R1017" s="11"/>
      <c r="S1017" s="35"/>
      <c r="T1017" s="11"/>
      <c r="U1017" s="11">
        <v>230</v>
      </c>
      <c r="V1017" s="11">
        <v>844100</v>
      </c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74"/>
      <c r="AG1017" s="29" t="s">
        <v>197</v>
      </c>
      <c r="AH1017" s="118"/>
      <c r="AI1017" s="159"/>
      <c r="AJ1017" s="182"/>
      <c r="AK1017" s="182"/>
      <c r="AL1017" s="182"/>
      <c r="AM1017" s="182"/>
      <c r="AN1017" s="182"/>
      <c r="AO1017" s="70">
        <f>MAX(AO$26:AO1016)+1</f>
        <v>943</v>
      </c>
      <c r="AP1017" s="70" t="s">
        <v>142</v>
      </c>
      <c r="AQ1017" s="70" t="str">
        <f t="shared" si="160"/>
        <v>943.</v>
      </c>
      <c r="AS1017" s="87"/>
      <c r="AV1017" s="114"/>
    </row>
    <row r="1018" spans="1:48" ht="22.5" customHeight="1" x14ac:dyDescent="0.25">
      <c r="A1018" s="93" t="str">
        <f t="shared" si="159"/>
        <v/>
      </c>
      <c r="B1018" s="93"/>
      <c r="C1018" s="236" t="s">
        <v>189</v>
      </c>
      <c r="D1018" s="8"/>
      <c r="E1018" s="8"/>
      <c r="F1018" s="8"/>
      <c r="G1018" s="14"/>
      <c r="H1018" s="14"/>
      <c r="I1018" s="6">
        <f>SUM(I1019:I1022)</f>
        <v>3380.7</v>
      </c>
      <c r="J1018" s="6">
        <f>SUM(J1019:J1022)</f>
        <v>2636.7000000000003</v>
      </c>
      <c r="K1018" s="6">
        <f>SUM(K1019:K1022)</f>
        <v>2636.7000000000003</v>
      </c>
      <c r="L1018" s="34">
        <f>SUM(L1019:L1022)</f>
        <v>129</v>
      </c>
      <c r="M1018" s="6">
        <f>SUM(M1019:M1022)</f>
        <v>3297857.1399999997</v>
      </c>
      <c r="N1018" s="6"/>
      <c r="O1018" s="6"/>
      <c r="P1018" s="6"/>
      <c r="Q1018" s="6">
        <f>SUM(Q1019:Q1022)</f>
        <v>3297857.1399999997</v>
      </c>
      <c r="R1018" s="6">
        <f>SUM(R1019:R1022)</f>
        <v>599227.95000000007</v>
      </c>
      <c r="S1018" s="6"/>
      <c r="T1018" s="6"/>
      <c r="U1018" s="6">
        <f>SUM(U1019:U1022)</f>
        <v>818</v>
      </c>
      <c r="V1018" s="6">
        <f>SUM(V1019:V1022)</f>
        <v>2698629.19</v>
      </c>
      <c r="W1018" s="6"/>
      <c r="X1018" s="6"/>
      <c r="Y1018" s="6"/>
      <c r="Z1018" s="6"/>
      <c r="AA1018" s="6"/>
      <c r="AB1018" s="6"/>
      <c r="AC1018" s="6"/>
      <c r="AD1018" s="6"/>
      <c r="AE1018" s="6"/>
      <c r="AF1018" s="201"/>
      <c r="AG1018" s="30"/>
      <c r="AH1018" s="101"/>
      <c r="AI1018" s="159"/>
      <c r="AJ1018" s="182"/>
      <c r="AK1018" s="182"/>
      <c r="AL1018" s="182"/>
      <c r="AM1018" s="182"/>
      <c r="AN1018" s="182"/>
      <c r="AQ1018" s="70" t="str">
        <f t="shared" si="160"/>
        <v/>
      </c>
      <c r="AR1018" s="70"/>
      <c r="AS1018" s="70"/>
      <c r="AV1018" s="114"/>
    </row>
    <row r="1019" spans="1:48" ht="22.5" customHeight="1" x14ac:dyDescent="0.25">
      <c r="A1019" s="93" t="str">
        <f t="shared" si="159"/>
        <v>944.</v>
      </c>
      <c r="B1019" s="93">
        <v>2594</v>
      </c>
      <c r="C1019" s="220" t="s">
        <v>631</v>
      </c>
      <c r="D1019" s="8">
        <v>1984</v>
      </c>
      <c r="E1019" s="9" t="s">
        <v>23</v>
      </c>
      <c r="F1019" s="9" t="s">
        <v>26</v>
      </c>
      <c r="G1019" s="14">
        <v>3</v>
      </c>
      <c r="H1019" s="14">
        <v>3</v>
      </c>
      <c r="I1019" s="11">
        <v>1287.0999999999999</v>
      </c>
      <c r="J1019" s="11">
        <v>729</v>
      </c>
      <c r="K1019" s="11">
        <v>729</v>
      </c>
      <c r="L1019" s="35">
        <v>52</v>
      </c>
      <c r="M1019" s="11">
        <f>R1019+AE1019</f>
        <v>326472.34000000003</v>
      </c>
      <c r="N1019" s="11"/>
      <c r="O1019" s="11"/>
      <c r="P1019" s="11"/>
      <c r="Q1019" s="11">
        <f>M1019</f>
        <v>326472.34000000003</v>
      </c>
      <c r="R1019" s="11">
        <v>326472.34000000003</v>
      </c>
      <c r="S1019" s="35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74"/>
      <c r="AG1019" s="29" t="s">
        <v>197</v>
      </c>
      <c r="AH1019" s="118"/>
      <c r="AI1019" s="159"/>
      <c r="AJ1019" s="182" t="s">
        <v>1399</v>
      </c>
      <c r="AK1019" s="182"/>
      <c r="AL1019" s="182"/>
      <c r="AM1019" s="182"/>
      <c r="AN1019" s="182"/>
      <c r="AO1019" s="70">
        <f>MAX(AO$26:AO1018)+1</f>
        <v>944</v>
      </c>
      <c r="AP1019" s="70" t="s">
        <v>142</v>
      </c>
      <c r="AQ1019" s="70" t="str">
        <f t="shared" si="160"/>
        <v>944.</v>
      </c>
      <c r="AS1019" s="70"/>
      <c r="AV1019" s="114"/>
    </row>
    <row r="1020" spans="1:48" ht="22.5" customHeight="1" x14ac:dyDescent="0.25">
      <c r="A1020" s="93" t="str">
        <f t="shared" si="159"/>
        <v>945.</v>
      </c>
      <c r="B1020" s="93">
        <v>2654</v>
      </c>
      <c r="C1020" s="220" t="s">
        <v>635</v>
      </c>
      <c r="D1020" s="8">
        <v>1979</v>
      </c>
      <c r="E1020" s="9" t="s">
        <v>23</v>
      </c>
      <c r="F1020" s="9" t="s">
        <v>24</v>
      </c>
      <c r="G1020" s="14">
        <v>2</v>
      </c>
      <c r="H1020" s="14">
        <v>2</v>
      </c>
      <c r="I1020" s="11">
        <v>945.8</v>
      </c>
      <c r="J1020" s="11">
        <v>866</v>
      </c>
      <c r="K1020" s="11">
        <v>866</v>
      </c>
      <c r="L1020" s="35">
        <v>38</v>
      </c>
      <c r="M1020" s="11">
        <f>R1020+T1020+V1020+X1020+Z1020+AB1020+AE1020+AF1020</f>
        <v>2698629.19</v>
      </c>
      <c r="N1020" s="11"/>
      <c r="O1020" s="11"/>
      <c r="P1020" s="11"/>
      <c r="Q1020" s="11">
        <f>M1020</f>
        <v>2698629.19</v>
      </c>
      <c r="R1020" s="11"/>
      <c r="S1020" s="35"/>
      <c r="T1020" s="11"/>
      <c r="U1020" s="11">
        <v>818</v>
      </c>
      <c r="V1020" s="11">
        <v>2698629.19</v>
      </c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74"/>
      <c r="AG1020" s="29" t="s">
        <v>197</v>
      </c>
      <c r="AH1020" s="118"/>
      <c r="AI1020" s="159"/>
      <c r="AJ1020" s="182"/>
      <c r="AK1020" s="182"/>
      <c r="AL1020" s="182"/>
      <c r="AM1020" s="182"/>
      <c r="AN1020" s="182"/>
      <c r="AO1020" s="70">
        <f>MAX(AO$26:AO1019)+1</f>
        <v>945</v>
      </c>
      <c r="AP1020" s="70" t="s">
        <v>142</v>
      </c>
      <c r="AQ1020" s="70" t="str">
        <f t="shared" si="160"/>
        <v>945.</v>
      </c>
      <c r="AS1020" s="70"/>
      <c r="AV1020" s="114"/>
    </row>
    <row r="1021" spans="1:48" ht="22.5" customHeight="1" x14ac:dyDescent="0.25">
      <c r="A1021" s="93" t="str">
        <f t="shared" ref="A1021:A1051" si="161">AQ1021</f>
        <v>946.</v>
      </c>
      <c r="B1021" s="93">
        <v>2680</v>
      </c>
      <c r="C1021" s="240" t="s">
        <v>636</v>
      </c>
      <c r="D1021" s="8">
        <v>1971</v>
      </c>
      <c r="E1021" s="9" t="s">
        <v>23</v>
      </c>
      <c r="F1021" s="9" t="s">
        <v>24</v>
      </c>
      <c r="G1021" s="14">
        <v>2</v>
      </c>
      <c r="H1021" s="14">
        <v>2</v>
      </c>
      <c r="I1021" s="11">
        <v>565.1</v>
      </c>
      <c r="J1021" s="11">
        <v>515.79999999999995</v>
      </c>
      <c r="K1021" s="11">
        <v>515.79999999999995</v>
      </c>
      <c r="L1021" s="35">
        <v>19</v>
      </c>
      <c r="M1021" s="11">
        <f>R1021+T1021+V1021+X1021+Z1021+AB1021+AE1021+AF1021</f>
        <v>85823.76</v>
      </c>
      <c r="N1021" s="11"/>
      <c r="O1021" s="11"/>
      <c r="P1021" s="11"/>
      <c r="Q1021" s="11">
        <f>M1021</f>
        <v>85823.76</v>
      </c>
      <c r="R1021" s="11">
        <v>85823.76</v>
      </c>
      <c r="S1021" s="35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74"/>
      <c r="AG1021" s="29" t="s">
        <v>197</v>
      </c>
      <c r="AH1021" s="118"/>
      <c r="AI1021" s="159"/>
      <c r="AJ1021" s="182" t="s">
        <v>1396</v>
      </c>
      <c r="AK1021" s="182"/>
      <c r="AL1021" s="182"/>
      <c r="AM1021" s="182"/>
      <c r="AN1021" s="182"/>
      <c r="AO1021" s="70">
        <f>MAX(AO$26:AO1020)+1</f>
        <v>946</v>
      </c>
      <c r="AP1021" s="70" t="s">
        <v>142</v>
      </c>
      <c r="AQ1021" s="70" t="str">
        <f t="shared" si="160"/>
        <v>946.</v>
      </c>
      <c r="AS1021" s="70"/>
      <c r="AV1021" s="114"/>
    </row>
    <row r="1022" spans="1:48" ht="22.5" customHeight="1" x14ac:dyDescent="0.25">
      <c r="A1022" s="93" t="str">
        <f t="shared" si="161"/>
        <v>947.</v>
      </c>
      <c r="B1022" s="93">
        <v>2555</v>
      </c>
      <c r="C1022" s="226" t="s">
        <v>630</v>
      </c>
      <c r="D1022" s="8">
        <v>1972</v>
      </c>
      <c r="E1022" s="9" t="s">
        <v>23</v>
      </c>
      <c r="F1022" s="9" t="s">
        <v>24</v>
      </c>
      <c r="G1022" s="14">
        <v>2</v>
      </c>
      <c r="H1022" s="14">
        <v>2</v>
      </c>
      <c r="I1022" s="11">
        <v>582.70000000000005</v>
      </c>
      <c r="J1022" s="11">
        <v>525.9</v>
      </c>
      <c r="K1022" s="11">
        <v>525.9</v>
      </c>
      <c r="L1022" s="35">
        <v>20</v>
      </c>
      <c r="M1022" s="11">
        <f>R1022+T1022+V1022+X1022+Z1022+AB1022+AE1022+AF1022</f>
        <v>186931.85</v>
      </c>
      <c r="N1022" s="11"/>
      <c r="O1022" s="11"/>
      <c r="P1022" s="11"/>
      <c r="Q1022" s="11">
        <f>M1022</f>
        <v>186931.85</v>
      </c>
      <c r="R1022" s="11">
        <v>186931.85</v>
      </c>
      <c r="S1022" s="35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74"/>
      <c r="AG1022" s="29" t="s">
        <v>197</v>
      </c>
      <c r="AH1022" s="118"/>
      <c r="AI1022" s="159"/>
      <c r="AJ1022" s="182" t="s">
        <v>1396</v>
      </c>
      <c r="AK1022" s="182"/>
      <c r="AL1022" s="182"/>
      <c r="AM1022" s="182"/>
      <c r="AN1022" s="182"/>
      <c r="AO1022" s="70">
        <f>MAX(AO$26:AO1021)+1</f>
        <v>947</v>
      </c>
      <c r="AP1022" s="70" t="s">
        <v>142</v>
      </c>
      <c r="AQ1022" s="70" t="str">
        <f t="shared" si="160"/>
        <v>947.</v>
      </c>
      <c r="AS1022" s="70"/>
      <c r="AV1022" s="114"/>
    </row>
    <row r="1023" spans="1:48" ht="22.5" customHeight="1" x14ac:dyDescent="0.25">
      <c r="A1023" s="93" t="str">
        <f t="shared" si="161"/>
        <v/>
      </c>
      <c r="B1023" s="93"/>
      <c r="C1023" s="236" t="s">
        <v>190</v>
      </c>
      <c r="D1023" s="8"/>
      <c r="E1023" s="8"/>
      <c r="F1023" s="8"/>
      <c r="G1023" s="14"/>
      <c r="H1023" s="14"/>
      <c r="I1023" s="6">
        <f>SUM(I1024:I1053)</f>
        <v>34424.999999999993</v>
      </c>
      <c r="J1023" s="6">
        <f>SUM(J1024:J1053)</f>
        <v>28775.3</v>
      </c>
      <c r="K1023" s="6">
        <f>SUM(K1024:K1053)</f>
        <v>28644.6</v>
      </c>
      <c r="L1023" s="6">
        <f>SUM(L1024:L1053)</f>
        <v>1282</v>
      </c>
      <c r="M1023" s="6">
        <f>SUM(M1024:M1053)</f>
        <v>46585065.789999992</v>
      </c>
      <c r="N1023" s="6"/>
      <c r="O1023" s="6"/>
      <c r="P1023" s="6"/>
      <c r="Q1023" s="6">
        <f>SUM(Q1024:Q1053)</f>
        <v>46585065.789999992</v>
      </c>
      <c r="R1023" s="6">
        <f>SUM(R1024:R1053)</f>
        <v>3616242.5500000003</v>
      </c>
      <c r="S1023" s="6"/>
      <c r="T1023" s="6"/>
      <c r="U1023" s="6">
        <f>SUM(U1024:U1053)</f>
        <v>9769.1999999999989</v>
      </c>
      <c r="V1023" s="6">
        <f>SUM(V1024:V1053)</f>
        <v>41880668.719999999</v>
      </c>
      <c r="W1023" s="6"/>
      <c r="X1023" s="6"/>
      <c r="Y1023" s="6">
        <f>SUM(Y1024:Y1053)</f>
        <v>1096</v>
      </c>
      <c r="Z1023" s="6">
        <f>SUM(Z1024:Z1053)</f>
        <v>175000</v>
      </c>
      <c r="AA1023" s="6">
        <f>SUM(AA1024:AA1053)</f>
        <v>460.20000000000005</v>
      </c>
      <c r="AB1023" s="6">
        <f>SUM(AB1024:AB1053)</f>
        <v>913154.52</v>
      </c>
      <c r="AC1023" s="6"/>
      <c r="AD1023" s="6"/>
      <c r="AE1023" s="6"/>
      <c r="AF1023" s="6"/>
      <c r="AG1023" s="30"/>
      <c r="AH1023" s="101"/>
      <c r="AI1023" s="167"/>
      <c r="AJ1023" s="182"/>
      <c r="AK1023" s="182"/>
      <c r="AL1023" s="182"/>
      <c r="AM1023" s="182"/>
      <c r="AN1023" s="182"/>
      <c r="AQ1023" s="70" t="str">
        <f t="shared" si="160"/>
        <v/>
      </c>
      <c r="AR1023" s="70"/>
      <c r="AS1023" s="70"/>
      <c r="AV1023" s="114"/>
    </row>
    <row r="1024" spans="1:48" ht="22.5" customHeight="1" x14ac:dyDescent="0.25">
      <c r="A1024" s="93" t="str">
        <f t="shared" si="161"/>
        <v>948.</v>
      </c>
      <c r="B1024" s="93">
        <v>2583</v>
      </c>
      <c r="C1024" s="240" t="s">
        <v>638</v>
      </c>
      <c r="D1024" s="8">
        <v>1983</v>
      </c>
      <c r="E1024" s="9" t="s">
        <v>23</v>
      </c>
      <c r="F1024" s="9" t="s">
        <v>24</v>
      </c>
      <c r="G1024" s="14">
        <v>2</v>
      </c>
      <c r="H1024" s="14">
        <v>2</v>
      </c>
      <c r="I1024" s="11">
        <v>652.5</v>
      </c>
      <c r="J1024" s="11">
        <v>366.5</v>
      </c>
      <c r="K1024" s="11">
        <v>366.5</v>
      </c>
      <c r="L1024" s="35">
        <v>33</v>
      </c>
      <c r="M1024" s="11">
        <f t="shared" ref="M1024:M1053" si="162">R1024+T1024+V1024+X1024+Z1024+AB1024+AE1024+AF1024</f>
        <v>1835153.83</v>
      </c>
      <c r="N1024" s="11"/>
      <c r="O1024" s="11"/>
      <c r="P1024" s="11"/>
      <c r="Q1024" s="11">
        <f t="shared" ref="Q1024:Q1051" si="163">M1024</f>
        <v>1835153.83</v>
      </c>
      <c r="R1024" s="11"/>
      <c r="S1024" s="35"/>
      <c r="T1024" s="11"/>
      <c r="U1024" s="11">
        <v>593.4</v>
      </c>
      <c r="V1024" s="11">
        <v>1835153.83</v>
      </c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74"/>
      <c r="AG1024" s="29" t="s">
        <v>197</v>
      </c>
      <c r="AH1024" s="118"/>
      <c r="AI1024" s="159"/>
      <c r="AJ1024" s="182"/>
      <c r="AK1024" s="182"/>
      <c r="AL1024" s="182"/>
      <c r="AM1024" s="182"/>
      <c r="AN1024" s="182"/>
      <c r="AO1024" s="70">
        <f>MAX(AO$26:AO1023)+1</f>
        <v>948</v>
      </c>
      <c r="AP1024" s="70" t="s">
        <v>142</v>
      </c>
      <c r="AQ1024" s="70" t="str">
        <f t="shared" si="160"/>
        <v>948.</v>
      </c>
      <c r="AS1024" s="70"/>
      <c r="AV1024" s="114"/>
    </row>
    <row r="1025" spans="1:48" ht="22.5" customHeight="1" x14ac:dyDescent="0.25">
      <c r="A1025" s="93" t="str">
        <f t="shared" si="161"/>
        <v>949.</v>
      </c>
      <c r="B1025" s="93">
        <v>2690</v>
      </c>
      <c r="C1025" s="220" t="s">
        <v>1211</v>
      </c>
      <c r="D1025" s="8">
        <v>1974</v>
      </c>
      <c r="E1025" s="9" t="s">
        <v>23</v>
      </c>
      <c r="F1025" s="9" t="s">
        <v>24</v>
      </c>
      <c r="G1025" s="14">
        <v>2</v>
      </c>
      <c r="H1025" s="14">
        <v>2</v>
      </c>
      <c r="I1025" s="11">
        <v>590.79999999999995</v>
      </c>
      <c r="J1025" s="11">
        <v>540.79999999999995</v>
      </c>
      <c r="K1025" s="11">
        <v>540.79999999999995</v>
      </c>
      <c r="L1025" s="35">
        <v>21</v>
      </c>
      <c r="M1025" s="11">
        <f t="shared" si="162"/>
        <v>2419200.25</v>
      </c>
      <c r="N1025" s="11"/>
      <c r="O1025" s="11"/>
      <c r="P1025" s="11"/>
      <c r="Q1025" s="11">
        <f t="shared" si="163"/>
        <v>2419200.25</v>
      </c>
      <c r="R1025" s="11"/>
      <c r="S1025" s="35"/>
      <c r="T1025" s="11"/>
      <c r="U1025" s="11">
        <v>532</v>
      </c>
      <c r="V1025" s="85">
        <v>2419200.25</v>
      </c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74"/>
      <c r="AG1025" s="29" t="s">
        <v>197</v>
      </c>
      <c r="AH1025" s="118"/>
      <c r="AI1025" s="159"/>
      <c r="AJ1025" s="182"/>
      <c r="AK1025" s="182"/>
      <c r="AL1025" s="182"/>
      <c r="AM1025" s="182"/>
      <c r="AN1025" s="182"/>
      <c r="AO1025" s="70">
        <f>MAX(AO$26:AO1024)+1</f>
        <v>949</v>
      </c>
      <c r="AP1025" s="70" t="s">
        <v>142</v>
      </c>
      <c r="AQ1025" s="70" t="str">
        <f t="shared" si="160"/>
        <v>949.</v>
      </c>
      <c r="AS1025" s="70"/>
      <c r="AV1025" s="114"/>
    </row>
    <row r="1026" spans="1:48" ht="22.5" customHeight="1" x14ac:dyDescent="0.25">
      <c r="A1026" s="93" t="str">
        <f t="shared" si="161"/>
        <v>950.</v>
      </c>
      <c r="B1026" s="93">
        <v>2600</v>
      </c>
      <c r="C1026" s="240" t="s">
        <v>1192</v>
      </c>
      <c r="D1026" s="8">
        <v>1987</v>
      </c>
      <c r="E1026" s="9" t="s">
        <v>23</v>
      </c>
      <c r="F1026" s="9" t="s">
        <v>26</v>
      </c>
      <c r="G1026" s="14">
        <v>3</v>
      </c>
      <c r="H1026" s="14">
        <v>3</v>
      </c>
      <c r="I1026" s="11">
        <v>1310.7</v>
      </c>
      <c r="J1026" s="11">
        <v>740.4</v>
      </c>
      <c r="K1026" s="11">
        <v>740.4</v>
      </c>
      <c r="L1026" s="35">
        <v>67</v>
      </c>
      <c r="M1026" s="11">
        <f t="shared" si="162"/>
        <v>416131.9</v>
      </c>
      <c r="N1026" s="11"/>
      <c r="O1026" s="11"/>
      <c r="P1026" s="11"/>
      <c r="Q1026" s="11">
        <f t="shared" si="163"/>
        <v>416131.9</v>
      </c>
      <c r="R1026" s="11">
        <v>416131.9</v>
      </c>
      <c r="S1026" s="35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74"/>
      <c r="AG1026" s="29" t="s">
        <v>197</v>
      </c>
      <c r="AH1026" s="118"/>
      <c r="AI1026" s="159"/>
      <c r="AJ1026" s="182" t="s">
        <v>1393</v>
      </c>
      <c r="AK1026" s="182"/>
      <c r="AL1026" s="182"/>
      <c r="AM1026" s="182"/>
      <c r="AN1026" s="182"/>
      <c r="AO1026" s="70">
        <f>MAX(AO$26:AO1025)+1</f>
        <v>950</v>
      </c>
      <c r="AP1026" s="70" t="s">
        <v>142</v>
      </c>
      <c r="AQ1026" s="70" t="str">
        <f t="shared" si="160"/>
        <v>950.</v>
      </c>
      <c r="AS1026" s="70"/>
      <c r="AV1026" s="114"/>
    </row>
    <row r="1027" spans="1:48" ht="22.5" customHeight="1" x14ac:dyDescent="0.25">
      <c r="A1027" s="93" t="str">
        <f t="shared" si="161"/>
        <v>951.</v>
      </c>
      <c r="B1027" s="93">
        <v>2602</v>
      </c>
      <c r="C1027" s="240" t="s">
        <v>633</v>
      </c>
      <c r="D1027" s="8">
        <v>1971</v>
      </c>
      <c r="E1027" s="9" t="s">
        <v>23</v>
      </c>
      <c r="F1027" s="9" t="s">
        <v>24</v>
      </c>
      <c r="G1027" s="14">
        <v>2</v>
      </c>
      <c r="H1027" s="14">
        <v>1</v>
      </c>
      <c r="I1027" s="11">
        <v>362.4</v>
      </c>
      <c r="J1027" s="11">
        <v>239.7</v>
      </c>
      <c r="K1027" s="11">
        <v>239.7</v>
      </c>
      <c r="L1027" s="35">
        <v>26</v>
      </c>
      <c r="M1027" s="11">
        <f t="shared" si="162"/>
        <v>157920.35999999999</v>
      </c>
      <c r="N1027" s="11"/>
      <c r="O1027" s="11"/>
      <c r="P1027" s="11"/>
      <c r="Q1027" s="11">
        <f t="shared" si="163"/>
        <v>157920.35999999999</v>
      </c>
      <c r="R1027" s="11">
        <v>157920.35999999999</v>
      </c>
      <c r="S1027" s="35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74"/>
      <c r="AG1027" s="29" t="s">
        <v>197</v>
      </c>
      <c r="AH1027" s="118"/>
      <c r="AI1027" s="159"/>
      <c r="AJ1027" s="182" t="s">
        <v>1393</v>
      </c>
      <c r="AK1027" s="182"/>
      <c r="AL1027" s="182"/>
      <c r="AM1027" s="182"/>
      <c r="AN1027" s="182"/>
      <c r="AO1027" s="70">
        <f>MAX(AO$26:AO1026)+1</f>
        <v>951</v>
      </c>
      <c r="AP1027" s="70" t="s">
        <v>142</v>
      </c>
      <c r="AQ1027" s="70" t="str">
        <f t="shared" si="160"/>
        <v>951.</v>
      </c>
      <c r="AS1027" s="70"/>
      <c r="AV1027" s="114"/>
    </row>
    <row r="1028" spans="1:48" ht="22.5" customHeight="1" x14ac:dyDescent="0.25">
      <c r="A1028" s="93" t="str">
        <f t="shared" si="161"/>
        <v>952.</v>
      </c>
      <c r="B1028" s="93">
        <v>2634</v>
      </c>
      <c r="C1028" s="240" t="s">
        <v>639</v>
      </c>
      <c r="D1028" s="8">
        <v>1982</v>
      </c>
      <c r="E1028" s="9" t="s">
        <v>23</v>
      </c>
      <c r="F1028" s="9" t="s">
        <v>26</v>
      </c>
      <c r="G1028" s="14">
        <v>3</v>
      </c>
      <c r="H1028" s="14">
        <v>3</v>
      </c>
      <c r="I1028" s="11">
        <v>1463.3</v>
      </c>
      <c r="J1028" s="11">
        <v>1316.7</v>
      </c>
      <c r="K1028" s="11">
        <v>1316.7</v>
      </c>
      <c r="L1028" s="35">
        <v>64</v>
      </c>
      <c r="M1028" s="11">
        <f t="shared" si="162"/>
        <v>1358303.84</v>
      </c>
      <c r="N1028" s="11"/>
      <c r="O1028" s="11"/>
      <c r="P1028" s="11"/>
      <c r="Q1028" s="11">
        <f t="shared" si="163"/>
        <v>1358303.84</v>
      </c>
      <c r="R1028" s="11"/>
      <c r="S1028" s="35"/>
      <c r="T1028" s="11"/>
      <c r="U1028" s="11">
        <v>615.1</v>
      </c>
      <c r="V1028" s="11">
        <v>1358303.84</v>
      </c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74"/>
      <c r="AG1028" s="29" t="s">
        <v>197</v>
      </c>
      <c r="AH1028" s="118"/>
      <c r="AI1028" s="159"/>
      <c r="AJ1028" s="182"/>
      <c r="AK1028" s="182"/>
      <c r="AL1028" s="182"/>
      <c r="AM1028" s="182"/>
      <c r="AN1028" s="182"/>
      <c r="AO1028" s="70">
        <f>MAX(AO$26:AO1027)+1</f>
        <v>952</v>
      </c>
      <c r="AP1028" s="70" t="s">
        <v>142</v>
      </c>
      <c r="AQ1028" s="70" t="str">
        <f t="shared" si="160"/>
        <v>952.</v>
      </c>
      <c r="AS1028" s="70"/>
      <c r="AV1028" s="114"/>
    </row>
    <row r="1029" spans="1:48" ht="22.5" customHeight="1" x14ac:dyDescent="0.25">
      <c r="A1029" s="93" t="str">
        <f t="shared" si="161"/>
        <v>953.</v>
      </c>
      <c r="B1029" s="93">
        <v>2652</v>
      </c>
      <c r="C1029" s="240" t="s">
        <v>640</v>
      </c>
      <c r="D1029" s="8">
        <v>1978</v>
      </c>
      <c r="E1029" s="9" t="s">
        <v>23</v>
      </c>
      <c r="F1029" s="9" t="s">
        <v>24</v>
      </c>
      <c r="G1029" s="14">
        <v>2</v>
      </c>
      <c r="H1029" s="14">
        <v>3</v>
      </c>
      <c r="I1029" s="11">
        <v>958.8</v>
      </c>
      <c r="J1029" s="11">
        <v>879</v>
      </c>
      <c r="K1029" s="11">
        <v>879</v>
      </c>
      <c r="L1029" s="35">
        <v>37</v>
      </c>
      <c r="M1029" s="11">
        <f t="shared" si="162"/>
        <v>443021</v>
      </c>
      <c r="N1029" s="11"/>
      <c r="O1029" s="11"/>
      <c r="P1029" s="11"/>
      <c r="Q1029" s="11">
        <f t="shared" si="163"/>
        <v>443021</v>
      </c>
      <c r="R1029" s="11">
        <v>209541</v>
      </c>
      <c r="S1029" s="35"/>
      <c r="T1029" s="11"/>
      <c r="U1029" s="11"/>
      <c r="V1029" s="11"/>
      <c r="W1029" s="11"/>
      <c r="X1029" s="11"/>
      <c r="Y1029" s="11"/>
      <c r="Z1029" s="11"/>
      <c r="AA1029" s="11">
        <v>204</v>
      </c>
      <c r="AB1029" s="11">
        <v>233480</v>
      </c>
      <c r="AC1029" s="11"/>
      <c r="AD1029" s="11"/>
      <c r="AE1029" s="11"/>
      <c r="AF1029" s="74"/>
      <c r="AG1029" s="29" t="s">
        <v>197</v>
      </c>
      <c r="AH1029" s="118"/>
      <c r="AI1029" s="159"/>
      <c r="AJ1029" s="182" t="s">
        <v>1396</v>
      </c>
      <c r="AK1029" s="182"/>
      <c r="AL1029" s="182"/>
      <c r="AM1029" s="182"/>
      <c r="AN1029" s="182"/>
      <c r="AO1029" s="70">
        <f>MAX(AO$26:AO1028)+1</f>
        <v>953</v>
      </c>
      <c r="AP1029" s="70" t="s">
        <v>142</v>
      </c>
      <c r="AQ1029" s="70" t="str">
        <f t="shared" si="160"/>
        <v>953.</v>
      </c>
      <c r="AS1029" s="70"/>
      <c r="AV1029" s="114"/>
    </row>
    <row r="1030" spans="1:48" ht="22.5" customHeight="1" x14ac:dyDescent="0.25">
      <c r="A1030" s="93" t="str">
        <f t="shared" si="161"/>
        <v>954.</v>
      </c>
      <c r="B1030" s="93">
        <v>2681</v>
      </c>
      <c r="C1030" s="240" t="s">
        <v>641</v>
      </c>
      <c r="D1030" s="8">
        <v>1971</v>
      </c>
      <c r="E1030" s="9" t="s">
        <v>23</v>
      </c>
      <c r="F1030" s="9" t="s">
        <v>24</v>
      </c>
      <c r="G1030" s="14">
        <v>2</v>
      </c>
      <c r="H1030" s="14">
        <v>1</v>
      </c>
      <c r="I1030" s="11">
        <v>939.4</v>
      </c>
      <c r="J1030" s="11">
        <v>421.5</v>
      </c>
      <c r="K1030" s="11">
        <v>421.5</v>
      </c>
      <c r="L1030" s="35">
        <v>15</v>
      </c>
      <c r="M1030" s="11">
        <f t="shared" si="162"/>
        <v>2410328.9700000002</v>
      </c>
      <c r="N1030" s="11"/>
      <c r="O1030" s="11"/>
      <c r="P1030" s="11"/>
      <c r="Q1030" s="11">
        <f t="shared" si="163"/>
        <v>2410328.9700000002</v>
      </c>
      <c r="R1030" s="11"/>
      <c r="S1030" s="35"/>
      <c r="T1030" s="11"/>
      <c r="U1030" s="11">
        <v>419</v>
      </c>
      <c r="V1030" s="11">
        <v>2410328.9700000002</v>
      </c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74"/>
      <c r="AG1030" s="29" t="s">
        <v>197</v>
      </c>
      <c r="AH1030" s="118"/>
      <c r="AI1030" s="159"/>
      <c r="AJ1030" s="182"/>
      <c r="AK1030" s="182"/>
      <c r="AL1030" s="182"/>
      <c r="AM1030" s="182"/>
      <c r="AN1030" s="182"/>
      <c r="AO1030" s="70">
        <f>MAX(AO$26:AO1029)+1</f>
        <v>954</v>
      </c>
      <c r="AP1030" s="70" t="s">
        <v>142</v>
      </c>
      <c r="AQ1030" s="70" t="str">
        <f t="shared" si="160"/>
        <v>954.</v>
      </c>
      <c r="AS1030" s="87"/>
      <c r="AV1030" s="114"/>
    </row>
    <row r="1031" spans="1:48" ht="22.5" customHeight="1" x14ac:dyDescent="0.25">
      <c r="A1031" s="93" t="str">
        <f t="shared" si="161"/>
        <v>955.</v>
      </c>
      <c r="B1031" s="93">
        <v>2684</v>
      </c>
      <c r="C1031" s="240" t="s">
        <v>642</v>
      </c>
      <c r="D1031" s="8">
        <v>1979</v>
      </c>
      <c r="E1031" s="9" t="s">
        <v>23</v>
      </c>
      <c r="F1031" s="9" t="s">
        <v>24</v>
      </c>
      <c r="G1031" s="14">
        <v>2</v>
      </c>
      <c r="H1031" s="14">
        <v>2</v>
      </c>
      <c r="I1031" s="11">
        <v>938.8</v>
      </c>
      <c r="J1031" s="11">
        <v>851.6</v>
      </c>
      <c r="K1031" s="11">
        <v>851.6</v>
      </c>
      <c r="L1031" s="35">
        <v>36</v>
      </c>
      <c r="M1031" s="11">
        <f t="shared" si="162"/>
        <v>3504090.12</v>
      </c>
      <c r="N1031" s="11"/>
      <c r="O1031" s="11"/>
      <c r="P1031" s="11"/>
      <c r="Q1031" s="11">
        <f t="shared" si="163"/>
        <v>3504090.12</v>
      </c>
      <c r="R1031" s="11"/>
      <c r="S1031" s="35"/>
      <c r="T1031" s="11"/>
      <c r="U1031" s="11">
        <v>743.6</v>
      </c>
      <c r="V1031" s="11">
        <v>3504090.12</v>
      </c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74"/>
      <c r="AG1031" s="29" t="s">
        <v>197</v>
      </c>
      <c r="AH1031" s="118"/>
      <c r="AI1031" s="159"/>
      <c r="AJ1031" s="182"/>
      <c r="AK1031" s="182"/>
      <c r="AL1031" s="182"/>
      <c r="AM1031" s="182"/>
      <c r="AN1031" s="182"/>
      <c r="AO1031" s="70">
        <f>MAX(AO$26:AO1030)+1</f>
        <v>955</v>
      </c>
      <c r="AP1031" s="70" t="s">
        <v>142</v>
      </c>
      <c r="AQ1031" s="70" t="str">
        <f t="shared" si="160"/>
        <v>955.</v>
      </c>
      <c r="AS1031" s="70"/>
      <c r="AV1031" s="114"/>
    </row>
    <row r="1032" spans="1:48" ht="22.5" customHeight="1" x14ac:dyDescent="0.25">
      <c r="A1032" s="93" t="str">
        <f t="shared" si="161"/>
        <v>956.</v>
      </c>
      <c r="B1032" s="93">
        <v>2685</v>
      </c>
      <c r="C1032" s="240" t="s">
        <v>643</v>
      </c>
      <c r="D1032" s="8">
        <v>1992</v>
      </c>
      <c r="E1032" s="9" t="s">
        <v>23</v>
      </c>
      <c r="F1032" s="9" t="s">
        <v>24</v>
      </c>
      <c r="G1032" s="14">
        <v>2</v>
      </c>
      <c r="H1032" s="14">
        <v>2</v>
      </c>
      <c r="I1032" s="11">
        <v>939.4</v>
      </c>
      <c r="J1032" s="11">
        <v>851.6</v>
      </c>
      <c r="K1032" s="11">
        <v>851.6</v>
      </c>
      <c r="L1032" s="35">
        <v>37</v>
      </c>
      <c r="M1032" s="11">
        <f t="shared" si="162"/>
        <v>3507322.0900000003</v>
      </c>
      <c r="N1032" s="11"/>
      <c r="O1032" s="11"/>
      <c r="P1032" s="11"/>
      <c r="Q1032" s="11">
        <f t="shared" si="163"/>
        <v>3507322.0900000003</v>
      </c>
      <c r="R1032" s="11">
        <v>108649.91</v>
      </c>
      <c r="S1032" s="35"/>
      <c r="T1032" s="11"/>
      <c r="U1032" s="11">
        <v>578</v>
      </c>
      <c r="V1032" s="11">
        <v>3398672.18</v>
      </c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74"/>
      <c r="AG1032" s="29" t="s">
        <v>197</v>
      </c>
      <c r="AH1032" s="118"/>
      <c r="AI1032" s="159"/>
      <c r="AJ1032" s="182" t="s">
        <v>1396</v>
      </c>
      <c r="AK1032" s="182"/>
      <c r="AL1032" s="182"/>
      <c r="AM1032" s="182"/>
      <c r="AN1032" s="182"/>
      <c r="AO1032" s="70">
        <f>MAX(AO$26:AO1031)+1</f>
        <v>956</v>
      </c>
      <c r="AP1032" s="70" t="s">
        <v>142</v>
      </c>
      <c r="AQ1032" s="70" t="str">
        <f t="shared" si="160"/>
        <v>956.</v>
      </c>
      <c r="AS1032" s="70"/>
      <c r="AV1032" s="114"/>
    </row>
    <row r="1033" spans="1:48" ht="22.5" customHeight="1" x14ac:dyDescent="0.25">
      <c r="A1033" s="93" t="str">
        <f t="shared" si="161"/>
        <v>957.</v>
      </c>
      <c r="B1033" s="93">
        <v>2559</v>
      </c>
      <c r="C1033" s="240" t="s">
        <v>1259</v>
      </c>
      <c r="D1033" s="8">
        <v>1975</v>
      </c>
      <c r="E1033" s="9" t="s">
        <v>23</v>
      </c>
      <c r="F1033" s="9" t="s">
        <v>24</v>
      </c>
      <c r="G1033" s="14">
        <v>2</v>
      </c>
      <c r="H1033" s="14">
        <v>2</v>
      </c>
      <c r="I1033" s="11">
        <v>787.7</v>
      </c>
      <c r="J1033" s="11">
        <v>315.89999999999998</v>
      </c>
      <c r="K1033" s="11">
        <v>315.89999999999998</v>
      </c>
      <c r="L1033" s="35">
        <v>9</v>
      </c>
      <c r="M1033" s="11">
        <f t="shared" si="162"/>
        <v>247322.48</v>
      </c>
      <c r="N1033" s="11"/>
      <c r="O1033" s="11"/>
      <c r="P1033" s="11"/>
      <c r="Q1033" s="11">
        <f t="shared" si="163"/>
        <v>247322.48</v>
      </c>
      <c r="R1033" s="11">
        <v>247322.48</v>
      </c>
      <c r="S1033" s="35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74"/>
      <c r="AG1033" s="29" t="s">
        <v>197</v>
      </c>
      <c r="AH1033" s="118"/>
      <c r="AI1033" s="159"/>
      <c r="AJ1033" s="182" t="s">
        <v>1393</v>
      </c>
      <c r="AK1033" s="182"/>
      <c r="AL1033" s="182"/>
      <c r="AM1033" s="182"/>
      <c r="AN1033" s="182"/>
      <c r="AO1033" s="70">
        <f>MAX(AO$26:AO1032)+1</f>
        <v>957</v>
      </c>
      <c r="AP1033" s="70" t="s">
        <v>142</v>
      </c>
      <c r="AQ1033" s="70" t="str">
        <f t="shared" si="160"/>
        <v>957.</v>
      </c>
      <c r="AS1033" s="70"/>
      <c r="AV1033" s="114"/>
    </row>
    <row r="1034" spans="1:48" ht="22.5" customHeight="1" x14ac:dyDescent="0.25">
      <c r="A1034" s="93" t="str">
        <f t="shared" si="161"/>
        <v>958.</v>
      </c>
      <c r="B1034" s="93">
        <v>2575</v>
      </c>
      <c r="C1034" s="240" t="s">
        <v>1191</v>
      </c>
      <c r="D1034" s="8">
        <v>1969</v>
      </c>
      <c r="E1034" s="9" t="s">
        <v>23</v>
      </c>
      <c r="F1034" s="9" t="s">
        <v>25</v>
      </c>
      <c r="G1034" s="14">
        <v>2</v>
      </c>
      <c r="H1034" s="14">
        <v>2</v>
      </c>
      <c r="I1034" s="11">
        <v>375.5</v>
      </c>
      <c r="J1034" s="11">
        <v>340.1</v>
      </c>
      <c r="K1034" s="11">
        <v>340.1</v>
      </c>
      <c r="L1034" s="35">
        <v>16</v>
      </c>
      <c r="M1034" s="11">
        <f t="shared" si="162"/>
        <v>1082231.6499999999</v>
      </c>
      <c r="N1034" s="11"/>
      <c r="O1034" s="11"/>
      <c r="P1034" s="11"/>
      <c r="Q1034" s="11">
        <f t="shared" si="163"/>
        <v>1082231.6499999999</v>
      </c>
      <c r="R1034" s="11"/>
      <c r="S1034" s="35"/>
      <c r="T1034" s="11"/>
      <c r="U1034" s="11">
        <v>292.8</v>
      </c>
      <c r="V1034" s="11">
        <v>1082231.6499999999</v>
      </c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74"/>
      <c r="AG1034" s="29" t="s">
        <v>197</v>
      </c>
      <c r="AH1034" s="118"/>
      <c r="AI1034" s="159"/>
      <c r="AJ1034" s="182"/>
      <c r="AK1034" s="182"/>
      <c r="AL1034" s="182"/>
      <c r="AM1034" s="182"/>
      <c r="AN1034" s="182"/>
      <c r="AO1034" s="70">
        <f>MAX(AO$26:AO1033)+1</f>
        <v>958</v>
      </c>
      <c r="AP1034" s="70" t="s">
        <v>142</v>
      </c>
      <c r="AQ1034" s="70" t="str">
        <f t="shared" si="160"/>
        <v>958.</v>
      </c>
      <c r="AS1034" s="70"/>
      <c r="AV1034" s="114"/>
    </row>
    <row r="1035" spans="1:48" ht="22.5" customHeight="1" x14ac:dyDescent="0.25">
      <c r="A1035" s="93" t="str">
        <f t="shared" si="161"/>
        <v>959.</v>
      </c>
      <c r="B1035" s="93">
        <v>2582</v>
      </c>
      <c r="C1035" s="240" t="s">
        <v>1260</v>
      </c>
      <c r="D1035" s="8">
        <v>1970</v>
      </c>
      <c r="E1035" s="9" t="s">
        <v>23</v>
      </c>
      <c r="F1035" s="9" t="s">
        <v>24</v>
      </c>
      <c r="G1035" s="14">
        <v>2</v>
      </c>
      <c r="H1035" s="14">
        <v>1</v>
      </c>
      <c r="I1035" s="11">
        <v>330.5</v>
      </c>
      <c r="J1035" s="11">
        <v>208.9</v>
      </c>
      <c r="K1035" s="11">
        <v>208.9</v>
      </c>
      <c r="L1035" s="35">
        <v>20</v>
      </c>
      <c r="M1035" s="11">
        <f t="shared" si="162"/>
        <v>1065679.57</v>
      </c>
      <c r="N1035" s="11"/>
      <c r="O1035" s="11"/>
      <c r="P1035" s="11"/>
      <c r="Q1035" s="11">
        <f t="shared" si="163"/>
        <v>1065679.57</v>
      </c>
      <c r="R1035" s="11"/>
      <c r="S1035" s="35"/>
      <c r="T1035" s="11"/>
      <c r="U1035" s="11">
        <v>292.5</v>
      </c>
      <c r="V1035" s="11">
        <v>1065679.57</v>
      </c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74"/>
      <c r="AG1035" s="29" t="s">
        <v>197</v>
      </c>
      <c r="AH1035" s="118"/>
      <c r="AI1035" s="159"/>
      <c r="AJ1035" s="182"/>
      <c r="AK1035" s="182"/>
      <c r="AL1035" s="182"/>
      <c r="AM1035" s="182"/>
      <c r="AN1035" s="182"/>
      <c r="AO1035" s="70">
        <f>MAX(AO$26:AO1034)+1</f>
        <v>959</v>
      </c>
      <c r="AP1035" s="70" t="s">
        <v>142</v>
      </c>
      <c r="AQ1035" s="70" t="str">
        <f t="shared" si="160"/>
        <v>959.</v>
      </c>
      <c r="AS1035" s="87"/>
      <c r="AV1035" s="114"/>
    </row>
    <row r="1036" spans="1:48" ht="22.5" customHeight="1" x14ac:dyDescent="0.25">
      <c r="A1036" s="93" t="str">
        <f t="shared" si="161"/>
        <v>960.</v>
      </c>
      <c r="B1036" s="93">
        <v>2584</v>
      </c>
      <c r="C1036" s="240" t="s">
        <v>645</v>
      </c>
      <c r="D1036" s="8">
        <v>1984</v>
      </c>
      <c r="E1036" s="9" t="s">
        <v>23</v>
      </c>
      <c r="F1036" s="9" t="s">
        <v>24</v>
      </c>
      <c r="G1036" s="14">
        <v>2</v>
      </c>
      <c r="H1036" s="14">
        <v>2</v>
      </c>
      <c r="I1036" s="11">
        <v>646.6</v>
      </c>
      <c r="J1036" s="11">
        <v>365.5</v>
      </c>
      <c r="K1036" s="11">
        <v>365.5</v>
      </c>
      <c r="L1036" s="35">
        <v>32</v>
      </c>
      <c r="M1036" s="11">
        <f t="shared" si="162"/>
        <v>2722696.08</v>
      </c>
      <c r="N1036" s="11"/>
      <c r="O1036" s="11"/>
      <c r="P1036" s="11"/>
      <c r="Q1036" s="11">
        <f t="shared" si="163"/>
        <v>2722696.08</v>
      </c>
      <c r="R1036" s="11"/>
      <c r="S1036" s="35"/>
      <c r="T1036" s="11"/>
      <c r="U1036" s="11">
        <v>552.6</v>
      </c>
      <c r="V1036" s="11">
        <v>2722696.08</v>
      </c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74"/>
      <c r="AG1036" s="29" t="s">
        <v>197</v>
      </c>
      <c r="AH1036" s="118"/>
      <c r="AI1036" s="159"/>
      <c r="AJ1036" s="182"/>
      <c r="AK1036" s="182"/>
      <c r="AL1036" s="182"/>
      <c r="AM1036" s="182"/>
      <c r="AN1036" s="182"/>
      <c r="AO1036" s="70">
        <f>MAX(AO$26:AO1035)+1</f>
        <v>960</v>
      </c>
      <c r="AP1036" s="70" t="s">
        <v>142</v>
      </c>
      <c r="AQ1036" s="70" t="str">
        <f t="shared" si="160"/>
        <v>960.</v>
      </c>
      <c r="AS1036" s="87"/>
      <c r="AV1036" s="114"/>
    </row>
    <row r="1037" spans="1:48" ht="22.5" customHeight="1" x14ac:dyDescent="0.25">
      <c r="A1037" s="93" t="str">
        <f t="shared" si="161"/>
        <v>961.</v>
      </c>
      <c r="B1037" s="93">
        <v>2590</v>
      </c>
      <c r="C1037" s="240" t="s">
        <v>646</v>
      </c>
      <c r="D1037" s="8">
        <v>1985</v>
      </c>
      <c r="E1037" s="9" t="s">
        <v>23</v>
      </c>
      <c r="F1037" s="9" t="s">
        <v>24</v>
      </c>
      <c r="G1037" s="14">
        <v>2</v>
      </c>
      <c r="H1037" s="14">
        <v>3</v>
      </c>
      <c r="I1037" s="11">
        <v>887</v>
      </c>
      <c r="J1037" s="11">
        <v>506.5</v>
      </c>
      <c r="K1037" s="11">
        <v>506.5</v>
      </c>
      <c r="L1037" s="35">
        <v>33</v>
      </c>
      <c r="M1037" s="11">
        <f t="shared" si="162"/>
        <v>1827340.67</v>
      </c>
      <c r="N1037" s="11"/>
      <c r="O1037" s="11"/>
      <c r="P1037" s="11"/>
      <c r="Q1037" s="11">
        <f t="shared" si="163"/>
        <v>1827340.67</v>
      </c>
      <c r="R1037" s="11">
        <v>1827340.67</v>
      </c>
      <c r="S1037" s="35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74"/>
      <c r="AG1037" s="29" t="s">
        <v>197</v>
      </c>
      <c r="AH1037" s="118"/>
      <c r="AI1037" s="159"/>
      <c r="AJ1037" s="182" t="s">
        <v>1395</v>
      </c>
      <c r="AK1037" s="182"/>
      <c r="AL1037" s="182"/>
      <c r="AM1037" s="182"/>
      <c r="AN1037" s="182"/>
      <c r="AO1037" s="70">
        <f>MAX(AO$26:AO1036)+1</f>
        <v>961</v>
      </c>
      <c r="AP1037" s="70" t="s">
        <v>142</v>
      </c>
      <c r="AQ1037" s="70" t="str">
        <f t="shared" si="160"/>
        <v>961.</v>
      </c>
      <c r="AS1037" s="87"/>
      <c r="AV1037" s="114"/>
    </row>
    <row r="1038" spans="1:48" ht="22.5" customHeight="1" x14ac:dyDescent="0.25">
      <c r="A1038" s="93" t="str">
        <f t="shared" si="161"/>
        <v>962.</v>
      </c>
      <c r="B1038" s="93">
        <v>2601</v>
      </c>
      <c r="C1038" s="240" t="s">
        <v>632</v>
      </c>
      <c r="D1038" s="8">
        <v>1986</v>
      </c>
      <c r="E1038" s="9" t="s">
        <v>23</v>
      </c>
      <c r="F1038" s="9" t="s">
        <v>24</v>
      </c>
      <c r="G1038" s="14">
        <v>2</v>
      </c>
      <c r="H1038" s="14">
        <v>2</v>
      </c>
      <c r="I1038" s="11">
        <v>630.5</v>
      </c>
      <c r="J1038" s="11">
        <v>331.5</v>
      </c>
      <c r="K1038" s="11">
        <v>331.5</v>
      </c>
      <c r="L1038" s="35">
        <v>32</v>
      </c>
      <c r="M1038" s="11">
        <f t="shared" si="162"/>
        <v>3250809.38</v>
      </c>
      <c r="N1038" s="11"/>
      <c r="O1038" s="11"/>
      <c r="P1038" s="11"/>
      <c r="Q1038" s="11">
        <f t="shared" si="163"/>
        <v>3250809.38</v>
      </c>
      <c r="R1038" s="11"/>
      <c r="S1038" s="35"/>
      <c r="T1038" s="11"/>
      <c r="U1038" s="11">
        <v>652</v>
      </c>
      <c r="V1038" s="11">
        <v>3250809.38</v>
      </c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74"/>
      <c r="AG1038" s="29" t="s">
        <v>197</v>
      </c>
      <c r="AH1038" s="118"/>
      <c r="AI1038" s="159"/>
      <c r="AJ1038" s="182"/>
      <c r="AK1038" s="182"/>
      <c r="AL1038" s="182"/>
      <c r="AM1038" s="182"/>
      <c r="AN1038" s="182"/>
      <c r="AO1038" s="70">
        <f>MAX(AO$26:AO1037)+1</f>
        <v>962</v>
      </c>
      <c r="AP1038" s="70" t="s">
        <v>142</v>
      </c>
      <c r="AQ1038" s="70" t="str">
        <f t="shared" si="160"/>
        <v>962.</v>
      </c>
      <c r="AS1038" s="87"/>
      <c r="AV1038" s="114"/>
    </row>
    <row r="1039" spans="1:48" ht="22.5" customHeight="1" x14ac:dyDescent="0.25">
      <c r="A1039" s="93" t="str">
        <f t="shared" si="161"/>
        <v>963.</v>
      </c>
      <c r="B1039" s="93">
        <v>2640</v>
      </c>
      <c r="C1039" s="240" t="s">
        <v>647</v>
      </c>
      <c r="D1039" s="8">
        <v>1983</v>
      </c>
      <c r="E1039" s="9" t="s">
        <v>23</v>
      </c>
      <c r="F1039" s="9" t="s">
        <v>24</v>
      </c>
      <c r="G1039" s="14">
        <v>5</v>
      </c>
      <c r="H1039" s="14">
        <v>4</v>
      </c>
      <c r="I1039" s="11">
        <v>4126.3</v>
      </c>
      <c r="J1039" s="11">
        <v>3608.7</v>
      </c>
      <c r="K1039" s="11">
        <v>3608.7</v>
      </c>
      <c r="L1039" s="35">
        <v>152</v>
      </c>
      <c r="M1039" s="11">
        <f t="shared" si="162"/>
        <v>2658970.44</v>
      </c>
      <c r="N1039" s="11"/>
      <c r="O1039" s="11"/>
      <c r="P1039" s="11"/>
      <c r="Q1039" s="11">
        <f t="shared" si="163"/>
        <v>2658970.44</v>
      </c>
      <c r="R1039" s="11"/>
      <c r="S1039" s="35"/>
      <c r="T1039" s="11"/>
      <c r="U1039" s="11">
        <v>850.5</v>
      </c>
      <c r="V1039" s="11">
        <v>2658970.44</v>
      </c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74"/>
      <c r="AG1039" s="29" t="s">
        <v>197</v>
      </c>
      <c r="AH1039" s="118"/>
      <c r="AI1039" s="159"/>
      <c r="AJ1039" s="182"/>
      <c r="AK1039" s="182"/>
      <c r="AL1039" s="182"/>
      <c r="AM1039" s="182"/>
      <c r="AN1039" s="182"/>
      <c r="AO1039" s="70">
        <f>MAX(AO$26:AO1038)+1</f>
        <v>963</v>
      </c>
      <c r="AP1039" s="70" t="s">
        <v>142</v>
      </c>
      <c r="AQ1039" s="70" t="str">
        <f t="shared" si="160"/>
        <v>963.</v>
      </c>
      <c r="AS1039" s="87"/>
      <c r="AV1039" s="114"/>
    </row>
    <row r="1040" spans="1:48" ht="22.5" customHeight="1" x14ac:dyDescent="0.25">
      <c r="A1040" s="93" t="str">
        <f t="shared" si="161"/>
        <v>964.</v>
      </c>
      <c r="B1040" s="93">
        <v>2603</v>
      </c>
      <c r="C1040" s="240" t="s">
        <v>1261</v>
      </c>
      <c r="D1040" s="8">
        <v>1987</v>
      </c>
      <c r="E1040" s="9" t="s">
        <v>23</v>
      </c>
      <c r="F1040" s="9" t="s">
        <v>26</v>
      </c>
      <c r="G1040" s="14">
        <v>5</v>
      </c>
      <c r="H1040" s="14">
        <v>4</v>
      </c>
      <c r="I1040" s="11">
        <v>4984.7</v>
      </c>
      <c r="J1040" s="11">
        <v>4551.7</v>
      </c>
      <c r="K1040" s="11">
        <v>4551.7</v>
      </c>
      <c r="L1040" s="35">
        <v>112</v>
      </c>
      <c r="M1040" s="11">
        <f t="shared" si="162"/>
        <v>1257941</v>
      </c>
      <c r="N1040" s="11"/>
      <c r="O1040" s="11"/>
      <c r="P1040" s="11"/>
      <c r="Q1040" s="11">
        <f t="shared" si="163"/>
        <v>1257941</v>
      </c>
      <c r="R1040" s="11"/>
      <c r="S1040" s="35"/>
      <c r="T1040" s="11"/>
      <c r="U1040" s="11">
        <v>830</v>
      </c>
      <c r="V1040" s="11">
        <v>1257941</v>
      </c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74"/>
      <c r="AG1040" s="29" t="s">
        <v>197</v>
      </c>
      <c r="AH1040" s="118"/>
      <c r="AI1040" s="159"/>
      <c r="AJ1040" s="182"/>
      <c r="AK1040" s="182"/>
      <c r="AL1040" s="182"/>
      <c r="AM1040" s="182"/>
      <c r="AN1040" s="182"/>
      <c r="AO1040" s="70">
        <f>MAX(AO$26:AO1039)+1</f>
        <v>964</v>
      </c>
      <c r="AP1040" s="70" t="s">
        <v>142</v>
      </c>
      <c r="AQ1040" s="70" t="str">
        <f t="shared" si="160"/>
        <v>964.</v>
      </c>
      <c r="AS1040" s="70"/>
      <c r="AV1040" s="114"/>
    </row>
    <row r="1041" spans="1:48" ht="22.5" customHeight="1" x14ac:dyDescent="0.25">
      <c r="A1041" s="93" t="str">
        <f t="shared" si="161"/>
        <v>965.</v>
      </c>
      <c r="B1041" s="93">
        <v>2633</v>
      </c>
      <c r="C1041" s="240" t="s">
        <v>634</v>
      </c>
      <c r="D1041" s="8">
        <v>1964</v>
      </c>
      <c r="E1041" s="9" t="s">
        <v>23</v>
      </c>
      <c r="F1041" s="9" t="s">
        <v>24</v>
      </c>
      <c r="G1041" s="14">
        <v>3</v>
      </c>
      <c r="H1041" s="14">
        <v>3</v>
      </c>
      <c r="I1041" s="11">
        <v>1320</v>
      </c>
      <c r="J1041" s="11">
        <v>1288.7</v>
      </c>
      <c r="K1041" s="11">
        <v>1158</v>
      </c>
      <c r="L1041" s="35">
        <v>45</v>
      </c>
      <c r="M1041" s="11">
        <f t="shared" si="162"/>
        <v>227500</v>
      </c>
      <c r="N1041" s="11"/>
      <c r="O1041" s="11"/>
      <c r="P1041" s="11"/>
      <c r="Q1041" s="11">
        <f t="shared" si="163"/>
        <v>227500</v>
      </c>
      <c r="R1041" s="11"/>
      <c r="S1041" s="35"/>
      <c r="T1041" s="11"/>
      <c r="U1041" s="11"/>
      <c r="V1041" s="11"/>
      <c r="W1041" s="11"/>
      <c r="X1041" s="11"/>
      <c r="Y1041" s="11">
        <v>1096</v>
      </c>
      <c r="Z1041" s="11">
        <v>175000</v>
      </c>
      <c r="AA1041" s="11">
        <v>75</v>
      </c>
      <c r="AB1041" s="11">
        <v>52500</v>
      </c>
      <c r="AC1041" s="11"/>
      <c r="AD1041" s="11"/>
      <c r="AE1041" s="11"/>
      <c r="AF1041" s="74"/>
      <c r="AG1041" s="29" t="s">
        <v>197</v>
      </c>
      <c r="AH1041" s="118"/>
      <c r="AI1041" s="159"/>
      <c r="AJ1041" s="182"/>
      <c r="AK1041" s="182"/>
      <c r="AL1041" s="182"/>
      <c r="AM1041" s="182"/>
      <c r="AN1041" s="182"/>
      <c r="AO1041" s="70">
        <f>MAX(AO$26:AO1040)+1</f>
        <v>965</v>
      </c>
      <c r="AP1041" s="70" t="s">
        <v>142</v>
      </c>
      <c r="AQ1041" s="70" t="str">
        <f t="shared" si="160"/>
        <v>965.</v>
      </c>
      <c r="AS1041" s="70"/>
      <c r="AV1041" s="114"/>
    </row>
    <row r="1042" spans="1:48" ht="22.5" customHeight="1" x14ac:dyDescent="0.25">
      <c r="A1042" s="93" t="str">
        <f t="shared" si="161"/>
        <v>966.</v>
      </c>
      <c r="B1042" s="93">
        <v>2688</v>
      </c>
      <c r="C1042" s="240" t="s">
        <v>644</v>
      </c>
      <c r="D1042" s="8">
        <v>1980</v>
      </c>
      <c r="E1042" s="9" t="s">
        <v>23</v>
      </c>
      <c r="F1042" s="9" t="s">
        <v>24</v>
      </c>
      <c r="G1042" s="14">
        <v>5</v>
      </c>
      <c r="H1042" s="14">
        <v>4</v>
      </c>
      <c r="I1042" s="11">
        <v>3670.5</v>
      </c>
      <c r="J1042" s="11">
        <v>3395</v>
      </c>
      <c r="K1042" s="11">
        <v>3395</v>
      </c>
      <c r="L1042" s="35">
        <v>143</v>
      </c>
      <c r="M1042" s="11">
        <f t="shared" si="162"/>
        <v>970614</v>
      </c>
      <c r="N1042" s="11"/>
      <c r="O1042" s="11"/>
      <c r="P1042" s="11"/>
      <c r="Q1042" s="11">
        <f t="shared" si="163"/>
        <v>970614</v>
      </c>
      <c r="R1042" s="11"/>
      <c r="S1042" s="35"/>
      <c r="T1042" s="11"/>
      <c r="U1042" s="11">
        <v>788</v>
      </c>
      <c r="V1042" s="11">
        <v>970614</v>
      </c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74"/>
      <c r="AG1042" s="29" t="s">
        <v>197</v>
      </c>
      <c r="AH1042" s="118"/>
      <c r="AI1042" s="159"/>
      <c r="AJ1042" s="182"/>
      <c r="AK1042" s="182"/>
      <c r="AL1042" s="182"/>
      <c r="AM1042" s="182"/>
      <c r="AN1042" s="182"/>
      <c r="AO1042" s="70">
        <f>MAX(AO$26:AO1041)+1</f>
        <v>966</v>
      </c>
      <c r="AP1042" s="70" t="s">
        <v>142</v>
      </c>
      <c r="AQ1042" s="70" t="str">
        <f t="shared" si="160"/>
        <v>966.</v>
      </c>
      <c r="AS1042" s="70"/>
      <c r="AV1042" s="114"/>
    </row>
    <row r="1043" spans="1:48" ht="22.5" customHeight="1" x14ac:dyDescent="0.25">
      <c r="A1043" s="93" t="str">
        <f t="shared" si="161"/>
        <v>967.</v>
      </c>
      <c r="B1043" s="93">
        <v>2689</v>
      </c>
      <c r="C1043" s="220" t="s">
        <v>637</v>
      </c>
      <c r="D1043" s="8">
        <v>1972</v>
      </c>
      <c r="E1043" s="9" t="s">
        <v>23</v>
      </c>
      <c r="F1043" s="9" t="s">
        <v>26</v>
      </c>
      <c r="G1043" s="14">
        <v>5</v>
      </c>
      <c r="H1043" s="14">
        <v>4</v>
      </c>
      <c r="I1043" s="11">
        <v>3782.9</v>
      </c>
      <c r="J1043" s="11">
        <v>3349.9</v>
      </c>
      <c r="K1043" s="11">
        <v>3349.9</v>
      </c>
      <c r="L1043" s="35">
        <v>149</v>
      </c>
      <c r="M1043" s="11">
        <f t="shared" si="162"/>
        <v>157802</v>
      </c>
      <c r="N1043" s="11"/>
      <c r="O1043" s="11"/>
      <c r="P1043" s="11"/>
      <c r="Q1043" s="11">
        <f t="shared" si="163"/>
        <v>157802</v>
      </c>
      <c r="R1043" s="11">
        <v>157802</v>
      </c>
      <c r="S1043" s="35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74"/>
      <c r="AG1043" s="29" t="s">
        <v>197</v>
      </c>
      <c r="AH1043" s="118"/>
      <c r="AI1043" s="159"/>
      <c r="AJ1043" s="182" t="s">
        <v>1395</v>
      </c>
      <c r="AK1043" s="182"/>
      <c r="AL1043" s="182"/>
      <c r="AM1043" s="182"/>
      <c r="AN1043" s="182"/>
      <c r="AO1043" s="70">
        <f>MAX(AO$26:AO1042)+1</f>
        <v>967</v>
      </c>
      <c r="AP1043" s="70" t="s">
        <v>142</v>
      </c>
      <c r="AQ1043" s="70" t="str">
        <f t="shared" si="160"/>
        <v>967.</v>
      </c>
      <c r="AS1043" s="70"/>
      <c r="AV1043" s="114"/>
    </row>
    <row r="1044" spans="1:48" ht="22.5" customHeight="1" x14ac:dyDescent="0.25">
      <c r="A1044" s="93" t="str">
        <f t="shared" si="161"/>
        <v>968.</v>
      </c>
      <c r="B1044" s="93">
        <v>2675</v>
      </c>
      <c r="C1044" s="220" t="s">
        <v>1773</v>
      </c>
      <c r="D1044" s="8">
        <v>1974</v>
      </c>
      <c r="E1044" s="9" t="s">
        <v>23</v>
      </c>
      <c r="F1044" s="9" t="s">
        <v>24</v>
      </c>
      <c r="G1044" s="14">
        <v>2</v>
      </c>
      <c r="H1044" s="14">
        <v>2</v>
      </c>
      <c r="I1044" s="11">
        <v>626</v>
      </c>
      <c r="J1044" s="11">
        <v>576</v>
      </c>
      <c r="K1044" s="11">
        <v>576</v>
      </c>
      <c r="L1044" s="35">
        <v>20</v>
      </c>
      <c r="M1044" s="11">
        <f t="shared" si="162"/>
        <v>2874055.66</v>
      </c>
      <c r="N1044" s="11"/>
      <c r="O1044" s="11"/>
      <c r="P1044" s="11"/>
      <c r="Q1044" s="11">
        <f t="shared" si="163"/>
        <v>2874055.66</v>
      </c>
      <c r="R1044" s="11"/>
      <c r="S1044" s="35"/>
      <c r="T1044" s="11"/>
      <c r="U1044" s="11">
        <v>534</v>
      </c>
      <c r="V1044" s="11">
        <v>2874055.66</v>
      </c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74"/>
      <c r="AG1044" s="29" t="s">
        <v>1496</v>
      </c>
      <c r="AH1044" s="118"/>
      <c r="AI1044" s="159"/>
      <c r="AJ1044" s="182"/>
      <c r="AK1044" s="182"/>
      <c r="AL1044" s="182"/>
      <c r="AM1044" s="182"/>
      <c r="AN1044" s="182"/>
      <c r="AO1044" s="70">
        <f>MAX(AO$26:AO1043)+1</f>
        <v>968</v>
      </c>
      <c r="AP1044" s="70" t="s">
        <v>142</v>
      </c>
      <c r="AQ1044" s="70" t="str">
        <f t="shared" si="160"/>
        <v>968.</v>
      </c>
      <c r="AS1044" s="70"/>
      <c r="AV1044" s="114"/>
    </row>
    <row r="1045" spans="1:48" ht="22.5" customHeight="1" x14ac:dyDescent="0.25">
      <c r="A1045" s="93" t="str">
        <f t="shared" si="161"/>
        <v>969.</v>
      </c>
      <c r="B1045" s="93">
        <v>2564</v>
      </c>
      <c r="C1045" s="220" t="s">
        <v>1774</v>
      </c>
      <c r="D1045" s="8">
        <v>1976</v>
      </c>
      <c r="E1045" s="9" t="s">
        <v>23</v>
      </c>
      <c r="F1045" s="9" t="s">
        <v>24</v>
      </c>
      <c r="G1045" s="14">
        <v>2</v>
      </c>
      <c r="H1045" s="14">
        <v>2</v>
      </c>
      <c r="I1045" s="11">
        <v>831.1</v>
      </c>
      <c r="J1045" s="11">
        <v>764.3</v>
      </c>
      <c r="K1045" s="11">
        <v>764.3</v>
      </c>
      <c r="L1045" s="35">
        <v>28</v>
      </c>
      <c r="M1045" s="11">
        <f t="shared" si="162"/>
        <v>152612.82999999999</v>
      </c>
      <c r="N1045" s="11"/>
      <c r="O1045" s="11"/>
      <c r="P1045" s="11"/>
      <c r="Q1045" s="11">
        <f t="shared" si="163"/>
        <v>152612.82999999999</v>
      </c>
      <c r="R1045" s="11">
        <v>152612.82999999999</v>
      </c>
      <c r="S1045" s="35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74"/>
      <c r="AG1045" s="29" t="s">
        <v>1496</v>
      </c>
      <c r="AH1045" s="118"/>
      <c r="AI1045" s="159"/>
      <c r="AJ1045" s="182" t="s">
        <v>1393</v>
      </c>
      <c r="AK1045" s="182"/>
      <c r="AL1045" s="182"/>
      <c r="AM1045" s="182"/>
      <c r="AN1045" s="182"/>
      <c r="AO1045" s="70">
        <f>MAX(AO$26:AO1044)+1</f>
        <v>969</v>
      </c>
      <c r="AP1045" s="70" t="s">
        <v>142</v>
      </c>
      <c r="AQ1045" s="70" t="str">
        <f t="shared" si="160"/>
        <v>969.</v>
      </c>
      <c r="AS1045" s="70"/>
      <c r="AV1045" s="114"/>
    </row>
    <row r="1046" spans="1:48" ht="22.5" customHeight="1" x14ac:dyDescent="0.25">
      <c r="A1046" s="93" t="str">
        <f t="shared" si="161"/>
        <v>970.</v>
      </c>
      <c r="B1046" s="93">
        <v>2568</v>
      </c>
      <c r="C1046" s="220" t="s">
        <v>1775</v>
      </c>
      <c r="D1046" s="8">
        <v>1967</v>
      </c>
      <c r="E1046" s="9" t="s">
        <v>23</v>
      </c>
      <c r="F1046" s="9" t="s">
        <v>25</v>
      </c>
      <c r="G1046" s="14">
        <v>2</v>
      </c>
      <c r="H1046" s="14">
        <v>2</v>
      </c>
      <c r="I1046" s="11">
        <v>355</v>
      </c>
      <c r="J1046" s="11">
        <v>322.89999999999998</v>
      </c>
      <c r="K1046" s="11">
        <v>322.89999999999998</v>
      </c>
      <c r="L1046" s="35">
        <v>17</v>
      </c>
      <c r="M1046" s="11">
        <f t="shared" si="162"/>
        <v>232474.16</v>
      </c>
      <c r="N1046" s="11"/>
      <c r="O1046" s="11"/>
      <c r="P1046" s="11"/>
      <c r="Q1046" s="11">
        <f t="shared" si="163"/>
        <v>232474.16</v>
      </c>
      <c r="R1046" s="11"/>
      <c r="S1046" s="35"/>
      <c r="T1046" s="11"/>
      <c r="U1046" s="11"/>
      <c r="V1046" s="11"/>
      <c r="W1046" s="11"/>
      <c r="X1046" s="11"/>
      <c r="Y1046" s="11"/>
      <c r="Z1046" s="11"/>
      <c r="AA1046" s="11">
        <v>60</v>
      </c>
      <c r="AB1046" s="11">
        <v>232474.16</v>
      </c>
      <c r="AC1046" s="11"/>
      <c r="AD1046" s="11"/>
      <c r="AE1046" s="11"/>
      <c r="AF1046" s="74"/>
      <c r="AG1046" s="29" t="s">
        <v>1496</v>
      </c>
      <c r="AH1046" s="118"/>
      <c r="AI1046" s="159"/>
      <c r="AJ1046" s="182"/>
      <c r="AK1046" s="182"/>
      <c r="AL1046" s="182"/>
      <c r="AM1046" s="182"/>
      <c r="AN1046" s="182"/>
      <c r="AO1046" s="70">
        <f>MAX(AO$26:AO1045)+1</f>
        <v>970</v>
      </c>
      <c r="AP1046" s="70" t="s">
        <v>142</v>
      </c>
      <c r="AQ1046" s="70" t="str">
        <f t="shared" si="160"/>
        <v>970.</v>
      </c>
      <c r="AS1046" s="70"/>
      <c r="AV1046" s="114"/>
    </row>
    <row r="1047" spans="1:48" ht="22.5" customHeight="1" x14ac:dyDescent="0.25">
      <c r="A1047" s="93" t="str">
        <f t="shared" si="161"/>
        <v>971.</v>
      </c>
      <c r="B1047" s="93">
        <v>2569</v>
      </c>
      <c r="C1047" s="220" t="s">
        <v>1776</v>
      </c>
      <c r="D1047" s="8">
        <v>1969</v>
      </c>
      <c r="E1047" s="9" t="s">
        <v>23</v>
      </c>
      <c r="F1047" s="9" t="s">
        <v>25</v>
      </c>
      <c r="G1047" s="14">
        <v>2</v>
      </c>
      <c r="H1047" s="14">
        <v>2</v>
      </c>
      <c r="I1047" s="11">
        <v>370.7</v>
      </c>
      <c r="J1047" s="11">
        <v>337.3</v>
      </c>
      <c r="K1047" s="11">
        <v>337.3</v>
      </c>
      <c r="L1047" s="35">
        <v>21</v>
      </c>
      <c r="M1047" s="11">
        <f t="shared" si="162"/>
        <v>232474.16</v>
      </c>
      <c r="N1047" s="11"/>
      <c r="O1047" s="11"/>
      <c r="P1047" s="11"/>
      <c r="Q1047" s="11">
        <f t="shared" si="163"/>
        <v>232474.16</v>
      </c>
      <c r="R1047" s="11"/>
      <c r="S1047" s="35"/>
      <c r="T1047" s="11"/>
      <c r="U1047" s="11"/>
      <c r="V1047" s="11"/>
      <c r="W1047" s="11"/>
      <c r="X1047" s="11"/>
      <c r="Y1047" s="11"/>
      <c r="Z1047" s="11"/>
      <c r="AA1047" s="11">
        <v>60.6</v>
      </c>
      <c r="AB1047" s="11">
        <v>232474.16</v>
      </c>
      <c r="AC1047" s="11"/>
      <c r="AD1047" s="11"/>
      <c r="AE1047" s="11"/>
      <c r="AF1047" s="74"/>
      <c r="AG1047" s="29" t="s">
        <v>1496</v>
      </c>
      <c r="AH1047" s="118"/>
      <c r="AI1047" s="159"/>
      <c r="AJ1047" s="182"/>
      <c r="AK1047" s="182"/>
      <c r="AL1047" s="182"/>
      <c r="AM1047" s="182"/>
      <c r="AN1047" s="182"/>
      <c r="AO1047" s="70">
        <f>MAX(AO$26:AO1046)+1</f>
        <v>971</v>
      </c>
      <c r="AP1047" s="70" t="s">
        <v>142</v>
      </c>
      <c r="AQ1047" s="70" t="str">
        <f t="shared" si="160"/>
        <v>971.</v>
      </c>
      <c r="AS1047" s="70"/>
      <c r="AV1047" s="114"/>
    </row>
    <row r="1048" spans="1:48" ht="22.5" customHeight="1" x14ac:dyDescent="0.25">
      <c r="A1048" s="93" t="str">
        <f t="shared" si="161"/>
        <v>972.</v>
      </c>
      <c r="B1048" s="93">
        <v>2586</v>
      </c>
      <c r="C1048" s="220" t="s">
        <v>1780</v>
      </c>
      <c r="D1048" s="8">
        <v>1969</v>
      </c>
      <c r="E1048" s="9" t="s">
        <v>23</v>
      </c>
      <c r="F1048" s="9" t="s">
        <v>24</v>
      </c>
      <c r="G1048" s="14">
        <v>2</v>
      </c>
      <c r="H1048" s="14">
        <v>2</v>
      </c>
      <c r="I1048" s="11">
        <v>551.6</v>
      </c>
      <c r="J1048" s="11">
        <v>495.6</v>
      </c>
      <c r="K1048" s="11">
        <v>495.6</v>
      </c>
      <c r="L1048" s="35">
        <v>25</v>
      </c>
      <c r="M1048" s="11">
        <f t="shared" si="162"/>
        <v>338921.4</v>
      </c>
      <c r="N1048" s="11"/>
      <c r="O1048" s="11"/>
      <c r="P1048" s="11"/>
      <c r="Q1048" s="11">
        <f t="shared" si="163"/>
        <v>338921.4</v>
      </c>
      <c r="R1048" s="11">
        <v>338921.4</v>
      </c>
      <c r="S1048" s="35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74"/>
      <c r="AG1048" s="29" t="s">
        <v>1496</v>
      </c>
      <c r="AH1048" s="118"/>
      <c r="AI1048" s="159"/>
      <c r="AJ1048" s="182" t="s">
        <v>1393</v>
      </c>
      <c r="AK1048" s="182"/>
      <c r="AL1048" s="182"/>
      <c r="AM1048" s="182"/>
      <c r="AN1048" s="182"/>
      <c r="AO1048" s="70">
        <f>MAX(AO$26:AO1047)+1</f>
        <v>972</v>
      </c>
      <c r="AP1048" s="70" t="s">
        <v>142</v>
      </c>
      <c r="AQ1048" s="70" t="str">
        <f t="shared" si="160"/>
        <v>972.</v>
      </c>
      <c r="AS1048" s="70"/>
      <c r="AV1048" s="114"/>
    </row>
    <row r="1049" spans="1:48" ht="22.5" customHeight="1" x14ac:dyDescent="0.25">
      <c r="A1049" s="93" t="str">
        <f t="shared" si="161"/>
        <v>973.</v>
      </c>
      <c r="B1049" s="93">
        <v>2570</v>
      </c>
      <c r="C1049" s="220" t="s">
        <v>1777</v>
      </c>
      <c r="D1049" s="8">
        <v>1968</v>
      </c>
      <c r="E1049" s="9" t="s">
        <v>23</v>
      </c>
      <c r="F1049" s="9" t="s">
        <v>25</v>
      </c>
      <c r="G1049" s="14">
        <v>2</v>
      </c>
      <c r="H1049" s="14">
        <v>2</v>
      </c>
      <c r="I1049" s="11">
        <v>362.5</v>
      </c>
      <c r="J1049" s="11">
        <v>329.1</v>
      </c>
      <c r="K1049" s="11">
        <v>329.1</v>
      </c>
      <c r="L1049" s="35">
        <v>17</v>
      </c>
      <c r="M1049" s="11">
        <f t="shared" si="162"/>
        <v>1944695.5</v>
      </c>
      <c r="N1049" s="11"/>
      <c r="O1049" s="11"/>
      <c r="P1049" s="11"/>
      <c r="Q1049" s="11">
        <f t="shared" si="163"/>
        <v>1944695.5</v>
      </c>
      <c r="R1049" s="11"/>
      <c r="S1049" s="35"/>
      <c r="T1049" s="11"/>
      <c r="U1049" s="11">
        <v>258.5</v>
      </c>
      <c r="V1049" s="11">
        <v>1944695.5</v>
      </c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74"/>
      <c r="AG1049" s="29" t="s">
        <v>2336</v>
      </c>
      <c r="AH1049" s="118"/>
      <c r="AI1049" s="159"/>
      <c r="AJ1049" s="182"/>
      <c r="AK1049" s="182"/>
      <c r="AL1049" s="182"/>
      <c r="AM1049" s="182"/>
      <c r="AN1049" s="182"/>
      <c r="AO1049" s="70">
        <f>MAX(AO$26:AO1048)+1</f>
        <v>973</v>
      </c>
      <c r="AP1049" s="70" t="s">
        <v>142</v>
      </c>
      <c r="AQ1049" s="70" t="str">
        <f t="shared" si="160"/>
        <v>973.</v>
      </c>
      <c r="AS1049" s="70"/>
      <c r="AV1049" s="114"/>
    </row>
    <row r="1050" spans="1:48" ht="22.5" customHeight="1" x14ac:dyDescent="0.25">
      <c r="A1050" s="93" t="str">
        <f t="shared" si="161"/>
        <v>974.</v>
      </c>
      <c r="B1050" s="93">
        <v>2571</v>
      </c>
      <c r="C1050" s="220" t="s">
        <v>1778</v>
      </c>
      <c r="D1050" s="8">
        <v>1969</v>
      </c>
      <c r="E1050" s="9" t="s">
        <v>23</v>
      </c>
      <c r="F1050" s="9" t="s">
        <v>25</v>
      </c>
      <c r="G1050" s="14">
        <v>2</v>
      </c>
      <c r="H1050" s="14">
        <v>1</v>
      </c>
      <c r="I1050" s="11">
        <v>374.9</v>
      </c>
      <c r="J1050" s="11">
        <v>341.5</v>
      </c>
      <c r="K1050" s="11">
        <v>341.5</v>
      </c>
      <c r="L1050" s="35">
        <v>13</v>
      </c>
      <c r="M1050" s="11">
        <f t="shared" si="162"/>
        <v>2161839.6</v>
      </c>
      <c r="N1050" s="11"/>
      <c r="O1050" s="11"/>
      <c r="P1050" s="11"/>
      <c r="Q1050" s="11">
        <f t="shared" si="163"/>
        <v>2161839.6</v>
      </c>
      <c r="R1050" s="11"/>
      <c r="S1050" s="35"/>
      <c r="T1050" s="11"/>
      <c r="U1050" s="11">
        <v>265.8</v>
      </c>
      <c r="V1050" s="11">
        <v>1999613.4000000001</v>
      </c>
      <c r="W1050" s="11"/>
      <c r="X1050" s="11"/>
      <c r="Y1050" s="11"/>
      <c r="Z1050" s="11"/>
      <c r="AA1050" s="11">
        <v>60.6</v>
      </c>
      <c r="AB1050" s="11">
        <v>162226.20000000001</v>
      </c>
      <c r="AC1050" s="11"/>
      <c r="AD1050" s="11"/>
      <c r="AE1050" s="11"/>
      <c r="AF1050" s="74"/>
      <c r="AG1050" s="29" t="s">
        <v>2336</v>
      </c>
      <c r="AH1050" s="118"/>
      <c r="AI1050" s="159"/>
      <c r="AJ1050" s="182"/>
      <c r="AK1050" s="182"/>
      <c r="AL1050" s="182"/>
      <c r="AM1050" s="182"/>
      <c r="AN1050" s="182"/>
      <c r="AO1050" s="70">
        <f>MAX(AO$26:AO1049)+1</f>
        <v>974</v>
      </c>
      <c r="AP1050" s="70" t="s">
        <v>142</v>
      </c>
      <c r="AQ1050" s="70" t="str">
        <f t="shared" si="160"/>
        <v>974.</v>
      </c>
      <c r="AS1050" s="70"/>
      <c r="AV1050" s="114"/>
    </row>
    <row r="1051" spans="1:48" ht="22.5" customHeight="1" x14ac:dyDescent="0.25">
      <c r="A1051" s="93" t="str">
        <f t="shared" si="161"/>
        <v>975.</v>
      </c>
      <c r="B1051" s="93">
        <v>2574</v>
      </c>
      <c r="C1051" s="220" t="s">
        <v>1779</v>
      </c>
      <c r="D1051" s="8">
        <v>1967</v>
      </c>
      <c r="E1051" s="9" t="s">
        <v>23</v>
      </c>
      <c r="F1051" s="9" t="s">
        <v>25</v>
      </c>
      <c r="G1051" s="14">
        <v>2</v>
      </c>
      <c r="H1051" s="14">
        <v>1</v>
      </c>
      <c r="I1051" s="11">
        <v>332.6</v>
      </c>
      <c r="J1051" s="11">
        <v>305.5</v>
      </c>
      <c r="K1051" s="11">
        <v>305.5</v>
      </c>
      <c r="L1051" s="35">
        <v>16</v>
      </c>
      <c r="M1051" s="11">
        <f t="shared" si="162"/>
        <v>1802510.8</v>
      </c>
      <c r="N1051" s="11"/>
      <c r="O1051" s="11"/>
      <c r="P1051" s="11"/>
      <c r="Q1051" s="11">
        <f t="shared" si="163"/>
        <v>1802510.8</v>
      </c>
      <c r="R1051" s="11"/>
      <c r="S1051" s="35"/>
      <c r="T1051" s="11"/>
      <c r="U1051" s="11">
        <v>239.6</v>
      </c>
      <c r="V1051" s="11">
        <v>1802510.8</v>
      </c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74"/>
      <c r="AG1051" s="29" t="s">
        <v>2336</v>
      </c>
      <c r="AH1051" s="118"/>
      <c r="AI1051" s="159"/>
      <c r="AJ1051" s="182"/>
      <c r="AK1051" s="182"/>
      <c r="AL1051" s="182"/>
      <c r="AM1051" s="182"/>
      <c r="AN1051" s="182"/>
      <c r="AO1051" s="70">
        <f>MAX(AO$26:AO1050)+1</f>
        <v>975</v>
      </c>
      <c r="AP1051" s="70" t="s">
        <v>142</v>
      </c>
      <c r="AQ1051" s="70" t="str">
        <f t="shared" si="160"/>
        <v>975.</v>
      </c>
      <c r="AS1051" s="70"/>
      <c r="AV1051" s="114"/>
    </row>
    <row r="1052" spans="1:48" ht="22.5" customHeight="1" x14ac:dyDescent="0.25">
      <c r="A1052" s="93" t="str">
        <f t="shared" ref="A1052:A1053" si="164">AQ1052</f>
        <v>976.</v>
      </c>
      <c r="B1052" s="93">
        <v>2586</v>
      </c>
      <c r="C1052" s="220" t="s">
        <v>1780</v>
      </c>
      <c r="D1052" s="8">
        <v>1969</v>
      </c>
      <c r="E1052" s="9" t="s">
        <v>23</v>
      </c>
      <c r="F1052" s="9" t="s">
        <v>24</v>
      </c>
      <c r="G1052" s="14">
        <v>2</v>
      </c>
      <c r="H1052" s="14">
        <v>2</v>
      </c>
      <c r="I1052" s="11">
        <v>551.6</v>
      </c>
      <c r="J1052" s="11">
        <v>495.6</v>
      </c>
      <c r="K1052" s="11">
        <v>495.6</v>
      </c>
      <c r="L1052" s="35">
        <v>25</v>
      </c>
      <c r="M1052" s="11">
        <f t="shared" si="162"/>
        <v>3302919.65</v>
      </c>
      <c r="N1052" s="11"/>
      <c r="O1052" s="11"/>
      <c r="P1052" s="11"/>
      <c r="Q1052" s="11">
        <f t="shared" ref="Q1052:Q1053" si="165">M1052</f>
        <v>3302919.65</v>
      </c>
      <c r="R1052" s="11"/>
      <c r="S1052" s="35"/>
      <c r="T1052" s="11"/>
      <c r="U1052" s="11">
        <v>463</v>
      </c>
      <c r="V1052" s="11">
        <v>3302919.65</v>
      </c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74"/>
      <c r="AG1052" s="29" t="s">
        <v>2336</v>
      </c>
      <c r="AH1052" s="118"/>
      <c r="AI1052" s="159"/>
      <c r="AJ1052" s="182"/>
      <c r="AK1052" s="182"/>
      <c r="AL1052" s="182"/>
      <c r="AM1052" s="182"/>
      <c r="AN1052" s="182"/>
      <c r="AO1052" s="70">
        <f>MAX(AO$26:AO1051)+1</f>
        <v>976</v>
      </c>
      <c r="AP1052" s="70" t="s">
        <v>142</v>
      </c>
      <c r="AQ1052" s="70" t="str">
        <f t="shared" ref="AQ1052:AQ1053" si="166">CONCATENATE(AO1052,AP1052)</f>
        <v>976.</v>
      </c>
      <c r="AS1052" s="70"/>
      <c r="AV1052" s="114"/>
    </row>
    <row r="1053" spans="1:48" ht="22.5" customHeight="1" x14ac:dyDescent="0.25">
      <c r="A1053" s="93" t="str">
        <f t="shared" si="164"/>
        <v>977.</v>
      </c>
      <c r="B1053" s="93">
        <v>2569</v>
      </c>
      <c r="C1053" s="220" t="s">
        <v>1776</v>
      </c>
      <c r="D1053" s="8">
        <v>1969</v>
      </c>
      <c r="E1053" s="9" t="s">
        <v>23</v>
      </c>
      <c r="F1053" s="9" t="s">
        <v>25</v>
      </c>
      <c r="G1053" s="14">
        <v>2</v>
      </c>
      <c r="H1053" s="14">
        <v>2</v>
      </c>
      <c r="I1053" s="11">
        <v>370.7</v>
      </c>
      <c r="J1053" s="11">
        <v>337.3</v>
      </c>
      <c r="K1053" s="11">
        <v>337.3</v>
      </c>
      <c r="L1053" s="35">
        <v>21</v>
      </c>
      <c r="M1053" s="11">
        <f t="shared" si="162"/>
        <v>2022182.4000000001</v>
      </c>
      <c r="N1053" s="11"/>
      <c r="O1053" s="11"/>
      <c r="P1053" s="11"/>
      <c r="Q1053" s="11">
        <f t="shared" si="165"/>
        <v>2022182.4000000001</v>
      </c>
      <c r="R1053" s="11"/>
      <c r="S1053" s="35"/>
      <c r="T1053" s="11"/>
      <c r="U1053" s="11">
        <v>268.8</v>
      </c>
      <c r="V1053" s="11">
        <v>2022182.4000000001</v>
      </c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74"/>
      <c r="AG1053" s="29" t="s">
        <v>2336</v>
      </c>
      <c r="AH1053" s="118"/>
      <c r="AI1053" s="159"/>
      <c r="AJ1053" s="182"/>
      <c r="AK1053" s="182"/>
      <c r="AL1053" s="182"/>
      <c r="AM1053" s="182"/>
      <c r="AN1053" s="182"/>
      <c r="AO1053" s="70">
        <f>MAX(AO$26:AO1052)+1</f>
        <v>977</v>
      </c>
      <c r="AP1053" s="70" t="s">
        <v>142</v>
      </c>
      <c r="AQ1053" s="70" t="str">
        <f t="shared" si="166"/>
        <v>977.</v>
      </c>
      <c r="AS1053" s="70"/>
      <c r="AV1053" s="114"/>
    </row>
    <row r="1054" spans="1:48" ht="22.5" customHeight="1" x14ac:dyDescent="0.25">
      <c r="A1054" s="93"/>
      <c r="B1054" s="93"/>
      <c r="C1054" s="236" t="s">
        <v>2332</v>
      </c>
      <c r="D1054" s="8"/>
      <c r="E1054" s="8"/>
      <c r="F1054" s="8"/>
      <c r="G1054" s="14"/>
      <c r="H1054" s="14"/>
      <c r="I1054" s="6">
        <f>I1055+I1070+I1090</f>
        <v>104706.61000000003</v>
      </c>
      <c r="J1054" s="6">
        <f>J1055+J1070+J1090</f>
        <v>66103.69</v>
      </c>
      <c r="K1054" s="6">
        <f>K1055+K1070+K1090</f>
        <v>66000.19</v>
      </c>
      <c r="L1054" s="34">
        <f>L1055+L1070+L1090</f>
        <v>6141</v>
      </c>
      <c r="M1054" s="6">
        <f>M1055+M1070+M1090</f>
        <v>63295637.149999976</v>
      </c>
      <c r="N1054" s="6"/>
      <c r="O1054" s="6"/>
      <c r="P1054" s="6"/>
      <c r="Q1054" s="6">
        <f>Q1055+Q1070+Q1090</f>
        <v>63295637.149999976</v>
      </c>
      <c r="R1054" s="6">
        <f>R1055+R1070+R1090</f>
        <v>28142950.529999994</v>
      </c>
      <c r="S1054" s="6"/>
      <c r="T1054" s="6"/>
      <c r="U1054" s="6">
        <f>U1055+U1070+U1090</f>
        <v>7607.7599999999993</v>
      </c>
      <c r="V1054" s="6">
        <f>V1055+V1070+V1090</f>
        <v>28741825.140000001</v>
      </c>
      <c r="W1054" s="6"/>
      <c r="X1054" s="6"/>
      <c r="Y1054" s="6">
        <f>Y1055+Y1070+Y1090</f>
        <v>1221.6399999999999</v>
      </c>
      <c r="Z1054" s="6">
        <f>Z1055+Z1070+Z1090</f>
        <v>2051205.02</v>
      </c>
      <c r="AA1054" s="6">
        <f>AA1055+AA1070+AA1090</f>
        <v>1075.52</v>
      </c>
      <c r="AB1054" s="6">
        <f>AB1055+AB1070+AB1090</f>
        <v>3175281.3599999994</v>
      </c>
      <c r="AC1054" s="6"/>
      <c r="AD1054" s="6"/>
      <c r="AE1054" s="6"/>
      <c r="AF1054" s="201">
        <f>AF1055+AF1070+AF1090</f>
        <v>1184375.1000000001</v>
      </c>
      <c r="AG1054" s="30"/>
      <c r="AH1054" s="101"/>
      <c r="AI1054" s="159"/>
      <c r="AJ1054" s="182"/>
      <c r="AK1054" s="182"/>
      <c r="AL1054" s="182"/>
      <c r="AM1054" s="182"/>
      <c r="AN1054" s="182"/>
      <c r="AR1054" s="70"/>
      <c r="AS1054" s="70"/>
      <c r="AV1054" s="114"/>
    </row>
    <row r="1055" spans="1:48" ht="22.5" customHeight="1" x14ac:dyDescent="0.25">
      <c r="A1055" s="93"/>
      <c r="B1055" s="93"/>
      <c r="C1055" s="236" t="s">
        <v>188</v>
      </c>
      <c r="D1055" s="8"/>
      <c r="E1055" s="8"/>
      <c r="F1055" s="8"/>
      <c r="G1055" s="14"/>
      <c r="H1055" s="14"/>
      <c r="I1055" s="6">
        <f>SUM(I1056:I1069)</f>
        <v>8726.34</v>
      </c>
      <c r="J1055" s="6">
        <f>SUM(J1056:J1069)</f>
        <v>5483.9000000000005</v>
      </c>
      <c r="K1055" s="6">
        <f>SUM(K1056:K1069)</f>
        <v>5483.9000000000005</v>
      </c>
      <c r="L1055" s="34">
        <f>SUM(L1056:L1069)</f>
        <v>399</v>
      </c>
      <c r="M1055" s="6">
        <f>SUM(M1056:M1069)</f>
        <v>5772273.0800000001</v>
      </c>
      <c r="N1055" s="6"/>
      <c r="O1055" s="6"/>
      <c r="P1055" s="6"/>
      <c r="Q1055" s="6">
        <f>SUM(Q1056:Q1069)</f>
        <v>5772273.0800000001</v>
      </c>
      <c r="R1055" s="6">
        <f>SUM(R1056:R1069)</f>
        <v>1961346.54</v>
      </c>
      <c r="S1055" s="6"/>
      <c r="T1055" s="6"/>
      <c r="U1055" s="6">
        <f>SUM(U1056:U1069)</f>
        <v>489.73</v>
      </c>
      <c r="V1055" s="6">
        <f>SUM(V1056:V1069)</f>
        <v>1797047.87</v>
      </c>
      <c r="W1055" s="6"/>
      <c r="X1055" s="6"/>
      <c r="Y1055" s="6">
        <f>SUM(Y1056:Y1069)</f>
        <v>390</v>
      </c>
      <c r="Z1055" s="6">
        <f>SUM(Z1056:Z1069)</f>
        <v>650342</v>
      </c>
      <c r="AA1055" s="6">
        <f>SUM(AA1056:AA1069)</f>
        <v>204</v>
      </c>
      <c r="AB1055" s="6">
        <f>SUM(AB1056:AB1069)</f>
        <v>733897.16999999993</v>
      </c>
      <c r="AC1055" s="6"/>
      <c r="AD1055" s="6"/>
      <c r="AE1055" s="6"/>
      <c r="AF1055" s="201">
        <f>SUM(AF1056:AF1069)</f>
        <v>629639.5</v>
      </c>
      <c r="AG1055" s="30"/>
      <c r="AH1055" s="101"/>
      <c r="AI1055" s="159"/>
      <c r="AJ1055" s="182"/>
      <c r="AK1055" s="182"/>
      <c r="AL1055" s="182"/>
      <c r="AM1055" s="182"/>
      <c r="AN1055" s="182"/>
      <c r="AR1055" s="70"/>
      <c r="AS1055" s="70"/>
      <c r="AV1055" s="114"/>
    </row>
    <row r="1056" spans="1:48" ht="22.5" customHeight="1" x14ac:dyDescent="0.25">
      <c r="A1056" s="93" t="str">
        <f t="shared" ref="A1056:A1116" si="167">AQ1056</f>
        <v>978.</v>
      </c>
      <c r="B1056" s="93">
        <v>2713</v>
      </c>
      <c r="C1056" s="220" t="s">
        <v>668</v>
      </c>
      <c r="D1056" s="9">
        <v>1982</v>
      </c>
      <c r="E1056" s="9" t="s">
        <v>23</v>
      </c>
      <c r="F1056" s="4" t="s">
        <v>26</v>
      </c>
      <c r="G1056" s="12">
        <v>2</v>
      </c>
      <c r="H1056" s="12">
        <v>1</v>
      </c>
      <c r="I1056" s="11">
        <v>328.8</v>
      </c>
      <c r="J1056" s="11">
        <v>295.2</v>
      </c>
      <c r="K1056" s="11">
        <v>295.2</v>
      </c>
      <c r="L1056" s="35">
        <v>10</v>
      </c>
      <c r="M1056" s="11">
        <f t="shared" ref="M1056:M1069" si="168">R1056+T1056+V1056+X1056+Z1056+AB1056+AE1056+AF1056</f>
        <v>78221.440000000002</v>
      </c>
      <c r="N1056" s="11"/>
      <c r="O1056" s="11"/>
      <c r="P1056" s="11"/>
      <c r="Q1056" s="11">
        <f t="shared" ref="Q1056:Q1069" si="169">M1056</f>
        <v>78221.440000000002</v>
      </c>
      <c r="R1056" s="11">
        <v>78221.440000000002</v>
      </c>
      <c r="S1056" s="35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74"/>
      <c r="AG1056" s="29" t="s">
        <v>197</v>
      </c>
      <c r="AH1056" s="118"/>
      <c r="AI1056" s="159"/>
      <c r="AJ1056" s="182" t="s">
        <v>1396</v>
      </c>
      <c r="AK1056" s="182"/>
      <c r="AL1056" s="182"/>
      <c r="AM1056" s="182"/>
      <c r="AN1056" s="182"/>
      <c r="AO1056" s="70">
        <f>MAX(AO$26:AO1055)+1</f>
        <v>978</v>
      </c>
      <c r="AP1056" s="70" t="s">
        <v>142</v>
      </c>
      <c r="AQ1056" s="70" t="str">
        <f t="shared" ref="AQ1056:AQ1116" si="170">CONCATENATE(AO1056,AP1056)</f>
        <v>978.</v>
      </c>
      <c r="AS1056" s="87"/>
      <c r="AV1056" s="114"/>
    </row>
    <row r="1057" spans="1:48" ht="22.5" customHeight="1" x14ac:dyDescent="0.25">
      <c r="A1057" s="93" t="str">
        <f t="shared" si="167"/>
        <v>979.</v>
      </c>
      <c r="B1057" s="93">
        <v>2716</v>
      </c>
      <c r="C1057" s="220" t="s">
        <v>669</v>
      </c>
      <c r="D1057" s="4">
        <v>1982</v>
      </c>
      <c r="E1057" s="9" t="s">
        <v>23</v>
      </c>
      <c r="F1057" s="4" t="s">
        <v>26</v>
      </c>
      <c r="G1057" s="12">
        <v>2</v>
      </c>
      <c r="H1057" s="12">
        <v>1</v>
      </c>
      <c r="I1057" s="11">
        <v>295.39999999999998</v>
      </c>
      <c r="J1057" s="11">
        <v>183</v>
      </c>
      <c r="K1057" s="11">
        <v>183</v>
      </c>
      <c r="L1057" s="35">
        <v>11</v>
      </c>
      <c r="M1057" s="11">
        <f t="shared" si="168"/>
        <v>198187.75</v>
      </c>
      <c r="N1057" s="11"/>
      <c r="O1057" s="11"/>
      <c r="P1057" s="11"/>
      <c r="Q1057" s="11">
        <f t="shared" si="169"/>
        <v>198187.75</v>
      </c>
      <c r="R1057" s="11">
        <f>69313.21+128874.54</f>
        <v>198187.75</v>
      </c>
      <c r="S1057" s="35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74"/>
      <c r="AG1057" s="29" t="s">
        <v>197</v>
      </c>
      <c r="AH1057" s="118"/>
      <c r="AI1057" s="159"/>
      <c r="AJ1057" s="182" t="s">
        <v>1402</v>
      </c>
      <c r="AK1057" s="182"/>
      <c r="AL1057" s="182"/>
      <c r="AM1057" s="182"/>
      <c r="AN1057" s="182"/>
      <c r="AO1057" s="70">
        <f>MAX(AO$26:AO1056)+1</f>
        <v>979</v>
      </c>
      <c r="AP1057" s="70" t="s">
        <v>142</v>
      </c>
      <c r="AQ1057" s="70" t="str">
        <f t="shared" si="170"/>
        <v>979.</v>
      </c>
      <c r="AS1057" s="87"/>
      <c r="AV1057" s="114"/>
    </row>
    <row r="1058" spans="1:48" ht="22.5" customHeight="1" x14ac:dyDescent="0.25">
      <c r="A1058" s="93" t="str">
        <f t="shared" si="167"/>
        <v>980.</v>
      </c>
      <c r="B1058" s="93">
        <v>2743</v>
      </c>
      <c r="C1058" s="220" t="s">
        <v>670</v>
      </c>
      <c r="D1058" s="4">
        <v>1933</v>
      </c>
      <c r="E1058" s="9" t="s">
        <v>23</v>
      </c>
      <c r="F1058" s="4" t="s">
        <v>25</v>
      </c>
      <c r="G1058" s="12">
        <v>2</v>
      </c>
      <c r="H1058" s="12">
        <v>2</v>
      </c>
      <c r="I1058" s="11">
        <v>635.6</v>
      </c>
      <c r="J1058" s="11">
        <v>437</v>
      </c>
      <c r="K1058" s="11">
        <v>437</v>
      </c>
      <c r="L1058" s="35">
        <v>24</v>
      </c>
      <c r="M1058" s="11">
        <f t="shared" si="168"/>
        <v>1797047.87</v>
      </c>
      <c r="N1058" s="11"/>
      <c r="O1058" s="11"/>
      <c r="P1058" s="11"/>
      <c r="Q1058" s="11">
        <f t="shared" si="169"/>
        <v>1797047.87</v>
      </c>
      <c r="R1058" s="11"/>
      <c r="S1058" s="35"/>
      <c r="T1058" s="11"/>
      <c r="U1058" s="11">
        <v>489.73</v>
      </c>
      <c r="V1058" s="11">
        <v>1797047.87</v>
      </c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74"/>
      <c r="AG1058" s="29" t="s">
        <v>197</v>
      </c>
      <c r="AH1058" s="118"/>
      <c r="AI1058" s="159"/>
      <c r="AJ1058" s="182"/>
      <c r="AK1058" s="182"/>
      <c r="AL1058" s="182"/>
      <c r="AM1058" s="182"/>
      <c r="AN1058" s="182"/>
      <c r="AO1058" s="70">
        <f>MAX(AO$26:AO1057)+1</f>
        <v>980</v>
      </c>
      <c r="AP1058" s="70" t="s">
        <v>142</v>
      </c>
      <c r="AQ1058" s="70" t="str">
        <f t="shared" si="170"/>
        <v>980.</v>
      </c>
      <c r="AS1058" s="87"/>
      <c r="AV1058" s="114"/>
    </row>
    <row r="1059" spans="1:48" ht="22.5" customHeight="1" x14ac:dyDescent="0.25">
      <c r="A1059" s="93" t="str">
        <f t="shared" si="167"/>
        <v>981.</v>
      </c>
      <c r="B1059" s="93">
        <v>2760</v>
      </c>
      <c r="C1059" s="220" t="s">
        <v>671</v>
      </c>
      <c r="D1059" s="4">
        <v>1965</v>
      </c>
      <c r="E1059" s="9" t="s">
        <v>23</v>
      </c>
      <c r="F1059" s="4" t="s">
        <v>24</v>
      </c>
      <c r="G1059" s="12">
        <v>2</v>
      </c>
      <c r="H1059" s="12">
        <v>1</v>
      </c>
      <c r="I1059" s="11">
        <v>368.1</v>
      </c>
      <c r="J1059" s="11">
        <v>233.4</v>
      </c>
      <c r="K1059" s="11">
        <v>233.4</v>
      </c>
      <c r="L1059" s="35">
        <v>14</v>
      </c>
      <c r="M1059" s="11">
        <f t="shared" si="168"/>
        <v>91045.2</v>
      </c>
      <c r="N1059" s="11"/>
      <c r="O1059" s="11"/>
      <c r="P1059" s="11"/>
      <c r="Q1059" s="11">
        <f t="shared" si="169"/>
        <v>91045.2</v>
      </c>
      <c r="R1059" s="11">
        <v>91045.2</v>
      </c>
      <c r="S1059" s="35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74"/>
      <c r="AG1059" s="29" t="s">
        <v>197</v>
      </c>
      <c r="AH1059" s="118"/>
      <c r="AI1059" s="159"/>
      <c r="AJ1059" s="182" t="s">
        <v>1396</v>
      </c>
      <c r="AK1059" s="182"/>
      <c r="AL1059" s="182"/>
      <c r="AM1059" s="182"/>
      <c r="AN1059" s="182"/>
      <c r="AO1059" s="70">
        <f>MAX(AO$26:AO1058)+1</f>
        <v>981</v>
      </c>
      <c r="AP1059" s="70" t="s">
        <v>142</v>
      </c>
      <c r="AQ1059" s="70" t="str">
        <f t="shared" si="170"/>
        <v>981.</v>
      </c>
      <c r="AS1059" s="87"/>
      <c r="AV1059" s="114"/>
    </row>
    <row r="1060" spans="1:48" ht="22.5" customHeight="1" x14ac:dyDescent="0.25">
      <c r="A1060" s="93" t="str">
        <f t="shared" si="167"/>
        <v>982.</v>
      </c>
      <c r="B1060" s="93">
        <v>2764</v>
      </c>
      <c r="C1060" s="220" t="s">
        <v>672</v>
      </c>
      <c r="D1060" s="4">
        <v>1954</v>
      </c>
      <c r="E1060" s="9" t="s">
        <v>23</v>
      </c>
      <c r="F1060" s="4" t="s">
        <v>25</v>
      </c>
      <c r="G1060" s="12">
        <v>2</v>
      </c>
      <c r="H1060" s="12">
        <v>1</v>
      </c>
      <c r="I1060" s="11">
        <v>409.9</v>
      </c>
      <c r="J1060" s="11">
        <v>276.8</v>
      </c>
      <c r="K1060" s="11">
        <v>276.8</v>
      </c>
      <c r="L1060" s="35">
        <v>18</v>
      </c>
      <c r="M1060" s="11">
        <f t="shared" si="168"/>
        <v>673770</v>
      </c>
      <c r="N1060" s="11"/>
      <c r="O1060" s="11"/>
      <c r="P1060" s="11"/>
      <c r="Q1060" s="11">
        <f t="shared" si="169"/>
        <v>673770</v>
      </c>
      <c r="R1060" s="11"/>
      <c r="S1060" s="35"/>
      <c r="T1060" s="11"/>
      <c r="U1060" s="11"/>
      <c r="V1060" s="11"/>
      <c r="W1060" s="11"/>
      <c r="X1060" s="11"/>
      <c r="Y1060" s="11"/>
      <c r="Z1060" s="11"/>
      <c r="AA1060" s="11">
        <v>78.400000000000006</v>
      </c>
      <c r="AB1060" s="11">
        <v>511976.11</v>
      </c>
      <c r="AC1060" s="11"/>
      <c r="AD1060" s="11"/>
      <c r="AE1060" s="11"/>
      <c r="AF1060" s="74">
        <v>161793.89000000001</v>
      </c>
      <c r="AG1060" s="29" t="s">
        <v>197</v>
      </c>
      <c r="AH1060" s="118"/>
      <c r="AI1060" s="159"/>
      <c r="AJ1060" s="182"/>
      <c r="AK1060" s="182"/>
      <c r="AL1060" s="182"/>
      <c r="AM1060" s="182"/>
      <c r="AN1060" s="182"/>
      <c r="AO1060" s="70">
        <f>MAX(AO$26:AO1059)+1</f>
        <v>982</v>
      </c>
      <c r="AP1060" s="70" t="s">
        <v>142</v>
      </c>
      <c r="AQ1060" s="70" t="str">
        <f t="shared" si="170"/>
        <v>982.</v>
      </c>
      <c r="AS1060" s="87"/>
      <c r="AV1060" s="114"/>
    </row>
    <row r="1061" spans="1:48" ht="22.5" customHeight="1" x14ac:dyDescent="0.25">
      <c r="A1061" s="93" t="str">
        <f t="shared" si="167"/>
        <v>983.</v>
      </c>
      <c r="B1061" s="93">
        <v>2761</v>
      </c>
      <c r="C1061" s="220" t="s">
        <v>1485</v>
      </c>
      <c r="D1061" s="4">
        <v>1926</v>
      </c>
      <c r="E1061" s="9" t="s">
        <v>23</v>
      </c>
      <c r="F1061" s="4" t="s">
        <v>25</v>
      </c>
      <c r="G1061" s="12">
        <v>1</v>
      </c>
      <c r="H1061" s="12">
        <v>1</v>
      </c>
      <c r="I1061" s="11">
        <v>201.7</v>
      </c>
      <c r="J1061" s="11">
        <v>158.9</v>
      </c>
      <c r="K1061" s="11">
        <v>158.9</v>
      </c>
      <c r="L1061" s="35">
        <v>10</v>
      </c>
      <c r="M1061" s="11">
        <f t="shared" si="168"/>
        <v>117868.94</v>
      </c>
      <c r="N1061" s="11"/>
      <c r="O1061" s="11"/>
      <c r="P1061" s="11"/>
      <c r="Q1061" s="11">
        <f t="shared" si="169"/>
        <v>117868.94</v>
      </c>
      <c r="R1061" s="11"/>
      <c r="S1061" s="35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74">
        <v>117868.94</v>
      </c>
      <c r="AG1061" s="29" t="s">
        <v>197</v>
      </c>
      <c r="AH1061" s="118"/>
      <c r="AI1061" s="159"/>
      <c r="AJ1061" s="182"/>
      <c r="AK1061" s="182"/>
      <c r="AL1061" s="182"/>
      <c r="AM1061" s="182"/>
      <c r="AN1061" s="182"/>
      <c r="AO1061" s="70">
        <f>MAX(AO$26:AO1060)+1</f>
        <v>983</v>
      </c>
      <c r="AP1061" s="70" t="s">
        <v>142</v>
      </c>
      <c r="AQ1061" s="70" t="str">
        <f t="shared" si="170"/>
        <v>983.</v>
      </c>
      <c r="AS1061" s="87"/>
      <c r="AV1061" s="114"/>
    </row>
    <row r="1062" spans="1:48" ht="22.5" customHeight="1" x14ac:dyDescent="0.25">
      <c r="A1062" s="93" t="str">
        <f t="shared" si="167"/>
        <v>984.</v>
      </c>
      <c r="B1062" s="93">
        <v>2770</v>
      </c>
      <c r="C1062" s="220" t="s">
        <v>650</v>
      </c>
      <c r="D1062" s="4">
        <v>1953</v>
      </c>
      <c r="E1062" s="9" t="s">
        <v>23</v>
      </c>
      <c r="F1062" s="4" t="s">
        <v>25</v>
      </c>
      <c r="G1062" s="12">
        <v>2</v>
      </c>
      <c r="H1062" s="12">
        <v>1</v>
      </c>
      <c r="I1062" s="11">
        <v>495.6</v>
      </c>
      <c r="J1062" s="11">
        <v>315.89999999999998</v>
      </c>
      <c r="K1062" s="11">
        <v>315.89999999999998</v>
      </c>
      <c r="L1062" s="35">
        <v>25</v>
      </c>
      <c r="M1062" s="11">
        <f t="shared" si="168"/>
        <v>1008038.5499999999</v>
      </c>
      <c r="N1062" s="11"/>
      <c r="O1062" s="11"/>
      <c r="P1062" s="11"/>
      <c r="Q1062" s="11">
        <f t="shared" si="169"/>
        <v>1008038.5499999999</v>
      </c>
      <c r="R1062" s="11">
        <v>128092.58</v>
      </c>
      <c r="S1062" s="35"/>
      <c r="T1062" s="11"/>
      <c r="U1062" s="11"/>
      <c r="V1062" s="11"/>
      <c r="W1062" s="11"/>
      <c r="X1062" s="11"/>
      <c r="Y1062" s="11">
        <v>390</v>
      </c>
      <c r="Z1062" s="11">
        <v>650342</v>
      </c>
      <c r="AA1062" s="11"/>
      <c r="AB1062" s="11"/>
      <c r="AC1062" s="11"/>
      <c r="AD1062" s="11"/>
      <c r="AE1062" s="11"/>
      <c r="AF1062" s="74">
        <v>229603.97</v>
      </c>
      <c r="AG1062" s="29" t="s">
        <v>197</v>
      </c>
      <c r="AH1062" s="118"/>
      <c r="AI1062" s="159"/>
      <c r="AJ1062" s="182" t="s">
        <v>1393</v>
      </c>
      <c r="AK1062" s="182"/>
      <c r="AL1062" s="182"/>
      <c r="AM1062" s="182"/>
      <c r="AN1062" s="182"/>
      <c r="AO1062" s="70">
        <f>MAX(AO$26:AO1061)+1</f>
        <v>984</v>
      </c>
      <c r="AP1062" s="70" t="s">
        <v>142</v>
      </c>
      <c r="AQ1062" s="70" t="str">
        <f t="shared" si="170"/>
        <v>984.</v>
      </c>
      <c r="AS1062" s="87"/>
      <c r="AV1062" s="114"/>
    </row>
    <row r="1063" spans="1:48" ht="22.5" customHeight="1" x14ac:dyDescent="0.25">
      <c r="A1063" s="93" t="str">
        <f t="shared" si="167"/>
        <v>985.</v>
      </c>
      <c r="B1063" s="93">
        <v>2785</v>
      </c>
      <c r="C1063" s="220" t="s">
        <v>673</v>
      </c>
      <c r="D1063" s="4">
        <v>1952</v>
      </c>
      <c r="E1063" s="9" t="s">
        <v>23</v>
      </c>
      <c r="F1063" s="4" t="s">
        <v>25</v>
      </c>
      <c r="G1063" s="12">
        <v>2</v>
      </c>
      <c r="H1063" s="12">
        <v>1</v>
      </c>
      <c r="I1063" s="11">
        <v>411.64</v>
      </c>
      <c r="J1063" s="11">
        <v>263.89999999999998</v>
      </c>
      <c r="K1063" s="11">
        <v>263.89999999999998</v>
      </c>
      <c r="L1063" s="35">
        <v>14</v>
      </c>
      <c r="M1063" s="11">
        <f t="shared" si="168"/>
        <v>121984.33</v>
      </c>
      <c r="N1063" s="11"/>
      <c r="O1063" s="11"/>
      <c r="P1063" s="11"/>
      <c r="Q1063" s="11">
        <f t="shared" si="169"/>
        <v>121984.33</v>
      </c>
      <c r="R1063" s="11"/>
      <c r="S1063" s="35"/>
      <c r="T1063" s="11"/>
      <c r="U1063" s="11"/>
      <c r="V1063" s="11"/>
      <c r="W1063" s="11"/>
      <c r="X1063" s="11"/>
      <c r="Y1063" s="11"/>
      <c r="Z1063" s="11"/>
      <c r="AA1063" s="11">
        <v>62.8</v>
      </c>
      <c r="AB1063" s="11">
        <v>121984.33</v>
      </c>
      <c r="AC1063" s="11"/>
      <c r="AD1063" s="11"/>
      <c r="AE1063" s="11"/>
      <c r="AF1063" s="74"/>
      <c r="AG1063" s="29" t="s">
        <v>197</v>
      </c>
      <c r="AH1063" s="118"/>
      <c r="AI1063" s="159"/>
      <c r="AJ1063" s="182"/>
      <c r="AK1063" s="182"/>
      <c r="AL1063" s="182"/>
      <c r="AM1063" s="182"/>
      <c r="AN1063" s="182"/>
      <c r="AO1063" s="70">
        <f>MAX(AO$26:AO1062)+1</f>
        <v>985</v>
      </c>
      <c r="AP1063" s="70" t="s">
        <v>142</v>
      </c>
      <c r="AQ1063" s="70" t="str">
        <f t="shared" si="170"/>
        <v>985.</v>
      </c>
      <c r="AS1063" s="87"/>
      <c r="AV1063" s="114"/>
    </row>
    <row r="1064" spans="1:48" ht="22.5" customHeight="1" x14ac:dyDescent="0.25">
      <c r="A1064" s="93" t="str">
        <f t="shared" si="167"/>
        <v>986.</v>
      </c>
      <c r="B1064" s="93">
        <v>2787</v>
      </c>
      <c r="C1064" s="220" t="s">
        <v>674</v>
      </c>
      <c r="D1064" s="4">
        <v>1952</v>
      </c>
      <c r="E1064" s="9" t="s">
        <v>23</v>
      </c>
      <c r="F1064" s="4" t="s">
        <v>25</v>
      </c>
      <c r="G1064" s="12">
        <v>2</v>
      </c>
      <c r="H1064" s="12">
        <v>1</v>
      </c>
      <c r="I1064" s="11">
        <v>390.5</v>
      </c>
      <c r="J1064" s="11">
        <v>258.8</v>
      </c>
      <c r="K1064" s="11">
        <v>258.8</v>
      </c>
      <c r="L1064" s="35">
        <v>16</v>
      </c>
      <c r="M1064" s="11">
        <f t="shared" si="168"/>
        <v>99936.73</v>
      </c>
      <c r="N1064" s="11"/>
      <c r="O1064" s="11"/>
      <c r="P1064" s="11"/>
      <c r="Q1064" s="11">
        <f t="shared" si="169"/>
        <v>99936.73</v>
      </c>
      <c r="R1064" s="11"/>
      <c r="S1064" s="35"/>
      <c r="T1064" s="11"/>
      <c r="U1064" s="11"/>
      <c r="V1064" s="11"/>
      <c r="W1064" s="11"/>
      <c r="X1064" s="11"/>
      <c r="Y1064" s="11"/>
      <c r="Z1064" s="11"/>
      <c r="AA1064" s="11">
        <v>62.8</v>
      </c>
      <c r="AB1064" s="11">
        <v>99936.73</v>
      </c>
      <c r="AC1064" s="11"/>
      <c r="AD1064" s="11"/>
      <c r="AE1064" s="11"/>
      <c r="AF1064" s="74"/>
      <c r="AG1064" s="29" t="s">
        <v>197</v>
      </c>
      <c r="AH1064" s="118"/>
      <c r="AI1064" s="159"/>
      <c r="AJ1064" s="182"/>
      <c r="AK1064" s="182"/>
      <c r="AL1064" s="182"/>
      <c r="AM1064" s="182"/>
      <c r="AN1064" s="182"/>
      <c r="AO1064" s="70">
        <f>MAX(AO$26:AO1063)+1</f>
        <v>986</v>
      </c>
      <c r="AP1064" s="70" t="s">
        <v>142</v>
      </c>
      <c r="AQ1064" s="70" t="str">
        <f t="shared" si="170"/>
        <v>986.</v>
      </c>
      <c r="AS1064" s="87"/>
      <c r="AV1064" s="114"/>
    </row>
    <row r="1065" spans="1:48" ht="22.5" customHeight="1" x14ac:dyDescent="0.25">
      <c r="A1065" s="93" t="str">
        <f t="shared" si="167"/>
        <v>987.</v>
      </c>
      <c r="B1065" s="93">
        <v>2866</v>
      </c>
      <c r="C1065" s="220" t="s">
        <v>139</v>
      </c>
      <c r="D1065" s="4">
        <v>1979</v>
      </c>
      <c r="E1065" s="9" t="s">
        <v>23</v>
      </c>
      <c r="F1065" s="4" t="s">
        <v>24</v>
      </c>
      <c r="G1065" s="12">
        <v>2</v>
      </c>
      <c r="H1065" s="12">
        <v>2</v>
      </c>
      <c r="I1065" s="11">
        <v>782.1</v>
      </c>
      <c r="J1065" s="11">
        <v>456.4</v>
      </c>
      <c r="K1065" s="11">
        <v>456.4</v>
      </c>
      <c r="L1065" s="35">
        <v>34</v>
      </c>
      <c r="M1065" s="11">
        <f t="shared" si="168"/>
        <v>310768.02</v>
      </c>
      <c r="N1065" s="11"/>
      <c r="O1065" s="11"/>
      <c r="P1065" s="11"/>
      <c r="Q1065" s="11">
        <f t="shared" si="169"/>
        <v>310768.02</v>
      </c>
      <c r="R1065" s="11">
        <v>310768.02</v>
      </c>
      <c r="S1065" s="35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74"/>
      <c r="AG1065" s="29" t="s">
        <v>197</v>
      </c>
      <c r="AH1065" s="118"/>
      <c r="AI1065" s="159"/>
      <c r="AJ1065" s="182" t="s">
        <v>1393</v>
      </c>
      <c r="AK1065" s="182"/>
      <c r="AL1065" s="182"/>
      <c r="AM1065" s="182"/>
      <c r="AN1065" s="182"/>
      <c r="AO1065" s="70">
        <f>MAX(AO$26:AO1064)+1</f>
        <v>987</v>
      </c>
      <c r="AP1065" s="70" t="s">
        <v>142</v>
      </c>
      <c r="AQ1065" s="70" t="str">
        <f t="shared" si="170"/>
        <v>987.</v>
      </c>
      <c r="AS1065" s="87"/>
      <c r="AV1065" s="114"/>
    </row>
    <row r="1066" spans="1:48" ht="22.5" customHeight="1" x14ac:dyDescent="0.25">
      <c r="A1066" s="93" t="str">
        <f t="shared" si="167"/>
        <v>988.</v>
      </c>
      <c r="B1066" s="93">
        <v>2887</v>
      </c>
      <c r="C1066" s="220" t="s">
        <v>676</v>
      </c>
      <c r="D1066" s="4">
        <v>1973</v>
      </c>
      <c r="E1066" s="9" t="s">
        <v>23</v>
      </c>
      <c r="F1066" s="4" t="s">
        <v>24</v>
      </c>
      <c r="G1066" s="12">
        <v>2</v>
      </c>
      <c r="H1066" s="12">
        <v>2</v>
      </c>
      <c r="I1066" s="11">
        <v>741.1</v>
      </c>
      <c r="J1066" s="11">
        <v>432.3</v>
      </c>
      <c r="K1066" s="11">
        <v>432.3</v>
      </c>
      <c r="L1066" s="35">
        <v>34</v>
      </c>
      <c r="M1066" s="11">
        <f t="shared" si="168"/>
        <v>237321.24</v>
      </c>
      <c r="N1066" s="11"/>
      <c r="O1066" s="11"/>
      <c r="P1066" s="11"/>
      <c r="Q1066" s="11">
        <f t="shared" si="169"/>
        <v>237321.24</v>
      </c>
      <c r="R1066" s="11">
        <v>237321.24</v>
      </c>
      <c r="S1066" s="35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74"/>
      <c r="AG1066" s="29" t="s">
        <v>197</v>
      </c>
      <c r="AH1066" s="118"/>
      <c r="AI1066" s="159"/>
      <c r="AJ1066" s="182" t="s">
        <v>1393</v>
      </c>
      <c r="AK1066" s="182"/>
      <c r="AL1066" s="182"/>
      <c r="AM1066" s="182"/>
      <c r="AN1066" s="182"/>
      <c r="AO1066" s="70">
        <f>MAX(AO$26:AO1065)+1</f>
        <v>988</v>
      </c>
      <c r="AP1066" s="70" t="s">
        <v>142</v>
      </c>
      <c r="AQ1066" s="70" t="str">
        <f t="shared" si="170"/>
        <v>988.</v>
      </c>
      <c r="AS1066" s="87"/>
      <c r="AV1066" s="114"/>
    </row>
    <row r="1067" spans="1:48" ht="22.5" customHeight="1" x14ac:dyDescent="0.25">
      <c r="A1067" s="93" t="str">
        <f t="shared" si="167"/>
        <v>989.</v>
      </c>
      <c r="B1067" s="93">
        <v>2906</v>
      </c>
      <c r="C1067" s="220" t="s">
        <v>677</v>
      </c>
      <c r="D1067" s="4">
        <v>1966</v>
      </c>
      <c r="E1067" s="9" t="s">
        <v>23</v>
      </c>
      <c r="F1067" s="4" t="s">
        <v>24</v>
      </c>
      <c r="G1067" s="12">
        <v>2</v>
      </c>
      <c r="H1067" s="12">
        <v>2</v>
      </c>
      <c r="I1067" s="11">
        <v>531</v>
      </c>
      <c r="J1067" s="11">
        <v>297.7</v>
      </c>
      <c r="K1067" s="11">
        <v>297.7</v>
      </c>
      <c r="L1067" s="35">
        <v>13</v>
      </c>
      <c r="M1067" s="11">
        <f t="shared" si="168"/>
        <v>270645.59999999998</v>
      </c>
      <c r="N1067" s="11"/>
      <c r="O1067" s="11"/>
      <c r="P1067" s="11"/>
      <c r="Q1067" s="11">
        <f t="shared" si="169"/>
        <v>270645.59999999998</v>
      </c>
      <c r="R1067" s="11">
        <v>270645.59999999998</v>
      </c>
      <c r="S1067" s="35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74"/>
      <c r="AG1067" s="29" t="s">
        <v>197</v>
      </c>
      <c r="AH1067" s="118"/>
      <c r="AI1067" s="159"/>
      <c r="AJ1067" s="182" t="s">
        <v>1393</v>
      </c>
      <c r="AK1067" s="182"/>
      <c r="AL1067" s="182"/>
      <c r="AM1067" s="182"/>
      <c r="AN1067" s="182"/>
      <c r="AO1067" s="70">
        <f>MAX(AO$26:AO1066)+1</f>
        <v>989</v>
      </c>
      <c r="AP1067" s="70" t="s">
        <v>142</v>
      </c>
      <c r="AQ1067" s="70" t="str">
        <f t="shared" si="170"/>
        <v>989.</v>
      </c>
      <c r="AS1067" s="87"/>
      <c r="AV1067" s="114"/>
    </row>
    <row r="1068" spans="1:48" ht="22.5" customHeight="1" x14ac:dyDescent="0.25">
      <c r="A1068" s="93" t="str">
        <f t="shared" si="167"/>
        <v>990.</v>
      </c>
      <c r="B1068" s="93">
        <v>2913</v>
      </c>
      <c r="C1068" s="220" t="s">
        <v>678</v>
      </c>
      <c r="D1068" s="4">
        <v>1973</v>
      </c>
      <c r="E1068" s="9" t="s">
        <v>23</v>
      </c>
      <c r="F1068" s="4" t="s">
        <v>24</v>
      </c>
      <c r="G1068" s="12">
        <v>2</v>
      </c>
      <c r="H1068" s="12">
        <v>1</v>
      </c>
      <c r="I1068" s="11">
        <v>342.1</v>
      </c>
      <c r="J1068" s="11">
        <v>221.6</v>
      </c>
      <c r="K1068" s="11">
        <v>221.6</v>
      </c>
      <c r="L1068" s="35">
        <v>10</v>
      </c>
      <c r="M1068" s="11">
        <f t="shared" si="168"/>
        <v>138052.93</v>
      </c>
      <c r="N1068" s="11"/>
      <c r="O1068" s="11"/>
      <c r="P1068" s="11"/>
      <c r="Q1068" s="11">
        <f t="shared" si="169"/>
        <v>138052.93</v>
      </c>
      <c r="R1068" s="11">
        <v>138052.93</v>
      </c>
      <c r="S1068" s="35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74"/>
      <c r="AG1068" s="29" t="s">
        <v>197</v>
      </c>
      <c r="AH1068" s="118"/>
      <c r="AI1068" s="159"/>
      <c r="AJ1068" s="182" t="s">
        <v>1393</v>
      </c>
      <c r="AK1068" s="182"/>
      <c r="AL1068" s="182"/>
      <c r="AM1068" s="182"/>
      <c r="AN1068" s="182"/>
      <c r="AO1068" s="70">
        <f>MAX(AO$26:AO1067)+1</f>
        <v>990</v>
      </c>
      <c r="AP1068" s="70" t="s">
        <v>142</v>
      </c>
      <c r="AQ1068" s="70" t="str">
        <f t="shared" si="170"/>
        <v>990.</v>
      </c>
      <c r="AS1068" s="87"/>
      <c r="AV1068" s="114"/>
    </row>
    <row r="1069" spans="1:48" ht="22.5" customHeight="1" x14ac:dyDescent="0.25">
      <c r="A1069" s="93" t="str">
        <f t="shared" si="167"/>
        <v>991.</v>
      </c>
      <c r="B1069" s="93">
        <v>2938</v>
      </c>
      <c r="C1069" s="220" t="s">
        <v>679</v>
      </c>
      <c r="D1069" s="4">
        <v>1990</v>
      </c>
      <c r="E1069" s="9" t="s">
        <v>23</v>
      </c>
      <c r="F1069" s="4" t="s">
        <v>24</v>
      </c>
      <c r="G1069" s="12">
        <v>5</v>
      </c>
      <c r="H1069" s="12">
        <v>3</v>
      </c>
      <c r="I1069" s="11">
        <v>2792.8</v>
      </c>
      <c r="J1069" s="11">
        <v>1653</v>
      </c>
      <c r="K1069" s="11">
        <v>1653</v>
      </c>
      <c r="L1069" s="35">
        <v>166</v>
      </c>
      <c r="M1069" s="11">
        <f t="shared" si="168"/>
        <v>629384.48</v>
      </c>
      <c r="N1069" s="11"/>
      <c r="O1069" s="11"/>
      <c r="P1069" s="11"/>
      <c r="Q1069" s="11">
        <f t="shared" si="169"/>
        <v>629384.48</v>
      </c>
      <c r="R1069" s="11">
        <v>509011.78</v>
      </c>
      <c r="S1069" s="35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74">
        <v>120372.7</v>
      </c>
      <c r="AG1069" s="29" t="s">
        <v>197</v>
      </c>
      <c r="AH1069" s="118"/>
      <c r="AI1069" s="159"/>
      <c r="AJ1069" s="182" t="s">
        <v>1396</v>
      </c>
      <c r="AK1069" s="182"/>
      <c r="AL1069" s="182"/>
      <c r="AM1069" s="182"/>
      <c r="AN1069" s="182"/>
      <c r="AO1069" s="70">
        <f>MAX(AO$26:AO1068)+1</f>
        <v>991</v>
      </c>
      <c r="AP1069" s="70" t="s">
        <v>142</v>
      </c>
      <c r="AQ1069" s="70" t="str">
        <f t="shared" si="170"/>
        <v>991.</v>
      </c>
      <c r="AS1069" s="87"/>
      <c r="AV1069" s="114"/>
    </row>
    <row r="1070" spans="1:48" ht="22.5" customHeight="1" x14ac:dyDescent="0.25">
      <c r="A1070" s="93" t="str">
        <f t="shared" si="167"/>
        <v/>
      </c>
      <c r="B1070" s="93"/>
      <c r="C1070" s="236" t="s">
        <v>189</v>
      </c>
      <c r="D1070" s="8"/>
      <c r="E1070" s="8"/>
      <c r="F1070" s="8"/>
      <c r="G1070" s="14"/>
      <c r="H1070" s="14"/>
      <c r="I1070" s="6">
        <f>SUM(I1071:I1089)</f>
        <v>17059.260000000002</v>
      </c>
      <c r="J1070" s="6">
        <f>SUM(J1071:J1089)</f>
        <v>11134.9</v>
      </c>
      <c r="K1070" s="6">
        <f>SUM(K1071:K1089)</f>
        <v>11134.9</v>
      </c>
      <c r="L1070" s="34">
        <f>SUM(L1071:L1089)</f>
        <v>738</v>
      </c>
      <c r="M1070" s="6">
        <f>SUM(M1071:M1089)</f>
        <v>8356060.959999999</v>
      </c>
      <c r="N1070" s="6"/>
      <c r="O1070" s="6"/>
      <c r="P1070" s="6"/>
      <c r="Q1070" s="6">
        <f>SUM(Q1071:Q1089)</f>
        <v>8356060.959999999</v>
      </c>
      <c r="R1070" s="6">
        <f>SUM(R1071:R1089)</f>
        <v>4994645.88</v>
      </c>
      <c r="S1070" s="6"/>
      <c r="T1070" s="6"/>
      <c r="U1070" s="6">
        <f>SUM(U1071:U1089)</f>
        <v>689.3</v>
      </c>
      <c r="V1070" s="6">
        <f>SUM(V1071:V1089)</f>
        <v>2587037.66</v>
      </c>
      <c r="W1070" s="6"/>
      <c r="X1070" s="6"/>
      <c r="Y1070" s="6"/>
      <c r="Z1070" s="6"/>
      <c r="AA1070" s="6">
        <f>SUM(AA1071:AA1089)</f>
        <v>196</v>
      </c>
      <c r="AB1070" s="6">
        <f>SUM(AB1071:AB1089)</f>
        <v>453261.42000000004</v>
      </c>
      <c r="AC1070" s="6"/>
      <c r="AD1070" s="6"/>
      <c r="AE1070" s="6"/>
      <c r="AF1070" s="201">
        <f>SUM(AF1071:AF1089)</f>
        <v>321116</v>
      </c>
      <c r="AG1070" s="30"/>
      <c r="AH1070" s="101"/>
      <c r="AI1070" s="159"/>
      <c r="AJ1070" s="182"/>
      <c r="AK1070" s="182"/>
      <c r="AL1070" s="182"/>
      <c r="AM1070" s="182"/>
      <c r="AN1070" s="182"/>
      <c r="AQ1070" s="70" t="str">
        <f t="shared" si="170"/>
        <v/>
      </c>
      <c r="AR1070" s="70"/>
      <c r="AS1070" s="70"/>
      <c r="AV1070" s="114"/>
    </row>
    <row r="1071" spans="1:48" ht="22.5" customHeight="1" x14ac:dyDescent="0.25">
      <c r="A1071" s="93" t="str">
        <f t="shared" si="167"/>
        <v>992.</v>
      </c>
      <c r="B1071" s="93">
        <v>2868</v>
      </c>
      <c r="C1071" s="220" t="s">
        <v>675</v>
      </c>
      <c r="D1071" s="4">
        <v>1981</v>
      </c>
      <c r="E1071" s="9" t="s">
        <v>23</v>
      </c>
      <c r="F1071" s="4" t="s">
        <v>24</v>
      </c>
      <c r="G1071" s="12">
        <v>2</v>
      </c>
      <c r="H1071" s="12">
        <v>2</v>
      </c>
      <c r="I1071" s="11">
        <v>763.6</v>
      </c>
      <c r="J1071" s="11">
        <v>426.7</v>
      </c>
      <c r="K1071" s="11">
        <v>426.7</v>
      </c>
      <c r="L1071" s="35">
        <v>36</v>
      </c>
      <c r="M1071" s="11">
        <f t="shared" ref="M1071:M1089" si="171">R1071+T1071+V1071+X1071+Z1071+AB1071+AE1071+AF1071</f>
        <v>261594.76</v>
      </c>
      <c r="N1071" s="11"/>
      <c r="O1071" s="11"/>
      <c r="P1071" s="11"/>
      <c r="Q1071" s="11">
        <f t="shared" ref="Q1071:Q1089" si="172">M1071</f>
        <v>261594.76</v>
      </c>
      <c r="R1071" s="11">
        <v>217910.68</v>
      </c>
      <c r="S1071" s="35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74">
        <v>43684.08</v>
      </c>
      <c r="AG1071" s="29" t="s">
        <v>197</v>
      </c>
      <c r="AH1071" s="118"/>
      <c r="AI1071" s="159"/>
      <c r="AJ1071" s="182" t="s">
        <v>1395</v>
      </c>
      <c r="AK1071" s="182"/>
      <c r="AL1071" s="182"/>
      <c r="AM1071" s="182"/>
      <c r="AN1071" s="182"/>
      <c r="AO1071" s="70">
        <f>MAX(AO$26:AO1070)+1</f>
        <v>992</v>
      </c>
      <c r="AP1071" s="70" t="s">
        <v>142</v>
      </c>
      <c r="AQ1071" s="70" t="str">
        <f t="shared" si="170"/>
        <v>992.</v>
      </c>
      <c r="AS1071" s="87"/>
      <c r="AV1071" s="114"/>
    </row>
    <row r="1072" spans="1:48" ht="22.5" customHeight="1" x14ac:dyDescent="0.25">
      <c r="A1072" s="93" t="str">
        <f t="shared" si="167"/>
        <v>993.</v>
      </c>
      <c r="B1072" s="93">
        <v>2942</v>
      </c>
      <c r="C1072" s="220" t="s">
        <v>680</v>
      </c>
      <c r="D1072" s="4">
        <v>1931</v>
      </c>
      <c r="E1072" s="9" t="s">
        <v>23</v>
      </c>
      <c r="F1072" s="4" t="s">
        <v>25</v>
      </c>
      <c r="G1072" s="12">
        <v>2</v>
      </c>
      <c r="H1072" s="12">
        <v>1</v>
      </c>
      <c r="I1072" s="11">
        <v>453.3</v>
      </c>
      <c r="J1072" s="11">
        <v>332.1</v>
      </c>
      <c r="K1072" s="11">
        <v>332.1</v>
      </c>
      <c r="L1072" s="35">
        <v>24</v>
      </c>
      <c r="M1072" s="11">
        <f t="shared" si="171"/>
        <v>154118</v>
      </c>
      <c r="N1072" s="11"/>
      <c r="O1072" s="11"/>
      <c r="P1072" s="11"/>
      <c r="Q1072" s="11">
        <f t="shared" si="172"/>
        <v>154118</v>
      </c>
      <c r="R1072" s="11">
        <v>154118</v>
      </c>
      <c r="S1072" s="35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74"/>
      <c r="AG1072" s="29" t="s">
        <v>197</v>
      </c>
      <c r="AH1072" s="118"/>
      <c r="AI1072" s="159"/>
      <c r="AJ1072" s="182" t="s">
        <v>1393</v>
      </c>
      <c r="AK1072" s="182"/>
      <c r="AL1072" s="182"/>
      <c r="AM1072" s="182"/>
      <c r="AN1072" s="182"/>
      <c r="AO1072" s="70">
        <f>MAX(AO$26:AO1071)+1</f>
        <v>993</v>
      </c>
      <c r="AP1072" s="70" t="s">
        <v>142</v>
      </c>
      <c r="AQ1072" s="70" t="str">
        <f t="shared" si="170"/>
        <v>993.</v>
      </c>
      <c r="AS1072" s="87"/>
      <c r="AV1072" s="114"/>
    </row>
    <row r="1073" spans="1:48" ht="22.5" customHeight="1" x14ac:dyDescent="0.25">
      <c r="A1073" s="93" t="str">
        <f t="shared" si="167"/>
        <v>994.</v>
      </c>
      <c r="B1073" s="93">
        <v>2967</v>
      </c>
      <c r="C1073" s="220" t="s">
        <v>661</v>
      </c>
      <c r="D1073" s="4">
        <v>1926</v>
      </c>
      <c r="E1073" s="9" t="s">
        <v>23</v>
      </c>
      <c r="F1073" s="4" t="s">
        <v>25</v>
      </c>
      <c r="G1073" s="12">
        <v>1</v>
      </c>
      <c r="H1073" s="12">
        <v>1</v>
      </c>
      <c r="I1073" s="11">
        <v>168.4</v>
      </c>
      <c r="J1073" s="11">
        <v>115.9</v>
      </c>
      <c r="K1073" s="11">
        <v>115.9</v>
      </c>
      <c r="L1073" s="35">
        <v>11</v>
      </c>
      <c r="M1073" s="11">
        <f t="shared" si="171"/>
        <v>165975.51999999999</v>
      </c>
      <c r="N1073" s="11"/>
      <c r="O1073" s="11"/>
      <c r="P1073" s="11"/>
      <c r="Q1073" s="11">
        <f t="shared" si="172"/>
        <v>165975.51999999999</v>
      </c>
      <c r="R1073" s="11"/>
      <c r="S1073" s="35"/>
      <c r="T1073" s="11"/>
      <c r="U1073" s="11"/>
      <c r="V1073" s="11"/>
      <c r="W1073" s="11"/>
      <c r="X1073" s="11"/>
      <c r="Y1073" s="11"/>
      <c r="Z1073" s="11"/>
      <c r="AA1073" s="11">
        <v>67.2</v>
      </c>
      <c r="AB1073" s="11">
        <v>165975.51999999999</v>
      </c>
      <c r="AC1073" s="11"/>
      <c r="AD1073" s="11"/>
      <c r="AE1073" s="11"/>
      <c r="AF1073" s="74"/>
      <c r="AG1073" s="29" t="s">
        <v>197</v>
      </c>
      <c r="AH1073" s="118"/>
      <c r="AI1073" s="159"/>
      <c r="AJ1073" s="182"/>
      <c r="AK1073" s="182"/>
      <c r="AL1073" s="182"/>
      <c r="AM1073" s="182"/>
      <c r="AN1073" s="182"/>
      <c r="AO1073" s="70">
        <f>MAX(AO$26:AO1072)+1</f>
        <v>994</v>
      </c>
      <c r="AP1073" s="70" t="s">
        <v>142</v>
      </c>
      <c r="AQ1073" s="70" t="str">
        <f t="shared" si="170"/>
        <v>994.</v>
      </c>
      <c r="AS1073" s="87"/>
      <c r="AV1073" s="114"/>
    </row>
    <row r="1074" spans="1:48" ht="22.5" customHeight="1" x14ac:dyDescent="0.25">
      <c r="A1074" s="93" t="str">
        <f t="shared" si="167"/>
        <v>995.</v>
      </c>
      <c r="B1074" s="93">
        <v>2990</v>
      </c>
      <c r="C1074" s="220" t="s">
        <v>681</v>
      </c>
      <c r="D1074" s="4">
        <v>1931</v>
      </c>
      <c r="E1074" s="9" t="s">
        <v>23</v>
      </c>
      <c r="F1074" s="4" t="s">
        <v>25</v>
      </c>
      <c r="G1074" s="12">
        <v>1</v>
      </c>
      <c r="H1074" s="12">
        <v>2</v>
      </c>
      <c r="I1074" s="11">
        <v>290.07</v>
      </c>
      <c r="J1074" s="11">
        <v>187.3</v>
      </c>
      <c r="K1074" s="11">
        <v>187.3</v>
      </c>
      <c r="L1074" s="35">
        <v>12</v>
      </c>
      <c r="M1074" s="11">
        <f t="shared" si="171"/>
        <v>217042.99</v>
      </c>
      <c r="N1074" s="11"/>
      <c r="O1074" s="11"/>
      <c r="P1074" s="11"/>
      <c r="Q1074" s="11">
        <f t="shared" si="172"/>
        <v>217042.99</v>
      </c>
      <c r="R1074" s="11">
        <v>217042.99</v>
      </c>
      <c r="S1074" s="35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74"/>
      <c r="AG1074" s="29" t="s">
        <v>197</v>
      </c>
      <c r="AH1074" s="118"/>
      <c r="AI1074" s="159"/>
      <c r="AJ1074" s="182" t="s">
        <v>1393</v>
      </c>
      <c r="AK1074" s="182"/>
      <c r="AL1074" s="182"/>
      <c r="AM1074" s="182"/>
      <c r="AN1074" s="182"/>
      <c r="AO1074" s="70">
        <f>MAX(AO$26:AO1073)+1</f>
        <v>995</v>
      </c>
      <c r="AP1074" s="70" t="s">
        <v>142</v>
      </c>
      <c r="AQ1074" s="70" t="str">
        <f t="shared" si="170"/>
        <v>995.</v>
      </c>
      <c r="AS1074" s="87"/>
      <c r="AV1074" s="114"/>
    </row>
    <row r="1075" spans="1:48" ht="22.5" customHeight="1" x14ac:dyDescent="0.25">
      <c r="A1075" s="93" t="str">
        <f t="shared" si="167"/>
        <v>996.</v>
      </c>
      <c r="B1075" s="93">
        <v>2991</v>
      </c>
      <c r="C1075" s="220" t="s">
        <v>682</v>
      </c>
      <c r="D1075" s="4">
        <v>1933</v>
      </c>
      <c r="E1075" s="9" t="s">
        <v>23</v>
      </c>
      <c r="F1075" s="4" t="s">
        <v>25</v>
      </c>
      <c r="G1075" s="12">
        <v>1</v>
      </c>
      <c r="H1075" s="12">
        <v>1</v>
      </c>
      <c r="I1075" s="11">
        <v>172.2</v>
      </c>
      <c r="J1075" s="11">
        <v>107.6</v>
      </c>
      <c r="K1075" s="11">
        <v>107.6</v>
      </c>
      <c r="L1075" s="35">
        <v>9</v>
      </c>
      <c r="M1075" s="11">
        <f t="shared" si="171"/>
        <v>1034656.42</v>
      </c>
      <c r="N1075" s="11"/>
      <c r="O1075" s="11"/>
      <c r="P1075" s="11"/>
      <c r="Q1075" s="11">
        <f t="shared" si="172"/>
        <v>1034656.42</v>
      </c>
      <c r="R1075" s="11"/>
      <c r="S1075" s="35"/>
      <c r="T1075" s="11"/>
      <c r="U1075" s="11">
        <v>313.3</v>
      </c>
      <c r="V1075" s="11">
        <v>1034656.42</v>
      </c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74"/>
      <c r="AG1075" s="29" t="s">
        <v>197</v>
      </c>
      <c r="AH1075" s="118"/>
      <c r="AI1075" s="159"/>
      <c r="AJ1075" s="182"/>
      <c r="AK1075" s="182"/>
      <c r="AL1075" s="182"/>
      <c r="AM1075" s="182"/>
      <c r="AN1075" s="182"/>
      <c r="AO1075" s="70">
        <f>MAX(AO$26:AO1074)+1</f>
        <v>996</v>
      </c>
      <c r="AP1075" s="70" t="s">
        <v>142</v>
      </c>
      <c r="AQ1075" s="70" t="str">
        <f t="shared" si="170"/>
        <v>996.</v>
      </c>
      <c r="AS1075" s="87"/>
      <c r="AV1075" s="114"/>
    </row>
    <row r="1076" spans="1:48" ht="22.5" customHeight="1" x14ac:dyDescent="0.25">
      <c r="A1076" s="93" t="str">
        <f t="shared" si="167"/>
        <v>997.</v>
      </c>
      <c r="B1076" s="93">
        <v>2994</v>
      </c>
      <c r="C1076" s="220" t="s">
        <v>683</v>
      </c>
      <c r="D1076" s="4">
        <v>1928</v>
      </c>
      <c r="E1076" s="9" t="s">
        <v>23</v>
      </c>
      <c r="F1076" s="4" t="s">
        <v>25</v>
      </c>
      <c r="G1076" s="12">
        <v>1</v>
      </c>
      <c r="H1076" s="12">
        <v>2</v>
      </c>
      <c r="I1076" s="11">
        <v>193.9</v>
      </c>
      <c r="J1076" s="11">
        <v>131.19999999999999</v>
      </c>
      <c r="K1076" s="11">
        <v>131.19999999999999</v>
      </c>
      <c r="L1076" s="35">
        <v>13</v>
      </c>
      <c r="M1076" s="11">
        <f t="shared" si="171"/>
        <v>160702.54</v>
      </c>
      <c r="N1076" s="11"/>
      <c r="O1076" s="11"/>
      <c r="P1076" s="11"/>
      <c r="Q1076" s="11">
        <f t="shared" si="172"/>
        <v>160702.54</v>
      </c>
      <c r="R1076" s="11">
        <v>160702.54</v>
      </c>
      <c r="S1076" s="35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74"/>
      <c r="AG1076" s="29" t="s">
        <v>197</v>
      </c>
      <c r="AH1076" s="118"/>
      <c r="AI1076" s="159"/>
      <c r="AJ1076" s="182" t="s">
        <v>1393</v>
      </c>
      <c r="AK1076" s="182"/>
      <c r="AL1076" s="182"/>
      <c r="AM1076" s="182"/>
      <c r="AN1076" s="182"/>
      <c r="AO1076" s="70">
        <f>MAX(AO$26:AO1075)+1</f>
        <v>997</v>
      </c>
      <c r="AP1076" s="70" t="s">
        <v>142</v>
      </c>
      <c r="AQ1076" s="70" t="str">
        <f t="shared" si="170"/>
        <v>997.</v>
      </c>
      <c r="AS1076" s="87"/>
      <c r="AV1076" s="114"/>
    </row>
    <row r="1077" spans="1:48" ht="22.5" customHeight="1" x14ac:dyDescent="0.25">
      <c r="A1077" s="93" t="str">
        <f t="shared" si="167"/>
        <v>998.</v>
      </c>
      <c r="B1077" s="93">
        <v>2997</v>
      </c>
      <c r="C1077" s="220" t="s">
        <v>1187</v>
      </c>
      <c r="D1077" s="4">
        <v>1955</v>
      </c>
      <c r="E1077" s="9" t="s">
        <v>23</v>
      </c>
      <c r="F1077" s="4" t="s">
        <v>25</v>
      </c>
      <c r="G1077" s="12">
        <v>2</v>
      </c>
      <c r="H1077" s="12">
        <v>1</v>
      </c>
      <c r="I1077" s="11">
        <v>393.3</v>
      </c>
      <c r="J1077" s="11">
        <v>272.39999999999998</v>
      </c>
      <c r="K1077" s="11">
        <v>272.39999999999998</v>
      </c>
      <c r="L1077" s="35">
        <v>21</v>
      </c>
      <c r="M1077" s="11">
        <f t="shared" si="171"/>
        <v>151021.12</v>
      </c>
      <c r="N1077" s="11"/>
      <c r="O1077" s="11"/>
      <c r="P1077" s="11"/>
      <c r="Q1077" s="11">
        <f t="shared" si="172"/>
        <v>151021.12</v>
      </c>
      <c r="R1077" s="11"/>
      <c r="S1077" s="35"/>
      <c r="T1077" s="11"/>
      <c r="U1077" s="11"/>
      <c r="V1077" s="11"/>
      <c r="W1077" s="11"/>
      <c r="X1077" s="11"/>
      <c r="Y1077" s="11"/>
      <c r="Z1077" s="11"/>
      <c r="AA1077" s="11">
        <v>62</v>
      </c>
      <c r="AB1077" s="11">
        <v>151021.12</v>
      </c>
      <c r="AC1077" s="11"/>
      <c r="AD1077" s="11"/>
      <c r="AE1077" s="11"/>
      <c r="AF1077" s="74"/>
      <c r="AG1077" s="29" t="s">
        <v>197</v>
      </c>
      <c r="AH1077" s="118"/>
      <c r="AI1077" s="159"/>
      <c r="AJ1077" s="182"/>
      <c r="AK1077" s="182"/>
      <c r="AL1077" s="182"/>
      <c r="AM1077" s="182"/>
      <c r="AN1077" s="182"/>
      <c r="AO1077" s="70">
        <f>MAX(AO$26:AO1076)+1</f>
        <v>998</v>
      </c>
      <c r="AP1077" s="70" t="s">
        <v>142</v>
      </c>
      <c r="AQ1077" s="70" t="str">
        <f t="shared" si="170"/>
        <v>998.</v>
      </c>
      <c r="AS1077" s="87"/>
      <c r="AV1077" s="114"/>
    </row>
    <row r="1078" spans="1:48" ht="22.5" customHeight="1" x14ac:dyDescent="0.25">
      <c r="A1078" s="93" t="str">
        <f t="shared" si="167"/>
        <v>999.</v>
      </c>
      <c r="B1078" s="93">
        <v>2998</v>
      </c>
      <c r="C1078" s="220" t="s">
        <v>684</v>
      </c>
      <c r="D1078" s="4">
        <v>1961</v>
      </c>
      <c r="E1078" s="9" t="s">
        <v>23</v>
      </c>
      <c r="F1078" s="4" t="s">
        <v>24</v>
      </c>
      <c r="G1078" s="12">
        <v>2</v>
      </c>
      <c r="H1078" s="12">
        <v>1</v>
      </c>
      <c r="I1078" s="11">
        <v>325.7</v>
      </c>
      <c r="J1078" s="11">
        <v>219.3</v>
      </c>
      <c r="K1078" s="11">
        <v>219.3</v>
      </c>
      <c r="L1078" s="35">
        <v>15</v>
      </c>
      <c r="M1078" s="11">
        <f t="shared" si="171"/>
        <v>133114.35999999999</v>
      </c>
      <c r="N1078" s="11"/>
      <c r="O1078" s="11"/>
      <c r="P1078" s="11"/>
      <c r="Q1078" s="11">
        <f t="shared" si="172"/>
        <v>133114.35999999999</v>
      </c>
      <c r="R1078" s="11">
        <v>133114.35999999999</v>
      </c>
      <c r="S1078" s="35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74"/>
      <c r="AG1078" s="29" t="s">
        <v>197</v>
      </c>
      <c r="AH1078" s="118"/>
      <c r="AI1078" s="159"/>
      <c r="AJ1078" s="182" t="s">
        <v>1393</v>
      </c>
      <c r="AK1078" s="182"/>
      <c r="AL1078" s="182"/>
      <c r="AM1078" s="182"/>
      <c r="AN1078" s="182"/>
      <c r="AO1078" s="70">
        <f>MAX(AO$26:AO1077)+1</f>
        <v>999</v>
      </c>
      <c r="AP1078" s="70" t="s">
        <v>142</v>
      </c>
      <c r="AQ1078" s="70" t="str">
        <f t="shared" si="170"/>
        <v>999.</v>
      </c>
      <c r="AS1078" s="87"/>
      <c r="AV1078" s="114"/>
    </row>
    <row r="1079" spans="1:48" ht="22.5" customHeight="1" x14ac:dyDescent="0.25">
      <c r="A1079" s="93" t="str">
        <f t="shared" si="167"/>
        <v>1000.</v>
      </c>
      <c r="B1079" s="93">
        <v>3012</v>
      </c>
      <c r="C1079" s="220" t="s">
        <v>662</v>
      </c>
      <c r="D1079" s="4">
        <v>1968</v>
      </c>
      <c r="E1079" s="9" t="s">
        <v>23</v>
      </c>
      <c r="F1079" s="4" t="s">
        <v>24</v>
      </c>
      <c r="G1079" s="12">
        <v>2</v>
      </c>
      <c r="H1079" s="12">
        <v>2</v>
      </c>
      <c r="I1079" s="11">
        <v>459.2</v>
      </c>
      <c r="J1079" s="11">
        <v>298.10000000000002</v>
      </c>
      <c r="K1079" s="11">
        <v>298.10000000000002</v>
      </c>
      <c r="L1079" s="35">
        <v>30</v>
      </c>
      <c r="M1079" s="11">
        <f t="shared" si="171"/>
        <v>251101.79</v>
      </c>
      <c r="N1079" s="11"/>
      <c r="O1079" s="11"/>
      <c r="P1079" s="11"/>
      <c r="Q1079" s="11">
        <f t="shared" si="172"/>
        <v>251101.79</v>
      </c>
      <c r="R1079" s="11">
        <v>251101.79</v>
      </c>
      <c r="S1079" s="35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74"/>
      <c r="AG1079" s="29" t="s">
        <v>197</v>
      </c>
      <c r="AH1079" s="118"/>
      <c r="AI1079" s="159"/>
      <c r="AJ1079" s="182" t="s">
        <v>1393</v>
      </c>
      <c r="AK1079" s="182"/>
      <c r="AL1079" s="182"/>
      <c r="AM1079" s="182"/>
      <c r="AN1079" s="182"/>
      <c r="AO1079" s="70">
        <f>MAX(AO$26:AO1078)+1</f>
        <v>1000</v>
      </c>
      <c r="AP1079" s="70" t="s">
        <v>142</v>
      </c>
      <c r="AQ1079" s="70" t="str">
        <f t="shared" si="170"/>
        <v>1000.</v>
      </c>
      <c r="AS1079" s="87"/>
      <c r="AV1079" s="114"/>
    </row>
    <row r="1080" spans="1:48" ht="22.5" customHeight="1" x14ac:dyDescent="0.25">
      <c r="A1080" s="93" t="str">
        <f t="shared" si="167"/>
        <v>1001.</v>
      </c>
      <c r="B1080" s="93">
        <v>3015</v>
      </c>
      <c r="C1080" s="220" t="s">
        <v>685</v>
      </c>
      <c r="D1080" s="4">
        <v>1966</v>
      </c>
      <c r="E1080" s="9" t="s">
        <v>23</v>
      </c>
      <c r="F1080" s="4" t="s">
        <v>24</v>
      </c>
      <c r="G1080" s="12">
        <v>2</v>
      </c>
      <c r="H1080" s="12">
        <v>1</v>
      </c>
      <c r="I1080" s="11">
        <v>402</v>
      </c>
      <c r="J1080" s="11">
        <v>245.6</v>
      </c>
      <c r="K1080" s="11">
        <v>245.6</v>
      </c>
      <c r="L1080" s="35">
        <v>19</v>
      </c>
      <c r="M1080" s="11">
        <f t="shared" si="171"/>
        <v>179295.79</v>
      </c>
      <c r="N1080" s="11"/>
      <c r="O1080" s="11"/>
      <c r="P1080" s="11"/>
      <c r="Q1080" s="11">
        <f t="shared" si="172"/>
        <v>179295.79</v>
      </c>
      <c r="R1080" s="11">
        <v>179295.79</v>
      </c>
      <c r="S1080" s="35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74"/>
      <c r="AG1080" s="29" t="s">
        <v>197</v>
      </c>
      <c r="AH1080" s="118"/>
      <c r="AI1080" s="159"/>
      <c r="AJ1080" s="182" t="s">
        <v>1393</v>
      </c>
      <c r="AK1080" s="182"/>
      <c r="AL1080" s="182"/>
      <c r="AM1080" s="182"/>
      <c r="AN1080" s="182"/>
      <c r="AO1080" s="70">
        <f>MAX(AO$26:AO1079)+1</f>
        <v>1001</v>
      </c>
      <c r="AP1080" s="70" t="s">
        <v>142</v>
      </c>
      <c r="AQ1080" s="70" t="str">
        <f t="shared" si="170"/>
        <v>1001.</v>
      </c>
      <c r="AS1080" s="87"/>
      <c r="AV1080" s="114"/>
    </row>
    <row r="1081" spans="1:48" ht="22.5" customHeight="1" x14ac:dyDescent="0.25">
      <c r="A1081" s="93" t="str">
        <f t="shared" si="167"/>
        <v>1002.</v>
      </c>
      <c r="B1081" s="93">
        <v>3023</v>
      </c>
      <c r="C1081" s="220" t="s">
        <v>686</v>
      </c>
      <c r="D1081" s="4">
        <v>1973</v>
      </c>
      <c r="E1081" s="9" t="s">
        <v>23</v>
      </c>
      <c r="F1081" s="4" t="s">
        <v>24</v>
      </c>
      <c r="G1081" s="12">
        <v>2</v>
      </c>
      <c r="H1081" s="12">
        <v>2</v>
      </c>
      <c r="I1081" s="11">
        <v>482.4</v>
      </c>
      <c r="J1081" s="11">
        <v>283</v>
      </c>
      <c r="K1081" s="11">
        <v>283</v>
      </c>
      <c r="L1081" s="35">
        <v>22</v>
      </c>
      <c r="M1081" s="11">
        <f t="shared" si="171"/>
        <v>240619.86</v>
      </c>
      <c r="N1081" s="11"/>
      <c r="O1081" s="11"/>
      <c r="P1081" s="11"/>
      <c r="Q1081" s="11">
        <f t="shared" si="172"/>
        <v>240619.86</v>
      </c>
      <c r="R1081" s="11">
        <v>240619.86</v>
      </c>
      <c r="S1081" s="35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74"/>
      <c r="AG1081" s="29" t="s">
        <v>197</v>
      </c>
      <c r="AH1081" s="118"/>
      <c r="AI1081" s="159"/>
      <c r="AJ1081" s="182" t="s">
        <v>1393</v>
      </c>
      <c r="AK1081" s="182"/>
      <c r="AL1081" s="182"/>
      <c r="AM1081" s="182"/>
      <c r="AN1081" s="182"/>
      <c r="AO1081" s="70">
        <f>MAX(AO$26:AO1080)+1</f>
        <v>1002</v>
      </c>
      <c r="AP1081" s="70" t="s">
        <v>142</v>
      </c>
      <c r="AQ1081" s="70" t="str">
        <f t="shared" si="170"/>
        <v>1002.</v>
      </c>
      <c r="AS1081" s="87"/>
      <c r="AV1081" s="114"/>
    </row>
    <row r="1082" spans="1:48" ht="22.5" customHeight="1" x14ac:dyDescent="0.25">
      <c r="A1082" s="93" t="str">
        <f t="shared" si="167"/>
        <v>1003.</v>
      </c>
      <c r="B1082" s="93">
        <v>3024</v>
      </c>
      <c r="C1082" s="220" t="s">
        <v>687</v>
      </c>
      <c r="D1082" s="4">
        <v>1976</v>
      </c>
      <c r="E1082" s="9" t="s">
        <v>23</v>
      </c>
      <c r="F1082" s="4" t="s">
        <v>24</v>
      </c>
      <c r="G1082" s="12">
        <v>2</v>
      </c>
      <c r="H1082" s="12">
        <v>2</v>
      </c>
      <c r="I1082" s="11">
        <v>574</v>
      </c>
      <c r="J1082" s="11">
        <v>305.7</v>
      </c>
      <c r="K1082" s="11">
        <v>305.7</v>
      </c>
      <c r="L1082" s="35">
        <v>22</v>
      </c>
      <c r="M1082" s="11">
        <f t="shared" si="171"/>
        <v>227293.81</v>
      </c>
      <c r="N1082" s="11"/>
      <c r="O1082" s="11"/>
      <c r="P1082" s="11"/>
      <c r="Q1082" s="11">
        <f t="shared" si="172"/>
        <v>227293.81</v>
      </c>
      <c r="R1082" s="11">
        <v>227293.81</v>
      </c>
      <c r="S1082" s="35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74"/>
      <c r="AG1082" s="29" t="s">
        <v>197</v>
      </c>
      <c r="AH1082" s="118"/>
      <c r="AI1082" s="159"/>
      <c r="AJ1082" s="182" t="s">
        <v>1393</v>
      </c>
      <c r="AK1082" s="182"/>
      <c r="AL1082" s="182"/>
      <c r="AM1082" s="182"/>
      <c r="AN1082" s="182"/>
      <c r="AO1082" s="70">
        <f>MAX(AO$26:AO1081)+1</f>
        <v>1003</v>
      </c>
      <c r="AP1082" s="70" t="s">
        <v>142</v>
      </c>
      <c r="AQ1082" s="70" t="str">
        <f t="shared" si="170"/>
        <v>1003.</v>
      </c>
      <c r="AS1082" s="87"/>
      <c r="AV1082" s="114"/>
    </row>
    <row r="1083" spans="1:48" ht="22.5" customHeight="1" x14ac:dyDescent="0.25">
      <c r="A1083" s="93" t="str">
        <f t="shared" si="167"/>
        <v>1004.</v>
      </c>
      <c r="B1083" s="93">
        <v>3034</v>
      </c>
      <c r="C1083" s="220" t="s">
        <v>689</v>
      </c>
      <c r="D1083" s="4">
        <v>1954</v>
      </c>
      <c r="E1083" s="9" t="s">
        <v>23</v>
      </c>
      <c r="F1083" s="4" t="s">
        <v>24</v>
      </c>
      <c r="G1083" s="12">
        <v>2</v>
      </c>
      <c r="H1083" s="12">
        <v>1</v>
      </c>
      <c r="I1083" s="11">
        <v>569</v>
      </c>
      <c r="J1083" s="11">
        <v>336.9</v>
      </c>
      <c r="K1083" s="11">
        <v>336.9</v>
      </c>
      <c r="L1083" s="35">
        <v>15</v>
      </c>
      <c r="M1083" s="11">
        <f t="shared" si="171"/>
        <v>112119.07</v>
      </c>
      <c r="N1083" s="11"/>
      <c r="O1083" s="11"/>
      <c r="P1083" s="11"/>
      <c r="Q1083" s="11">
        <f t="shared" si="172"/>
        <v>112119.07</v>
      </c>
      <c r="R1083" s="11">
        <v>112119.07</v>
      </c>
      <c r="S1083" s="35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74"/>
      <c r="AG1083" s="29" t="s">
        <v>197</v>
      </c>
      <c r="AH1083" s="118"/>
      <c r="AI1083" s="159"/>
      <c r="AJ1083" s="182" t="s">
        <v>1393</v>
      </c>
      <c r="AK1083" s="182"/>
      <c r="AL1083" s="182"/>
      <c r="AM1083" s="182"/>
      <c r="AN1083" s="182"/>
      <c r="AO1083" s="70">
        <f>MAX(AO$26:AO1082)+1</f>
        <v>1004</v>
      </c>
      <c r="AP1083" s="70" t="s">
        <v>142</v>
      </c>
      <c r="AQ1083" s="70" t="str">
        <f t="shared" si="170"/>
        <v>1004.</v>
      </c>
      <c r="AS1083" s="87"/>
      <c r="AV1083" s="114"/>
    </row>
    <row r="1084" spans="1:48" ht="22.5" customHeight="1" x14ac:dyDescent="0.25">
      <c r="A1084" s="93" t="str">
        <f t="shared" si="167"/>
        <v>1005.</v>
      </c>
      <c r="B1084" s="93">
        <v>3035</v>
      </c>
      <c r="C1084" s="220" t="s">
        <v>690</v>
      </c>
      <c r="D1084" s="4">
        <v>1957</v>
      </c>
      <c r="E1084" s="9" t="s">
        <v>23</v>
      </c>
      <c r="F1084" s="4" t="s">
        <v>24</v>
      </c>
      <c r="G1084" s="12">
        <v>2</v>
      </c>
      <c r="H1084" s="12">
        <v>1</v>
      </c>
      <c r="I1084" s="11">
        <v>419.8</v>
      </c>
      <c r="J1084" s="11">
        <v>261</v>
      </c>
      <c r="K1084" s="11">
        <v>261</v>
      </c>
      <c r="L1084" s="35">
        <v>15</v>
      </c>
      <c r="M1084" s="11">
        <f t="shared" si="171"/>
        <v>1552381.24</v>
      </c>
      <c r="N1084" s="11"/>
      <c r="O1084" s="11"/>
      <c r="P1084" s="11"/>
      <c r="Q1084" s="11">
        <f t="shared" si="172"/>
        <v>1552381.24</v>
      </c>
      <c r="R1084" s="11"/>
      <c r="S1084" s="35"/>
      <c r="T1084" s="11"/>
      <c r="U1084" s="11">
        <v>376</v>
      </c>
      <c r="V1084" s="11">
        <v>1552381.24</v>
      </c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74"/>
      <c r="AG1084" s="29" t="s">
        <v>197</v>
      </c>
      <c r="AH1084" s="118"/>
      <c r="AI1084" s="159"/>
      <c r="AJ1084" s="182"/>
      <c r="AK1084" s="182"/>
      <c r="AL1084" s="182"/>
      <c r="AM1084" s="182"/>
      <c r="AN1084" s="182"/>
      <c r="AO1084" s="70">
        <f>MAX(AO$26:AO1083)+1</f>
        <v>1005</v>
      </c>
      <c r="AP1084" s="70" t="s">
        <v>142</v>
      </c>
      <c r="AQ1084" s="70" t="str">
        <f t="shared" si="170"/>
        <v>1005.</v>
      </c>
      <c r="AS1084" s="87"/>
      <c r="AV1084" s="114"/>
    </row>
    <row r="1085" spans="1:48" ht="22.5" customHeight="1" x14ac:dyDescent="0.25">
      <c r="A1085" s="93" t="str">
        <f t="shared" si="167"/>
        <v>1006.</v>
      </c>
      <c r="B1085" s="93">
        <v>3039</v>
      </c>
      <c r="C1085" s="220" t="s">
        <v>691</v>
      </c>
      <c r="D1085" s="4">
        <v>1970</v>
      </c>
      <c r="E1085" s="9" t="s">
        <v>23</v>
      </c>
      <c r="F1085" s="4" t="s">
        <v>24</v>
      </c>
      <c r="G1085" s="12">
        <v>2</v>
      </c>
      <c r="H1085" s="12">
        <v>1</v>
      </c>
      <c r="I1085" s="11">
        <v>356.3</v>
      </c>
      <c r="J1085" s="11">
        <v>225.9</v>
      </c>
      <c r="K1085" s="11">
        <v>225.9</v>
      </c>
      <c r="L1085" s="35">
        <v>15</v>
      </c>
      <c r="M1085" s="11">
        <f t="shared" si="171"/>
        <v>136264.78</v>
      </c>
      <c r="N1085" s="11"/>
      <c r="O1085" s="11"/>
      <c r="P1085" s="11"/>
      <c r="Q1085" s="11">
        <f t="shared" si="172"/>
        <v>136264.78</v>
      </c>
      <c r="R1085" s="11"/>
      <c r="S1085" s="35"/>
      <c r="T1085" s="11"/>
      <c r="U1085" s="11"/>
      <c r="V1085" s="11"/>
      <c r="W1085" s="11"/>
      <c r="X1085" s="11"/>
      <c r="Y1085" s="11"/>
      <c r="Z1085" s="11"/>
      <c r="AA1085" s="11">
        <v>66.8</v>
      </c>
      <c r="AB1085" s="11">
        <v>136264.78</v>
      </c>
      <c r="AC1085" s="11"/>
      <c r="AD1085" s="11"/>
      <c r="AE1085" s="11"/>
      <c r="AF1085" s="74"/>
      <c r="AG1085" s="29" t="s">
        <v>197</v>
      </c>
      <c r="AH1085" s="118"/>
      <c r="AI1085" s="159"/>
      <c r="AJ1085" s="182"/>
      <c r="AK1085" s="182"/>
      <c r="AL1085" s="182"/>
      <c r="AM1085" s="182"/>
      <c r="AN1085" s="182"/>
      <c r="AO1085" s="70">
        <f>MAX(AO$26:AO1084)+1</f>
        <v>1006</v>
      </c>
      <c r="AP1085" s="70" t="s">
        <v>142</v>
      </c>
      <c r="AQ1085" s="70" t="str">
        <f t="shared" si="170"/>
        <v>1006.</v>
      </c>
      <c r="AS1085" s="87"/>
      <c r="AV1085" s="114"/>
    </row>
    <row r="1086" spans="1:48" ht="22.5" customHeight="1" x14ac:dyDescent="0.25">
      <c r="A1086" s="93" t="str">
        <f t="shared" si="167"/>
        <v>1007.</v>
      </c>
      <c r="B1086" s="93">
        <v>3047</v>
      </c>
      <c r="C1086" s="220" t="s">
        <v>1263</v>
      </c>
      <c r="D1086" s="4">
        <v>1975</v>
      </c>
      <c r="E1086" s="9" t="s">
        <v>23</v>
      </c>
      <c r="F1086" s="4" t="s">
        <v>24</v>
      </c>
      <c r="G1086" s="12">
        <v>2</v>
      </c>
      <c r="H1086" s="12">
        <v>2</v>
      </c>
      <c r="I1086" s="11">
        <v>743.59</v>
      </c>
      <c r="J1086" s="11">
        <v>500.6</v>
      </c>
      <c r="K1086" s="11">
        <v>500.6</v>
      </c>
      <c r="L1086" s="35">
        <v>29</v>
      </c>
      <c r="M1086" s="11">
        <f t="shared" si="171"/>
        <v>162111.6</v>
      </c>
      <c r="N1086" s="11"/>
      <c r="O1086" s="11"/>
      <c r="P1086" s="11"/>
      <c r="Q1086" s="11">
        <f t="shared" si="172"/>
        <v>162111.6</v>
      </c>
      <c r="R1086" s="11">
        <v>162111.6</v>
      </c>
      <c r="S1086" s="35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74"/>
      <c r="AG1086" s="29" t="s">
        <v>197</v>
      </c>
      <c r="AH1086" s="118"/>
      <c r="AI1086" s="159"/>
      <c r="AJ1086" s="182" t="s">
        <v>1396</v>
      </c>
      <c r="AK1086" s="182"/>
      <c r="AL1086" s="182"/>
      <c r="AM1086" s="182"/>
      <c r="AN1086" s="182"/>
      <c r="AO1086" s="70">
        <f>MAX(AO$26:AO1085)+1</f>
        <v>1007</v>
      </c>
      <c r="AP1086" s="70" t="s">
        <v>142</v>
      </c>
      <c r="AQ1086" s="70" t="str">
        <f t="shared" si="170"/>
        <v>1007.</v>
      </c>
      <c r="AS1086" s="87"/>
      <c r="AV1086" s="114"/>
    </row>
    <row r="1087" spans="1:48" ht="22.5" customHeight="1" x14ac:dyDescent="0.25">
      <c r="A1087" s="93" t="str">
        <f t="shared" si="167"/>
        <v>1008.</v>
      </c>
      <c r="B1087" s="93">
        <v>3048</v>
      </c>
      <c r="C1087" s="220" t="s">
        <v>664</v>
      </c>
      <c r="D1087" s="4">
        <v>1970</v>
      </c>
      <c r="E1087" s="9" t="s">
        <v>23</v>
      </c>
      <c r="F1087" s="4" t="s">
        <v>24</v>
      </c>
      <c r="G1087" s="12">
        <v>3</v>
      </c>
      <c r="H1087" s="12">
        <v>3</v>
      </c>
      <c r="I1087" s="11">
        <v>1652.7</v>
      </c>
      <c r="J1087" s="11">
        <v>954.7</v>
      </c>
      <c r="K1087" s="11">
        <v>954.7</v>
      </c>
      <c r="L1087" s="35">
        <v>65</v>
      </c>
      <c r="M1087" s="11">
        <f t="shared" si="171"/>
        <v>726625.31</v>
      </c>
      <c r="N1087" s="11"/>
      <c r="O1087" s="11"/>
      <c r="P1087" s="11"/>
      <c r="Q1087" s="11">
        <f t="shared" si="172"/>
        <v>726625.31</v>
      </c>
      <c r="R1087" s="11">
        <v>618866.29</v>
      </c>
      <c r="S1087" s="35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74">
        <v>107759.02</v>
      </c>
      <c r="AG1087" s="29" t="s">
        <v>197</v>
      </c>
      <c r="AH1087" s="118"/>
      <c r="AI1087" s="159"/>
      <c r="AJ1087" s="182" t="s">
        <v>1396</v>
      </c>
      <c r="AK1087" s="182"/>
      <c r="AL1087" s="182"/>
      <c r="AM1087" s="182"/>
      <c r="AN1087" s="182"/>
      <c r="AO1087" s="70">
        <f>MAX(AO$26:AO1086)+1</f>
        <v>1008</v>
      </c>
      <c r="AP1087" s="70" t="s">
        <v>142</v>
      </c>
      <c r="AQ1087" s="70" t="str">
        <f t="shared" si="170"/>
        <v>1008.</v>
      </c>
      <c r="AS1087" s="87"/>
      <c r="AV1087" s="114"/>
    </row>
    <row r="1088" spans="1:48" ht="22.5" customHeight="1" x14ac:dyDescent="0.25">
      <c r="A1088" s="93" t="str">
        <f t="shared" si="167"/>
        <v>1009.</v>
      </c>
      <c r="B1088" s="93">
        <v>3050</v>
      </c>
      <c r="C1088" s="225" t="s">
        <v>665</v>
      </c>
      <c r="D1088" s="4">
        <v>1974</v>
      </c>
      <c r="E1088" s="9" t="s">
        <v>23</v>
      </c>
      <c r="F1088" s="8" t="s">
        <v>24</v>
      </c>
      <c r="G1088" s="4">
        <v>5</v>
      </c>
      <c r="H1088" s="4">
        <v>6</v>
      </c>
      <c r="I1088" s="11">
        <v>4512.6000000000004</v>
      </c>
      <c r="J1088" s="11">
        <v>2964</v>
      </c>
      <c r="K1088" s="11">
        <v>2964</v>
      </c>
      <c r="L1088" s="35">
        <v>191</v>
      </c>
      <c r="M1088" s="11">
        <f t="shared" si="171"/>
        <v>1488291.8199999998</v>
      </c>
      <c r="N1088" s="11"/>
      <c r="O1088" s="11"/>
      <c r="P1088" s="11"/>
      <c r="Q1088" s="11">
        <f t="shared" si="172"/>
        <v>1488291.8199999998</v>
      </c>
      <c r="R1088" s="11">
        <v>1318618.92</v>
      </c>
      <c r="S1088" s="35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74">
        <v>169672.9</v>
      </c>
      <c r="AG1088" s="29" t="s">
        <v>197</v>
      </c>
      <c r="AH1088" s="118"/>
      <c r="AI1088" s="159"/>
      <c r="AJ1088" s="182" t="s">
        <v>1396</v>
      </c>
      <c r="AK1088" s="182"/>
      <c r="AL1088" s="182"/>
      <c r="AM1088" s="182"/>
      <c r="AN1088" s="182"/>
      <c r="AO1088" s="70">
        <f>MAX(AO$26:AO1087)+1</f>
        <v>1009</v>
      </c>
      <c r="AP1088" s="70" t="s">
        <v>142</v>
      </c>
      <c r="AQ1088" s="70" t="str">
        <f t="shared" si="170"/>
        <v>1009.</v>
      </c>
      <c r="AS1088" s="87"/>
      <c r="AV1088" s="114"/>
    </row>
    <row r="1089" spans="1:48" ht="22.5" customHeight="1" x14ac:dyDescent="0.25">
      <c r="A1089" s="93" t="str">
        <f t="shared" si="167"/>
        <v>1010.</v>
      </c>
      <c r="B1089" s="93">
        <v>3051</v>
      </c>
      <c r="C1089" s="220" t="s">
        <v>666</v>
      </c>
      <c r="D1089" s="4">
        <v>1976</v>
      </c>
      <c r="E1089" s="9" t="s">
        <v>23</v>
      </c>
      <c r="F1089" s="4" t="s">
        <v>24</v>
      </c>
      <c r="G1089" s="12">
        <v>5</v>
      </c>
      <c r="H1089" s="12">
        <v>6</v>
      </c>
      <c r="I1089" s="11">
        <v>4127.2</v>
      </c>
      <c r="J1089" s="11">
        <v>2966.9</v>
      </c>
      <c r="K1089" s="11">
        <v>2966.9</v>
      </c>
      <c r="L1089" s="35">
        <v>174</v>
      </c>
      <c r="M1089" s="11">
        <f t="shared" si="171"/>
        <v>1001730.18</v>
      </c>
      <c r="N1089" s="11"/>
      <c r="O1089" s="11"/>
      <c r="P1089" s="11"/>
      <c r="Q1089" s="11">
        <f t="shared" si="172"/>
        <v>1001730.18</v>
      </c>
      <c r="R1089" s="11">
        <v>1001730.18</v>
      </c>
      <c r="S1089" s="35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74"/>
      <c r="AG1089" s="29" t="s">
        <v>197</v>
      </c>
      <c r="AH1089" s="118"/>
      <c r="AI1089" s="159"/>
      <c r="AJ1089" s="182" t="s">
        <v>1393</v>
      </c>
      <c r="AK1089" s="182"/>
      <c r="AL1089" s="182"/>
      <c r="AM1089" s="182"/>
      <c r="AN1089" s="182"/>
      <c r="AO1089" s="70">
        <f>MAX(AO$26:AO1088)+1</f>
        <v>1010</v>
      </c>
      <c r="AP1089" s="70" t="s">
        <v>142</v>
      </c>
      <c r="AQ1089" s="70" t="str">
        <f t="shared" si="170"/>
        <v>1010.</v>
      </c>
      <c r="AS1089" s="87"/>
      <c r="AV1089" s="114"/>
    </row>
    <row r="1090" spans="1:48" ht="22.5" customHeight="1" x14ac:dyDescent="0.25">
      <c r="A1090" s="93" t="str">
        <f t="shared" si="167"/>
        <v/>
      </c>
      <c r="B1090" s="93"/>
      <c r="C1090" s="236" t="s">
        <v>190</v>
      </c>
      <c r="D1090" s="8"/>
      <c r="E1090" s="8"/>
      <c r="F1090" s="8"/>
      <c r="G1090" s="14"/>
      <c r="H1090" s="14"/>
      <c r="I1090" s="6">
        <f>SUM(I1091:I1169)</f>
        <v>78921.010000000024</v>
      </c>
      <c r="J1090" s="6">
        <f>SUM(J1091:J1169)</f>
        <v>49484.890000000007</v>
      </c>
      <c r="K1090" s="6">
        <f>SUM(K1091:K1169)</f>
        <v>49381.390000000007</v>
      </c>
      <c r="L1090" s="6">
        <f>SUM(L1091:L1169)</f>
        <v>5004</v>
      </c>
      <c r="M1090" s="6">
        <f>SUM(M1091:M1169)</f>
        <v>49167303.109999977</v>
      </c>
      <c r="N1090" s="6"/>
      <c r="O1090" s="6"/>
      <c r="P1090" s="6"/>
      <c r="Q1090" s="6">
        <f>SUM(Q1091:Q1169)</f>
        <v>49167303.109999977</v>
      </c>
      <c r="R1090" s="6">
        <f>SUM(R1091:R1169)</f>
        <v>21186958.109999996</v>
      </c>
      <c r="S1090" s="6"/>
      <c r="T1090" s="6"/>
      <c r="U1090" s="6">
        <f>SUM(U1091:U1169)</f>
        <v>6428.73</v>
      </c>
      <c r="V1090" s="6">
        <f>SUM(V1091:V1169)</f>
        <v>24357739.609999999</v>
      </c>
      <c r="W1090" s="6"/>
      <c r="X1090" s="6"/>
      <c r="Y1090" s="6">
        <f>SUM(Y1091:Y1169)</f>
        <v>831.64</v>
      </c>
      <c r="Z1090" s="6">
        <f>SUM(Z1091:Z1169)</f>
        <v>1400863.02</v>
      </c>
      <c r="AA1090" s="6">
        <f>SUM(AA1091:AA1169)</f>
        <v>675.52</v>
      </c>
      <c r="AB1090" s="6">
        <f>SUM(AB1091:AB1169)</f>
        <v>1988122.7699999998</v>
      </c>
      <c r="AC1090" s="6"/>
      <c r="AD1090" s="6"/>
      <c r="AE1090" s="6"/>
      <c r="AF1090" s="6">
        <f>SUM(AF1091:AF1169)</f>
        <v>233619.59999999998</v>
      </c>
      <c r="AG1090" s="30"/>
      <c r="AH1090" s="101"/>
      <c r="AI1090" s="167"/>
      <c r="AJ1090" s="182"/>
      <c r="AK1090" s="182"/>
      <c r="AL1090" s="182"/>
      <c r="AM1090" s="182"/>
      <c r="AN1090" s="182"/>
      <c r="AQ1090" s="70" t="str">
        <f t="shared" si="170"/>
        <v/>
      </c>
      <c r="AR1090" s="70"/>
      <c r="AS1090" s="70"/>
      <c r="AV1090" s="114"/>
    </row>
    <row r="1091" spans="1:48" ht="22.5" customHeight="1" x14ac:dyDescent="0.25">
      <c r="A1091" s="93" t="str">
        <f t="shared" si="167"/>
        <v>1011.</v>
      </c>
      <c r="B1091" s="93">
        <v>3058</v>
      </c>
      <c r="C1091" s="220" t="s">
        <v>692</v>
      </c>
      <c r="D1091" s="4">
        <v>1966</v>
      </c>
      <c r="E1091" s="9" t="s">
        <v>23</v>
      </c>
      <c r="F1091" s="4" t="s">
        <v>24</v>
      </c>
      <c r="G1091" s="12">
        <v>2</v>
      </c>
      <c r="H1091" s="12">
        <v>2</v>
      </c>
      <c r="I1091" s="11">
        <v>678.8</v>
      </c>
      <c r="J1091" s="11">
        <v>639.20000000000005</v>
      </c>
      <c r="K1091" s="11">
        <v>639.20000000000005</v>
      </c>
      <c r="L1091" s="35">
        <v>18</v>
      </c>
      <c r="M1091" s="11">
        <f t="shared" ref="M1091:M1123" si="173">R1091+T1091+V1091+X1091+Z1091+AB1091+AE1091+AF1091</f>
        <v>2327754.06</v>
      </c>
      <c r="N1091" s="11"/>
      <c r="O1091" s="11"/>
      <c r="P1091" s="11"/>
      <c r="Q1091" s="11">
        <f t="shared" ref="Q1091:Q1119" si="174">M1091</f>
        <v>2327754.06</v>
      </c>
      <c r="R1091" s="11"/>
      <c r="S1091" s="35"/>
      <c r="T1091" s="11"/>
      <c r="U1091" s="11">
        <v>623</v>
      </c>
      <c r="V1091" s="11">
        <v>2327754.06</v>
      </c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74"/>
      <c r="AG1091" s="29" t="s">
        <v>197</v>
      </c>
      <c r="AH1091" s="118"/>
      <c r="AI1091" s="159"/>
      <c r="AJ1091" s="182"/>
      <c r="AK1091" s="182"/>
      <c r="AL1091" s="182"/>
      <c r="AM1091" s="182"/>
      <c r="AN1091" s="182"/>
      <c r="AO1091" s="70">
        <f>MAX(AO$26:AO1090)+1</f>
        <v>1011</v>
      </c>
      <c r="AP1091" s="70" t="s">
        <v>142</v>
      </c>
      <c r="AQ1091" s="70" t="str">
        <f t="shared" si="170"/>
        <v>1011.</v>
      </c>
      <c r="AS1091" s="87"/>
      <c r="AV1091" s="114"/>
    </row>
    <row r="1092" spans="1:48" ht="22.5" customHeight="1" x14ac:dyDescent="0.25">
      <c r="A1092" s="93" t="str">
        <f t="shared" si="167"/>
        <v>1012.</v>
      </c>
      <c r="B1092" s="93">
        <v>2713</v>
      </c>
      <c r="C1092" s="225" t="s">
        <v>668</v>
      </c>
      <c r="D1092" s="4">
        <v>1982</v>
      </c>
      <c r="E1092" s="9" t="s">
        <v>23</v>
      </c>
      <c r="F1092" s="4" t="s">
        <v>26</v>
      </c>
      <c r="G1092" s="4">
        <v>2</v>
      </c>
      <c r="H1092" s="4">
        <v>1</v>
      </c>
      <c r="I1092" s="11">
        <v>328.8</v>
      </c>
      <c r="J1092" s="11">
        <v>295.2</v>
      </c>
      <c r="K1092" s="11">
        <v>295.2</v>
      </c>
      <c r="L1092" s="35">
        <v>10</v>
      </c>
      <c r="M1092" s="11">
        <f t="shared" si="173"/>
        <v>109411.31</v>
      </c>
      <c r="N1092" s="11"/>
      <c r="O1092" s="11"/>
      <c r="P1092" s="11"/>
      <c r="Q1092" s="11">
        <f t="shared" si="174"/>
        <v>109411.31</v>
      </c>
      <c r="R1092" s="11">
        <v>109411.31</v>
      </c>
      <c r="S1092" s="35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74"/>
      <c r="AG1092" s="29" t="s">
        <v>197</v>
      </c>
      <c r="AH1092" s="118"/>
      <c r="AI1092" s="159"/>
      <c r="AJ1092" s="182" t="s">
        <v>1393</v>
      </c>
      <c r="AK1092" s="182"/>
      <c r="AL1092" s="182"/>
      <c r="AM1092" s="182"/>
      <c r="AN1092" s="182"/>
      <c r="AO1092" s="70">
        <f>MAX(AO$26:AO1091)+1</f>
        <v>1012</v>
      </c>
      <c r="AP1092" s="70" t="s">
        <v>142</v>
      </c>
      <c r="AQ1092" s="70" t="str">
        <f t="shared" si="170"/>
        <v>1012.</v>
      </c>
      <c r="AS1092" s="87"/>
      <c r="AV1092" s="114"/>
    </row>
    <row r="1093" spans="1:48" ht="22.5" customHeight="1" x14ac:dyDescent="0.25">
      <c r="A1093" s="93" t="str">
        <f t="shared" si="167"/>
        <v>1013.</v>
      </c>
      <c r="B1093" s="93">
        <v>2717</v>
      </c>
      <c r="C1093" s="225" t="s">
        <v>693</v>
      </c>
      <c r="D1093" s="4">
        <v>1983</v>
      </c>
      <c r="E1093" s="9" t="s">
        <v>23</v>
      </c>
      <c r="F1093" s="4" t="s">
        <v>26</v>
      </c>
      <c r="G1093" s="4">
        <v>2</v>
      </c>
      <c r="H1093" s="4">
        <v>1</v>
      </c>
      <c r="I1093" s="11">
        <v>279.39999999999998</v>
      </c>
      <c r="J1093" s="11">
        <v>178.4</v>
      </c>
      <c r="K1093" s="11">
        <v>178.4</v>
      </c>
      <c r="L1093" s="35">
        <v>13</v>
      </c>
      <c r="M1093" s="11">
        <f t="shared" si="173"/>
        <v>109411.31</v>
      </c>
      <c r="N1093" s="11"/>
      <c r="O1093" s="11"/>
      <c r="P1093" s="11"/>
      <c r="Q1093" s="11">
        <f t="shared" si="174"/>
        <v>109411.31</v>
      </c>
      <c r="R1093" s="11">
        <v>109411.31</v>
      </c>
      <c r="S1093" s="35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74"/>
      <c r="AG1093" s="29" t="s">
        <v>197</v>
      </c>
      <c r="AH1093" s="118"/>
      <c r="AI1093" s="159"/>
      <c r="AJ1093" s="182" t="s">
        <v>1393</v>
      </c>
      <c r="AK1093" s="182"/>
      <c r="AL1093" s="182"/>
      <c r="AM1093" s="182"/>
      <c r="AN1093" s="182"/>
      <c r="AO1093" s="70">
        <f>MAX(AO$26:AO1092)+1</f>
        <v>1013</v>
      </c>
      <c r="AP1093" s="70" t="s">
        <v>142</v>
      </c>
      <c r="AQ1093" s="70" t="str">
        <f t="shared" si="170"/>
        <v>1013.</v>
      </c>
      <c r="AS1093" s="87"/>
      <c r="AV1093" s="114"/>
    </row>
    <row r="1094" spans="1:48" ht="22.5" customHeight="1" x14ac:dyDescent="0.25">
      <c r="A1094" s="93" t="str">
        <f t="shared" si="167"/>
        <v>1014.</v>
      </c>
      <c r="B1094" s="93">
        <v>2718</v>
      </c>
      <c r="C1094" s="225" t="s">
        <v>648</v>
      </c>
      <c r="D1094" s="4">
        <v>1984</v>
      </c>
      <c r="E1094" s="9" t="s">
        <v>23</v>
      </c>
      <c r="F1094" s="4" t="s">
        <v>26</v>
      </c>
      <c r="G1094" s="4">
        <v>2</v>
      </c>
      <c r="H1094" s="4">
        <v>1</v>
      </c>
      <c r="I1094" s="11">
        <v>287.5</v>
      </c>
      <c r="J1094" s="11">
        <v>178.9</v>
      </c>
      <c r="K1094" s="11">
        <v>178.9</v>
      </c>
      <c r="L1094" s="35">
        <v>11</v>
      </c>
      <c r="M1094" s="11">
        <f t="shared" si="173"/>
        <v>92183.42</v>
      </c>
      <c r="N1094" s="11"/>
      <c r="O1094" s="11"/>
      <c r="P1094" s="11"/>
      <c r="Q1094" s="11">
        <f t="shared" si="174"/>
        <v>92183.42</v>
      </c>
      <c r="R1094" s="11">
        <v>55358.02</v>
      </c>
      <c r="S1094" s="35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74">
        <v>36825.4</v>
      </c>
      <c r="AG1094" s="29" t="s">
        <v>197</v>
      </c>
      <c r="AH1094" s="118"/>
      <c r="AI1094" s="159"/>
      <c r="AJ1094" s="182" t="s">
        <v>1396</v>
      </c>
      <c r="AK1094" s="182"/>
      <c r="AL1094" s="182"/>
      <c r="AM1094" s="182"/>
      <c r="AN1094" s="182"/>
      <c r="AO1094" s="70">
        <f>MAX(AO$26:AO1093)+1</f>
        <v>1014</v>
      </c>
      <c r="AP1094" s="70" t="s">
        <v>142</v>
      </c>
      <c r="AQ1094" s="70" t="str">
        <f t="shared" si="170"/>
        <v>1014.</v>
      </c>
      <c r="AS1094" s="87"/>
      <c r="AV1094" s="114"/>
    </row>
    <row r="1095" spans="1:48" ht="22.5" customHeight="1" x14ac:dyDescent="0.25">
      <c r="A1095" s="93" t="str">
        <f t="shared" si="167"/>
        <v>1015.</v>
      </c>
      <c r="B1095" s="93">
        <v>3032</v>
      </c>
      <c r="C1095" s="220" t="s">
        <v>688</v>
      </c>
      <c r="D1095" s="4">
        <v>1994</v>
      </c>
      <c r="E1095" s="9" t="s">
        <v>23</v>
      </c>
      <c r="F1095" s="4" t="s">
        <v>26</v>
      </c>
      <c r="G1095" s="12">
        <v>2</v>
      </c>
      <c r="H1095" s="12">
        <v>3</v>
      </c>
      <c r="I1095" s="11">
        <v>952.3</v>
      </c>
      <c r="J1095" s="11">
        <v>530</v>
      </c>
      <c r="K1095" s="11">
        <v>530</v>
      </c>
      <c r="L1095" s="35">
        <v>38</v>
      </c>
      <c r="M1095" s="11">
        <f t="shared" si="173"/>
        <v>591970.18000000005</v>
      </c>
      <c r="N1095" s="11"/>
      <c r="O1095" s="11"/>
      <c r="P1095" s="11"/>
      <c r="Q1095" s="11">
        <f t="shared" si="174"/>
        <v>591970.18000000005</v>
      </c>
      <c r="R1095" s="11">
        <v>591970.18000000005</v>
      </c>
      <c r="S1095" s="35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74"/>
      <c r="AG1095" s="29" t="s">
        <v>197</v>
      </c>
      <c r="AH1095" s="118"/>
      <c r="AI1095" s="159"/>
      <c r="AJ1095" s="182" t="s">
        <v>1395</v>
      </c>
      <c r="AK1095" s="182"/>
      <c r="AL1095" s="182"/>
      <c r="AM1095" s="182"/>
      <c r="AN1095" s="182"/>
      <c r="AO1095" s="70">
        <f>MAX(AO$26:AO1094)+1</f>
        <v>1015</v>
      </c>
      <c r="AP1095" s="70" t="s">
        <v>142</v>
      </c>
      <c r="AQ1095" s="70" t="str">
        <f t="shared" si="170"/>
        <v>1015.</v>
      </c>
      <c r="AS1095" s="87"/>
      <c r="AV1095" s="114"/>
    </row>
    <row r="1096" spans="1:48" ht="22.5" customHeight="1" x14ac:dyDescent="0.25">
      <c r="A1096" s="93" t="str">
        <f t="shared" si="167"/>
        <v>1016.</v>
      </c>
      <c r="B1096" s="93">
        <v>2755</v>
      </c>
      <c r="C1096" s="220" t="s">
        <v>2345</v>
      </c>
      <c r="D1096" s="4">
        <v>1979</v>
      </c>
      <c r="E1096" s="9" t="s">
        <v>23</v>
      </c>
      <c r="F1096" s="4" t="s">
        <v>24</v>
      </c>
      <c r="G1096" s="12">
        <v>2</v>
      </c>
      <c r="H1096" s="12">
        <v>2</v>
      </c>
      <c r="I1096" s="11">
        <v>635.5</v>
      </c>
      <c r="J1096" s="11">
        <v>364.9</v>
      </c>
      <c r="K1096" s="11">
        <v>364.9</v>
      </c>
      <c r="L1096" s="35">
        <v>28</v>
      </c>
      <c r="M1096" s="11">
        <f t="shared" si="173"/>
        <v>52894.54</v>
      </c>
      <c r="N1096" s="11"/>
      <c r="O1096" s="11"/>
      <c r="P1096" s="11"/>
      <c r="Q1096" s="11">
        <f t="shared" si="174"/>
        <v>52894.54</v>
      </c>
      <c r="R1096" s="11"/>
      <c r="S1096" s="35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74">
        <v>52894.54</v>
      </c>
      <c r="AG1096" s="29" t="s">
        <v>197</v>
      </c>
      <c r="AH1096" s="118"/>
      <c r="AI1096" s="159"/>
      <c r="AJ1096" s="182"/>
      <c r="AK1096" s="182"/>
      <c r="AL1096" s="182"/>
      <c r="AM1096" s="182"/>
      <c r="AN1096" s="182"/>
      <c r="AO1096" s="70">
        <f>MAX(AO$26:AO1095)+1</f>
        <v>1016</v>
      </c>
      <c r="AP1096" s="70" t="s">
        <v>142</v>
      </c>
      <c r="AQ1096" s="70" t="str">
        <f t="shared" si="170"/>
        <v>1016.</v>
      </c>
      <c r="AS1096" s="87"/>
      <c r="AV1096" s="114"/>
    </row>
    <row r="1097" spans="1:48" ht="22.5" customHeight="1" x14ac:dyDescent="0.25">
      <c r="A1097" s="93" t="str">
        <f t="shared" si="167"/>
        <v>1017.</v>
      </c>
      <c r="B1097" s="93">
        <v>2758</v>
      </c>
      <c r="C1097" s="225" t="s">
        <v>649</v>
      </c>
      <c r="D1097" s="4">
        <v>1959</v>
      </c>
      <c r="E1097" s="9" t="s">
        <v>23</v>
      </c>
      <c r="F1097" s="4" t="s">
        <v>24</v>
      </c>
      <c r="G1097" s="4">
        <v>2</v>
      </c>
      <c r="H1097" s="4">
        <v>2</v>
      </c>
      <c r="I1097" s="11">
        <v>450.4</v>
      </c>
      <c r="J1097" s="11">
        <v>186.3</v>
      </c>
      <c r="K1097" s="11">
        <v>161.19999999999999</v>
      </c>
      <c r="L1097" s="35">
        <v>18</v>
      </c>
      <c r="M1097" s="11">
        <f t="shared" si="173"/>
        <v>225119.8</v>
      </c>
      <c r="N1097" s="11"/>
      <c r="O1097" s="11"/>
      <c r="P1097" s="11"/>
      <c r="Q1097" s="11">
        <f t="shared" si="174"/>
        <v>225119.8</v>
      </c>
      <c r="R1097" s="11">
        <v>225119.8</v>
      </c>
      <c r="S1097" s="35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74"/>
      <c r="AG1097" s="29" t="s">
        <v>197</v>
      </c>
      <c r="AH1097" s="118"/>
      <c r="AI1097" s="159"/>
      <c r="AJ1097" s="182" t="s">
        <v>1393</v>
      </c>
      <c r="AK1097" s="182"/>
      <c r="AL1097" s="182"/>
      <c r="AM1097" s="182"/>
      <c r="AN1097" s="182"/>
      <c r="AO1097" s="70">
        <f>MAX(AO$26:AO1096)+1</f>
        <v>1017</v>
      </c>
      <c r="AP1097" s="70" t="s">
        <v>142</v>
      </c>
      <c r="AQ1097" s="70" t="str">
        <f t="shared" si="170"/>
        <v>1017.</v>
      </c>
      <c r="AS1097" s="87"/>
      <c r="AV1097" s="114"/>
    </row>
    <row r="1098" spans="1:48" ht="22.5" customHeight="1" x14ac:dyDescent="0.25">
      <c r="A1098" s="93" t="str">
        <f t="shared" si="167"/>
        <v>1018.</v>
      </c>
      <c r="B1098" s="93">
        <v>2769</v>
      </c>
      <c r="C1098" s="225" t="s">
        <v>694</v>
      </c>
      <c r="D1098" s="4">
        <v>1951</v>
      </c>
      <c r="E1098" s="9" t="s">
        <v>23</v>
      </c>
      <c r="F1098" s="4" t="s">
        <v>25</v>
      </c>
      <c r="G1098" s="4">
        <v>2</v>
      </c>
      <c r="H1098" s="4">
        <v>1</v>
      </c>
      <c r="I1098" s="11">
        <v>432.7</v>
      </c>
      <c r="J1098" s="11">
        <v>279</v>
      </c>
      <c r="K1098" s="11">
        <v>279</v>
      </c>
      <c r="L1098" s="35">
        <v>14</v>
      </c>
      <c r="M1098" s="11">
        <f t="shared" si="173"/>
        <v>117259.98</v>
      </c>
      <c r="N1098" s="11"/>
      <c r="O1098" s="11"/>
      <c r="P1098" s="11"/>
      <c r="Q1098" s="11">
        <f t="shared" si="174"/>
        <v>117259.98</v>
      </c>
      <c r="R1098" s="11">
        <v>117259.98</v>
      </c>
      <c r="S1098" s="35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74"/>
      <c r="AG1098" s="29" t="s">
        <v>197</v>
      </c>
      <c r="AH1098" s="118"/>
      <c r="AI1098" s="159"/>
      <c r="AJ1098" s="182" t="s">
        <v>1393</v>
      </c>
      <c r="AK1098" s="182"/>
      <c r="AL1098" s="182"/>
      <c r="AM1098" s="182"/>
      <c r="AN1098" s="182"/>
      <c r="AO1098" s="70">
        <f>MAX(AO$26:AO1097)+1</f>
        <v>1018</v>
      </c>
      <c r="AP1098" s="70" t="s">
        <v>142</v>
      </c>
      <c r="AQ1098" s="70" t="str">
        <f t="shared" si="170"/>
        <v>1018.</v>
      </c>
      <c r="AS1098" s="87"/>
      <c r="AV1098" s="114"/>
    </row>
    <row r="1099" spans="1:48" ht="22.5" customHeight="1" x14ac:dyDescent="0.25">
      <c r="A1099" s="93" t="str">
        <f t="shared" si="167"/>
        <v>1019.</v>
      </c>
      <c r="B1099" s="93">
        <v>2780</v>
      </c>
      <c r="C1099" s="225" t="s">
        <v>695</v>
      </c>
      <c r="D1099" s="4">
        <v>1954</v>
      </c>
      <c r="E1099" s="9" t="s">
        <v>23</v>
      </c>
      <c r="F1099" s="4" t="s">
        <v>24</v>
      </c>
      <c r="G1099" s="4">
        <v>2</v>
      </c>
      <c r="H1099" s="4">
        <v>2</v>
      </c>
      <c r="I1099" s="11">
        <v>398.06</v>
      </c>
      <c r="J1099" s="11">
        <v>250.2</v>
      </c>
      <c r="K1099" s="11">
        <v>250.2</v>
      </c>
      <c r="L1099" s="35">
        <v>21</v>
      </c>
      <c r="M1099" s="11">
        <f t="shared" si="173"/>
        <v>107360.41</v>
      </c>
      <c r="N1099" s="11"/>
      <c r="O1099" s="11"/>
      <c r="P1099" s="11"/>
      <c r="Q1099" s="11">
        <f t="shared" si="174"/>
        <v>107360.41</v>
      </c>
      <c r="R1099" s="11">
        <v>107360.41</v>
      </c>
      <c r="S1099" s="35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74"/>
      <c r="AG1099" s="29" t="s">
        <v>197</v>
      </c>
      <c r="AH1099" s="118"/>
      <c r="AI1099" s="159"/>
      <c r="AJ1099" s="182" t="s">
        <v>1393</v>
      </c>
      <c r="AK1099" s="182"/>
      <c r="AL1099" s="182"/>
      <c r="AM1099" s="182"/>
      <c r="AN1099" s="182"/>
      <c r="AO1099" s="70">
        <f>MAX(AO$26:AO1098)+1</f>
        <v>1019</v>
      </c>
      <c r="AP1099" s="70" t="s">
        <v>142</v>
      </c>
      <c r="AQ1099" s="70" t="str">
        <f t="shared" si="170"/>
        <v>1019.</v>
      </c>
      <c r="AS1099" s="87"/>
      <c r="AV1099" s="114"/>
    </row>
    <row r="1100" spans="1:48" ht="22.5" customHeight="1" x14ac:dyDescent="0.25">
      <c r="A1100" s="93" t="str">
        <f t="shared" si="167"/>
        <v>1020.</v>
      </c>
      <c r="B1100" s="93">
        <v>2781</v>
      </c>
      <c r="C1100" s="225" t="s">
        <v>696</v>
      </c>
      <c r="D1100" s="4">
        <v>1926</v>
      </c>
      <c r="E1100" s="9" t="s">
        <v>23</v>
      </c>
      <c r="F1100" s="4" t="s">
        <v>25</v>
      </c>
      <c r="G1100" s="4">
        <v>2</v>
      </c>
      <c r="H1100" s="4">
        <v>1</v>
      </c>
      <c r="I1100" s="11">
        <v>423.7</v>
      </c>
      <c r="J1100" s="11">
        <v>293.8</v>
      </c>
      <c r="K1100" s="11">
        <v>293.8</v>
      </c>
      <c r="L1100" s="35">
        <v>28</v>
      </c>
      <c r="M1100" s="11">
        <f t="shared" si="173"/>
        <v>321910.76</v>
      </c>
      <c r="N1100" s="11"/>
      <c r="O1100" s="11"/>
      <c r="P1100" s="11"/>
      <c r="Q1100" s="11">
        <f t="shared" si="174"/>
        <v>321910.76</v>
      </c>
      <c r="R1100" s="11">
        <v>321910.76</v>
      </c>
      <c r="S1100" s="35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74"/>
      <c r="AG1100" s="29" t="s">
        <v>197</v>
      </c>
      <c r="AH1100" s="118"/>
      <c r="AI1100" s="159"/>
      <c r="AJ1100" s="182" t="s">
        <v>1393</v>
      </c>
      <c r="AK1100" s="182"/>
      <c r="AL1100" s="182"/>
      <c r="AM1100" s="182"/>
      <c r="AN1100" s="182"/>
      <c r="AO1100" s="70">
        <f>MAX(AO$26:AO1099)+1</f>
        <v>1020</v>
      </c>
      <c r="AP1100" s="70" t="s">
        <v>142</v>
      </c>
      <c r="AQ1100" s="70" t="str">
        <f t="shared" si="170"/>
        <v>1020.</v>
      </c>
      <c r="AS1100" s="87"/>
      <c r="AV1100" s="114"/>
    </row>
    <row r="1101" spans="1:48" ht="22.5" customHeight="1" x14ac:dyDescent="0.25">
      <c r="A1101" s="93" t="str">
        <f t="shared" si="167"/>
        <v>1021.</v>
      </c>
      <c r="B1101" s="93">
        <v>2807</v>
      </c>
      <c r="C1101" s="225" t="s">
        <v>697</v>
      </c>
      <c r="D1101" s="4">
        <v>1971</v>
      </c>
      <c r="E1101" s="9" t="s">
        <v>23</v>
      </c>
      <c r="F1101" s="4" t="s">
        <v>24</v>
      </c>
      <c r="G1101" s="4">
        <v>2</v>
      </c>
      <c r="H1101" s="4">
        <v>2</v>
      </c>
      <c r="I1101" s="11">
        <v>502.3</v>
      </c>
      <c r="J1101" s="11">
        <v>285.7</v>
      </c>
      <c r="K1101" s="11">
        <v>285.7</v>
      </c>
      <c r="L1101" s="35">
        <v>20</v>
      </c>
      <c r="M1101" s="11">
        <f t="shared" si="173"/>
        <v>256064.8</v>
      </c>
      <c r="N1101" s="11"/>
      <c r="O1101" s="11"/>
      <c r="P1101" s="11"/>
      <c r="Q1101" s="11">
        <f t="shared" si="174"/>
        <v>256064.8</v>
      </c>
      <c r="R1101" s="11">
        <v>256064.8</v>
      </c>
      <c r="S1101" s="35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74"/>
      <c r="AG1101" s="29" t="s">
        <v>197</v>
      </c>
      <c r="AH1101" s="118"/>
      <c r="AI1101" s="159"/>
      <c r="AJ1101" s="182" t="s">
        <v>1393</v>
      </c>
      <c r="AK1101" s="182"/>
      <c r="AL1101" s="182"/>
      <c r="AM1101" s="182"/>
      <c r="AN1101" s="182"/>
      <c r="AO1101" s="70">
        <f>MAX(AO$26:AO1100)+1</f>
        <v>1021</v>
      </c>
      <c r="AP1101" s="70" t="s">
        <v>142</v>
      </c>
      <c r="AQ1101" s="70" t="str">
        <f t="shared" si="170"/>
        <v>1021.</v>
      </c>
      <c r="AS1101" s="87"/>
      <c r="AV1101" s="114"/>
    </row>
    <row r="1102" spans="1:48" ht="22.5" customHeight="1" x14ac:dyDescent="0.25">
      <c r="A1102" s="93" t="str">
        <f t="shared" si="167"/>
        <v>1022.</v>
      </c>
      <c r="B1102" s="93">
        <v>2843</v>
      </c>
      <c r="C1102" s="225" t="s">
        <v>652</v>
      </c>
      <c r="D1102" s="4">
        <v>1964</v>
      </c>
      <c r="E1102" s="9" t="s">
        <v>23</v>
      </c>
      <c r="F1102" s="4" t="s">
        <v>25</v>
      </c>
      <c r="G1102" s="4">
        <v>2</v>
      </c>
      <c r="H1102" s="4">
        <v>1</v>
      </c>
      <c r="I1102" s="11">
        <v>342.14</v>
      </c>
      <c r="J1102" s="11">
        <v>221.2</v>
      </c>
      <c r="K1102" s="11">
        <v>221.2</v>
      </c>
      <c r="L1102" s="35">
        <v>15</v>
      </c>
      <c r="M1102" s="11">
        <f t="shared" si="173"/>
        <v>671153.53</v>
      </c>
      <c r="N1102" s="11"/>
      <c r="O1102" s="11"/>
      <c r="P1102" s="11"/>
      <c r="Q1102" s="11">
        <f t="shared" si="174"/>
        <v>671153.53</v>
      </c>
      <c r="R1102" s="11">
        <v>119200.04</v>
      </c>
      <c r="S1102" s="35"/>
      <c r="T1102" s="11"/>
      <c r="U1102" s="11"/>
      <c r="V1102" s="11"/>
      <c r="W1102" s="11"/>
      <c r="X1102" s="11"/>
      <c r="Y1102" s="11">
        <v>301</v>
      </c>
      <c r="Z1102" s="11">
        <v>551953.49</v>
      </c>
      <c r="AA1102" s="11"/>
      <c r="AB1102" s="11"/>
      <c r="AC1102" s="11"/>
      <c r="AD1102" s="11"/>
      <c r="AE1102" s="11"/>
      <c r="AF1102" s="74"/>
      <c r="AG1102" s="29" t="s">
        <v>197</v>
      </c>
      <c r="AH1102" s="118"/>
      <c r="AI1102" s="159"/>
      <c r="AJ1102" s="182" t="s">
        <v>1393</v>
      </c>
      <c r="AK1102" s="182"/>
      <c r="AL1102" s="182"/>
      <c r="AM1102" s="182"/>
      <c r="AN1102" s="182"/>
      <c r="AO1102" s="70">
        <f>MAX(AO$26:AO1101)+1</f>
        <v>1022</v>
      </c>
      <c r="AP1102" s="70" t="s">
        <v>142</v>
      </c>
      <c r="AQ1102" s="70" t="str">
        <f t="shared" si="170"/>
        <v>1022.</v>
      </c>
      <c r="AS1102" s="87"/>
      <c r="AV1102" s="114"/>
    </row>
    <row r="1103" spans="1:48" ht="22.5" customHeight="1" x14ac:dyDescent="0.25">
      <c r="A1103" s="93" t="str">
        <f t="shared" si="167"/>
        <v>1023.</v>
      </c>
      <c r="B1103" s="93">
        <v>2862</v>
      </c>
      <c r="C1103" s="225" t="s">
        <v>653</v>
      </c>
      <c r="D1103" s="4">
        <v>1971</v>
      </c>
      <c r="E1103" s="9" t="s">
        <v>23</v>
      </c>
      <c r="F1103" s="4" t="s">
        <v>24</v>
      </c>
      <c r="G1103" s="4">
        <v>2</v>
      </c>
      <c r="H1103" s="4">
        <v>2</v>
      </c>
      <c r="I1103" s="11">
        <v>499.4</v>
      </c>
      <c r="J1103" s="11">
        <v>281.2</v>
      </c>
      <c r="K1103" s="11">
        <v>281.2</v>
      </c>
      <c r="L1103" s="35">
        <v>26</v>
      </c>
      <c r="M1103" s="11">
        <f t="shared" si="173"/>
        <v>231537.78</v>
      </c>
      <c r="N1103" s="11"/>
      <c r="O1103" s="11"/>
      <c r="P1103" s="11"/>
      <c r="Q1103" s="11">
        <f t="shared" si="174"/>
        <v>231537.78</v>
      </c>
      <c r="R1103" s="11">
        <v>231537.78</v>
      </c>
      <c r="S1103" s="35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74"/>
      <c r="AG1103" s="29" t="s">
        <v>197</v>
      </c>
      <c r="AH1103" s="118"/>
      <c r="AI1103" s="159"/>
      <c r="AJ1103" s="182" t="s">
        <v>1393</v>
      </c>
      <c r="AK1103" s="182"/>
      <c r="AL1103" s="182"/>
      <c r="AM1103" s="182"/>
      <c r="AN1103" s="182"/>
      <c r="AO1103" s="70">
        <f>MAX(AO$26:AO1102)+1</f>
        <v>1023</v>
      </c>
      <c r="AP1103" s="70" t="s">
        <v>142</v>
      </c>
      <c r="AQ1103" s="70" t="str">
        <f t="shared" si="170"/>
        <v>1023.</v>
      </c>
      <c r="AS1103" s="87"/>
      <c r="AV1103" s="114"/>
    </row>
    <row r="1104" spans="1:48" ht="22.5" customHeight="1" x14ac:dyDescent="0.25">
      <c r="A1104" s="93" t="str">
        <f t="shared" si="167"/>
        <v>1024.</v>
      </c>
      <c r="B1104" s="93">
        <v>2865</v>
      </c>
      <c r="C1104" s="225" t="s">
        <v>654</v>
      </c>
      <c r="D1104" s="4">
        <v>1975</v>
      </c>
      <c r="E1104" s="9" t="s">
        <v>23</v>
      </c>
      <c r="F1104" s="4" t="s">
        <v>24</v>
      </c>
      <c r="G1104" s="4">
        <v>2</v>
      </c>
      <c r="H1104" s="4">
        <v>2</v>
      </c>
      <c r="I1104" s="11">
        <v>738.9</v>
      </c>
      <c r="J1104" s="11">
        <v>428.5</v>
      </c>
      <c r="K1104" s="11">
        <v>428.5</v>
      </c>
      <c r="L1104" s="35">
        <v>28</v>
      </c>
      <c r="M1104" s="11">
        <f t="shared" si="173"/>
        <v>433555.04000000004</v>
      </c>
      <c r="N1104" s="11"/>
      <c r="O1104" s="11"/>
      <c r="P1104" s="11"/>
      <c r="Q1104" s="11">
        <f t="shared" si="174"/>
        <v>433555.04000000004</v>
      </c>
      <c r="R1104" s="11">
        <f>174689.9+258865.14</f>
        <v>433555.04000000004</v>
      </c>
      <c r="S1104" s="35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74"/>
      <c r="AG1104" s="29" t="s">
        <v>197</v>
      </c>
      <c r="AH1104" s="118"/>
      <c r="AI1104" s="159"/>
      <c r="AJ1104" s="182" t="s">
        <v>1411</v>
      </c>
      <c r="AK1104" s="182"/>
      <c r="AL1104" s="182"/>
      <c r="AM1104" s="182"/>
      <c r="AN1104" s="182"/>
      <c r="AO1104" s="70">
        <f>MAX(AO$26:AO1103)+1</f>
        <v>1024</v>
      </c>
      <c r="AP1104" s="70" t="s">
        <v>142</v>
      </c>
      <c r="AQ1104" s="70" t="str">
        <f t="shared" si="170"/>
        <v>1024.</v>
      </c>
      <c r="AS1104" s="87"/>
      <c r="AV1104" s="114"/>
    </row>
    <row r="1105" spans="1:48" ht="22.5" customHeight="1" x14ac:dyDescent="0.25">
      <c r="A1105" s="93" t="str">
        <f t="shared" si="167"/>
        <v>1025.</v>
      </c>
      <c r="B1105" s="93">
        <v>2867</v>
      </c>
      <c r="C1105" s="225" t="s">
        <v>698</v>
      </c>
      <c r="D1105" s="4">
        <v>1981</v>
      </c>
      <c r="E1105" s="9" t="s">
        <v>23</v>
      </c>
      <c r="F1105" s="4" t="s">
        <v>24</v>
      </c>
      <c r="G1105" s="4">
        <v>2</v>
      </c>
      <c r="H1105" s="4">
        <v>2</v>
      </c>
      <c r="I1105" s="11">
        <v>761.2</v>
      </c>
      <c r="J1105" s="11">
        <v>423.2</v>
      </c>
      <c r="K1105" s="11">
        <v>423.2</v>
      </c>
      <c r="L1105" s="35">
        <v>29</v>
      </c>
      <c r="M1105" s="11">
        <f t="shared" si="173"/>
        <v>241476.88</v>
      </c>
      <c r="N1105" s="11"/>
      <c r="O1105" s="11"/>
      <c r="P1105" s="11"/>
      <c r="Q1105" s="11">
        <f t="shared" si="174"/>
        <v>241476.88</v>
      </c>
      <c r="R1105" s="11">
        <v>241476.88</v>
      </c>
      <c r="S1105" s="35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74"/>
      <c r="AG1105" s="29" t="s">
        <v>197</v>
      </c>
      <c r="AH1105" s="118"/>
      <c r="AI1105" s="159"/>
      <c r="AJ1105" s="182" t="s">
        <v>1393</v>
      </c>
      <c r="AK1105" s="182"/>
      <c r="AL1105" s="182"/>
      <c r="AM1105" s="182"/>
      <c r="AN1105" s="182"/>
      <c r="AO1105" s="70">
        <f>MAX(AO$26:AO1104)+1</f>
        <v>1025</v>
      </c>
      <c r="AP1105" s="70" t="s">
        <v>142</v>
      </c>
      <c r="AQ1105" s="70" t="str">
        <f t="shared" si="170"/>
        <v>1025.</v>
      </c>
      <c r="AS1105" s="87"/>
      <c r="AV1105" s="114"/>
    </row>
    <row r="1106" spans="1:48" ht="22.5" customHeight="1" x14ac:dyDescent="0.25">
      <c r="A1106" s="93" t="str">
        <f t="shared" si="167"/>
        <v>1026.</v>
      </c>
      <c r="B1106" s="93">
        <v>2885</v>
      </c>
      <c r="C1106" s="225" t="s">
        <v>699</v>
      </c>
      <c r="D1106" s="4">
        <v>1972</v>
      </c>
      <c r="E1106" s="9" t="s">
        <v>23</v>
      </c>
      <c r="F1106" s="4" t="s">
        <v>24</v>
      </c>
      <c r="G1106" s="4">
        <v>2</v>
      </c>
      <c r="H1106" s="4">
        <v>2</v>
      </c>
      <c r="I1106" s="11">
        <v>498.28</v>
      </c>
      <c r="J1106" s="11">
        <v>298.99</v>
      </c>
      <c r="K1106" s="11">
        <v>298.99</v>
      </c>
      <c r="L1106" s="35">
        <v>25</v>
      </c>
      <c r="M1106" s="11">
        <f t="shared" si="173"/>
        <v>246303.71</v>
      </c>
      <c r="N1106" s="11"/>
      <c r="O1106" s="11"/>
      <c r="P1106" s="11"/>
      <c r="Q1106" s="11">
        <f t="shared" si="174"/>
        <v>246303.71</v>
      </c>
      <c r="R1106" s="11">
        <v>246303.71</v>
      </c>
      <c r="S1106" s="35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74"/>
      <c r="AG1106" s="29" t="s">
        <v>197</v>
      </c>
      <c r="AH1106" s="118"/>
      <c r="AI1106" s="159"/>
      <c r="AJ1106" s="182" t="s">
        <v>1393</v>
      </c>
      <c r="AK1106" s="182"/>
      <c r="AL1106" s="182"/>
      <c r="AM1106" s="182"/>
      <c r="AN1106" s="182"/>
      <c r="AO1106" s="70">
        <f>MAX(AO$26:AO1105)+1</f>
        <v>1026</v>
      </c>
      <c r="AP1106" s="70" t="s">
        <v>142</v>
      </c>
      <c r="AQ1106" s="70" t="str">
        <f t="shared" si="170"/>
        <v>1026.</v>
      </c>
      <c r="AS1106" s="87"/>
      <c r="AV1106" s="114"/>
    </row>
    <row r="1107" spans="1:48" ht="22.5" customHeight="1" x14ac:dyDescent="0.25">
      <c r="A1107" s="93" t="str">
        <f t="shared" si="167"/>
        <v>1027.</v>
      </c>
      <c r="B1107" s="93">
        <v>2888</v>
      </c>
      <c r="C1107" s="225" t="s">
        <v>700</v>
      </c>
      <c r="D1107" s="4">
        <v>1974</v>
      </c>
      <c r="E1107" s="9" t="s">
        <v>23</v>
      </c>
      <c r="F1107" s="4" t="s">
        <v>24</v>
      </c>
      <c r="G1107" s="4">
        <v>2</v>
      </c>
      <c r="H1107" s="4">
        <v>2</v>
      </c>
      <c r="I1107" s="11">
        <v>742.4</v>
      </c>
      <c r="J1107" s="11">
        <v>422.6</v>
      </c>
      <c r="K1107" s="11">
        <v>422.6</v>
      </c>
      <c r="L1107" s="35">
        <v>32</v>
      </c>
      <c r="M1107" s="11">
        <f t="shared" si="173"/>
        <v>257042.81</v>
      </c>
      <c r="N1107" s="11"/>
      <c r="O1107" s="11"/>
      <c r="P1107" s="11"/>
      <c r="Q1107" s="11">
        <f t="shared" si="174"/>
        <v>257042.81</v>
      </c>
      <c r="R1107" s="11">
        <v>257042.81</v>
      </c>
      <c r="S1107" s="35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74"/>
      <c r="AG1107" s="29" t="s">
        <v>197</v>
      </c>
      <c r="AH1107" s="118"/>
      <c r="AI1107" s="159"/>
      <c r="AJ1107" s="182" t="s">
        <v>1393</v>
      </c>
      <c r="AK1107" s="182"/>
      <c r="AL1107" s="182"/>
      <c r="AM1107" s="182"/>
      <c r="AN1107" s="182"/>
      <c r="AO1107" s="70">
        <f>MAX(AO$26:AO1106)+1</f>
        <v>1027</v>
      </c>
      <c r="AP1107" s="70" t="s">
        <v>142</v>
      </c>
      <c r="AQ1107" s="70" t="str">
        <f t="shared" si="170"/>
        <v>1027.</v>
      </c>
      <c r="AS1107" s="87"/>
      <c r="AV1107" s="114"/>
    </row>
    <row r="1108" spans="1:48" ht="22.5" customHeight="1" x14ac:dyDescent="0.25">
      <c r="A1108" s="93" t="str">
        <f t="shared" si="167"/>
        <v>1028.</v>
      </c>
      <c r="B1108" s="93">
        <v>2904</v>
      </c>
      <c r="C1108" s="225" t="s">
        <v>701</v>
      </c>
      <c r="D1108" s="4">
        <v>1965</v>
      </c>
      <c r="E1108" s="9" t="s">
        <v>23</v>
      </c>
      <c r="F1108" s="4" t="s">
        <v>24</v>
      </c>
      <c r="G1108" s="4">
        <v>2</v>
      </c>
      <c r="H1108" s="4">
        <v>1</v>
      </c>
      <c r="I1108" s="11">
        <v>343.7</v>
      </c>
      <c r="J1108" s="11">
        <v>238</v>
      </c>
      <c r="K1108" s="11">
        <v>238</v>
      </c>
      <c r="L1108" s="35">
        <v>15</v>
      </c>
      <c r="M1108" s="11">
        <f t="shared" si="173"/>
        <v>167076.28</v>
      </c>
      <c r="N1108" s="11"/>
      <c r="O1108" s="11"/>
      <c r="P1108" s="11"/>
      <c r="Q1108" s="11">
        <f t="shared" si="174"/>
        <v>167076.28</v>
      </c>
      <c r="R1108" s="11">
        <v>167076.28</v>
      </c>
      <c r="S1108" s="35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74"/>
      <c r="AG1108" s="29" t="s">
        <v>197</v>
      </c>
      <c r="AH1108" s="118"/>
      <c r="AI1108" s="159"/>
      <c r="AJ1108" s="182" t="s">
        <v>1393</v>
      </c>
      <c r="AK1108" s="182"/>
      <c r="AL1108" s="182"/>
      <c r="AM1108" s="182"/>
      <c r="AN1108" s="182"/>
      <c r="AO1108" s="70">
        <f>MAX(AO$26:AO1107)+1</f>
        <v>1028</v>
      </c>
      <c r="AP1108" s="70" t="s">
        <v>142</v>
      </c>
      <c r="AQ1108" s="70" t="str">
        <f t="shared" si="170"/>
        <v>1028.</v>
      </c>
      <c r="AS1108" s="87"/>
      <c r="AV1108" s="114"/>
    </row>
    <row r="1109" spans="1:48" ht="22.5" customHeight="1" x14ac:dyDescent="0.25">
      <c r="A1109" s="93" t="str">
        <f t="shared" si="167"/>
        <v>1029.</v>
      </c>
      <c r="B1109" s="93">
        <v>2907</v>
      </c>
      <c r="C1109" s="225" t="s">
        <v>702</v>
      </c>
      <c r="D1109" s="4">
        <v>1966</v>
      </c>
      <c r="E1109" s="9" t="s">
        <v>23</v>
      </c>
      <c r="F1109" s="4" t="s">
        <v>24</v>
      </c>
      <c r="G1109" s="4">
        <v>2</v>
      </c>
      <c r="H1109" s="4">
        <v>2</v>
      </c>
      <c r="I1109" s="11">
        <v>624.29999999999995</v>
      </c>
      <c r="J1109" s="11">
        <v>354.3</v>
      </c>
      <c r="K1109" s="11">
        <v>354.3</v>
      </c>
      <c r="L1109" s="35">
        <v>18</v>
      </c>
      <c r="M1109" s="11">
        <f t="shared" si="173"/>
        <v>252919.78</v>
      </c>
      <c r="N1109" s="11"/>
      <c r="O1109" s="11"/>
      <c r="P1109" s="11"/>
      <c r="Q1109" s="11">
        <f t="shared" si="174"/>
        <v>252919.78</v>
      </c>
      <c r="R1109" s="11">
        <v>252919.78</v>
      </c>
      <c r="S1109" s="35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74"/>
      <c r="AG1109" s="29" t="s">
        <v>197</v>
      </c>
      <c r="AH1109" s="118"/>
      <c r="AI1109" s="159"/>
      <c r="AJ1109" s="182" t="s">
        <v>1393</v>
      </c>
      <c r="AK1109" s="182"/>
      <c r="AL1109" s="182"/>
      <c r="AM1109" s="182"/>
      <c r="AN1109" s="182"/>
      <c r="AO1109" s="70">
        <f>MAX(AO$26:AO1108)+1</f>
        <v>1029</v>
      </c>
      <c r="AP1109" s="70" t="s">
        <v>142</v>
      </c>
      <c r="AQ1109" s="70" t="str">
        <f t="shared" si="170"/>
        <v>1029.</v>
      </c>
      <c r="AS1109" s="87"/>
      <c r="AV1109" s="114"/>
    </row>
    <row r="1110" spans="1:48" ht="22.5" customHeight="1" x14ac:dyDescent="0.25">
      <c r="A1110" s="93" t="str">
        <f t="shared" si="167"/>
        <v>1030.</v>
      </c>
      <c r="B1110" s="93">
        <v>2908</v>
      </c>
      <c r="C1110" s="225" t="s">
        <v>703</v>
      </c>
      <c r="D1110" s="4">
        <v>1964</v>
      </c>
      <c r="E1110" s="9" t="s">
        <v>23</v>
      </c>
      <c r="F1110" s="4" t="s">
        <v>24</v>
      </c>
      <c r="G1110" s="4">
        <v>2</v>
      </c>
      <c r="H1110" s="4">
        <v>2</v>
      </c>
      <c r="I1110" s="11">
        <v>465.9</v>
      </c>
      <c r="J1110" s="11">
        <v>297</v>
      </c>
      <c r="K1110" s="11">
        <v>297</v>
      </c>
      <c r="L1110" s="35">
        <v>15</v>
      </c>
      <c r="M1110" s="11">
        <f t="shared" si="173"/>
        <v>1986372.16</v>
      </c>
      <c r="N1110" s="11"/>
      <c r="O1110" s="11"/>
      <c r="P1110" s="11"/>
      <c r="Q1110" s="11">
        <f t="shared" si="174"/>
        <v>1986372.16</v>
      </c>
      <c r="R1110" s="11"/>
      <c r="S1110" s="35"/>
      <c r="T1110" s="11"/>
      <c r="U1110" s="11">
        <v>477.2</v>
      </c>
      <c r="V1110" s="11">
        <v>1986372.16</v>
      </c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74"/>
      <c r="AG1110" s="29" t="s">
        <v>197</v>
      </c>
      <c r="AH1110" s="118"/>
      <c r="AI1110" s="159"/>
      <c r="AJ1110" s="182"/>
      <c r="AK1110" s="182"/>
      <c r="AL1110" s="182"/>
      <c r="AM1110" s="182"/>
      <c r="AN1110" s="182"/>
      <c r="AO1110" s="70">
        <f>MAX(AO$26:AO1109)+1</f>
        <v>1030</v>
      </c>
      <c r="AP1110" s="70" t="s">
        <v>142</v>
      </c>
      <c r="AQ1110" s="70" t="str">
        <f t="shared" si="170"/>
        <v>1030.</v>
      </c>
      <c r="AS1110" s="87"/>
      <c r="AV1110" s="114"/>
    </row>
    <row r="1111" spans="1:48" ht="22.5" customHeight="1" x14ac:dyDescent="0.25">
      <c r="A1111" s="93" t="str">
        <f t="shared" si="167"/>
        <v>1031.</v>
      </c>
      <c r="B1111" s="93">
        <v>2924</v>
      </c>
      <c r="C1111" s="225" t="s">
        <v>704</v>
      </c>
      <c r="D1111" s="4">
        <v>1967</v>
      </c>
      <c r="E1111" s="9" t="s">
        <v>23</v>
      </c>
      <c r="F1111" s="4" t="s">
        <v>24</v>
      </c>
      <c r="G1111" s="4">
        <v>2</v>
      </c>
      <c r="H1111" s="4">
        <v>2</v>
      </c>
      <c r="I1111" s="11">
        <v>510.1</v>
      </c>
      <c r="J1111" s="11">
        <v>277.2</v>
      </c>
      <c r="K1111" s="11">
        <v>277.2</v>
      </c>
      <c r="L1111" s="35">
        <v>29</v>
      </c>
      <c r="M1111" s="11">
        <f t="shared" si="173"/>
        <v>232711.51</v>
      </c>
      <c r="N1111" s="11"/>
      <c r="O1111" s="11"/>
      <c r="P1111" s="11"/>
      <c r="Q1111" s="11">
        <f t="shared" si="174"/>
        <v>232711.51</v>
      </c>
      <c r="R1111" s="11">
        <v>232711.51</v>
      </c>
      <c r="S1111" s="35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74"/>
      <c r="AG1111" s="29" t="s">
        <v>197</v>
      </c>
      <c r="AH1111" s="118"/>
      <c r="AI1111" s="159"/>
      <c r="AJ1111" s="182" t="s">
        <v>1393</v>
      </c>
      <c r="AK1111" s="182"/>
      <c r="AL1111" s="182"/>
      <c r="AM1111" s="182"/>
      <c r="AN1111" s="182"/>
      <c r="AO1111" s="70">
        <f>MAX(AO$26:AO1110)+1</f>
        <v>1031</v>
      </c>
      <c r="AP1111" s="70" t="s">
        <v>142</v>
      </c>
      <c r="AQ1111" s="70" t="str">
        <f t="shared" si="170"/>
        <v>1031.</v>
      </c>
      <c r="AS1111" s="87"/>
      <c r="AV1111" s="114"/>
    </row>
    <row r="1112" spans="1:48" ht="22.5" customHeight="1" x14ac:dyDescent="0.25">
      <c r="A1112" s="93" t="str">
        <f t="shared" si="167"/>
        <v>1032.</v>
      </c>
      <c r="B1112" s="93">
        <v>2925</v>
      </c>
      <c r="C1112" s="225" t="s">
        <v>705</v>
      </c>
      <c r="D1112" s="4">
        <v>1924</v>
      </c>
      <c r="E1112" s="9" t="s">
        <v>23</v>
      </c>
      <c r="F1112" s="4" t="s">
        <v>25</v>
      </c>
      <c r="G1112" s="4">
        <v>2</v>
      </c>
      <c r="H1112" s="4">
        <v>2</v>
      </c>
      <c r="I1112" s="11">
        <v>400.7</v>
      </c>
      <c r="J1112" s="11">
        <v>253.8</v>
      </c>
      <c r="K1112" s="11">
        <v>253.8</v>
      </c>
      <c r="L1112" s="35">
        <v>26</v>
      </c>
      <c r="M1112" s="11">
        <f t="shared" si="173"/>
        <v>5849224.8300000001</v>
      </c>
      <c r="N1112" s="11"/>
      <c r="O1112" s="11"/>
      <c r="P1112" s="11"/>
      <c r="Q1112" s="11">
        <f t="shared" si="174"/>
        <v>5849224.8300000001</v>
      </c>
      <c r="R1112" s="11"/>
      <c r="S1112" s="35"/>
      <c r="T1112" s="11"/>
      <c r="U1112" s="11">
        <v>768</v>
      </c>
      <c r="V1112" s="11">
        <v>5776159.4000000004</v>
      </c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74">
        <v>73065.429999999993</v>
      </c>
      <c r="AG1112" s="29" t="s">
        <v>197</v>
      </c>
      <c r="AH1112" s="118"/>
      <c r="AI1112" s="159"/>
      <c r="AJ1112" s="182"/>
      <c r="AK1112" s="182"/>
      <c r="AL1112" s="182"/>
      <c r="AM1112" s="182"/>
      <c r="AN1112" s="182"/>
      <c r="AO1112" s="70">
        <f>MAX(AO$26:AO1111)+1</f>
        <v>1032</v>
      </c>
      <c r="AP1112" s="70" t="s">
        <v>142</v>
      </c>
      <c r="AQ1112" s="70" t="str">
        <f t="shared" si="170"/>
        <v>1032.</v>
      </c>
      <c r="AS1112" s="87"/>
      <c r="AV1112" s="114"/>
    </row>
    <row r="1113" spans="1:48" ht="22.5" customHeight="1" x14ac:dyDescent="0.25">
      <c r="A1113" s="93" t="str">
        <f t="shared" si="167"/>
        <v>1033.</v>
      </c>
      <c r="B1113" s="93">
        <v>2930</v>
      </c>
      <c r="C1113" s="225" t="s">
        <v>706</v>
      </c>
      <c r="D1113" s="4">
        <v>1960</v>
      </c>
      <c r="E1113" s="9" t="s">
        <v>23</v>
      </c>
      <c r="F1113" s="4" t="s">
        <v>24</v>
      </c>
      <c r="G1113" s="4">
        <v>2</v>
      </c>
      <c r="H1113" s="4">
        <v>2</v>
      </c>
      <c r="I1113" s="11">
        <v>459.4</v>
      </c>
      <c r="J1113" s="11">
        <v>295.3</v>
      </c>
      <c r="K1113" s="11">
        <v>295.3</v>
      </c>
      <c r="L1113" s="35">
        <v>22</v>
      </c>
      <c r="M1113" s="11">
        <f t="shared" si="173"/>
        <v>256225.38</v>
      </c>
      <c r="N1113" s="11"/>
      <c r="O1113" s="11"/>
      <c r="P1113" s="11"/>
      <c r="Q1113" s="11">
        <f t="shared" si="174"/>
        <v>256225.38</v>
      </c>
      <c r="R1113" s="11">
        <v>256225.38</v>
      </c>
      <c r="S1113" s="35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74"/>
      <c r="AG1113" s="29" t="s">
        <v>197</v>
      </c>
      <c r="AH1113" s="118"/>
      <c r="AI1113" s="159"/>
      <c r="AJ1113" s="182" t="s">
        <v>1393</v>
      </c>
      <c r="AK1113" s="182"/>
      <c r="AL1113" s="182"/>
      <c r="AM1113" s="182"/>
      <c r="AN1113" s="182"/>
      <c r="AO1113" s="70">
        <f>MAX(AO$26:AO1112)+1</f>
        <v>1033</v>
      </c>
      <c r="AP1113" s="70" t="s">
        <v>142</v>
      </c>
      <c r="AQ1113" s="70" t="str">
        <f t="shared" si="170"/>
        <v>1033.</v>
      </c>
      <c r="AS1113" s="87"/>
      <c r="AV1113" s="114"/>
    </row>
    <row r="1114" spans="1:48" ht="22.5" customHeight="1" x14ac:dyDescent="0.25">
      <c r="A1114" s="93" t="str">
        <f t="shared" si="167"/>
        <v>1034.</v>
      </c>
      <c r="B1114" s="93">
        <v>2947</v>
      </c>
      <c r="C1114" s="225" t="s">
        <v>707</v>
      </c>
      <c r="D1114" s="4">
        <v>1969</v>
      </c>
      <c r="E1114" s="9" t="s">
        <v>23</v>
      </c>
      <c r="F1114" s="4" t="s">
        <v>24</v>
      </c>
      <c r="G1114" s="4">
        <v>2</v>
      </c>
      <c r="H1114" s="4">
        <v>2</v>
      </c>
      <c r="I1114" s="11">
        <v>448.1</v>
      </c>
      <c r="J1114" s="11">
        <v>294.5</v>
      </c>
      <c r="K1114" s="11">
        <v>294.5</v>
      </c>
      <c r="L1114" s="35">
        <v>29</v>
      </c>
      <c r="M1114" s="11">
        <f t="shared" si="173"/>
        <v>255556.48000000001</v>
      </c>
      <c r="N1114" s="11"/>
      <c r="O1114" s="11"/>
      <c r="P1114" s="11"/>
      <c r="Q1114" s="11">
        <f t="shared" si="174"/>
        <v>255556.48000000001</v>
      </c>
      <c r="R1114" s="11">
        <v>255556.48000000001</v>
      </c>
      <c r="S1114" s="35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74"/>
      <c r="AG1114" s="29" t="s">
        <v>197</v>
      </c>
      <c r="AH1114" s="118"/>
      <c r="AI1114" s="159"/>
      <c r="AJ1114" s="182" t="s">
        <v>1393</v>
      </c>
      <c r="AK1114" s="182"/>
      <c r="AL1114" s="182"/>
      <c r="AM1114" s="182"/>
      <c r="AN1114" s="182"/>
      <c r="AO1114" s="70">
        <f>MAX(AO$26:AO1113)+1</f>
        <v>1034</v>
      </c>
      <c r="AP1114" s="70" t="s">
        <v>142</v>
      </c>
      <c r="AQ1114" s="70" t="str">
        <f t="shared" si="170"/>
        <v>1034.</v>
      </c>
      <c r="AS1114" s="87"/>
      <c r="AV1114" s="114"/>
    </row>
    <row r="1115" spans="1:48" ht="22.5" customHeight="1" x14ac:dyDescent="0.25">
      <c r="A1115" s="93" t="str">
        <f t="shared" si="167"/>
        <v>1035.</v>
      </c>
      <c r="B1115" s="93">
        <v>2964</v>
      </c>
      <c r="C1115" s="225" t="s">
        <v>708</v>
      </c>
      <c r="D1115" s="4">
        <v>1976</v>
      </c>
      <c r="E1115" s="9" t="s">
        <v>23</v>
      </c>
      <c r="F1115" s="4" t="s">
        <v>24</v>
      </c>
      <c r="G1115" s="4">
        <v>2</v>
      </c>
      <c r="H1115" s="4">
        <v>2</v>
      </c>
      <c r="I1115" s="11">
        <v>549.70000000000005</v>
      </c>
      <c r="J1115" s="11">
        <v>498.6</v>
      </c>
      <c r="K1115" s="11">
        <v>498.6</v>
      </c>
      <c r="L1115" s="35">
        <v>22</v>
      </c>
      <c r="M1115" s="11">
        <f t="shared" si="173"/>
        <v>246045</v>
      </c>
      <c r="N1115" s="11"/>
      <c r="O1115" s="11"/>
      <c r="P1115" s="11"/>
      <c r="Q1115" s="11">
        <f t="shared" si="174"/>
        <v>246045</v>
      </c>
      <c r="R1115" s="11">
        <v>246045</v>
      </c>
      <c r="S1115" s="35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74"/>
      <c r="AG1115" s="29" t="s">
        <v>197</v>
      </c>
      <c r="AH1115" s="118"/>
      <c r="AI1115" s="159"/>
      <c r="AJ1115" s="182" t="s">
        <v>1393</v>
      </c>
      <c r="AK1115" s="182"/>
      <c r="AL1115" s="182"/>
      <c r="AM1115" s="182"/>
      <c r="AN1115" s="182"/>
      <c r="AO1115" s="70">
        <f>MAX(AO$26:AO1114)+1</f>
        <v>1035</v>
      </c>
      <c r="AP1115" s="70" t="s">
        <v>142</v>
      </c>
      <c r="AQ1115" s="70" t="str">
        <f t="shared" si="170"/>
        <v>1035.</v>
      </c>
      <c r="AS1115" s="87"/>
      <c r="AV1115" s="114"/>
    </row>
    <row r="1116" spans="1:48" ht="22.5" customHeight="1" x14ac:dyDescent="0.25">
      <c r="A1116" s="93" t="str">
        <f t="shared" si="167"/>
        <v>1036.</v>
      </c>
      <c r="B1116" s="93">
        <v>2968</v>
      </c>
      <c r="C1116" s="225" t="s">
        <v>140</v>
      </c>
      <c r="D1116" s="4">
        <v>1987</v>
      </c>
      <c r="E1116" s="9" t="s">
        <v>23</v>
      </c>
      <c r="F1116" s="4" t="s">
        <v>24</v>
      </c>
      <c r="G1116" s="4">
        <v>2</v>
      </c>
      <c r="H1116" s="4">
        <v>2</v>
      </c>
      <c r="I1116" s="11">
        <v>631</v>
      </c>
      <c r="J1116" s="11">
        <v>366</v>
      </c>
      <c r="K1116" s="11">
        <v>366</v>
      </c>
      <c r="L1116" s="35">
        <v>22</v>
      </c>
      <c r="M1116" s="11">
        <f t="shared" si="173"/>
        <v>2460639.19</v>
      </c>
      <c r="N1116" s="11"/>
      <c r="O1116" s="11"/>
      <c r="P1116" s="11"/>
      <c r="Q1116" s="11">
        <f t="shared" si="174"/>
        <v>2460639.19</v>
      </c>
      <c r="R1116" s="11"/>
      <c r="S1116" s="35"/>
      <c r="T1116" s="11"/>
      <c r="U1116" s="11">
        <v>644.97</v>
      </c>
      <c r="V1116" s="11">
        <v>2460639.19</v>
      </c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74"/>
      <c r="AG1116" s="29" t="s">
        <v>197</v>
      </c>
      <c r="AH1116" s="118"/>
      <c r="AI1116" s="159"/>
      <c r="AJ1116" s="182"/>
      <c r="AK1116" s="182"/>
      <c r="AL1116" s="182"/>
      <c r="AM1116" s="182"/>
      <c r="AN1116" s="182"/>
      <c r="AO1116" s="70">
        <f>MAX(AO$26:AO1115)+1</f>
        <v>1036</v>
      </c>
      <c r="AP1116" s="70" t="s">
        <v>142</v>
      </c>
      <c r="AQ1116" s="70" t="str">
        <f t="shared" si="170"/>
        <v>1036.</v>
      </c>
      <c r="AS1116" s="87"/>
      <c r="AV1116" s="114"/>
    </row>
    <row r="1117" spans="1:48" ht="22.5" customHeight="1" x14ac:dyDescent="0.25">
      <c r="A1117" s="93" t="str">
        <f t="shared" ref="A1117:A1150" si="175">AQ1117</f>
        <v>1037.</v>
      </c>
      <c r="B1117" s="93">
        <v>2969</v>
      </c>
      <c r="C1117" s="225" t="s">
        <v>709</v>
      </c>
      <c r="D1117" s="4">
        <v>1985</v>
      </c>
      <c r="E1117" s="9" t="s">
        <v>23</v>
      </c>
      <c r="F1117" s="4" t="s">
        <v>24</v>
      </c>
      <c r="G1117" s="4">
        <v>2</v>
      </c>
      <c r="H1117" s="4">
        <v>2</v>
      </c>
      <c r="I1117" s="11">
        <v>648.79999999999995</v>
      </c>
      <c r="J1117" s="11">
        <v>372.5</v>
      </c>
      <c r="K1117" s="11">
        <v>372.5</v>
      </c>
      <c r="L1117" s="35">
        <v>22</v>
      </c>
      <c r="M1117" s="11">
        <f t="shared" si="173"/>
        <v>2534476.34</v>
      </c>
      <c r="N1117" s="11"/>
      <c r="O1117" s="11"/>
      <c r="P1117" s="11"/>
      <c r="Q1117" s="11">
        <f t="shared" si="174"/>
        <v>2534476.34</v>
      </c>
      <c r="R1117" s="11"/>
      <c r="S1117" s="35"/>
      <c r="T1117" s="11"/>
      <c r="U1117" s="11">
        <v>673.96</v>
      </c>
      <c r="V1117" s="11">
        <v>2534476.34</v>
      </c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74"/>
      <c r="AG1117" s="29" t="s">
        <v>197</v>
      </c>
      <c r="AH1117" s="118"/>
      <c r="AI1117" s="159"/>
      <c r="AJ1117" s="182"/>
      <c r="AK1117" s="182"/>
      <c r="AL1117" s="182"/>
      <c r="AM1117" s="182"/>
      <c r="AN1117" s="182"/>
      <c r="AO1117" s="70">
        <f>MAX(AO$26:AO1116)+1</f>
        <v>1037</v>
      </c>
      <c r="AP1117" s="70" t="s">
        <v>142</v>
      </c>
      <c r="AQ1117" s="70" t="str">
        <f t="shared" ref="AQ1117:AQ1175" si="176">CONCATENATE(AO1117,AP1117)</f>
        <v>1037.</v>
      </c>
      <c r="AS1117" s="87"/>
      <c r="AV1117" s="114"/>
    </row>
    <row r="1118" spans="1:48" ht="22.5" customHeight="1" x14ac:dyDescent="0.25">
      <c r="A1118" s="93" t="str">
        <f t="shared" si="175"/>
        <v>1038.</v>
      </c>
      <c r="B1118" s="93">
        <v>3016</v>
      </c>
      <c r="C1118" s="225" t="s">
        <v>710</v>
      </c>
      <c r="D1118" s="4">
        <v>1965</v>
      </c>
      <c r="E1118" s="9" t="s">
        <v>23</v>
      </c>
      <c r="F1118" s="4" t="s">
        <v>24</v>
      </c>
      <c r="G1118" s="4">
        <v>2</v>
      </c>
      <c r="H1118" s="4">
        <v>1</v>
      </c>
      <c r="I1118" s="11">
        <v>363</v>
      </c>
      <c r="J1118" s="11">
        <v>249.6</v>
      </c>
      <c r="K1118" s="11">
        <v>249.6</v>
      </c>
      <c r="L1118" s="35">
        <v>14</v>
      </c>
      <c r="M1118" s="11">
        <f t="shared" si="173"/>
        <v>1261588.1299999999</v>
      </c>
      <c r="N1118" s="11"/>
      <c r="O1118" s="11"/>
      <c r="P1118" s="11"/>
      <c r="Q1118" s="11">
        <f t="shared" si="174"/>
        <v>1261588.1299999999</v>
      </c>
      <c r="R1118" s="11"/>
      <c r="S1118" s="35"/>
      <c r="T1118" s="11"/>
      <c r="U1118" s="11">
        <v>372</v>
      </c>
      <c r="V1118" s="11">
        <v>1261588.1299999999</v>
      </c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74"/>
      <c r="AG1118" s="29" t="s">
        <v>197</v>
      </c>
      <c r="AH1118" s="118"/>
      <c r="AI1118" s="159"/>
      <c r="AJ1118" s="182"/>
      <c r="AK1118" s="182"/>
      <c r="AL1118" s="182"/>
      <c r="AM1118" s="182"/>
      <c r="AN1118" s="182"/>
      <c r="AO1118" s="70">
        <f>MAX(AO$26:AO1117)+1</f>
        <v>1038</v>
      </c>
      <c r="AP1118" s="70" t="s">
        <v>142</v>
      </c>
      <c r="AQ1118" s="70" t="str">
        <f t="shared" si="176"/>
        <v>1038.</v>
      </c>
      <c r="AS1118" s="87"/>
      <c r="AV1118" s="114"/>
    </row>
    <row r="1119" spans="1:48" ht="22.5" customHeight="1" x14ac:dyDescent="0.25">
      <c r="A1119" s="93" t="str">
        <f t="shared" si="175"/>
        <v>1039.</v>
      </c>
      <c r="B1119" s="93">
        <v>3018</v>
      </c>
      <c r="C1119" s="225" t="s">
        <v>711</v>
      </c>
      <c r="D1119" s="4">
        <v>1970</v>
      </c>
      <c r="E1119" s="9" t="s">
        <v>23</v>
      </c>
      <c r="F1119" s="4" t="s">
        <v>24</v>
      </c>
      <c r="G1119" s="4">
        <v>2</v>
      </c>
      <c r="H1119" s="4">
        <v>2</v>
      </c>
      <c r="I1119" s="11">
        <v>516.5</v>
      </c>
      <c r="J1119" s="11">
        <v>299.2</v>
      </c>
      <c r="K1119" s="11">
        <v>299.2</v>
      </c>
      <c r="L1119" s="35">
        <v>22</v>
      </c>
      <c r="M1119" s="11">
        <f t="shared" si="173"/>
        <v>248660.18</v>
      </c>
      <c r="N1119" s="11"/>
      <c r="O1119" s="11"/>
      <c r="P1119" s="11"/>
      <c r="Q1119" s="11">
        <f t="shared" si="174"/>
        <v>248660.18</v>
      </c>
      <c r="R1119" s="11">
        <v>248660.18</v>
      </c>
      <c r="S1119" s="35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74"/>
      <c r="AG1119" s="29" t="s">
        <v>197</v>
      </c>
      <c r="AH1119" s="118"/>
      <c r="AI1119" s="159"/>
      <c r="AJ1119" s="182" t="s">
        <v>1393</v>
      </c>
      <c r="AK1119" s="182"/>
      <c r="AL1119" s="182"/>
      <c r="AM1119" s="182"/>
      <c r="AN1119" s="182"/>
      <c r="AO1119" s="70">
        <f>MAX(AO$26:AO1118)+1</f>
        <v>1039</v>
      </c>
      <c r="AP1119" s="70" t="s">
        <v>142</v>
      </c>
      <c r="AQ1119" s="70" t="str">
        <f t="shared" si="176"/>
        <v>1039.</v>
      </c>
      <c r="AS1119" s="87"/>
      <c r="AV1119" s="114"/>
    </row>
    <row r="1120" spans="1:48" ht="22.5" customHeight="1" x14ac:dyDescent="0.25">
      <c r="A1120" s="93" t="str">
        <f t="shared" si="175"/>
        <v>1040.</v>
      </c>
      <c r="B1120" s="93">
        <v>3019</v>
      </c>
      <c r="C1120" s="225" t="s">
        <v>712</v>
      </c>
      <c r="D1120" s="4">
        <v>1970</v>
      </c>
      <c r="E1120" s="9" t="s">
        <v>23</v>
      </c>
      <c r="F1120" s="4" t="s">
        <v>24</v>
      </c>
      <c r="G1120" s="4">
        <v>2</v>
      </c>
      <c r="H1120" s="4">
        <v>1</v>
      </c>
      <c r="I1120" s="11">
        <v>367.1</v>
      </c>
      <c r="J1120" s="11">
        <v>249.8</v>
      </c>
      <c r="K1120" s="11">
        <v>249.8</v>
      </c>
      <c r="L1120" s="35">
        <v>15</v>
      </c>
      <c r="M1120" s="11">
        <f t="shared" si="173"/>
        <v>169626.14</v>
      </c>
      <c r="N1120" s="11"/>
      <c r="O1120" s="11"/>
      <c r="P1120" s="11"/>
      <c r="Q1120" s="11">
        <f t="shared" ref="Q1120:Q1149" si="177">M1120</f>
        <v>169626.14</v>
      </c>
      <c r="R1120" s="11">
        <v>169626.14</v>
      </c>
      <c r="S1120" s="35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74"/>
      <c r="AG1120" s="29" t="s">
        <v>197</v>
      </c>
      <c r="AH1120" s="118"/>
      <c r="AI1120" s="159"/>
      <c r="AJ1120" s="182" t="s">
        <v>1393</v>
      </c>
      <c r="AK1120" s="182"/>
      <c r="AL1120" s="182"/>
      <c r="AM1120" s="182"/>
      <c r="AN1120" s="182"/>
      <c r="AO1120" s="70">
        <f>MAX(AO$26:AO1119)+1</f>
        <v>1040</v>
      </c>
      <c r="AP1120" s="70" t="s">
        <v>142</v>
      </c>
      <c r="AQ1120" s="70" t="str">
        <f t="shared" si="176"/>
        <v>1040.</v>
      </c>
      <c r="AS1120" s="87"/>
      <c r="AV1120" s="114"/>
    </row>
    <row r="1121" spans="1:48" ht="22.5" customHeight="1" x14ac:dyDescent="0.25">
      <c r="A1121" s="93" t="str">
        <f t="shared" si="175"/>
        <v>1041.</v>
      </c>
      <c r="B1121" s="93">
        <v>3020</v>
      </c>
      <c r="C1121" s="225" t="s">
        <v>713</v>
      </c>
      <c r="D1121" s="4">
        <v>1968</v>
      </c>
      <c r="E1121" s="9" t="s">
        <v>23</v>
      </c>
      <c r="F1121" s="4" t="s">
        <v>24</v>
      </c>
      <c r="G1121" s="4">
        <v>2</v>
      </c>
      <c r="H1121" s="4">
        <v>2</v>
      </c>
      <c r="I1121" s="11">
        <v>465.4</v>
      </c>
      <c r="J1121" s="11">
        <v>289.5</v>
      </c>
      <c r="K1121" s="11">
        <v>289.5</v>
      </c>
      <c r="L1121" s="35">
        <v>22</v>
      </c>
      <c r="M1121" s="11">
        <f t="shared" si="173"/>
        <v>245509.04</v>
      </c>
      <c r="N1121" s="11"/>
      <c r="O1121" s="11"/>
      <c r="P1121" s="11"/>
      <c r="Q1121" s="11">
        <f t="shared" si="177"/>
        <v>245509.04</v>
      </c>
      <c r="R1121" s="11">
        <v>245509.04</v>
      </c>
      <c r="S1121" s="35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74"/>
      <c r="AG1121" s="29" t="s">
        <v>197</v>
      </c>
      <c r="AH1121" s="118"/>
      <c r="AI1121" s="159"/>
      <c r="AJ1121" s="182" t="s">
        <v>1393</v>
      </c>
      <c r="AK1121" s="182"/>
      <c r="AL1121" s="182"/>
      <c r="AM1121" s="182"/>
      <c r="AN1121" s="182"/>
      <c r="AO1121" s="70">
        <f>MAX(AO$26:AO1120)+1</f>
        <v>1041</v>
      </c>
      <c r="AP1121" s="70" t="s">
        <v>142</v>
      </c>
      <c r="AQ1121" s="70" t="str">
        <f t="shared" si="176"/>
        <v>1041.</v>
      </c>
      <c r="AS1121" s="87"/>
      <c r="AV1121" s="114"/>
    </row>
    <row r="1122" spans="1:48" ht="22.5" customHeight="1" x14ac:dyDescent="0.25">
      <c r="A1122" s="93" t="str">
        <f t="shared" si="175"/>
        <v>1042.</v>
      </c>
      <c r="B1122" s="93">
        <v>3029</v>
      </c>
      <c r="C1122" s="225" t="s">
        <v>714</v>
      </c>
      <c r="D1122" s="4">
        <v>1969</v>
      </c>
      <c r="E1122" s="9" t="s">
        <v>23</v>
      </c>
      <c r="F1122" s="4" t="s">
        <v>24</v>
      </c>
      <c r="G1122" s="4">
        <v>2</v>
      </c>
      <c r="H1122" s="4">
        <v>2</v>
      </c>
      <c r="I1122" s="11">
        <v>519.20000000000005</v>
      </c>
      <c r="J1122" s="11">
        <v>296.8</v>
      </c>
      <c r="K1122" s="11">
        <v>296.8</v>
      </c>
      <c r="L1122" s="35">
        <v>27</v>
      </c>
      <c r="M1122" s="11">
        <f t="shared" si="173"/>
        <v>247700.65</v>
      </c>
      <c r="N1122" s="11"/>
      <c r="O1122" s="11"/>
      <c r="P1122" s="11"/>
      <c r="Q1122" s="11">
        <f t="shared" si="177"/>
        <v>247700.65</v>
      </c>
      <c r="R1122" s="11">
        <v>247700.65</v>
      </c>
      <c r="S1122" s="35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74"/>
      <c r="AG1122" s="29" t="s">
        <v>197</v>
      </c>
      <c r="AH1122" s="118"/>
      <c r="AI1122" s="159"/>
      <c r="AJ1122" s="182" t="s">
        <v>1393</v>
      </c>
      <c r="AK1122" s="182"/>
      <c r="AL1122" s="182"/>
      <c r="AM1122" s="182"/>
      <c r="AN1122" s="182"/>
      <c r="AO1122" s="70">
        <f>MAX(AO$26:AO1121)+1</f>
        <v>1042</v>
      </c>
      <c r="AP1122" s="70" t="s">
        <v>142</v>
      </c>
      <c r="AQ1122" s="70" t="str">
        <f t="shared" si="176"/>
        <v>1042.</v>
      </c>
      <c r="AS1122" s="87"/>
      <c r="AV1122" s="114"/>
    </row>
    <row r="1123" spans="1:48" ht="22.5" customHeight="1" x14ac:dyDescent="0.25">
      <c r="A1123" s="93" t="str">
        <f t="shared" si="175"/>
        <v>1043.</v>
      </c>
      <c r="B1123" s="93">
        <v>3033</v>
      </c>
      <c r="C1123" s="225" t="s">
        <v>663</v>
      </c>
      <c r="D1123" s="4">
        <v>1955</v>
      </c>
      <c r="E1123" s="9" t="s">
        <v>23</v>
      </c>
      <c r="F1123" s="4" t="s">
        <v>24</v>
      </c>
      <c r="G1123" s="4">
        <v>2</v>
      </c>
      <c r="H1123" s="4">
        <v>1</v>
      </c>
      <c r="I1123" s="11">
        <v>524</v>
      </c>
      <c r="J1123" s="11">
        <v>338</v>
      </c>
      <c r="K1123" s="11">
        <v>338</v>
      </c>
      <c r="L1123" s="35">
        <v>13</v>
      </c>
      <c r="M1123" s="11">
        <f t="shared" si="173"/>
        <v>956269.67</v>
      </c>
      <c r="N1123" s="11"/>
      <c r="O1123" s="11"/>
      <c r="P1123" s="11"/>
      <c r="Q1123" s="11">
        <f t="shared" si="177"/>
        <v>956269.67</v>
      </c>
      <c r="R1123" s="11">
        <v>107360.14</v>
      </c>
      <c r="S1123" s="35"/>
      <c r="T1123" s="11"/>
      <c r="U1123" s="11"/>
      <c r="V1123" s="11"/>
      <c r="W1123" s="11"/>
      <c r="X1123" s="11"/>
      <c r="Y1123" s="11">
        <v>530.64</v>
      </c>
      <c r="Z1123" s="11">
        <v>848909.53</v>
      </c>
      <c r="AA1123" s="11"/>
      <c r="AB1123" s="11"/>
      <c r="AC1123" s="11"/>
      <c r="AD1123" s="11"/>
      <c r="AE1123" s="11"/>
      <c r="AF1123" s="74"/>
      <c r="AG1123" s="29" t="s">
        <v>197</v>
      </c>
      <c r="AH1123" s="118"/>
      <c r="AI1123" s="159"/>
      <c r="AJ1123" s="182" t="s">
        <v>1393</v>
      </c>
      <c r="AK1123" s="182"/>
      <c r="AL1123" s="182"/>
      <c r="AM1123" s="182"/>
      <c r="AN1123" s="182"/>
      <c r="AO1123" s="70">
        <f>MAX(AO$26:AO1122)+1</f>
        <v>1043</v>
      </c>
      <c r="AP1123" s="70" t="s">
        <v>142</v>
      </c>
      <c r="AQ1123" s="70" t="str">
        <f t="shared" si="176"/>
        <v>1043.</v>
      </c>
      <c r="AS1123" s="87"/>
      <c r="AV1123" s="114"/>
    </row>
    <row r="1124" spans="1:48" ht="22.5" customHeight="1" x14ac:dyDescent="0.25">
      <c r="A1124" s="93" t="str">
        <f t="shared" si="175"/>
        <v>1044.</v>
      </c>
      <c r="B1124" s="93">
        <v>3046</v>
      </c>
      <c r="C1124" s="225" t="s">
        <v>715</v>
      </c>
      <c r="D1124" s="4">
        <v>1964</v>
      </c>
      <c r="E1124" s="9" t="s">
        <v>23</v>
      </c>
      <c r="F1124" s="4" t="s">
        <v>24</v>
      </c>
      <c r="G1124" s="4">
        <v>2</v>
      </c>
      <c r="H1124" s="4">
        <v>2</v>
      </c>
      <c r="I1124" s="11">
        <v>630.4</v>
      </c>
      <c r="J1124" s="11">
        <v>389.2</v>
      </c>
      <c r="K1124" s="11">
        <v>389.2</v>
      </c>
      <c r="L1124" s="35">
        <v>29</v>
      </c>
      <c r="M1124" s="11">
        <f t="shared" ref="M1124:M1155" si="178">R1124+T1124+V1124+X1124+Z1124+AB1124+AE1124+AF1124</f>
        <v>263251.33</v>
      </c>
      <c r="N1124" s="11"/>
      <c r="O1124" s="11"/>
      <c r="P1124" s="11"/>
      <c r="Q1124" s="11">
        <f t="shared" si="177"/>
        <v>263251.33</v>
      </c>
      <c r="R1124" s="11">
        <v>263251.33</v>
      </c>
      <c r="S1124" s="35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74"/>
      <c r="AG1124" s="29" t="s">
        <v>197</v>
      </c>
      <c r="AH1124" s="118"/>
      <c r="AI1124" s="159"/>
      <c r="AJ1124" s="182" t="s">
        <v>1393</v>
      </c>
      <c r="AK1124" s="182"/>
      <c r="AL1124" s="182"/>
      <c r="AM1124" s="182"/>
      <c r="AN1124" s="182"/>
      <c r="AO1124" s="70">
        <f>MAX(AO$26:AO1123)+1</f>
        <v>1044</v>
      </c>
      <c r="AP1124" s="70" t="s">
        <v>142</v>
      </c>
      <c r="AQ1124" s="70" t="str">
        <f t="shared" si="176"/>
        <v>1044.</v>
      </c>
      <c r="AS1124" s="87"/>
      <c r="AV1124" s="114"/>
    </row>
    <row r="1125" spans="1:48" ht="22.5" customHeight="1" x14ac:dyDescent="0.25">
      <c r="A1125" s="93" t="str">
        <f t="shared" si="175"/>
        <v>1045.</v>
      </c>
      <c r="B1125" s="93">
        <v>3054</v>
      </c>
      <c r="C1125" s="225" t="s">
        <v>716</v>
      </c>
      <c r="D1125" s="4">
        <v>1963</v>
      </c>
      <c r="E1125" s="9" t="s">
        <v>23</v>
      </c>
      <c r="F1125" s="4" t="s">
        <v>24</v>
      </c>
      <c r="G1125" s="4">
        <v>2</v>
      </c>
      <c r="H1125" s="4">
        <v>2</v>
      </c>
      <c r="I1125" s="11">
        <v>645</v>
      </c>
      <c r="J1125" s="11">
        <v>398</v>
      </c>
      <c r="K1125" s="11">
        <v>398</v>
      </c>
      <c r="L1125" s="35">
        <v>29</v>
      </c>
      <c r="M1125" s="11">
        <f t="shared" si="178"/>
        <v>262948.65999999997</v>
      </c>
      <c r="N1125" s="11"/>
      <c r="O1125" s="11"/>
      <c r="P1125" s="11"/>
      <c r="Q1125" s="11">
        <f t="shared" si="177"/>
        <v>262948.65999999997</v>
      </c>
      <c r="R1125" s="11">
        <v>262948.65999999997</v>
      </c>
      <c r="S1125" s="35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74"/>
      <c r="AG1125" s="29" t="s">
        <v>197</v>
      </c>
      <c r="AH1125" s="118"/>
      <c r="AI1125" s="159"/>
      <c r="AJ1125" s="182" t="s">
        <v>1393</v>
      </c>
      <c r="AK1125" s="182"/>
      <c r="AL1125" s="182"/>
      <c r="AM1125" s="182"/>
      <c r="AN1125" s="182"/>
      <c r="AO1125" s="70">
        <f>MAX(AO$26:AO1124)+1</f>
        <v>1045</v>
      </c>
      <c r="AP1125" s="70" t="s">
        <v>142</v>
      </c>
      <c r="AQ1125" s="70" t="str">
        <f t="shared" si="176"/>
        <v>1045.</v>
      </c>
      <c r="AS1125" s="87"/>
      <c r="AV1125" s="114"/>
    </row>
    <row r="1126" spans="1:48" ht="22.5" customHeight="1" x14ac:dyDescent="0.25">
      <c r="A1126" s="93" t="str">
        <f t="shared" si="175"/>
        <v>1046.</v>
      </c>
      <c r="B1126" s="93">
        <v>3053</v>
      </c>
      <c r="C1126" s="225" t="s">
        <v>667</v>
      </c>
      <c r="D1126" s="4">
        <v>1980</v>
      </c>
      <c r="E1126" s="9" t="s">
        <v>23</v>
      </c>
      <c r="F1126" s="8" t="s">
        <v>24</v>
      </c>
      <c r="G1126" s="4">
        <v>5</v>
      </c>
      <c r="H1126" s="4">
        <v>6</v>
      </c>
      <c r="I1126" s="11">
        <v>4674.4399999999996</v>
      </c>
      <c r="J1126" s="11">
        <v>2950.8</v>
      </c>
      <c r="K1126" s="11">
        <v>2950.8</v>
      </c>
      <c r="L1126" s="35">
        <v>174</v>
      </c>
      <c r="M1126" s="11">
        <f t="shared" si="178"/>
        <v>2228637</v>
      </c>
      <c r="N1126" s="11"/>
      <c r="O1126" s="11"/>
      <c r="P1126" s="11"/>
      <c r="Q1126" s="11">
        <f t="shared" si="177"/>
        <v>2228637</v>
      </c>
      <c r="R1126" s="11">
        <v>2228637</v>
      </c>
      <c r="S1126" s="35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74"/>
      <c r="AG1126" s="29" t="s">
        <v>197</v>
      </c>
      <c r="AH1126" s="118"/>
      <c r="AI1126" s="159"/>
      <c r="AJ1126" s="182" t="s">
        <v>1393</v>
      </c>
      <c r="AK1126" s="182"/>
      <c r="AL1126" s="182"/>
      <c r="AM1126" s="182"/>
      <c r="AN1126" s="182"/>
      <c r="AO1126" s="70">
        <f>MAX(AO$26:AO1125)+1</f>
        <v>1046</v>
      </c>
      <c r="AP1126" s="70" t="s">
        <v>142</v>
      </c>
      <c r="AQ1126" s="70" t="str">
        <f t="shared" si="176"/>
        <v>1046.</v>
      </c>
      <c r="AS1126" s="87"/>
      <c r="AV1126" s="114"/>
    </row>
    <row r="1127" spans="1:48" ht="22.5" customHeight="1" x14ac:dyDescent="0.25">
      <c r="A1127" s="93" t="str">
        <f t="shared" si="175"/>
        <v>1047.</v>
      </c>
      <c r="B1127" s="93">
        <v>2876</v>
      </c>
      <c r="C1127" s="225" t="s">
        <v>2327</v>
      </c>
      <c r="D1127" s="4">
        <v>1974</v>
      </c>
      <c r="E1127" s="9" t="s">
        <v>23</v>
      </c>
      <c r="F1127" s="4" t="s">
        <v>24</v>
      </c>
      <c r="G1127" s="4">
        <v>2</v>
      </c>
      <c r="H1127" s="4">
        <v>2</v>
      </c>
      <c r="I1127" s="11">
        <v>716.6</v>
      </c>
      <c r="J1127" s="11">
        <v>453.6</v>
      </c>
      <c r="K1127" s="11">
        <v>453.6</v>
      </c>
      <c r="L1127" s="35">
        <v>34</v>
      </c>
      <c r="M1127" s="11">
        <f t="shared" si="178"/>
        <v>271976.46999999997</v>
      </c>
      <c r="N1127" s="11"/>
      <c r="O1127" s="11"/>
      <c r="P1127" s="11"/>
      <c r="Q1127" s="11">
        <f t="shared" si="177"/>
        <v>271976.46999999997</v>
      </c>
      <c r="R1127" s="11">
        <v>271976.46999999997</v>
      </c>
      <c r="S1127" s="35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74"/>
      <c r="AG1127" s="29" t="s">
        <v>197</v>
      </c>
      <c r="AH1127" s="118"/>
      <c r="AI1127" s="159"/>
      <c r="AJ1127" s="182" t="s">
        <v>1393</v>
      </c>
      <c r="AK1127" s="182"/>
      <c r="AL1127" s="182"/>
      <c r="AM1127" s="182"/>
      <c r="AN1127" s="182"/>
      <c r="AO1127" s="70">
        <f>MAX(AO$26:AO1126)+1</f>
        <v>1047</v>
      </c>
      <c r="AP1127" s="70" t="s">
        <v>142</v>
      </c>
      <c r="AQ1127" s="70" t="str">
        <f t="shared" si="176"/>
        <v>1047.</v>
      </c>
      <c r="AS1127" s="87"/>
      <c r="AV1127" s="114"/>
    </row>
    <row r="1128" spans="1:48" ht="22.5" customHeight="1" x14ac:dyDescent="0.25">
      <c r="A1128" s="93" t="str">
        <f t="shared" si="175"/>
        <v>1048.</v>
      </c>
      <c r="B1128" s="93">
        <v>2698</v>
      </c>
      <c r="C1128" s="225" t="s">
        <v>2326</v>
      </c>
      <c r="D1128" s="4">
        <v>1973</v>
      </c>
      <c r="E1128" s="9" t="s">
        <v>23</v>
      </c>
      <c r="F1128" s="4" t="s">
        <v>24</v>
      </c>
      <c r="G1128" s="4">
        <v>2</v>
      </c>
      <c r="H1128" s="4">
        <v>2</v>
      </c>
      <c r="I1128" s="11">
        <v>727.2</v>
      </c>
      <c r="J1128" s="11">
        <v>454.7</v>
      </c>
      <c r="K1128" s="11">
        <v>454.7</v>
      </c>
      <c r="L1128" s="35">
        <v>28</v>
      </c>
      <c r="M1128" s="11">
        <f t="shared" si="178"/>
        <v>271976.46999999997</v>
      </c>
      <c r="N1128" s="11"/>
      <c r="O1128" s="11"/>
      <c r="P1128" s="11"/>
      <c r="Q1128" s="11">
        <f t="shared" si="177"/>
        <v>271976.46999999997</v>
      </c>
      <c r="R1128" s="11">
        <v>271976.46999999997</v>
      </c>
      <c r="S1128" s="35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74"/>
      <c r="AG1128" s="29" t="s">
        <v>197</v>
      </c>
      <c r="AH1128" s="118"/>
      <c r="AI1128" s="159"/>
      <c r="AJ1128" s="182" t="s">
        <v>1393</v>
      </c>
      <c r="AK1128" s="182"/>
      <c r="AL1128" s="182"/>
      <c r="AM1128" s="182"/>
      <c r="AN1128" s="182"/>
      <c r="AO1128" s="70">
        <f>MAX(AO$26:AO1127)+1</f>
        <v>1048</v>
      </c>
      <c r="AP1128" s="70" t="s">
        <v>142</v>
      </c>
      <c r="AQ1128" s="70" t="str">
        <f t="shared" si="176"/>
        <v>1048.</v>
      </c>
      <c r="AS1128" s="87"/>
      <c r="AV1128" s="114"/>
    </row>
    <row r="1129" spans="1:48" ht="22.5" customHeight="1" x14ac:dyDescent="0.25">
      <c r="A1129" s="93" t="str">
        <f t="shared" si="175"/>
        <v>1049.</v>
      </c>
      <c r="B1129" s="93">
        <v>2757</v>
      </c>
      <c r="C1129" s="225" t="s">
        <v>138</v>
      </c>
      <c r="D1129" s="4">
        <v>1974</v>
      </c>
      <c r="E1129" s="9" t="s">
        <v>23</v>
      </c>
      <c r="F1129" s="4" t="s">
        <v>24</v>
      </c>
      <c r="G1129" s="4">
        <v>2</v>
      </c>
      <c r="H1129" s="4">
        <v>2</v>
      </c>
      <c r="I1129" s="11">
        <v>526.9</v>
      </c>
      <c r="J1129" s="11">
        <v>292.10000000000002</v>
      </c>
      <c r="K1129" s="11">
        <v>292.10000000000002</v>
      </c>
      <c r="L1129" s="35">
        <v>25</v>
      </c>
      <c r="M1129" s="11">
        <f t="shared" si="178"/>
        <v>251767.19</v>
      </c>
      <c r="N1129" s="11"/>
      <c r="O1129" s="11"/>
      <c r="P1129" s="11"/>
      <c r="Q1129" s="11">
        <f t="shared" si="177"/>
        <v>251767.19</v>
      </c>
      <c r="R1129" s="11">
        <v>251767.19</v>
      </c>
      <c r="S1129" s="35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74"/>
      <c r="AG1129" s="29" t="s">
        <v>197</v>
      </c>
      <c r="AH1129" s="118"/>
      <c r="AI1129" s="159"/>
      <c r="AJ1129" s="182" t="s">
        <v>1393</v>
      </c>
      <c r="AK1129" s="182"/>
      <c r="AL1129" s="182"/>
      <c r="AM1129" s="182"/>
      <c r="AN1129" s="182"/>
      <c r="AO1129" s="70">
        <f>MAX(AO$26:AO1128)+1</f>
        <v>1049</v>
      </c>
      <c r="AP1129" s="70" t="s">
        <v>142</v>
      </c>
      <c r="AQ1129" s="70" t="str">
        <f t="shared" si="176"/>
        <v>1049.</v>
      </c>
      <c r="AS1129" s="87"/>
      <c r="AV1129" s="114"/>
    </row>
    <row r="1130" spans="1:48" ht="22.5" customHeight="1" x14ac:dyDescent="0.25">
      <c r="A1130" s="93" t="str">
        <f t="shared" si="175"/>
        <v>1050.</v>
      </c>
      <c r="B1130" s="93">
        <v>2834</v>
      </c>
      <c r="C1130" s="225" t="s">
        <v>1262</v>
      </c>
      <c r="D1130" s="4">
        <v>1982</v>
      </c>
      <c r="E1130" s="9" t="s">
        <v>23</v>
      </c>
      <c r="F1130" s="8" t="s">
        <v>24</v>
      </c>
      <c r="G1130" s="4">
        <v>2</v>
      </c>
      <c r="H1130" s="4">
        <v>2</v>
      </c>
      <c r="I1130" s="11">
        <v>616.20000000000005</v>
      </c>
      <c r="J1130" s="11">
        <v>244.5</v>
      </c>
      <c r="K1130" s="11">
        <v>226</v>
      </c>
      <c r="L1130" s="35">
        <v>21</v>
      </c>
      <c r="M1130" s="11">
        <f t="shared" si="178"/>
        <v>337534.32</v>
      </c>
      <c r="N1130" s="11"/>
      <c r="O1130" s="11"/>
      <c r="P1130" s="11"/>
      <c r="Q1130" s="11">
        <f t="shared" si="177"/>
        <v>337534.32</v>
      </c>
      <c r="R1130" s="11">
        <v>337534.32</v>
      </c>
      <c r="S1130" s="35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74"/>
      <c r="AG1130" s="29" t="s">
        <v>197</v>
      </c>
      <c r="AH1130" s="118"/>
      <c r="AI1130" s="159"/>
      <c r="AJ1130" s="182" t="s">
        <v>1393</v>
      </c>
      <c r="AK1130" s="182"/>
      <c r="AL1130" s="182"/>
      <c r="AM1130" s="182"/>
      <c r="AN1130" s="182"/>
      <c r="AO1130" s="70">
        <f>MAX(AO$26:AO1129)+1</f>
        <v>1050</v>
      </c>
      <c r="AP1130" s="70" t="s">
        <v>142</v>
      </c>
      <c r="AQ1130" s="70" t="str">
        <f t="shared" si="176"/>
        <v>1050.</v>
      </c>
      <c r="AS1130" s="87"/>
      <c r="AV1130" s="114"/>
    </row>
    <row r="1131" spans="1:48" ht="22.5" customHeight="1" x14ac:dyDescent="0.25">
      <c r="A1131" s="93" t="str">
        <f t="shared" si="175"/>
        <v>1051.</v>
      </c>
      <c r="B1131" s="93">
        <v>2835</v>
      </c>
      <c r="C1131" s="225" t="s">
        <v>651</v>
      </c>
      <c r="D1131" s="4">
        <v>1990</v>
      </c>
      <c r="E1131" s="9" t="s">
        <v>23</v>
      </c>
      <c r="F1131" s="8" t="s">
        <v>24</v>
      </c>
      <c r="G1131" s="4">
        <v>3</v>
      </c>
      <c r="H1131" s="4">
        <v>2</v>
      </c>
      <c r="I1131" s="11">
        <v>1279.5999999999999</v>
      </c>
      <c r="J1131" s="11">
        <v>761</v>
      </c>
      <c r="K1131" s="11">
        <v>761</v>
      </c>
      <c r="L1131" s="35">
        <v>42</v>
      </c>
      <c r="M1131" s="11">
        <f t="shared" si="178"/>
        <v>450098.8</v>
      </c>
      <c r="N1131" s="11"/>
      <c r="O1131" s="11"/>
      <c r="P1131" s="11"/>
      <c r="Q1131" s="11">
        <f t="shared" si="177"/>
        <v>450098.8</v>
      </c>
      <c r="R1131" s="11">
        <v>450098.8</v>
      </c>
      <c r="S1131" s="35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74"/>
      <c r="AG1131" s="29" t="s">
        <v>197</v>
      </c>
      <c r="AH1131" s="118"/>
      <c r="AI1131" s="159"/>
      <c r="AJ1131" s="182" t="s">
        <v>1393</v>
      </c>
      <c r="AK1131" s="182"/>
      <c r="AL1131" s="182"/>
      <c r="AM1131" s="182"/>
      <c r="AN1131" s="182"/>
      <c r="AO1131" s="70">
        <f>MAX(AO$26:AO1130)+1</f>
        <v>1051</v>
      </c>
      <c r="AP1131" s="70" t="s">
        <v>142</v>
      </c>
      <c r="AQ1131" s="70" t="str">
        <f t="shared" si="176"/>
        <v>1051.</v>
      </c>
      <c r="AS1131" s="87"/>
      <c r="AV1131" s="114"/>
    </row>
    <row r="1132" spans="1:48" ht="22.5" customHeight="1" x14ac:dyDescent="0.25">
      <c r="A1132" s="93" t="str">
        <f t="shared" si="175"/>
        <v>1052.</v>
      </c>
      <c r="B1132" s="93">
        <v>2886</v>
      </c>
      <c r="C1132" s="225" t="s">
        <v>655</v>
      </c>
      <c r="D1132" s="4">
        <v>1971</v>
      </c>
      <c r="E1132" s="9" t="s">
        <v>23</v>
      </c>
      <c r="F1132" s="8" t="s">
        <v>24</v>
      </c>
      <c r="G1132" s="4">
        <v>2</v>
      </c>
      <c r="H1132" s="4">
        <v>2</v>
      </c>
      <c r="I1132" s="11">
        <v>514.9</v>
      </c>
      <c r="J1132" s="11">
        <v>221.3</v>
      </c>
      <c r="K1132" s="11">
        <v>221.3</v>
      </c>
      <c r="L1132" s="35">
        <v>24</v>
      </c>
      <c r="M1132" s="11">
        <f t="shared" si="178"/>
        <v>248503.99</v>
      </c>
      <c r="N1132" s="11"/>
      <c r="O1132" s="11"/>
      <c r="P1132" s="11"/>
      <c r="Q1132" s="11">
        <f t="shared" si="177"/>
        <v>248503.99</v>
      </c>
      <c r="R1132" s="11">
        <v>248503.99</v>
      </c>
      <c r="S1132" s="35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74"/>
      <c r="AG1132" s="29" t="s">
        <v>197</v>
      </c>
      <c r="AH1132" s="118"/>
      <c r="AI1132" s="159"/>
      <c r="AJ1132" s="182" t="s">
        <v>1393</v>
      </c>
      <c r="AK1132" s="182"/>
      <c r="AL1132" s="182"/>
      <c r="AM1132" s="182"/>
      <c r="AN1132" s="182"/>
      <c r="AO1132" s="70">
        <f>MAX(AO$26:AO1131)+1</f>
        <v>1052</v>
      </c>
      <c r="AP1132" s="70" t="s">
        <v>142</v>
      </c>
      <c r="AQ1132" s="70" t="str">
        <f t="shared" si="176"/>
        <v>1052.</v>
      </c>
      <c r="AS1132" s="87"/>
      <c r="AV1132" s="114"/>
    </row>
    <row r="1133" spans="1:48" ht="22.5" customHeight="1" x14ac:dyDescent="0.25">
      <c r="A1133" s="93" t="str">
        <f t="shared" si="175"/>
        <v>1053.</v>
      </c>
      <c r="B1133" s="93">
        <v>2926</v>
      </c>
      <c r="C1133" s="225" t="s">
        <v>656</v>
      </c>
      <c r="D1133" s="4">
        <v>1932</v>
      </c>
      <c r="E1133" s="9" t="s">
        <v>23</v>
      </c>
      <c r="F1133" s="8" t="s">
        <v>25</v>
      </c>
      <c r="G1133" s="4">
        <v>1</v>
      </c>
      <c r="H1133" s="4">
        <v>1</v>
      </c>
      <c r="I1133" s="11">
        <v>319.3</v>
      </c>
      <c r="J1133" s="11">
        <v>319.3</v>
      </c>
      <c r="K1133" s="11">
        <v>319.3</v>
      </c>
      <c r="L1133" s="35">
        <v>5</v>
      </c>
      <c r="M1133" s="11">
        <f t="shared" si="178"/>
        <v>100414.49</v>
      </c>
      <c r="N1133" s="11"/>
      <c r="O1133" s="11"/>
      <c r="P1133" s="11"/>
      <c r="Q1133" s="11">
        <f t="shared" si="177"/>
        <v>100414.49</v>
      </c>
      <c r="R1133" s="11">
        <v>100414.49</v>
      </c>
      <c r="S1133" s="35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74"/>
      <c r="AG1133" s="29" t="s">
        <v>197</v>
      </c>
      <c r="AH1133" s="118"/>
      <c r="AI1133" s="159"/>
      <c r="AJ1133" s="182" t="s">
        <v>1393</v>
      </c>
      <c r="AK1133" s="182"/>
      <c r="AL1133" s="182"/>
      <c r="AM1133" s="182"/>
      <c r="AN1133" s="182"/>
      <c r="AO1133" s="70">
        <f>MAX(AO$26:AO1132)+1</f>
        <v>1053</v>
      </c>
      <c r="AP1133" s="70" t="s">
        <v>142</v>
      </c>
      <c r="AQ1133" s="70" t="str">
        <f t="shared" si="176"/>
        <v>1053.</v>
      </c>
      <c r="AS1133" s="87"/>
      <c r="AV1133" s="114"/>
    </row>
    <row r="1134" spans="1:48" ht="22.5" customHeight="1" x14ac:dyDescent="0.25">
      <c r="A1134" s="93" t="str">
        <f t="shared" si="175"/>
        <v>1054.</v>
      </c>
      <c r="B1134" s="93">
        <v>2944</v>
      </c>
      <c r="C1134" s="225" t="s">
        <v>657</v>
      </c>
      <c r="D1134" s="4">
        <v>1950</v>
      </c>
      <c r="E1134" s="9" t="s">
        <v>23</v>
      </c>
      <c r="F1134" s="8" t="s">
        <v>25</v>
      </c>
      <c r="G1134" s="4">
        <v>2</v>
      </c>
      <c r="H1134" s="4">
        <v>1</v>
      </c>
      <c r="I1134" s="11">
        <v>401.2</v>
      </c>
      <c r="J1134" s="11">
        <v>226.3</v>
      </c>
      <c r="K1134" s="11">
        <v>226.3</v>
      </c>
      <c r="L1134" s="35">
        <v>17</v>
      </c>
      <c r="M1134" s="11">
        <f t="shared" si="178"/>
        <v>114538.75</v>
      </c>
      <c r="N1134" s="11"/>
      <c r="O1134" s="11"/>
      <c r="P1134" s="11"/>
      <c r="Q1134" s="11">
        <f t="shared" si="177"/>
        <v>114538.75</v>
      </c>
      <c r="R1134" s="11">
        <v>114538.75</v>
      </c>
      <c r="S1134" s="35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74"/>
      <c r="AG1134" s="29" t="s">
        <v>197</v>
      </c>
      <c r="AH1134" s="118"/>
      <c r="AI1134" s="159"/>
      <c r="AJ1134" s="182" t="s">
        <v>1393</v>
      </c>
      <c r="AK1134" s="182"/>
      <c r="AL1134" s="182"/>
      <c r="AM1134" s="182"/>
      <c r="AN1134" s="182"/>
      <c r="AO1134" s="70">
        <f>MAX(AO$26:AO1133)+1</f>
        <v>1054</v>
      </c>
      <c r="AP1134" s="70" t="s">
        <v>142</v>
      </c>
      <c r="AQ1134" s="70" t="str">
        <f t="shared" si="176"/>
        <v>1054.</v>
      </c>
      <c r="AS1134" s="87"/>
      <c r="AV1134" s="114"/>
    </row>
    <row r="1135" spans="1:48" ht="22.5" customHeight="1" x14ac:dyDescent="0.25">
      <c r="A1135" s="93" t="str">
        <f t="shared" si="175"/>
        <v>1055.</v>
      </c>
      <c r="B1135" s="93">
        <v>2945</v>
      </c>
      <c r="C1135" s="225" t="s">
        <v>99</v>
      </c>
      <c r="D1135" s="4">
        <v>1961</v>
      </c>
      <c r="E1135" s="9" t="s">
        <v>23</v>
      </c>
      <c r="F1135" s="8" t="s">
        <v>24</v>
      </c>
      <c r="G1135" s="4">
        <v>2</v>
      </c>
      <c r="H1135" s="4">
        <v>2</v>
      </c>
      <c r="I1135" s="11">
        <v>390</v>
      </c>
      <c r="J1135" s="11">
        <v>263.39999999999998</v>
      </c>
      <c r="K1135" s="11">
        <v>263.39999999999998</v>
      </c>
      <c r="L1135" s="35">
        <v>33</v>
      </c>
      <c r="M1135" s="11">
        <f t="shared" si="178"/>
        <v>256225.38</v>
      </c>
      <c r="N1135" s="11"/>
      <c r="O1135" s="11"/>
      <c r="P1135" s="11"/>
      <c r="Q1135" s="11">
        <f t="shared" si="177"/>
        <v>256225.38</v>
      </c>
      <c r="R1135" s="11">
        <v>256225.38</v>
      </c>
      <c r="S1135" s="35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74"/>
      <c r="AG1135" s="29" t="s">
        <v>197</v>
      </c>
      <c r="AH1135" s="118"/>
      <c r="AI1135" s="159"/>
      <c r="AJ1135" s="182" t="s">
        <v>1393</v>
      </c>
      <c r="AK1135" s="182"/>
      <c r="AL1135" s="182"/>
      <c r="AM1135" s="182"/>
      <c r="AN1135" s="182"/>
      <c r="AO1135" s="70">
        <f>MAX(AO$26:AO1134)+1</f>
        <v>1055</v>
      </c>
      <c r="AP1135" s="70" t="s">
        <v>142</v>
      </c>
      <c r="AQ1135" s="70" t="str">
        <f t="shared" si="176"/>
        <v>1055.</v>
      </c>
      <c r="AS1135" s="87"/>
      <c r="AV1135" s="114"/>
    </row>
    <row r="1136" spans="1:48" ht="22.5" customHeight="1" x14ac:dyDescent="0.25">
      <c r="A1136" s="93" t="str">
        <f t="shared" si="175"/>
        <v>1056.</v>
      </c>
      <c r="B1136" s="93">
        <v>2946</v>
      </c>
      <c r="C1136" s="225" t="s">
        <v>100</v>
      </c>
      <c r="D1136" s="4">
        <v>1961</v>
      </c>
      <c r="E1136" s="9" t="s">
        <v>23</v>
      </c>
      <c r="F1136" s="8" t="s">
        <v>24</v>
      </c>
      <c r="G1136" s="4">
        <v>2</v>
      </c>
      <c r="H1136" s="4">
        <v>2</v>
      </c>
      <c r="I1136" s="11">
        <v>468.8</v>
      </c>
      <c r="J1136" s="11">
        <v>297</v>
      </c>
      <c r="K1136" s="11">
        <v>297</v>
      </c>
      <c r="L1136" s="35">
        <v>25</v>
      </c>
      <c r="M1136" s="11">
        <f t="shared" si="178"/>
        <v>256225.38</v>
      </c>
      <c r="N1136" s="11"/>
      <c r="O1136" s="11"/>
      <c r="P1136" s="11"/>
      <c r="Q1136" s="11">
        <f t="shared" si="177"/>
        <v>256225.38</v>
      </c>
      <c r="R1136" s="11">
        <v>256225.38</v>
      </c>
      <c r="S1136" s="35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74"/>
      <c r="AG1136" s="29" t="s">
        <v>197</v>
      </c>
      <c r="AH1136" s="118"/>
      <c r="AI1136" s="159"/>
      <c r="AJ1136" s="182" t="s">
        <v>1393</v>
      </c>
      <c r="AK1136" s="182"/>
      <c r="AL1136" s="182"/>
      <c r="AM1136" s="182"/>
      <c r="AN1136" s="182"/>
      <c r="AO1136" s="70">
        <f>MAX(AO$26:AO1135)+1</f>
        <v>1056</v>
      </c>
      <c r="AP1136" s="70" t="s">
        <v>142</v>
      </c>
      <c r="AQ1136" s="70" t="str">
        <f t="shared" si="176"/>
        <v>1056.</v>
      </c>
      <c r="AS1136" s="87"/>
      <c r="AV1136" s="114"/>
    </row>
    <row r="1137" spans="1:48" ht="22.5" customHeight="1" x14ac:dyDescent="0.25">
      <c r="A1137" s="93" t="str">
        <f t="shared" si="175"/>
        <v>1057.</v>
      </c>
      <c r="B1137" s="93">
        <v>2954</v>
      </c>
      <c r="C1137" s="225" t="s">
        <v>658</v>
      </c>
      <c r="D1137" s="4">
        <v>1982</v>
      </c>
      <c r="E1137" s="9" t="s">
        <v>23</v>
      </c>
      <c r="F1137" s="8" t="s">
        <v>24</v>
      </c>
      <c r="G1137" s="4">
        <v>2</v>
      </c>
      <c r="H1137" s="4">
        <v>2</v>
      </c>
      <c r="I1137" s="11">
        <v>641.70000000000005</v>
      </c>
      <c r="J1137" s="11">
        <v>368.6</v>
      </c>
      <c r="K1137" s="11">
        <v>368.6</v>
      </c>
      <c r="L1137" s="35">
        <v>18</v>
      </c>
      <c r="M1137" s="11">
        <f t="shared" si="178"/>
        <v>240361.62</v>
      </c>
      <c r="N1137" s="11"/>
      <c r="O1137" s="11"/>
      <c r="P1137" s="11"/>
      <c r="Q1137" s="11">
        <f t="shared" si="177"/>
        <v>240361.62</v>
      </c>
      <c r="R1137" s="11">
        <v>240361.62</v>
      </c>
      <c r="S1137" s="35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74"/>
      <c r="AG1137" s="29" t="s">
        <v>197</v>
      </c>
      <c r="AH1137" s="118"/>
      <c r="AI1137" s="159"/>
      <c r="AJ1137" s="182" t="s">
        <v>1393</v>
      </c>
      <c r="AK1137" s="182"/>
      <c r="AL1137" s="182"/>
      <c r="AM1137" s="182"/>
      <c r="AN1137" s="182"/>
      <c r="AO1137" s="70">
        <f>MAX(AO$26:AO1136)+1</f>
        <v>1057</v>
      </c>
      <c r="AP1137" s="70" t="s">
        <v>142</v>
      </c>
      <c r="AQ1137" s="70" t="str">
        <f t="shared" si="176"/>
        <v>1057.</v>
      </c>
      <c r="AS1137" s="87"/>
      <c r="AV1137" s="114"/>
    </row>
    <row r="1138" spans="1:48" ht="22.5" customHeight="1" x14ac:dyDescent="0.25">
      <c r="A1138" s="93" t="str">
        <f t="shared" si="175"/>
        <v>1058.</v>
      </c>
      <c r="B1138" s="93">
        <v>2957</v>
      </c>
      <c r="C1138" s="225" t="s">
        <v>659</v>
      </c>
      <c r="D1138" s="4">
        <v>1982</v>
      </c>
      <c r="E1138" s="9" t="s">
        <v>23</v>
      </c>
      <c r="F1138" s="8" t="s">
        <v>24</v>
      </c>
      <c r="G1138" s="4">
        <v>2</v>
      </c>
      <c r="H1138" s="4">
        <v>2</v>
      </c>
      <c r="I1138" s="11">
        <v>752.9</v>
      </c>
      <c r="J1138" s="11">
        <v>439.4</v>
      </c>
      <c r="K1138" s="11">
        <v>439.4</v>
      </c>
      <c r="L1138" s="35">
        <v>29</v>
      </c>
      <c r="M1138" s="11">
        <f t="shared" si="178"/>
        <v>269157.28999999998</v>
      </c>
      <c r="N1138" s="11"/>
      <c r="O1138" s="11"/>
      <c r="P1138" s="11"/>
      <c r="Q1138" s="11">
        <f t="shared" si="177"/>
        <v>269157.28999999998</v>
      </c>
      <c r="R1138" s="11">
        <v>269157.28999999998</v>
      </c>
      <c r="S1138" s="35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74"/>
      <c r="AG1138" s="29" t="s">
        <v>197</v>
      </c>
      <c r="AH1138" s="118"/>
      <c r="AI1138" s="159"/>
      <c r="AJ1138" s="182" t="s">
        <v>1393</v>
      </c>
      <c r="AK1138" s="182"/>
      <c r="AL1138" s="182"/>
      <c r="AM1138" s="182"/>
      <c r="AN1138" s="182"/>
      <c r="AO1138" s="70">
        <f>MAX(AO$26:AO1137)+1</f>
        <v>1058</v>
      </c>
      <c r="AP1138" s="70" t="s">
        <v>142</v>
      </c>
      <c r="AQ1138" s="70" t="str">
        <f t="shared" si="176"/>
        <v>1058.</v>
      </c>
      <c r="AS1138" s="87"/>
      <c r="AV1138" s="114"/>
    </row>
    <row r="1139" spans="1:48" ht="22.5" customHeight="1" x14ac:dyDescent="0.25">
      <c r="A1139" s="93" t="str">
        <f t="shared" si="175"/>
        <v>1059.</v>
      </c>
      <c r="B1139" s="93">
        <v>2961</v>
      </c>
      <c r="C1139" s="225" t="s">
        <v>660</v>
      </c>
      <c r="D1139" s="4">
        <v>1983</v>
      </c>
      <c r="E1139" s="9" t="s">
        <v>23</v>
      </c>
      <c r="F1139" s="8" t="s">
        <v>24</v>
      </c>
      <c r="G1139" s="4">
        <v>2</v>
      </c>
      <c r="H1139" s="4">
        <v>3</v>
      </c>
      <c r="I1139" s="11">
        <v>839.7</v>
      </c>
      <c r="J1139" s="11">
        <v>487.9</v>
      </c>
      <c r="K1139" s="11">
        <v>487.9</v>
      </c>
      <c r="L1139" s="35">
        <v>33</v>
      </c>
      <c r="M1139" s="11">
        <f t="shared" si="178"/>
        <v>299943.84000000003</v>
      </c>
      <c r="N1139" s="11"/>
      <c r="O1139" s="11"/>
      <c r="P1139" s="11"/>
      <c r="Q1139" s="11">
        <f t="shared" si="177"/>
        <v>299943.84000000003</v>
      </c>
      <c r="R1139" s="11">
        <v>299943.84000000003</v>
      </c>
      <c r="S1139" s="35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74"/>
      <c r="AG1139" s="29" t="s">
        <v>197</v>
      </c>
      <c r="AH1139" s="118"/>
      <c r="AI1139" s="159"/>
      <c r="AJ1139" s="182" t="s">
        <v>1393</v>
      </c>
      <c r="AK1139" s="182"/>
      <c r="AL1139" s="182"/>
      <c r="AM1139" s="182"/>
      <c r="AN1139" s="182"/>
      <c r="AO1139" s="70">
        <f>MAX(AO$26:AO1138)+1</f>
        <v>1059</v>
      </c>
      <c r="AP1139" s="70" t="s">
        <v>142</v>
      </c>
      <c r="AQ1139" s="70" t="str">
        <f t="shared" si="176"/>
        <v>1059.</v>
      </c>
      <c r="AS1139" s="87"/>
      <c r="AV1139" s="114"/>
    </row>
    <row r="1140" spans="1:48" ht="22.5" customHeight="1" x14ac:dyDescent="0.25">
      <c r="A1140" s="93" t="str">
        <f t="shared" si="175"/>
        <v>1060.</v>
      </c>
      <c r="B1140" s="93">
        <v>2931</v>
      </c>
      <c r="C1140" s="225" t="s">
        <v>1423</v>
      </c>
      <c r="D1140" s="4">
        <v>1993</v>
      </c>
      <c r="E1140" s="9" t="s">
        <v>23</v>
      </c>
      <c r="F1140" s="8" t="s">
        <v>26</v>
      </c>
      <c r="G1140" s="4">
        <v>5</v>
      </c>
      <c r="H1140" s="4">
        <v>4</v>
      </c>
      <c r="I1140" s="11">
        <v>5230.6499999999996</v>
      </c>
      <c r="J1140" s="11">
        <v>4421.6000000000004</v>
      </c>
      <c r="K1140" s="11">
        <v>4421.6000000000004</v>
      </c>
      <c r="L1140" s="35">
        <v>162</v>
      </c>
      <c r="M1140" s="11">
        <f t="shared" si="178"/>
        <v>2704598.56</v>
      </c>
      <c r="N1140" s="11"/>
      <c r="O1140" s="11"/>
      <c r="P1140" s="11"/>
      <c r="Q1140" s="11">
        <f t="shared" si="177"/>
        <v>2704598.56</v>
      </c>
      <c r="R1140" s="11"/>
      <c r="S1140" s="35"/>
      <c r="T1140" s="11"/>
      <c r="U1140" s="11">
        <v>1155.5999999999999</v>
      </c>
      <c r="V1140" s="11">
        <v>2704598.56</v>
      </c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74"/>
      <c r="AG1140" s="29" t="s">
        <v>197</v>
      </c>
      <c r="AH1140" s="118"/>
      <c r="AI1140" s="159"/>
      <c r="AJ1140" s="182"/>
      <c r="AK1140" s="182"/>
      <c r="AL1140" s="182"/>
      <c r="AM1140" s="182"/>
      <c r="AN1140" s="182"/>
      <c r="AO1140" s="70">
        <f>MAX(AO$26:AO1139)+1</f>
        <v>1060</v>
      </c>
      <c r="AP1140" s="70" t="s">
        <v>142</v>
      </c>
      <c r="AQ1140" s="70" t="str">
        <f t="shared" si="176"/>
        <v>1060.</v>
      </c>
      <c r="AS1140" s="87"/>
      <c r="AV1140" s="114"/>
    </row>
    <row r="1141" spans="1:48" ht="22.5" customHeight="1" x14ac:dyDescent="0.25">
      <c r="A1141" s="93" t="str">
        <f t="shared" si="175"/>
        <v>1061.</v>
      </c>
      <c r="B1141" s="93">
        <v>2985</v>
      </c>
      <c r="C1141" s="225" t="s">
        <v>1781</v>
      </c>
      <c r="D1141" s="4">
        <v>1998</v>
      </c>
      <c r="E1141" s="9" t="s">
        <v>23</v>
      </c>
      <c r="F1141" s="8" t="s">
        <v>26</v>
      </c>
      <c r="G1141" s="4">
        <v>5</v>
      </c>
      <c r="H1141" s="4">
        <v>6</v>
      </c>
      <c r="I1141" s="11">
        <v>6473.5</v>
      </c>
      <c r="J1141" s="11">
        <v>3855.3</v>
      </c>
      <c r="K1141" s="11">
        <v>3855.3</v>
      </c>
      <c r="L1141" s="35">
        <v>263</v>
      </c>
      <c r="M1141" s="11">
        <f t="shared" si="178"/>
        <v>5306151.7699999996</v>
      </c>
      <c r="N1141" s="11"/>
      <c r="O1141" s="11"/>
      <c r="P1141" s="11"/>
      <c r="Q1141" s="11">
        <f t="shared" si="177"/>
        <v>5306151.7699999996</v>
      </c>
      <c r="R1141" s="11"/>
      <c r="S1141" s="35"/>
      <c r="T1141" s="11"/>
      <c r="U1141" s="11">
        <v>1714</v>
      </c>
      <c r="V1141" s="11">
        <v>5306151.7699999996</v>
      </c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74"/>
      <c r="AG1141" s="29" t="s">
        <v>1496</v>
      </c>
      <c r="AH1141" s="118"/>
      <c r="AI1141" s="159"/>
      <c r="AJ1141" s="182"/>
      <c r="AK1141" s="182"/>
      <c r="AL1141" s="182"/>
      <c r="AM1141" s="182"/>
      <c r="AN1141" s="182"/>
      <c r="AO1141" s="70">
        <f>MAX(AO$26:AO1140)+1</f>
        <v>1061</v>
      </c>
      <c r="AP1141" s="70" t="s">
        <v>142</v>
      </c>
      <c r="AQ1141" s="70" t="str">
        <f t="shared" si="176"/>
        <v>1061.</v>
      </c>
      <c r="AS1141" s="87"/>
      <c r="AV1141" s="114"/>
    </row>
    <row r="1142" spans="1:48" ht="22.5" customHeight="1" x14ac:dyDescent="0.25">
      <c r="A1142" s="93" t="str">
        <f t="shared" si="175"/>
        <v>1062.</v>
      </c>
      <c r="B1142" s="93">
        <v>2967</v>
      </c>
      <c r="C1142" s="225" t="s">
        <v>661</v>
      </c>
      <c r="D1142" s="4">
        <v>1926</v>
      </c>
      <c r="E1142" s="9" t="s">
        <v>23</v>
      </c>
      <c r="F1142" s="8" t="s">
        <v>25</v>
      </c>
      <c r="G1142" s="4">
        <v>1</v>
      </c>
      <c r="H1142" s="4">
        <v>1</v>
      </c>
      <c r="I1142" s="11">
        <v>168.4</v>
      </c>
      <c r="J1142" s="11">
        <v>115.9</v>
      </c>
      <c r="K1142" s="11">
        <v>115.9</v>
      </c>
      <c r="L1142" s="35">
        <v>11</v>
      </c>
      <c r="M1142" s="11">
        <f t="shared" si="178"/>
        <v>160271.78</v>
      </c>
      <c r="N1142" s="11"/>
      <c r="O1142" s="11"/>
      <c r="P1142" s="11"/>
      <c r="Q1142" s="11">
        <f t="shared" si="177"/>
        <v>160271.78</v>
      </c>
      <c r="R1142" s="11">
        <v>160271.78</v>
      </c>
      <c r="S1142" s="35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74"/>
      <c r="AG1142" s="29" t="s">
        <v>1496</v>
      </c>
      <c r="AH1142" s="118"/>
      <c r="AI1142" s="159"/>
      <c r="AJ1142" s="182" t="s">
        <v>1393</v>
      </c>
      <c r="AK1142" s="182"/>
      <c r="AL1142" s="182"/>
      <c r="AM1142" s="182"/>
      <c r="AN1142" s="182"/>
      <c r="AO1142" s="70">
        <f>MAX(AO$26:AO1141)+1</f>
        <v>1062</v>
      </c>
      <c r="AP1142" s="70" t="s">
        <v>142</v>
      </c>
      <c r="AQ1142" s="70" t="str">
        <f t="shared" si="176"/>
        <v>1062.</v>
      </c>
      <c r="AS1142" s="87"/>
      <c r="AV1142" s="114"/>
    </row>
    <row r="1143" spans="1:48" ht="22.5" customHeight="1" x14ac:dyDescent="0.25">
      <c r="A1143" s="93" t="str">
        <f t="shared" si="175"/>
        <v>1063.</v>
      </c>
      <c r="B1143" s="93">
        <v>2983</v>
      </c>
      <c r="C1143" s="225" t="s">
        <v>1782</v>
      </c>
      <c r="D1143" s="4">
        <v>1988</v>
      </c>
      <c r="E1143" s="9" t="s">
        <v>23</v>
      </c>
      <c r="F1143" s="8" t="s">
        <v>26</v>
      </c>
      <c r="G1143" s="4">
        <v>5</v>
      </c>
      <c r="H1143" s="4">
        <v>3</v>
      </c>
      <c r="I1143" s="11">
        <v>3924.2</v>
      </c>
      <c r="J1143" s="11">
        <v>1864.7</v>
      </c>
      <c r="K1143" s="11">
        <v>1864.7</v>
      </c>
      <c r="L1143" s="35">
        <v>161</v>
      </c>
      <c r="M1143" s="11">
        <f t="shared" si="178"/>
        <v>1030633.46</v>
      </c>
      <c r="N1143" s="11"/>
      <c r="O1143" s="11"/>
      <c r="P1143" s="11"/>
      <c r="Q1143" s="11">
        <f t="shared" si="177"/>
        <v>1030633.46</v>
      </c>
      <c r="R1143" s="11">
        <v>1030633.46</v>
      </c>
      <c r="S1143" s="35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74"/>
      <c r="AG1143" s="29" t="s">
        <v>1496</v>
      </c>
      <c r="AH1143" s="118"/>
      <c r="AI1143" s="159"/>
      <c r="AJ1143" s="182" t="s">
        <v>1393</v>
      </c>
      <c r="AK1143" s="182"/>
      <c r="AL1143" s="182"/>
      <c r="AM1143" s="182"/>
      <c r="AN1143" s="182"/>
      <c r="AO1143" s="70">
        <f>MAX(AO$26:AO1142)+1</f>
        <v>1063</v>
      </c>
      <c r="AP1143" s="70" t="s">
        <v>142</v>
      </c>
      <c r="AQ1143" s="70" t="str">
        <f t="shared" si="176"/>
        <v>1063.</v>
      </c>
      <c r="AS1143" s="87"/>
      <c r="AV1143" s="114"/>
    </row>
    <row r="1144" spans="1:48" ht="22.5" customHeight="1" x14ac:dyDescent="0.25">
      <c r="A1144" s="93" t="str">
        <f t="shared" si="175"/>
        <v>1064.</v>
      </c>
      <c r="B1144" s="93">
        <v>3009</v>
      </c>
      <c r="C1144" s="225" t="s">
        <v>1783</v>
      </c>
      <c r="D1144" s="4">
        <v>1967</v>
      </c>
      <c r="E1144" s="9" t="s">
        <v>23</v>
      </c>
      <c r="F1144" s="8" t="s">
        <v>24</v>
      </c>
      <c r="G1144" s="4">
        <v>2</v>
      </c>
      <c r="H1144" s="4">
        <v>2</v>
      </c>
      <c r="I1144" s="11">
        <v>455.9</v>
      </c>
      <c r="J1144" s="11">
        <v>295.39999999999998</v>
      </c>
      <c r="K1144" s="11">
        <v>295.39999999999998</v>
      </c>
      <c r="L1144" s="35">
        <v>31</v>
      </c>
      <c r="M1144" s="11">
        <f t="shared" si="178"/>
        <v>342688.16</v>
      </c>
      <c r="N1144" s="11"/>
      <c r="O1144" s="11"/>
      <c r="P1144" s="11"/>
      <c r="Q1144" s="11">
        <f t="shared" si="177"/>
        <v>342688.16</v>
      </c>
      <c r="R1144" s="11">
        <v>342688.16</v>
      </c>
      <c r="S1144" s="35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74"/>
      <c r="AG1144" s="29" t="s">
        <v>1496</v>
      </c>
      <c r="AH1144" s="118"/>
      <c r="AI1144" s="159"/>
      <c r="AJ1144" s="182" t="s">
        <v>1393</v>
      </c>
      <c r="AK1144" s="182"/>
      <c r="AL1144" s="182"/>
      <c r="AM1144" s="182"/>
      <c r="AN1144" s="182"/>
      <c r="AO1144" s="70">
        <f>MAX(AO$26:AO1143)+1</f>
        <v>1064</v>
      </c>
      <c r="AP1144" s="70" t="s">
        <v>142</v>
      </c>
      <c r="AQ1144" s="70" t="str">
        <f t="shared" si="176"/>
        <v>1064.</v>
      </c>
      <c r="AS1144" s="87"/>
      <c r="AV1144" s="114"/>
    </row>
    <row r="1145" spans="1:48" ht="22.5" customHeight="1" x14ac:dyDescent="0.25">
      <c r="A1145" s="93" t="str">
        <f t="shared" si="175"/>
        <v>1065.</v>
      </c>
      <c r="B1145" s="93">
        <v>3047</v>
      </c>
      <c r="C1145" s="225" t="s">
        <v>1263</v>
      </c>
      <c r="D1145" s="4">
        <v>1975</v>
      </c>
      <c r="E1145" s="9" t="s">
        <v>23</v>
      </c>
      <c r="F1145" s="8" t="s">
        <v>24</v>
      </c>
      <c r="G1145" s="4">
        <v>2</v>
      </c>
      <c r="H1145" s="4">
        <v>2</v>
      </c>
      <c r="I1145" s="11">
        <v>743.59</v>
      </c>
      <c r="J1145" s="11">
        <v>500.6</v>
      </c>
      <c r="K1145" s="11">
        <v>500.6</v>
      </c>
      <c r="L1145" s="35">
        <v>29</v>
      </c>
      <c r="M1145" s="11">
        <f t="shared" si="178"/>
        <v>362021.26</v>
      </c>
      <c r="N1145" s="11"/>
      <c r="O1145" s="11"/>
      <c r="P1145" s="11"/>
      <c r="Q1145" s="11">
        <f t="shared" si="177"/>
        <v>362021.26</v>
      </c>
      <c r="R1145" s="11">
        <v>362021.26</v>
      </c>
      <c r="S1145" s="35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74"/>
      <c r="AG1145" s="29" t="s">
        <v>1496</v>
      </c>
      <c r="AH1145" s="118"/>
      <c r="AI1145" s="159"/>
      <c r="AJ1145" s="182" t="s">
        <v>1393</v>
      </c>
      <c r="AK1145" s="182"/>
      <c r="AL1145" s="182"/>
      <c r="AM1145" s="182"/>
      <c r="AN1145" s="182"/>
      <c r="AO1145" s="70">
        <f>MAX(AO$26:AO1144)+1</f>
        <v>1065</v>
      </c>
      <c r="AP1145" s="70" t="s">
        <v>142</v>
      </c>
      <c r="AQ1145" s="70" t="str">
        <f t="shared" si="176"/>
        <v>1065.</v>
      </c>
      <c r="AS1145" s="87"/>
      <c r="AV1145" s="114"/>
    </row>
    <row r="1146" spans="1:48" ht="22.5" customHeight="1" x14ac:dyDescent="0.25">
      <c r="A1146" s="93" t="str">
        <f t="shared" si="175"/>
        <v>1066.</v>
      </c>
      <c r="B1146" s="93">
        <v>2955</v>
      </c>
      <c r="C1146" s="225" t="s">
        <v>1784</v>
      </c>
      <c r="D1146" s="4">
        <v>1979</v>
      </c>
      <c r="E1146" s="9" t="s">
        <v>23</v>
      </c>
      <c r="F1146" s="8" t="s">
        <v>24</v>
      </c>
      <c r="G1146" s="4">
        <v>2</v>
      </c>
      <c r="H1146" s="4">
        <v>2</v>
      </c>
      <c r="I1146" s="11">
        <v>747.2</v>
      </c>
      <c r="J1146" s="11">
        <v>438.2</v>
      </c>
      <c r="K1146" s="11">
        <v>438.2</v>
      </c>
      <c r="L1146" s="35">
        <v>29</v>
      </c>
      <c r="M1146" s="11">
        <f t="shared" si="178"/>
        <v>240876.49</v>
      </c>
      <c r="N1146" s="11"/>
      <c r="O1146" s="11"/>
      <c r="P1146" s="11"/>
      <c r="Q1146" s="11">
        <f t="shared" si="177"/>
        <v>240876.49</v>
      </c>
      <c r="R1146" s="11">
        <v>240876.49</v>
      </c>
      <c r="S1146" s="35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74"/>
      <c r="AG1146" s="29" t="s">
        <v>1496</v>
      </c>
      <c r="AH1146" s="118"/>
      <c r="AI1146" s="159"/>
      <c r="AJ1146" s="182" t="s">
        <v>1396</v>
      </c>
      <c r="AK1146" s="182"/>
      <c r="AL1146" s="182"/>
      <c r="AM1146" s="182"/>
      <c r="AN1146" s="182"/>
      <c r="AO1146" s="70">
        <f>MAX(AO$26:AO1145)+1</f>
        <v>1066</v>
      </c>
      <c r="AP1146" s="70" t="s">
        <v>142</v>
      </c>
      <c r="AQ1146" s="70" t="str">
        <f t="shared" si="176"/>
        <v>1066.</v>
      </c>
      <c r="AS1146" s="87"/>
      <c r="AV1146" s="114"/>
    </row>
    <row r="1147" spans="1:48" ht="22.5" customHeight="1" x14ac:dyDescent="0.25">
      <c r="A1147" s="93" t="str">
        <f t="shared" si="175"/>
        <v>1067.</v>
      </c>
      <c r="B1147" s="93">
        <v>3049</v>
      </c>
      <c r="C1147" s="225" t="s">
        <v>1785</v>
      </c>
      <c r="D1147" s="4">
        <v>1972</v>
      </c>
      <c r="E1147" s="9" t="s">
        <v>23</v>
      </c>
      <c r="F1147" s="8" t="s">
        <v>24</v>
      </c>
      <c r="G1147" s="4">
        <v>5</v>
      </c>
      <c r="H1147" s="4">
        <v>6</v>
      </c>
      <c r="I1147" s="11">
        <v>4931.6499999999996</v>
      </c>
      <c r="J1147" s="11">
        <v>2987.7</v>
      </c>
      <c r="K1147" s="11">
        <v>2987.7</v>
      </c>
      <c r="L1147" s="35">
        <v>183</v>
      </c>
      <c r="M1147" s="11">
        <f t="shared" si="178"/>
        <v>929763.65</v>
      </c>
      <c r="N1147" s="11"/>
      <c r="O1147" s="11"/>
      <c r="P1147" s="11"/>
      <c r="Q1147" s="11">
        <f t="shared" si="177"/>
        <v>929763.65</v>
      </c>
      <c r="R1147" s="11"/>
      <c r="S1147" s="35"/>
      <c r="T1147" s="11"/>
      <c r="U1147" s="11"/>
      <c r="V1147" s="11"/>
      <c r="W1147" s="11"/>
      <c r="X1147" s="11"/>
      <c r="Y1147" s="11"/>
      <c r="Z1147" s="11"/>
      <c r="AA1147" s="11">
        <v>290</v>
      </c>
      <c r="AB1147" s="11">
        <v>929763.65</v>
      </c>
      <c r="AC1147" s="11"/>
      <c r="AD1147" s="11"/>
      <c r="AE1147" s="11"/>
      <c r="AF1147" s="74"/>
      <c r="AG1147" s="29" t="s">
        <v>1496</v>
      </c>
      <c r="AH1147" s="118"/>
      <c r="AI1147" s="159"/>
      <c r="AJ1147" s="182"/>
      <c r="AK1147" s="182"/>
      <c r="AL1147" s="182"/>
      <c r="AM1147" s="182"/>
      <c r="AN1147" s="182"/>
      <c r="AO1147" s="70">
        <f>MAX(AO$26:AO1146)+1</f>
        <v>1067</v>
      </c>
      <c r="AP1147" s="70" t="s">
        <v>142</v>
      </c>
      <c r="AQ1147" s="70" t="str">
        <f t="shared" si="176"/>
        <v>1067.</v>
      </c>
      <c r="AS1147" s="87"/>
      <c r="AV1147" s="114"/>
    </row>
    <row r="1148" spans="1:48" ht="22.5" customHeight="1" x14ac:dyDescent="0.25">
      <c r="A1148" s="93" t="str">
        <f t="shared" si="175"/>
        <v>1068.</v>
      </c>
      <c r="B1148" s="93">
        <v>3055</v>
      </c>
      <c r="C1148" s="225" t="s">
        <v>1786</v>
      </c>
      <c r="D1148" s="4">
        <v>1993</v>
      </c>
      <c r="E1148" s="9" t="s">
        <v>23</v>
      </c>
      <c r="F1148" s="8" t="s">
        <v>26</v>
      </c>
      <c r="G1148" s="4">
        <v>5</v>
      </c>
      <c r="H1148" s="4">
        <v>6</v>
      </c>
      <c r="I1148" s="11">
        <v>5789</v>
      </c>
      <c r="J1148" s="11">
        <v>3443.2</v>
      </c>
      <c r="K1148" s="11">
        <v>3443.2</v>
      </c>
      <c r="L1148" s="35">
        <v>2020</v>
      </c>
      <c r="M1148" s="11">
        <f t="shared" si="178"/>
        <v>1449134.2</v>
      </c>
      <c r="N1148" s="11"/>
      <c r="O1148" s="11"/>
      <c r="P1148" s="11"/>
      <c r="Q1148" s="11">
        <f t="shared" si="177"/>
        <v>1449134.2</v>
      </c>
      <c r="R1148" s="11">
        <v>1449134.2</v>
      </c>
      <c r="S1148" s="35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74"/>
      <c r="AG1148" s="29" t="s">
        <v>1496</v>
      </c>
      <c r="AH1148" s="118"/>
      <c r="AI1148" s="159"/>
      <c r="AJ1148" s="182" t="s">
        <v>1393</v>
      </c>
      <c r="AK1148" s="182"/>
      <c r="AL1148" s="182"/>
      <c r="AM1148" s="182"/>
      <c r="AN1148" s="182"/>
      <c r="AO1148" s="70">
        <f>MAX(AO$26:AO1147)+1</f>
        <v>1068</v>
      </c>
      <c r="AP1148" s="70" t="s">
        <v>142</v>
      </c>
      <c r="AQ1148" s="70" t="str">
        <f t="shared" si="176"/>
        <v>1068.</v>
      </c>
      <c r="AS1148" s="87"/>
      <c r="AV1148" s="114"/>
    </row>
    <row r="1149" spans="1:48" ht="22.5" customHeight="1" x14ac:dyDescent="0.25">
      <c r="A1149" s="93" t="str">
        <f t="shared" si="175"/>
        <v>1069.</v>
      </c>
      <c r="B1149" s="93">
        <v>2937</v>
      </c>
      <c r="C1149" s="225" t="s">
        <v>1787</v>
      </c>
      <c r="D1149" s="4">
        <v>1994</v>
      </c>
      <c r="E1149" s="9" t="s">
        <v>23</v>
      </c>
      <c r="F1149" s="8" t="s">
        <v>24</v>
      </c>
      <c r="G1149" s="4">
        <v>5</v>
      </c>
      <c r="H1149" s="4">
        <v>4</v>
      </c>
      <c r="I1149" s="11">
        <v>4055.5</v>
      </c>
      <c r="J1149" s="11">
        <v>2494</v>
      </c>
      <c r="K1149" s="11">
        <v>2494</v>
      </c>
      <c r="L1149" s="35">
        <v>204</v>
      </c>
      <c r="M1149" s="11">
        <f t="shared" si="178"/>
        <v>1262698.98</v>
      </c>
      <c r="N1149" s="11"/>
      <c r="O1149" s="11"/>
      <c r="P1149" s="11"/>
      <c r="Q1149" s="11">
        <f t="shared" si="177"/>
        <v>1262698.98</v>
      </c>
      <c r="R1149" s="11">
        <v>1262698.98</v>
      </c>
      <c r="S1149" s="35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74"/>
      <c r="AG1149" s="29" t="s">
        <v>1496</v>
      </c>
      <c r="AH1149" s="118"/>
      <c r="AI1149" s="159"/>
      <c r="AJ1149" s="182" t="s">
        <v>1393</v>
      </c>
      <c r="AK1149" s="182"/>
      <c r="AL1149" s="182"/>
      <c r="AM1149" s="182"/>
      <c r="AN1149" s="182"/>
      <c r="AO1149" s="70">
        <f>MAX(AO$26:AO1148)+1</f>
        <v>1069</v>
      </c>
      <c r="AP1149" s="70" t="s">
        <v>142</v>
      </c>
      <c r="AQ1149" s="70" t="str">
        <f t="shared" si="176"/>
        <v>1069.</v>
      </c>
      <c r="AS1149" s="87"/>
      <c r="AV1149" s="114"/>
    </row>
    <row r="1150" spans="1:48" ht="22.5" customHeight="1" x14ac:dyDescent="0.25">
      <c r="A1150" s="93" t="str">
        <f t="shared" si="175"/>
        <v>1070.</v>
      </c>
      <c r="B1150" s="93">
        <v>2875</v>
      </c>
      <c r="C1150" s="225" t="s">
        <v>2316</v>
      </c>
      <c r="D1150" s="4">
        <v>1972</v>
      </c>
      <c r="E1150" s="9" t="s">
        <v>23</v>
      </c>
      <c r="F1150" s="8" t="s">
        <v>24</v>
      </c>
      <c r="G1150" s="4">
        <v>2</v>
      </c>
      <c r="H1150" s="4">
        <v>2</v>
      </c>
      <c r="I1150" s="11">
        <v>773.1</v>
      </c>
      <c r="J1150" s="11">
        <v>455.1</v>
      </c>
      <c r="K1150" s="11">
        <v>455.1</v>
      </c>
      <c r="L1150" s="35">
        <v>32</v>
      </c>
      <c r="M1150" s="11">
        <f t="shared" si="178"/>
        <v>177246.44</v>
      </c>
      <c r="N1150" s="11"/>
      <c r="O1150" s="11"/>
      <c r="P1150" s="11"/>
      <c r="Q1150" s="11">
        <f t="shared" ref="Q1150:Q1169" si="179">M1150</f>
        <v>177246.44</v>
      </c>
      <c r="R1150" s="11">
        <v>177246.44</v>
      </c>
      <c r="S1150" s="35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74"/>
      <c r="AG1150" s="29" t="s">
        <v>1496</v>
      </c>
      <c r="AH1150" s="118"/>
      <c r="AI1150" s="159"/>
      <c r="AJ1150" s="182" t="s">
        <v>1396</v>
      </c>
      <c r="AK1150" s="182"/>
      <c r="AL1150" s="182"/>
      <c r="AM1150" s="182"/>
      <c r="AN1150" s="182"/>
      <c r="AO1150" s="70">
        <f>MAX(AO$26:AO1149)+1</f>
        <v>1070</v>
      </c>
      <c r="AP1150" s="70" t="s">
        <v>142</v>
      </c>
      <c r="AQ1150" s="70" t="str">
        <f t="shared" si="176"/>
        <v>1070.</v>
      </c>
      <c r="AS1150" s="87"/>
      <c r="AV1150" s="114"/>
    </row>
    <row r="1151" spans="1:48" ht="22.5" customHeight="1" x14ac:dyDescent="0.25">
      <c r="A1151" s="93" t="str">
        <f t="shared" ref="A1151:A1159" si="180">AQ1151</f>
        <v>1071.</v>
      </c>
      <c r="B1151" s="93">
        <v>3048</v>
      </c>
      <c r="C1151" s="225" t="s">
        <v>664</v>
      </c>
      <c r="D1151" s="4">
        <v>1970</v>
      </c>
      <c r="E1151" s="9" t="s">
        <v>23</v>
      </c>
      <c r="F1151" s="8" t="s">
        <v>24</v>
      </c>
      <c r="G1151" s="4">
        <v>3</v>
      </c>
      <c r="H1151" s="4">
        <v>3</v>
      </c>
      <c r="I1151" s="11">
        <v>1652.7</v>
      </c>
      <c r="J1151" s="11">
        <v>954.7</v>
      </c>
      <c r="K1151" s="11">
        <v>954.7</v>
      </c>
      <c r="L1151" s="35">
        <v>65</v>
      </c>
      <c r="M1151" s="11">
        <f t="shared" si="178"/>
        <v>684023.77</v>
      </c>
      <c r="N1151" s="11"/>
      <c r="O1151" s="11"/>
      <c r="P1151" s="11"/>
      <c r="Q1151" s="11">
        <f t="shared" ref="Q1151:Q1159" si="181">M1151</f>
        <v>684023.77</v>
      </c>
      <c r="R1151" s="11">
        <v>684023.77</v>
      </c>
      <c r="S1151" s="35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74"/>
      <c r="AG1151" s="29" t="s">
        <v>1496</v>
      </c>
      <c r="AH1151" s="118"/>
      <c r="AI1151" s="159"/>
      <c r="AJ1151" s="182" t="s">
        <v>1393</v>
      </c>
      <c r="AK1151" s="182"/>
      <c r="AL1151" s="182"/>
      <c r="AM1151" s="182"/>
      <c r="AN1151" s="182"/>
      <c r="AO1151" s="70">
        <f>MAX(AO$26:AO1150)+1</f>
        <v>1071</v>
      </c>
      <c r="AP1151" s="70" t="s">
        <v>142</v>
      </c>
      <c r="AQ1151" s="70" t="str">
        <f t="shared" ref="AQ1151:AQ1159" si="182">CONCATENATE(AO1151,AP1151)</f>
        <v>1071.</v>
      </c>
      <c r="AS1151" s="87"/>
      <c r="AV1151" s="114"/>
    </row>
    <row r="1152" spans="1:48" ht="22.5" customHeight="1" x14ac:dyDescent="0.25">
      <c r="A1152" s="93" t="str">
        <f t="shared" si="180"/>
        <v>1072.</v>
      </c>
      <c r="B1152" s="93">
        <v>3010</v>
      </c>
      <c r="C1152" s="225" t="s">
        <v>1792</v>
      </c>
      <c r="D1152" s="4">
        <v>1967</v>
      </c>
      <c r="E1152" s="9" t="s">
        <v>23</v>
      </c>
      <c r="F1152" s="8" t="s">
        <v>24</v>
      </c>
      <c r="G1152" s="4">
        <v>2</v>
      </c>
      <c r="H1152" s="4">
        <v>2</v>
      </c>
      <c r="I1152" s="11">
        <v>525</v>
      </c>
      <c r="J1152" s="11">
        <v>302.60000000000002</v>
      </c>
      <c r="K1152" s="11">
        <v>302.60000000000002</v>
      </c>
      <c r="L1152" s="35">
        <v>28</v>
      </c>
      <c r="M1152" s="11">
        <f t="shared" si="178"/>
        <v>264737.87</v>
      </c>
      <c r="N1152" s="11"/>
      <c r="O1152" s="11"/>
      <c r="P1152" s="11"/>
      <c r="Q1152" s="11">
        <f t="shared" si="181"/>
        <v>264737.87</v>
      </c>
      <c r="R1152" s="11">
        <v>264737.87</v>
      </c>
      <c r="S1152" s="35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74"/>
      <c r="AG1152" s="29" t="s">
        <v>1496</v>
      </c>
      <c r="AH1152" s="118"/>
      <c r="AI1152" s="159"/>
      <c r="AJ1152" s="182" t="s">
        <v>1393</v>
      </c>
      <c r="AK1152" s="182"/>
      <c r="AL1152" s="182"/>
      <c r="AM1152" s="182"/>
      <c r="AN1152" s="182"/>
      <c r="AO1152" s="70">
        <f>MAX(AO$26:AO1151)+1</f>
        <v>1072</v>
      </c>
      <c r="AP1152" s="70" t="s">
        <v>142</v>
      </c>
      <c r="AQ1152" s="70" t="str">
        <f t="shared" si="182"/>
        <v>1072.</v>
      </c>
      <c r="AS1152" s="87"/>
      <c r="AV1152" s="114"/>
    </row>
    <row r="1153" spans="1:48" ht="22.5" customHeight="1" x14ac:dyDescent="0.25">
      <c r="A1153" s="93" t="str">
        <f t="shared" si="180"/>
        <v>1073.</v>
      </c>
      <c r="B1153" s="93">
        <v>3025</v>
      </c>
      <c r="C1153" s="225" t="s">
        <v>1793</v>
      </c>
      <c r="D1153" s="4">
        <v>1970</v>
      </c>
      <c r="E1153" s="9" t="s">
        <v>23</v>
      </c>
      <c r="F1153" s="8" t="s">
        <v>24</v>
      </c>
      <c r="G1153" s="4">
        <v>2</v>
      </c>
      <c r="H1153" s="4">
        <v>2</v>
      </c>
      <c r="I1153" s="11">
        <v>718.1</v>
      </c>
      <c r="J1153" s="11">
        <v>411.9</v>
      </c>
      <c r="K1153" s="11">
        <v>411.9</v>
      </c>
      <c r="L1153" s="35">
        <v>28</v>
      </c>
      <c r="M1153" s="11">
        <f t="shared" si="178"/>
        <v>331500.08</v>
      </c>
      <c r="N1153" s="11"/>
      <c r="O1153" s="11"/>
      <c r="P1153" s="11"/>
      <c r="Q1153" s="11">
        <f t="shared" si="181"/>
        <v>331500.08</v>
      </c>
      <c r="R1153" s="11"/>
      <c r="S1153" s="35"/>
      <c r="T1153" s="11"/>
      <c r="U1153" s="11"/>
      <c r="V1153" s="11"/>
      <c r="W1153" s="11"/>
      <c r="X1153" s="11"/>
      <c r="Y1153" s="11"/>
      <c r="Z1153" s="11"/>
      <c r="AA1153" s="11">
        <v>114</v>
      </c>
      <c r="AB1153" s="11">
        <v>331500.08</v>
      </c>
      <c r="AC1153" s="11"/>
      <c r="AD1153" s="11"/>
      <c r="AE1153" s="11"/>
      <c r="AF1153" s="74"/>
      <c r="AG1153" s="29" t="s">
        <v>1496</v>
      </c>
      <c r="AH1153" s="118"/>
      <c r="AI1153" s="159"/>
      <c r="AJ1153" s="182"/>
      <c r="AK1153" s="182"/>
      <c r="AL1153" s="182"/>
      <c r="AM1153" s="182"/>
      <c r="AN1153" s="182"/>
      <c r="AO1153" s="70">
        <f>MAX(AO$26:AO1152)+1</f>
        <v>1073</v>
      </c>
      <c r="AP1153" s="70" t="s">
        <v>142</v>
      </c>
      <c r="AQ1153" s="70" t="str">
        <f t="shared" si="182"/>
        <v>1073.</v>
      </c>
      <c r="AS1153" s="87"/>
      <c r="AV1153" s="114"/>
    </row>
    <row r="1154" spans="1:48" ht="22.5" customHeight="1" x14ac:dyDescent="0.25">
      <c r="A1154" s="93" t="str">
        <f t="shared" si="180"/>
        <v>1074.</v>
      </c>
      <c r="B1154" s="93">
        <v>3038</v>
      </c>
      <c r="C1154" s="225" t="s">
        <v>1794</v>
      </c>
      <c r="D1154" s="4">
        <v>1964</v>
      </c>
      <c r="E1154" s="9" t="s">
        <v>23</v>
      </c>
      <c r="F1154" s="8" t="s">
        <v>24</v>
      </c>
      <c r="G1154" s="4">
        <v>2</v>
      </c>
      <c r="H1154" s="4">
        <v>1</v>
      </c>
      <c r="I1154" s="11">
        <v>404.6</v>
      </c>
      <c r="J1154" s="11">
        <v>352.7</v>
      </c>
      <c r="K1154" s="11">
        <v>352.7</v>
      </c>
      <c r="L1154" s="35">
        <v>16</v>
      </c>
      <c r="M1154" s="11">
        <f t="shared" si="178"/>
        <v>197884.48</v>
      </c>
      <c r="N1154" s="11"/>
      <c r="O1154" s="11"/>
      <c r="P1154" s="11"/>
      <c r="Q1154" s="11">
        <f t="shared" si="181"/>
        <v>197884.48</v>
      </c>
      <c r="R1154" s="11">
        <v>197884.48</v>
      </c>
      <c r="S1154" s="35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74"/>
      <c r="AG1154" s="29" t="s">
        <v>1496</v>
      </c>
      <c r="AH1154" s="118"/>
      <c r="AI1154" s="159"/>
      <c r="AJ1154" s="182" t="s">
        <v>1393</v>
      </c>
      <c r="AK1154" s="182"/>
      <c r="AL1154" s="182"/>
      <c r="AM1154" s="182"/>
      <c r="AN1154" s="182"/>
      <c r="AO1154" s="70">
        <f>MAX(AO$26:AO1153)+1</f>
        <v>1074</v>
      </c>
      <c r="AP1154" s="70" t="s">
        <v>142</v>
      </c>
      <c r="AQ1154" s="70" t="str">
        <f t="shared" si="182"/>
        <v>1074.</v>
      </c>
      <c r="AS1154" s="87"/>
      <c r="AV1154" s="114"/>
    </row>
    <row r="1155" spans="1:48" ht="22.5" customHeight="1" x14ac:dyDescent="0.25">
      <c r="A1155" s="93" t="str">
        <f t="shared" si="180"/>
        <v>1075.</v>
      </c>
      <c r="B1155" s="93">
        <v>2921</v>
      </c>
      <c r="C1155" s="225" t="s">
        <v>1790</v>
      </c>
      <c r="D1155" s="4">
        <v>1952</v>
      </c>
      <c r="E1155" s="9" t="s">
        <v>23</v>
      </c>
      <c r="F1155" s="8" t="s">
        <v>25</v>
      </c>
      <c r="G1155" s="4">
        <v>2</v>
      </c>
      <c r="H1155" s="4">
        <v>1</v>
      </c>
      <c r="I1155" s="11">
        <v>398.5</v>
      </c>
      <c r="J1155" s="11">
        <v>263.10000000000002</v>
      </c>
      <c r="K1155" s="11">
        <v>263.10000000000002</v>
      </c>
      <c r="L1155" s="35">
        <v>19</v>
      </c>
      <c r="M1155" s="11">
        <f t="shared" si="178"/>
        <v>117081.58</v>
      </c>
      <c r="N1155" s="11"/>
      <c r="O1155" s="11"/>
      <c r="P1155" s="11"/>
      <c r="Q1155" s="11">
        <f t="shared" si="181"/>
        <v>117081.58</v>
      </c>
      <c r="R1155" s="11">
        <v>117081.58</v>
      </c>
      <c r="S1155" s="35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74"/>
      <c r="AG1155" s="29" t="s">
        <v>1496</v>
      </c>
      <c r="AH1155" s="118"/>
      <c r="AI1155" s="159"/>
      <c r="AJ1155" s="182" t="s">
        <v>1393</v>
      </c>
      <c r="AK1155" s="182"/>
      <c r="AL1155" s="182"/>
      <c r="AM1155" s="182"/>
      <c r="AN1155" s="182"/>
      <c r="AO1155" s="70">
        <f>MAX(AO$26:AO1154)+1</f>
        <v>1075</v>
      </c>
      <c r="AP1155" s="70" t="s">
        <v>142</v>
      </c>
      <c r="AQ1155" s="70" t="str">
        <f t="shared" si="182"/>
        <v>1075.</v>
      </c>
      <c r="AS1155" s="87"/>
      <c r="AV1155" s="114"/>
    </row>
    <row r="1156" spans="1:48" ht="22.5" customHeight="1" x14ac:dyDescent="0.25">
      <c r="A1156" s="93" t="str">
        <f t="shared" si="180"/>
        <v>1076.</v>
      </c>
      <c r="B1156" s="93">
        <v>2811</v>
      </c>
      <c r="C1156" s="225" t="s">
        <v>1800</v>
      </c>
      <c r="D1156" s="4">
        <v>2005</v>
      </c>
      <c r="E1156" s="9" t="s">
        <v>23</v>
      </c>
      <c r="F1156" s="8" t="s">
        <v>24</v>
      </c>
      <c r="G1156" s="4">
        <v>2</v>
      </c>
      <c r="H1156" s="4">
        <v>2</v>
      </c>
      <c r="I1156" s="11">
        <v>659</v>
      </c>
      <c r="J1156" s="11">
        <v>578.79999999999995</v>
      </c>
      <c r="K1156" s="11">
        <v>578.79999999999995</v>
      </c>
      <c r="L1156" s="35">
        <v>26</v>
      </c>
      <c r="M1156" s="11">
        <f t="shared" ref="M1156:M1169" si="183">R1156+T1156+V1156+X1156+Z1156+AB1156+AE1156+AF1156</f>
        <v>247786.12</v>
      </c>
      <c r="N1156" s="11"/>
      <c r="O1156" s="11"/>
      <c r="P1156" s="11"/>
      <c r="Q1156" s="11">
        <f t="shared" si="181"/>
        <v>247786.12</v>
      </c>
      <c r="R1156" s="11">
        <v>247786.12</v>
      </c>
      <c r="S1156" s="35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74"/>
      <c r="AG1156" s="29" t="s">
        <v>1496</v>
      </c>
      <c r="AH1156" s="118"/>
      <c r="AI1156" s="159"/>
      <c r="AJ1156" s="182" t="s">
        <v>1396</v>
      </c>
      <c r="AK1156" s="182"/>
      <c r="AL1156" s="182"/>
      <c r="AM1156" s="182"/>
      <c r="AN1156" s="182"/>
      <c r="AO1156" s="70">
        <f>MAX(AO$26:AO1155)+1</f>
        <v>1076</v>
      </c>
      <c r="AP1156" s="70" t="s">
        <v>142</v>
      </c>
      <c r="AQ1156" s="70" t="str">
        <f t="shared" si="182"/>
        <v>1076.</v>
      </c>
      <c r="AS1156" s="87"/>
      <c r="AV1156" s="114"/>
    </row>
    <row r="1157" spans="1:48" ht="22.5" customHeight="1" x14ac:dyDescent="0.25">
      <c r="A1157" s="93" t="str">
        <f t="shared" si="180"/>
        <v>1077.</v>
      </c>
      <c r="B1157" s="93">
        <v>3041</v>
      </c>
      <c r="C1157" s="225" t="s">
        <v>1801</v>
      </c>
      <c r="D1157" s="4">
        <v>1954</v>
      </c>
      <c r="E1157" s="9" t="s">
        <v>23</v>
      </c>
      <c r="F1157" s="8" t="s">
        <v>25</v>
      </c>
      <c r="G1157" s="4">
        <v>1</v>
      </c>
      <c r="H1157" s="4">
        <v>2</v>
      </c>
      <c r="I1157" s="11">
        <v>382</v>
      </c>
      <c r="J1157" s="11">
        <v>216.6</v>
      </c>
      <c r="K1157" s="11">
        <v>216.6</v>
      </c>
      <c r="L1157" s="35">
        <v>22</v>
      </c>
      <c r="M1157" s="11">
        <f t="shared" si="183"/>
        <v>293847.88</v>
      </c>
      <c r="N1157" s="11"/>
      <c r="O1157" s="11"/>
      <c r="P1157" s="11"/>
      <c r="Q1157" s="11">
        <f t="shared" si="181"/>
        <v>293847.88</v>
      </c>
      <c r="R1157" s="11">
        <v>293847.88</v>
      </c>
      <c r="S1157" s="35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74"/>
      <c r="AG1157" s="29" t="s">
        <v>1496</v>
      </c>
      <c r="AH1157" s="118"/>
      <c r="AI1157" s="159"/>
      <c r="AJ1157" s="182" t="s">
        <v>1393</v>
      </c>
      <c r="AK1157" s="182"/>
      <c r="AL1157" s="182"/>
      <c r="AM1157" s="182"/>
      <c r="AN1157" s="182"/>
      <c r="AO1157" s="70">
        <f>MAX(AO$26:AO1156)+1</f>
        <v>1077</v>
      </c>
      <c r="AP1157" s="70" t="s">
        <v>142</v>
      </c>
      <c r="AQ1157" s="70" t="str">
        <f t="shared" si="182"/>
        <v>1077.</v>
      </c>
      <c r="AS1157" s="87"/>
      <c r="AV1157" s="114"/>
    </row>
    <row r="1158" spans="1:48" ht="22.5" customHeight="1" x14ac:dyDescent="0.25">
      <c r="A1158" s="93" t="str">
        <f t="shared" si="180"/>
        <v>1078.</v>
      </c>
      <c r="B1158" s="93">
        <v>2806</v>
      </c>
      <c r="C1158" s="225" t="s">
        <v>1803</v>
      </c>
      <c r="D1158" s="4">
        <v>1961</v>
      </c>
      <c r="E1158" s="9" t="s">
        <v>23</v>
      </c>
      <c r="F1158" s="8" t="s">
        <v>24</v>
      </c>
      <c r="G1158" s="4">
        <v>1</v>
      </c>
      <c r="H1158" s="4">
        <v>2</v>
      </c>
      <c r="I1158" s="11">
        <v>492.7</v>
      </c>
      <c r="J1158" s="11">
        <v>276.3</v>
      </c>
      <c r="K1158" s="11">
        <v>276.3</v>
      </c>
      <c r="L1158" s="35">
        <v>19</v>
      </c>
      <c r="M1158" s="11">
        <f t="shared" si="183"/>
        <v>456948.49</v>
      </c>
      <c r="N1158" s="11"/>
      <c r="O1158" s="11"/>
      <c r="P1158" s="11"/>
      <c r="Q1158" s="11">
        <f t="shared" si="181"/>
        <v>456948.49</v>
      </c>
      <c r="R1158" s="11">
        <v>456948.49</v>
      </c>
      <c r="S1158" s="35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74"/>
      <c r="AG1158" s="29" t="s">
        <v>1496</v>
      </c>
      <c r="AH1158" s="118"/>
      <c r="AI1158" s="159"/>
      <c r="AJ1158" s="182" t="s">
        <v>1393</v>
      </c>
      <c r="AK1158" s="182"/>
      <c r="AL1158" s="182"/>
      <c r="AM1158" s="182"/>
      <c r="AN1158" s="182"/>
      <c r="AO1158" s="70">
        <f>MAX(AO$26:AO1157)+1</f>
        <v>1078</v>
      </c>
      <c r="AP1158" s="70" t="s">
        <v>142</v>
      </c>
      <c r="AQ1158" s="70" t="str">
        <f t="shared" si="182"/>
        <v>1078.</v>
      </c>
      <c r="AS1158" s="87"/>
      <c r="AV1158" s="114"/>
    </row>
    <row r="1159" spans="1:48" ht="22.5" customHeight="1" x14ac:dyDescent="0.25">
      <c r="A1159" s="93" t="str">
        <f t="shared" si="180"/>
        <v>1079.</v>
      </c>
      <c r="B1159" s="93">
        <v>2809</v>
      </c>
      <c r="C1159" s="225" t="s">
        <v>1804</v>
      </c>
      <c r="D1159" s="4">
        <v>1932</v>
      </c>
      <c r="E1159" s="9" t="s">
        <v>23</v>
      </c>
      <c r="F1159" s="8" t="s">
        <v>25</v>
      </c>
      <c r="G1159" s="4">
        <v>1</v>
      </c>
      <c r="H1159" s="4">
        <v>1</v>
      </c>
      <c r="I1159" s="11">
        <v>138.4</v>
      </c>
      <c r="J1159" s="11">
        <v>138.4</v>
      </c>
      <c r="K1159" s="11">
        <v>78.5</v>
      </c>
      <c r="L1159" s="35">
        <v>11</v>
      </c>
      <c r="M1159" s="11">
        <f t="shared" si="183"/>
        <v>186271.97</v>
      </c>
      <c r="N1159" s="11"/>
      <c r="O1159" s="11"/>
      <c r="P1159" s="11"/>
      <c r="Q1159" s="11">
        <f t="shared" si="181"/>
        <v>186271.97</v>
      </c>
      <c r="R1159" s="11">
        <v>186271.97</v>
      </c>
      <c r="S1159" s="35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74"/>
      <c r="AG1159" s="29" t="s">
        <v>1496</v>
      </c>
      <c r="AH1159" s="118"/>
      <c r="AI1159" s="159"/>
      <c r="AJ1159" s="182" t="s">
        <v>1393</v>
      </c>
      <c r="AK1159" s="182"/>
      <c r="AL1159" s="182"/>
      <c r="AM1159" s="182"/>
      <c r="AN1159" s="182"/>
      <c r="AO1159" s="70">
        <f>MAX(AO$26:AO1158)+1</f>
        <v>1079</v>
      </c>
      <c r="AP1159" s="70" t="s">
        <v>142</v>
      </c>
      <c r="AQ1159" s="70" t="str">
        <f t="shared" si="182"/>
        <v>1079.</v>
      </c>
      <c r="AS1159" s="87"/>
      <c r="AV1159" s="114"/>
    </row>
    <row r="1160" spans="1:48" ht="22.5" customHeight="1" x14ac:dyDescent="0.25">
      <c r="A1160" s="93" t="str">
        <f t="shared" ref="A1160:A1175" si="184">AQ1160</f>
        <v>1080.</v>
      </c>
      <c r="B1160" s="93">
        <v>3040</v>
      </c>
      <c r="C1160" s="225" t="s">
        <v>1788</v>
      </c>
      <c r="D1160" s="4">
        <v>1976</v>
      </c>
      <c r="E1160" s="9" t="s">
        <v>23</v>
      </c>
      <c r="F1160" s="8" t="s">
        <v>24</v>
      </c>
      <c r="G1160" s="4">
        <v>2</v>
      </c>
      <c r="H1160" s="4">
        <v>2</v>
      </c>
      <c r="I1160" s="11">
        <v>729.6</v>
      </c>
      <c r="J1160" s="11">
        <v>451.8</v>
      </c>
      <c r="K1160" s="11">
        <v>451.8</v>
      </c>
      <c r="L1160" s="35">
        <v>18</v>
      </c>
      <c r="M1160" s="11">
        <f t="shared" si="183"/>
        <v>371932.8</v>
      </c>
      <c r="N1160" s="11"/>
      <c r="O1160" s="11"/>
      <c r="P1160" s="11"/>
      <c r="Q1160" s="11">
        <f t="shared" si="179"/>
        <v>371932.8</v>
      </c>
      <c r="R1160" s="11">
        <v>371932.8</v>
      </c>
      <c r="S1160" s="35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74"/>
      <c r="AG1160" s="29" t="s">
        <v>2336</v>
      </c>
      <c r="AH1160" s="118"/>
      <c r="AI1160" s="159"/>
      <c r="AJ1160" s="182" t="s">
        <v>1395</v>
      </c>
      <c r="AK1160" s="182"/>
      <c r="AL1160" s="182"/>
      <c r="AM1160" s="182"/>
      <c r="AN1160" s="182"/>
      <c r="AO1160" s="70">
        <f>MAX(AO$26:AO1159)+1</f>
        <v>1080</v>
      </c>
      <c r="AP1160" s="70" t="s">
        <v>142</v>
      </c>
      <c r="AQ1160" s="70" t="str">
        <f t="shared" si="176"/>
        <v>1080.</v>
      </c>
      <c r="AS1160" s="87"/>
      <c r="AV1160" s="114"/>
    </row>
    <row r="1161" spans="1:48" ht="22.5" customHeight="1" x14ac:dyDescent="0.25">
      <c r="A1161" s="93" t="str">
        <f t="shared" si="184"/>
        <v>1081.</v>
      </c>
      <c r="B1161" s="93">
        <v>2866</v>
      </c>
      <c r="C1161" s="225" t="s">
        <v>139</v>
      </c>
      <c r="D1161" s="4">
        <v>1979</v>
      </c>
      <c r="E1161" s="9" t="s">
        <v>23</v>
      </c>
      <c r="F1161" s="8" t="s">
        <v>24</v>
      </c>
      <c r="G1161" s="4">
        <v>2</v>
      </c>
      <c r="H1161" s="4">
        <v>2</v>
      </c>
      <c r="I1161" s="11">
        <v>782.1</v>
      </c>
      <c r="J1161" s="11">
        <v>456.4</v>
      </c>
      <c r="K1161" s="11">
        <v>456.4</v>
      </c>
      <c r="L1161" s="35">
        <v>34</v>
      </c>
      <c r="M1161" s="11">
        <f t="shared" si="183"/>
        <v>197541.47</v>
      </c>
      <c r="N1161" s="11"/>
      <c r="O1161" s="11"/>
      <c r="P1161" s="11"/>
      <c r="Q1161" s="11">
        <f t="shared" si="179"/>
        <v>197541.47</v>
      </c>
      <c r="R1161" s="11">
        <v>126707.24</v>
      </c>
      <c r="S1161" s="35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74">
        <v>70834.23</v>
      </c>
      <c r="AG1161" s="29" t="s">
        <v>2336</v>
      </c>
      <c r="AH1161" s="118"/>
      <c r="AI1161" s="159"/>
      <c r="AJ1161" s="182" t="s">
        <v>1406</v>
      </c>
      <c r="AK1161" s="182"/>
      <c r="AL1161" s="182"/>
      <c r="AM1161" s="182"/>
      <c r="AN1161" s="182"/>
      <c r="AO1161" s="70">
        <f>MAX(AO$26:AO1160)+1</f>
        <v>1081</v>
      </c>
      <c r="AP1161" s="70" t="s">
        <v>142</v>
      </c>
      <c r="AQ1161" s="70" t="str">
        <f t="shared" si="176"/>
        <v>1081.</v>
      </c>
      <c r="AS1161" s="87"/>
      <c r="AV1161" s="114"/>
    </row>
    <row r="1162" spans="1:48" ht="22.5" customHeight="1" x14ac:dyDescent="0.25">
      <c r="A1162" s="93" t="str">
        <f t="shared" si="184"/>
        <v>1082.</v>
      </c>
      <c r="B1162" s="93">
        <v>2738</v>
      </c>
      <c r="C1162" s="225" t="s">
        <v>1789</v>
      </c>
      <c r="D1162" s="4">
        <v>1987</v>
      </c>
      <c r="E1162" s="9" t="s">
        <v>23</v>
      </c>
      <c r="F1162" s="8" t="s">
        <v>24</v>
      </c>
      <c r="G1162" s="4">
        <v>2</v>
      </c>
      <c r="H1162" s="4">
        <v>2</v>
      </c>
      <c r="I1162" s="11">
        <v>833.9</v>
      </c>
      <c r="J1162" s="11">
        <v>455.1</v>
      </c>
      <c r="K1162" s="11">
        <v>455.1</v>
      </c>
      <c r="L1162" s="35">
        <v>26</v>
      </c>
      <c r="M1162" s="11">
        <f t="shared" si="183"/>
        <v>221260.79999999999</v>
      </c>
      <c r="N1162" s="11"/>
      <c r="O1162" s="11"/>
      <c r="P1162" s="11"/>
      <c r="Q1162" s="11">
        <f t="shared" si="179"/>
        <v>221260.79999999999</v>
      </c>
      <c r="R1162" s="11">
        <v>221260.79999999999</v>
      </c>
      <c r="S1162" s="35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74"/>
      <c r="AG1162" s="29" t="s">
        <v>2336</v>
      </c>
      <c r="AH1162" s="118"/>
      <c r="AI1162" s="159"/>
      <c r="AJ1162" s="182" t="s">
        <v>1405</v>
      </c>
      <c r="AK1162" s="182"/>
      <c r="AL1162" s="182"/>
      <c r="AM1162" s="182"/>
      <c r="AN1162" s="182"/>
      <c r="AO1162" s="70">
        <f>MAX(AO$26:AO1161)+1</f>
        <v>1082</v>
      </c>
      <c r="AP1162" s="70" t="s">
        <v>142</v>
      </c>
      <c r="AQ1162" s="70" t="str">
        <f t="shared" si="176"/>
        <v>1082.</v>
      </c>
      <c r="AS1162" s="87"/>
      <c r="AV1162" s="114"/>
    </row>
    <row r="1163" spans="1:48" ht="22.5" customHeight="1" x14ac:dyDescent="0.25">
      <c r="A1163" s="93" t="str">
        <f t="shared" si="184"/>
        <v>1083.</v>
      </c>
      <c r="B1163" s="93">
        <v>2932</v>
      </c>
      <c r="C1163" s="225" t="s">
        <v>1795</v>
      </c>
      <c r="D1163" s="4">
        <v>1933</v>
      </c>
      <c r="E1163" s="9" t="s">
        <v>23</v>
      </c>
      <c r="F1163" s="8" t="s">
        <v>25</v>
      </c>
      <c r="G1163" s="4">
        <v>2</v>
      </c>
      <c r="H1163" s="4">
        <v>1</v>
      </c>
      <c r="I1163" s="11">
        <v>471.8</v>
      </c>
      <c r="J1163" s="11">
        <v>340</v>
      </c>
      <c r="K1163" s="11">
        <v>340</v>
      </c>
      <c r="L1163" s="35">
        <v>15</v>
      </c>
      <c r="M1163" s="11">
        <f t="shared" si="183"/>
        <v>120465</v>
      </c>
      <c r="N1163" s="11"/>
      <c r="O1163" s="11"/>
      <c r="P1163" s="11"/>
      <c r="Q1163" s="11">
        <f t="shared" si="179"/>
        <v>120465</v>
      </c>
      <c r="R1163" s="11"/>
      <c r="S1163" s="35"/>
      <c r="T1163" s="11"/>
      <c r="U1163" s="11"/>
      <c r="V1163" s="11"/>
      <c r="W1163" s="11"/>
      <c r="X1163" s="11"/>
      <c r="Y1163" s="11"/>
      <c r="Z1163" s="11"/>
      <c r="AA1163" s="11">
        <v>45</v>
      </c>
      <c r="AB1163" s="11">
        <v>120465</v>
      </c>
      <c r="AC1163" s="11"/>
      <c r="AD1163" s="11"/>
      <c r="AE1163" s="11"/>
      <c r="AF1163" s="74"/>
      <c r="AG1163" s="29" t="s">
        <v>2336</v>
      </c>
      <c r="AH1163" s="118"/>
      <c r="AI1163" s="159"/>
      <c r="AJ1163" s="182"/>
      <c r="AK1163" s="182"/>
      <c r="AL1163" s="182"/>
      <c r="AM1163" s="182"/>
      <c r="AN1163" s="182"/>
      <c r="AO1163" s="70">
        <f>MAX(AO$26:AO1162)+1</f>
        <v>1083</v>
      </c>
      <c r="AP1163" s="70" t="s">
        <v>142</v>
      </c>
      <c r="AQ1163" s="70" t="str">
        <f t="shared" si="176"/>
        <v>1083.</v>
      </c>
      <c r="AS1163" s="87"/>
      <c r="AV1163" s="114"/>
    </row>
    <row r="1164" spans="1:48" ht="22.5" customHeight="1" x14ac:dyDescent="0.25">
      <c r="A1164" s="93" t="str">
        <f t="shared" si="184"/>
        <v>1084.</v>
      </c>
      <c r="B1164" s="93">
        <v>2721</v>
      </c>
      <c r="C1164" s="225" t="s">
        <v>1796</v>
      </c>
      <c r="D1164" s="4">
        <v>1982</v>
      </c>
      <c r="E1164" s="9" t="s">
        <v>23</v>
      </c>
      <c r="F1164" s="8" t="s">
        <v>26</v>
      </c>
      <c r="G1164" s="4">
        <v>2</v>
      </c>
      <c r="H1164" s="4">
        <v>1</v>
      </c>
      <c r="I1164" s="11">
        <v>290</v>
      </c>
      <c r="J1164" s="11">
        <v>181.6</v>
      </c>
      <c r="K1164" s="11">
        <v>181.6</v>
      </c>
      <c r="L1164" s="35">
        <v>13</v>
      </c>
      <c r="M1164" s="11">
        <f t="shared" si="183"/>
        <v>92195.87999999999</v>
      </c>
      <c r="N1164" s="11"/>
      <c r="O1164" s="11"/>
      <c r="P1164" s="11"/>
      <c r="Q1164" s="11">
        <f t="shared" si="179"/>
        <v>92195.87999999999</v>
      </c>
      <c r="R1164" s="11"/>
      <c r="S1164" s="35"/>
      <c r="T1164" s="11"/>
      <c r="U1164" s="11"/>
      <c r="V1164" s="11"/>
      <c r="W1164" s="11"/>
      <c r="X1164" s="11"/>
      <c r="Y1164" s="11"/>
      <c r="Z1164" s="11"/>
      <c r="AA1164" s="11">
        <v>34.44</v>
      </c>
      <c r="AB1164" s="11">
        <v>92195.87999999999</v>
      </c>
      <c r="AC1164" s="11"/>
      <c r="AD1164" s="11"/>
      <c r="AE1164" s="11"/>
      <c r="AF1164" s="74"/>
      <c r="AG1164" s="29" t="s">
        <v>2336</v>
      </c>
      <c r="AH1164" s="118"/>
      <c r="AI1164" s="159"/>
      <c r="AJ1164" s="182"/>
      <c r="AK1164" s="182"/>
      <c r="AL1164" s="182"/>
      <c r="AM1164" s="182"/>
      <c r="AN1164" s="182"/>
      <c r="AO1164" s="70">
        <f>MAX(AO$26:AO1163)+1</f>
        <v>1084</v>
      </c>
      <c r="AP1164" s="70" t="s">
        <v>142</v>
      </c>
      <c r="AQ1164" s="70" t="str">
        <f t="shared" si="176"/>
        <v>1084.</v>
      </c>
      <c r="AS1164" s="87"/>
      <c r="AV1164" s="114"/>
    </row>
    <row r="1165" spans="1:48" ht="22.5" customHeight="1" x14ac:dyDescent="0.25">
      <c r="A1165" s="93" t="str">
        <f t="shared" si="184"/>
        <v>1085.</v>
      </c>
      <c r="B1165" s="93">
        <v>3043</v>
      </c>
      <c r="C1165" s="225" t="s">
        <v>1797</v>
      </c>
      <c r="D1165" s="4">
        <v>1932</v>
      </c>
      <c r="E1165" s="9" t="s">
        <v>23</v>
      </c>
      <c r="F1165" s="8" t="s">
        <v>25</v>
      </c>
      <c r="G1165" s="4">
        <v>2</v>
      </c>
      <c r="H1165" s="4">
        <v>1</v>
      </c>
      <c r="I1165" s="11">
        <v>432.3</v>
      </c>
      <c r="J1165" s="11">
        <v>266.8</v>
      </c>
      <c r="K1165" s="11">
        <v>266.8</v>
      </c>
      <c r="L1165" s="35">
        <v>16</v>
      </c>
      <c r="M1165" s="11">
        <f t="shared" si="183"/>
        <v>137490.72</v>
      </c>
      <c r="N1165" s="11"/>
      <c r="O1165" s="11"/>
      <c r="P1165" s="11"/>
      <c r="Q1165" s="11">
        <f t="shared" si="179"/>
        <v>137490.72</v>
      </c>
      <c r="R1165" s="11"/>
      <c r="S1165" s="35"/>
      <c r="T1165" s="11"/>
      <c r="U1165" s="11"/>
      <c r="V1165" s="11"/>
      <c r="W1165" s="11"/>
      <c r="X1165" s="11"/>
      <c r="Y1165" s="11"/>
      <c r="Z1165" s="11"/>
      <c r="AA1165" s="11">
        <v>51.36</v>
      </c>
      <c r="AB1165" s="11">
        <v>137490.72</v>
      </c>
      <c r="AC1165" s="11"/>
      <c r="AD1165" s="11"/>
      <c r="AE1165" s="11"/>
      <c r="AF1165" s="74"/>
      <c r="AG1165" s="29" t="s">
        <v>2336</v>
      </c>
      <c r="AH1165" s="118"/>
      <c r="AI1165" s="159"/>
      <c r="AJ1165" s="182"/>
      <c r="AK1165" s="182"/>
      <c r="AL1165" s="182"/>
      <c r="AM1165" s="182"/>
      <c r="AN1165" s="182"/>
      <c r="AO1165" s="70">
        <f>MAX(AO$26:AO1164)+1</f>
        <v>1085</v>
      </c>
      <c r="AP1165" s="70" t="s">
        <v>142</v>
      </c>
      <c r="AQ1165" s="70" t="str">
        <f t="shared" si="176"/>
        <v>1085.</v>
      </c>
      <c r="AS1165" s="87"/>
      <c r="AV1165" s="114"/>
    </row>
    <row r="1166" spans="1:48" ht="22.5" customHeight="1" x14ac:dyDescent="0.25">
      <c r="A1166" s="93" t="str">
        <f t="shared" si="184"/>
        <v>1086.</v>
      </c>
      <c r="B1166" s="93">
        <v>2934</v>
      </c>
      <c r="C1166" s="225" t="s">
        <v>1798</v>
      </c>
      <c r="D1166" s="4">
        <v>1930</v>
      </c>
      <c r="E1166" s="9" t="s">
        <v>23</v>
      </c>
      <c r="F1166" s="8" t="s">
        <v>25</v>
      </c>
      <c r="G1166" s="4">
        <v>2</v>
      </c>
      <c r="H1166" s="4">
        <v>1</v>
      </c>
      <c r="I1166" s="11">
        <v>463.5</v>
      </c>
      <c r="J1166" s="11">
        <v>335.4</v>
      </c>
      <c r="K1166" s="11">
        <v>335.4</v>
      </c>
      <c r="L1166" s="35">
        <v>18</v>
      </c>
      <c r="M1166" s="11">
        <f t="shared" si="183"/>
        <v>120465</v>
      </c>
      <c r="N1166" s="11"/>
      <c r="O1166" s="11"/>
      <c r="P1166" s="11"/>
      <c r="Q1166" s="11">
        <f t="shared" si="179"/>
        <v>120465</v>
      </c>
      <c r="R1166" s="11"/>
      <c r="S1166" s="35"/>
      <c r="T1166" s="11"/>
      <c r="U1166" s="11"/>
      <c r="V1166" s="11"/>
      <c r="W1166" s="11"/>
      <c r="X1166" s="11"/>
      <c r="Y1166" s="11"/>
      <c r="Z1166" s="11"/>
      <c r="AA1166" s="11">
        <v>45</v>
      </c>
      <c r="AB1166" s="11">
        <v>120465</v>
      </c>
      <c r="AC1166" s="11"/>
      <c r="AD1166" s="11"/>
      <c r="AE1166" s="11"/>
      <c r="AF1166" s="74"/>
      <c r="AG1166" s="29" t="s">
        <v>2336</v>
      </c>
      <c r="AH1166" s="118"/>
      <c r="AI1166" s="159"/>
      <c r="AJ1166" s="182"/>
      <c r="AK1166" s="182"/>
      <c r="AL1166" s="182"/>
      <c r="AM1166" s="182"/>
      <c r="AN1166" s="182"/>
      <c r="AO1166" s="70">
        <f>MAX(AO$26:AO1165)+1</f>
        <v>1086</v>
      </c>
      <c r="AP1166" s="70" t="s">
        <v>142</v>
      </c>
      <c r="AQ1166" s="70" t="str">
        <f t="shared" si="176"/>
        <v>1086.</v>
      </c>
      <c r="AS1166" s="87"/>
      <c r="AV1166" s="114"/>
    </row>
    <row r="1167" spans="1:48" ht="22.5" customHeight="1" x14ac:dyDescent="0.25">
      <c r="A1167" s="93" t="str">
        <f t="shared" si="184"/>
        <v>1087.</v>
      </c>
      <c r="B1167" s="93">
        <v>2939</v>
      </c>
      <c r="C1167" s="225" t="s">
        <v>1799</v>
      </c>
      <c r="D1167" s="4">
        <v>1930</v>
      </c>
      <c r="E1167" s="9" t="s">
        <v>23</v>
      </c>
      <c r="F1167" s="8" t="s">
        <v>25</v>
      </c>
      <c r="G1167" s="4">
        <v>2</v>
      </c>
      <c r="H1167" s="4">
        <v>1</v>
      </c>
      <c r="I1167" s="11">
        <v>471</v>
      </c>
      <c r="J1167" s="11">
        <v>351</v>
      </c>
      <c r="K1167" s="11">
        <v>351</v>
      </c>
      <c r="L1167" s="35">
        <v>20</v>
      </c>
      <c r="M1167" s="11">
        <f t="shared" si="183"/>
        <v>120465</v>
      </c>
      <c r="N1167" s="11"/>
      <c r="O1167" s="11"/>
      <c r="P1167" s="11"/>
      <c r="Q1167" s="11">
        <f t="shared" si="179"/>
        <v>120465</v>
      </c>
      <c r="R1167" s="11"/>
      <c r="S1167" s="35"/>
      <c r="T1167" s="11"/>
      <c r="U1167" s="11"/>
      <c r="V1167" s="11"/>
      <c r="W1167" s="11"/>
      <c r="X1167" s="11"/>
      <c r="Y1167" s="11"/>
      <c r="Z1167" s="11"/>
      <c r="AA1167" s="11">
        <v>45</v>
      </c>
      <c r="AB1167" s="11">
        <v>120465</v>
      </c>
      <c r="AC1167" s="11"/>
      <c r="AD1167" s="11"/>
      <c r="AE1167" s="11"/>
      <c r="AF1167" s="74"/>
      <c r="AG1167" s="29" t="s">
        <v>2336</v>
      </c>
      <c r="AH1167" s="118"/>
      <c r="AI1167" s="159"/>
      <c r="AJ1167" s="182"/>
      <c r="AK1167" s="182"/>
      <c r="AL1167" s="182"/>
      <c r="AM1167" s="182"/>
      <c r="AN1167" s="182"/>
      <c r="AO1167" s="70">
        <f>MAX(AO$26:AO1166)+1</f>
        <v>1087</v>
      </c>
      <c r="AP1167" s="70" t="s">
        <v>142</v>
      </c>
      <c r="AQ1167" s="70" t="str">
        <f t="shared" si="176"/>
        <v>1087.</v>
      </c>
      <c r="AS1167" s="87"/>
      <c r="AV1167" s="114"/>
    </row>
    <row r="1168" spans="1:48" ht="22.5" customHeight="1" x14ac:dyDescent="0.25">
      <c r="A1168" s="93" t="str">
        <f t="shared" si="184"/>
        <v>1088.</v>
      </c>
      <c r="B1168" s="93">
        <v>3071</v>
      </c>
      <c r="C1168" s="225" t="s">
        <v>1802</v>
      </c>
      <c r="D1168" s="4">
        <v>1968</v>
      </c>
      <c r="E1168" s="9" t="s">
        <v>23</v>
      </c>
      <c r="F1168" s="8" t="s">
        <v>24</v>
      </c>
      <c r="G1168" s="4">
        <v>2</v>
      </c>
      <c r="H1168" s="4">
        <v>1</v>
      </c>
      <c r="I1168" s="11">
        <v>337</v>
      </c>
      <c r="J1168" s="11">
        <v>221.5</v>
      </c>
      <c r="K1168" s="11">
        <v>221.5</v>
      </c>
      <c r="L1168" s="35">
        <v>21</v>
      </c>
      <c r="M1168" s="11">
        <f t="shared" si="183"/>
        <v>135777.44</v>
      </c>
      <c r="N1168" s="11"/>
      <c r="O1168" s="11"/>
      <c r="P1168" s="11"/>
      <c r="Q1168" s="11">
        <f t="shared" si="179"/>
        <v>135777.44</v>
      </c>
      <c r="R1168" s="11"/>
      <c r="S1168" s="35"/>
      <c r="T1168" s="11"/>
      <c r="U1168" s="11"/>
      <c r="V1168" s="11"/>
      <c r="W1168" s="11"/>
      <c r="X1168" s="11"/>
      <c r="Y1168" s="11"/>
      <c r="Z1168" s="11"/>
      <c r="AA1168" s="11">
        <v>50.72</v>
      </c>
      <c r="AB1168" s="11">
        <v>135777.44</v>
      </c>
      <c r="AC1168" s="11"/>
      <c r="AD1168" s="11"/>
      <c r="AE1168" s="11"/>
      <c r="AF1168" s="74"/>
      <c r="AG1168" s="29" t="s">
        <v>2336</v>
      </c>
      <c r="AH1168" s="118"/>
      <c r="AI1168" s="159"/>
      <c r="AJ1168" s="182"/>
      <c r="AK1168" s="182"/>
      <c r="AL1168" s="182"/>
      <c r="AM1168" s="182"/>
      <c r="AN1168" s="182"/>
      <c r="AO1168" s="70">
        <f>MAX(AO$26:AO1167)+1</f>
        <v>1088</v>
      </c>
      <c r="AP1168" s="70" t="s">
        <v>142</v>
      </c>
      <c r="AQ1168" s="70" t="str">
        <f t="shared" si="176"/>
        <v>1088.</v>
      </c>
      <c r="AS1168" s="87"/>
      <c r="AV1168" s="114"/>
    </row>
    <row r="1169" spans="1:48" ht="22.5" customHeight="1" x14ac:dyDescent="0.25">
      <c r="A1169" s="93" t="str">
        <f t="shared" si="184"/>
        <v>1089.</v>
      </c>
      <c r="B1169" s="93">
        <v>3050</v>
      </c>
      <c r="C1169" s="225" t="s">
        <v>665</v>
      </c>
      <c r="D1169" s="4">
        <v>1974</v>
      </c>
      <c r="E1169" s="9" t="s">
        <v>23</v>
      </c>
      <c r="F1169" s="8" t="s">
        <v>24</v>
      </c>
      <c r="G1169" s="4">
        <v>5</v>
      </c>
      <c r="H1169" s="4">
        <v>6</v>
      </c>
      <c r="I1169" s="11">
        <v>4512.6000000000004</v>
      </c>
      <c r="J1169" s="11">
        <v>2964</v>
      </c>
      <c r="K1169" s="11">
        <v>2964</v>
      </c>
      <c r="L1169" s="35">
        <v>191</v>
      </c>
      <c r="M1169" s="11">
        <f t="shared" si="183"/>
        <v>1016969.95</v>
      </c>
      <c r="N1169" s="11"/>
      <c r="O1169" s="11"/>
      <c r="P1169" s="11"/>
      <c r="Q1169" s="11">
        <f t="shared" si="179"/>
        <v>1016969.95</v>
      </c>
      <c r="R1169" s="11">
        <v>1016969.95</v>
      </c>
      <c r="S1169" s="35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74"/>
      <c r="AG1169" s="29" t="s">
        <v>2336</v>
      </c>
      <c r="AH1169" s="118"/>
      <c r="AI1169" s="159"/>
      <c r="AJ1169" s="182" t="s">
        <v>1405</v>
      </c>
      <c r="AK1169" s="182"/>
      <c r="AL1169" s="182"/>
      <c r="AM1169" s="182"/>
      <c r="AN1169" s="182"/>
      <c r="AO1169" s="70">
        <f>MAX(AO$26:AO1168)+1</f>
        <v>1089</v>
      </c>
      <c r="AP1169" s="70" t="s">
        <v>142</v>
      </c>
      <c r="AQ1169" s="70" t="str">
        <f t="shared" si="176"/>
        <v>1089.</v>
      </c>
      <c r="AS1169" s="87"/>
      <c r="AV1169" s="114"/>
    </row>
    <row r="1170" spans="1:48" ht="22.5" customHeight="1" x14ac:dyDescent="0.25">
      <c r="A1170" s="93" t="str">
        <f t="shared" si="184"/>
        <v/>
      </c>
      <c r="B1170" s="93"/>
      <c r="C1170" s="236" t="s">
        <v>101</v>
      </c>
      <c r="D1170" s="20"/>
      <c r="E1170" s="9"/>
      <c r="F1170" s="4"/>
      <c r="G1170" s="4"/>
      <c r="H1170" s="4"/>
      <c r="I1170" s="6">
        <f>SUM(I1171+I1174)</f>
        <v>1774.8</v>
      </c>
      <c r="J1170" s="6">
        <f>SUM(J1171+J1174)</f>
        <v>1632.5</v>
      </c>
      <c r="K1170" s="6">
        <f>SUM(K1171+K1174)</f>
        <v>4621.5</v>
      </c>
      <c r="L1170" s="6">
        <f>SUM(L1171+L1174)</f>
        <v>99</v>
      </c>
      <c r="M1170" s="6">
        <f>SUM(M1171+M1174)</f>
        <v>3416536.4899999998</v>
      </c>
      <c r="N1170" s="6"/>
      <c r="O1170" s="6"/>
      <c r="P1170" s="6"/>
      <c r="Q1170" s="6">
        <f>SUM(Q1171+Q1174)</f>
        <v>3416536.4899999998</v>
      </c>
      <c r="R1170" s="6"/>
      <c r="S1170" s="6"/>
      <c r="T1170" s="6"/>
      <c r="U1170" s="6">
        <f>SUM(U1171+U1174)</f>
        <v>693.2</v>
      </c>
      <c r="V1170" s="6">
        <f>SUM(V1171+V1174)</f>
        <v>2689281.91</v>
      </c>
      <c r="W1170" s="6"/>
      <c r="X1170" s="6"/>
      <c r="Y1170" s="6"/>
      <c r="Z1170" s="6"/>
      <c r="AA1170" s="6">
        <f>SUM(AA1171+AA1174)</f>
        <v>862</v>
      </c>
      <c r="AB1170" s="6">
        <f>SUM(AB1171+AB1174)</f>
        <v>727254.58</v>
      </c>
      <c r="AC1170" s="6"/>
      <c r="AD1170" s="6"/>
      <c r="AE1170" s="6"/>
      <c r="AF1170" s="201"/>
      <c r="AG1170" s="29"/>
      <c r="AH1170" s="118"/>
      <c r="AI1170" s="159"/>
      <c r="AJ1170" s="182"/>
      <c r="AK1170" s="182"/>
      <c r="AL1170" s="182"/>
      <c r="AM1170" s="182"/>
      <c r="AN1170" s="182"/>
      <c r="AQ1170" s="70" t="str">
        <f t="shared" si="176"/>
        <v/>
      </c>
      <c r="AR1170" s="70"/>
      <c r="AS1170" s="70"/>
      <c r="AV1170" s="114"/>
    </row>
    <row r="1171" spans="1:48" ht="22.5" customHeight="1" x14ac:dyDescent="0.25">
      <c r="A1171" s="93" t="str">
        <f t="shared" si="184"/>
        <v/>
      </c>
      <c r="B1171" s="93"/>
      <c r="C1171" s="236" t="s">
        <v>189</v>
      </c>
      <c r="D1171" s="8"/>
      <c r="E1171" s="9"/>
      <c r="F1171" s="8"/>
      <c r="G1171" s="14"/>
      <c r="H1171" s="14"/>
      <c r="I1171" s="6">
        <f>SUM(I1172:I1173)</f>
        <v>726.7</v>
      </c>
      <c r="J1171" s="6">
        <f>SUM(J1172:J1173)</f>
        <v>672.90000000000009</v>
      </c>
      <c r="K1171" s="6">
        <f>SUM(K1172:K1173)</f>
        <v>3661.9</v>
      </c>
      <c r="L1171" s="120">
        <f>SUM(L1172:L1173)</f>
        <v>42</v>
      </c>
      <c r="M1171" s="6">
        <f>SUM(M1172:M1173)</f>
        <v>1443100.8699999999</v>
      </c>
      <c r="N1171" s="6"/>
      <c r="O1171" s="6"/>
      <c r="P1171" s="6"/>
      <c r="Q1171" s="6">
        <f>SUM(Q1172:Q1173)</f>
        <v>1443100.8699999999</v>
      </c>
      <c r="R1171" s="6"/>
      <c r="S1171" s="6"/>
      <c r="T1171" s="6"/>
      <c r="U1171" s="6">
        <f>SUM(U1172:U1173)</f>
        <v>389.2</v>
      </c>
      <c r="V1171" s="6">
        <f>SUM(V1172:V1173)</f>
        <v>1247667.8999999999</v>
      </c>
      <c r="W1171" s="6"/>
      <c r="X1171" s="6"/>
      <c r="Y1171" s="6"/>
      <c r="Z1171" s="6"/>
      <c r="AA1171" s="6">
        <f>SUM(AA1172:AA1173)</f>
        <v>78</v>
      </c>
      <c r="AB1171" s="6">
        <f>SUM(AB1172:AB1173)</f>
        <v>195432.97</v>
      </c>
      <c r="AC1171" s="6"/>
      <c r="AD1171" s="6"/>
      <c r="AE1171" s="6"/>
      <c r="AF1171" s="201"/>
      <c r="AG1171" s="30"/>
      <c r="AH1171" s="101"/>
      <c r="AI1171" s="167"/>
      <c r="AJ1171" s="182"/>
      <c r="AK1171" s="182"/>
      <c r="AL1171" s="182"/>
      <c r="AM1171" s="182"/>
      <c r="AN1171" s="182"/>
      <c r="AQ1171" s="70" t="str">
        <f t="shared" si="176"/>
        <v/>
      </c>
      <c r="AR1171" s="70"/>
      <c r="AS1171" s="70"/>
      <c r="AV1171" s="114"/>
    </row>
    <row r="1172" spans="1:48" ht="22.5" customHeight="1" x14ac:dyDescent="0.25">
      <c r="A1172" s="93" t="str">
        <f t="shared" si="184"/>
        <v>1090.</v>
      </c>
      <c r="B1172" s="93">
        <v>3079</v>
      </c>
      <c r="C1172" s="220" t="s">
        <v>717</v>
      </c>
      <c r="D1172" s="9">
        <v>1965</v>
      </c>
      <c r="E1172" s="9"/>
      <c r="F1172" s="9" t="s">
        <v>24</v>
      </c>
      <c r="G1172" s="12">
        <v>2</v>
      </c>
      <c r="H1172" s="12">
        <v>1</v>
      </c>
      <c r="I1172" s="11">
        <v>365.9</v>
      </c>
      <c r="J1172" s="11">
        <v>332.1</v>
      </c>
      <c r="K1172" s="11">
        <v>3321.1</v>
      </c>
      <c r="L1172" s="35">
        <v>20</v>
      </c>
      <c r="M1172" s="11">
        <f>R1172+T1172+V1172+X1172+Z1172+AB1172+AE1172+AF1172</f>
        <v>195432.97</v>
      </c>
      <c r="N1172" s="6"/>
      <c r="O1172" s="6"/>
      <c r="P1172" s="6"/>
      <c r="Q1172" s="11">
        <f>M1172</f>
        <v>195432.97</v>
      </c>
      <c r="R1172" s="11"/>
      <c r="S1172" s="35"/>
      <c r="T1172" s="11"/>
      <c r="U1172" s="11"/>
      <c r="V1172" s="11"/>
      <c r="W1172" s="11"/>
      <c r="X1172" s="11"/>
      <c r="Y1172" s="11"/>
      <c r="Z1172" s="11"/>
      <c r="AA1172" s="11">
        <v>78</v>
      </c>
      <c r="AB1172" s="11">
        <v>195432.97</v>
      </c>
      <c r="AC1172" s="11"/>
      <c r="AD1172" s="11"/>
      <c r="AE1172" s="11"/>
      <c r="AF1172" s="74"/>
      <c r="AG1172" s="29" t="s">
        <v>197</v>
      </c>
      <c r="AH1172" s="118"/>
      <c r="AI1172" s="159"/>
      <c r="AJ1172" s="182"/>
      <c r="AK1172" s="182"/>
      <c r="AL1172" s="182"/>
      <c r="AM1172" s="182"/>
      <c r="AN1172" s="182"/>
      <c r="AO1172" s="70">
        <f>MAX(AO$26:AO1171)+1</f>
        <v>1090</v>
      </c>
      <c r="AP1172" s="70" t="s">
        <v>142</v>
      </c>
      <c r="AQ1172" s="70" t="str">
        <f t="shared" si="176"/>
        <v>1090.</v>
      </c>
      <c r="AS1172" s="70"/>
      <c r="AV1172" s="114"/>
    </row>
    <row r="1173" spans="1:48" ht="22.5" customHeight="1" x14ac:dyDescent="0.25">
      <c r="A1173" s="93" t="str">
        <f t="shared" si="184"/>
        <v>1091.</v>
      </c>
      <c r="B1173" s="93">
        <v>3088</v>
      </c>
      <c r="C1173" s="240" t="s">
        <v>718</v>
      </c>
      <c r="D1173" s="8">
        <v>1969</v>
      </c>
      <c r="E1173" s="9" t="s">
        <v>23</v>
      </c>
      <c r="F1173" s="8" t="s">
        <v>24</v>
      </c>
      <c r="G1173" s="14">
        <v>2</v>
      </c>
      <c r="H1173" s="14">
        <v>1</v>
      </c>
      <c r="I1173" s="11">
        <v>360.8</v>
      </c>
      <c r="J1173" s="11">
        <v>340.8</v>
      </c>
      <c r="K1173" s="11">
        <v>340.8</v>
      </c>
      <c r="L1173" s="35">
        <v>22</v>
      </c>
      <c r="M1173" s="11">
        <f>R1173+T1173+V1173+X1173+Z1173+AB1173+AE1173+AF1173</f>
        <v>1247667.8999999999</v>
      </c>
      <c r="N1173" s="11"/>
      <c r="O1173" s="11"/>
      <c r="P1173" s="11"/>
      <c r="Q1173" s="11">
        <f>M1173</f>
        <v>1247667.8999999999</v>
      </c>
      <c r="R1173" s="11"/>
      <c r="S1173" s="35"/>
      <c r="T1173" s="11"/>
      <c r="U1173" s="11">
        <v>389.2</v>
      </c>
      <c r="V1173" s="11">
        <v>1247667.8999999999</v>
      </c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74"/>
      <c r="AG1173" s="29" t="s">
        <v>197</v>
      </c>
      <c r="AH1173" s="118"/>
      <c r="AI1173" s="159"/>
      <c r="AJ1173" s="182"/>
      <c r="AK1173" s="182"/>
      <c r="AL1173" s="182"/>
      <c r="AM1173" s="182"/>
      <c r="AN1173" s="182"/>
      <c r="AO1173" s="70">
        <f>MAX(AO$26:AO1172)+1</f>
        <v>1091</v>
      </c>
      <c r="AP1173" s="70" t="s">
        <v>142</v>
      </c>
      <c r="AQ1173" s="70" t="str">
        <f t="shared" si="176"/>
        <v>1091.</v>
      </c>
      <c r="AS1173" s="70"/>
      <c r="AV1173" s="114"/>
    </row>
    <row r="1174" spans="1:48" ht="22.5" customHeight="1" x14ac:dyDescent="0.25">
      <c r="A1174" s="93" t="str">
        <f t="shared" si="184"/>
        <v/>
      </c>
      <c r="B1174" s="93"/>
      <c r="C1174" s="248" t="s">
        <v>190</v>
      </c>
      <c r="D1174" s="9"/>
      <c r="E1174" s="9"/>
      <c r="F1174" s="9"/>
      <c r="G1174" s="12"/>
      <c r="H1174" s="12"/>
      <c r="I1174" s="6">
        <f>SUM(I1175:I1177)</f>
        <v>1048.0999999999999</v>
      </c>
      <c r="J1174" s="6">
        <f>SUM(J1175:J1177)</f>
        <v>959.6</v>
      </c>
      <c r="K1174" s="6">
        <f>SUM(K1175:K1177)</f>
        <v>959.6</v>
      </c>
      <c r="L1174" s="34">
        <f>SUM(L1175:L1177)</f>
        <v>57</v>
      </c>
      <c r="M1174" s="6">
        <f>SUM(M1175:M1177)</f>
        <v>1973435.6199999999</v>
      </c>
      <c r="N1174" s="6"/>
      <c r="O1174" s="6"/>
      <c r="P1174" s="6"/>
      <c r="Q1174" s="6">
        <f>SUM(Q1175:Q1177)</f>
        <v>1973435.6199999999</v>
      </c>
      <c r="R1174" s="6"/>
      <c r="S1174" s="6"/>
      <c r="T1174" s="6"/>
      <c r="U1174" s="6">
        <f>SUM(U1175:U1177)</f>
        <v>304</v>
      </c>
      <c r="V1174" s="6">
        <f>SUM(V1175:V1177)</f>
        <v>1441614.01</v>
      </c>
      <c r="W1174" s="6"/>
      <c r="X1174" s="6"/>
      <c r="Y1174" s="6"/>
      <c r="Z1174" s="6"/>
      <c r="AA1174" s="6">
        <f>SUM(AA1175:AA1177)</f>
        <v>784</v>
      </c>
      <c r="AB1174" s="6">
        <f>SUM(AB1175:AB1177)</f>
        <v>531821.61</v>
      </c>
      <c r="AC1174" s="6"/>
      <c r="AD1174" s="6"/>
      <c r="AE1174" s="6"/>
      <c r="AF1174" s="201"/>
      <c r="AG1174" s="30"/>
      <c r="AH1174" s="101"/>
      <c r="AI1174" s="159"/>
      <c r="AJ1174" s="182"/>
      <c r="AK1174" s="182"/>
      <c r="AL1174" s="182"/>
      <c r="AM1174" s="182"/>
      <c r="AN1174" s="182"/>
      <c r="AQ1174" s="70" t="str">
        <f t="shared" si="176"/>
        <v/>
      </c>
      <c r="AR1174" s="70"/>
      <c r="AS1174" s="70"/>
      <c r="AV1174" s="114"/>
    </row>
    <row r="1175" spans="1:48" ht="22.5" customHeight="1" x14ac:dyDescent="0.25">
      <c r="A1175" s="93" t="str">
        <f t="shared" si="184"/>
        <v>1092.</v>
      </c>
      <c r="B1175" s="93">
        <v>3093</v>
      </c>
      <c r="C1175" s="240" t="s">
        <v>719</v>
      </c>
      <c r="D1175" s="9">
        <v>1969</v>
      </c>
      <c r="E1175" s="9" t="s">
        <v>23</v>
      </c>
      <c r="F1175" s="9" t="s">
        <v>24</v>
      </c>
      <c r="G1175" s="12">
        <v>2</v>
      </c>
      <c r="H1175" s="12">
        <v>1</v>
      </c>
      <c r="I1175" s="11">
        <v>372</v>
      </c>
      <c r="J1175" s="11">
        <v>340.6</v>
      </c>
      <c r="K1175" s="11">
        <v>340.6</v>
      </c>
      <c r="L1175" s="35">
        <v>27</v>
      </c>
      <c r="M1175" s="11">
        <f>R1175+T1175+V1175+X1175+Z1175+AB1175+AE1175+AF1175</f>
        <v>282614.96000000002</v>
      </c>
      <c r="N1175" s="11"/>
      <c r="O1175" s="11"/>
      <c r="P1175" s="11"/>
      <c r="Q1175" s="11">
        <f>M1175</f>
        <v>282614.96000000002</v>
      </c>
      <c r="R1175" s="11"/>
      <c r="S1175" s="35"/>
      <c r="T1175" s="11"/>
      <c r="U1175" s="11"/>
      <c r="V1175" s="11"/>
      <c r="W1175" s="11"/>
      <c r="X1175" s="11"/>
      <c r="Y1175" s="11"/>
      <c r="Z1175" s="11"/>
      <c r="AA1175" s="11">
        <v>664</v>
      </c>
      <c r="AB1175" s="11">
        <v>282614.96000000002</v>
      </c>
      <c r="AC1175" s="11"/>
      <c r="AD1175" s="11"/>
      <c r="AE1175" s="11"/>
      <c r="AF1175" s="74"/>
      <c r="AG1175" s="29" t="s">
        <v>197</v>
      </c>
      <c r="AH1175" s="118"/>
      <c r="AI1175" s="159"/>
      <c r="AJ1175" s="182"/>
      <c r="AK1175" s="182"/>
      <c r="AL1175" s="182"/>
      <c r="AM1175" s="182"/>
      <c r="AN1175" s="182"/>
      <c r="AO1175" s="70">
        <f>MAX(AO$26:AO1174)+1</f>
        <v>1092</v>
      </c>
      <c r="AP1175" s="70" t="s">
        <v>142</v>
      </c>
      <c r="AQ1175" s="70" t="str">
        <f t="shared" si="176"/>
        <v>1092.</v>
      </c>
      <c r="AS1175" s="70"/>
      <c r="AV1175" s="114"/>
    </row>
    <row r="1176" spans="1:48" ht="22.5" customHeight="1" x14ac:dyDescent="0.25">
      <c r="A1176" s="93" t="str">
        <f t="shared" ref="A1176:A1216" si="185">AQ1176</f>
        <v>1093.</v>
      </c>
      <c r="B1176" s="93">
        <v>3081</v>
      </c>
      <c r="C1176" s="240" t="s">
        <v>720</v>
      </c>
      <c r="D1176" s="9">
        <v>1967</v>
      </c>
      <c r="E1176" s="9" t="s">
        <v>23</v>
      </c>
      <c r="F1176" s="9" t="s">
        <v>24</v>
      </c>
      <c r="G1176" s="12">
        <v>2</v>
      </c>
      <c r="H1176" s="12">
        <v>1</v>
      </c>
      <c r="I1176" s="11">
        <v>345.9</v>
      </c>
      <c r="J1176" s="11">
        <v>316.89999999999998</v>
      </c>
      <c r="K1176" s="11">
        <v>316.89999999999998</v>
      </c>
      <c r="L1176" s="35">
        <v>14</v>
      </c>
      <c r="M1176" s="11">
        <f>R1176+T1176+V1176+X1176+Z1176+AB1176+AE1176+AF1176</f>
        <v>1441614.01</v>
      </c>
      <c r="N1176" s="11"/>
      <c r="O1176" s="11"/>
      <c r="P1176" s="11"/>
      <c r="Q1176" s="11">
        <f>M1176</f>
        <v>1441614.01</v>
      </c>
      <c r="R1176" s="11"/>
      <c r="S1176" s="35"/>
      <c r="T1176" s="11"/>
      <c r="U1176" s="11">
        <v>304</v>
      </c>
      <c r="V1176" s="11">
        <v>1441614.01</v>
      </c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74"/>
      <c r="AG1176" s="29" t="s">
        <v>197</v>
      </c>
      <c r="AH1176" s="118"/>
      <c r="AI1176" s="159"/>
      <c r="AJ1176" s="182"/>
      <c r="AK1176" s="182"/>
      <c r="AL1176" s="182"/>
      <c r="AM1176" s="182"/>
      <c r="AN1176" s="182"/>
      <c r="AO1176" s="70">
        <f>MAX(AO$26:AO1175)+1</f>
        <v>1093</v>
      </c>
      <c r="AP1176" s="70" t="s">
        <v>142</v>
      </c>
      <c r="AQ1176" s="70" t="str">
        <f t="shared" ref="AQ1176:AQ1220" si="186">CONCATENATE(AO1176,AP1176)</f>
        <v>1093.</v>
      </c>
      <c r="AS1176" s="70"/>
      <c r="AV1176" s="114"/>
    </row>
    <row r="1177" spans="1:48" ht="22.5" customHeight="1" x14ac:dyDescent="0.25">
      <c r="A1177" s="93" t="str">
        <f t="shared" si="185"/>
        <v>1094.</v>
      </c>
      <c r="B1177" s="93">
        <v>3087</v>
      </c>
      <c r="C1177" s="240" t="s">
        <v>721</v>
      </c>
      <c r="D1177" s="9">
        <v>1961</v>
      </c>
      <c r="E1177" s="9" t="s">
        <v>23</v>
      </c>
      <c r="F1177" s="9" t="s">
        <v>24</v>
      </c>
      <c r="G1177" s="12">
        <v>2</v>
      </c>
      <c r="H1177" s="12">
        <v>1</v>
      </c>
      <c r="I1177" s="11">
        <v>330.2</v>
      </c>
      <c r="J1177" s="11">
        <v>302.10000000000002</v>
      </c>
      <c r="K1177" s="11">
        <v>302.10000000000002</v>
      </c>
      <c r="L1177" s="35">
        <v>16</v>
      </c>
      <c r="M1177" s="11">
        <f>R1177+T1177+V1177+X1177+Z1177+AB1177+AE1177+AF1177</f>
        <v>249206.65</v>
      </c>
      <c r="N1177" s="11"/>
      <c r="O1177" s="11"/>
      <c r="P1177" s="11"/>
      <c r="Q1177" s="11">
        <f>M1177</f>
        <v>249206.65</v>
      </c>
      <c r="R1177" s="11"/>
      <c r="S1177" s="35"/>
      <c r="T1177" s="11"/>
      <c r="U1177" s="11"/>
      <c r="V1177" s="11"/>
      <c r="W1177" s="11"/>
      <c r="X1177" s="11"/>
      <c r="Y1177" s="11"/>
      <c r="Z1177" s="11"/>
      <c r="AA1177" s="11">
        <v>120</v>
      </c>
      <c r="AB1177" s="11">
        <v>249206.65</v>
      </c>
      <c r="AC1177" s="11"/>
      <c r="AD1177" s="11"/>
      <c r="AE1177" s="11"/>
      <c r="AF1177" s="74"/>
      <c r="AG1177" s="29" t="s">
        <v>197</v>
      </c>
      <c r="AH1177" s="118"/>
      <c r="AI1177" s="159"/>
      <c r="AJ1177" s="182"/>
      <c r="AK1177" s="182"/>
      <c r="AL1177" s="182"/>
      <c r="AM1177" s="182"/>
      <c r="AN1177" s="182"/>
      <c r="AO1177" s="70">
        <f>MAX(AO$26:AO1176)+1</f>
        <v>1094</v>
      </c>
      <c r="AP1177" s="70" t="s">
        <v>142</v>
      </c>
      <c r="AQ1177" s="70" t="str">
        <f t="shared" si="186"/>
        <v>1094.</v>
      </c>
      <c r="AS1177" s="70"/>
      <c r="AV1177" s="114"/>
    </row>
    <row r="1178" spans="1:48" ht="22.5" customHeight="1" x14ac:dyDescent="0.25">
      <c r="A1178" s="93" t="str">
        <f t="shared" si="185"/>
        <v/>
      </c>
      <c r="B1178" s="93"/>
      <c r="C1178" s="236" t="s">
        <v>1361</v>
      </c>
      <c r="D1178" s="8"/>
      <c r="E1178" s="9"/>
      <c r="F1178" s="8"/>
      <c r="G1178" s="14"/>
      <c r="H1178" s="14"/>
      <c r="I1178" s="6">
        <f>I1179+I1182+I1195</f>
        <v>84675.079999999973</v>
      </c>
      <c r="J1178" s="6">
        <f>J1179+J1182+J1195</f>
        <v>69027.94</v>
      </c>
      <c r="K1178" s="6">
        <f>K1179+K1182+K1195</f>
        <v>68719.540000000008</v>
      </c>
      <c r="L1178" s="34">
        <f>L1179+L1182+L1195</f>
        <v>3057</v>
      </c>
      <c r="M1178" s="6">
        <f>M1179+M1182+M1195</f>
        <v>127344952.84999999</v>
      </c>
      <c r="N1178" s="6"/>
      <c r="O1178" s="6"/>
      <c r="P1178" s="6"/>
      <c r="Q1178" s="6">
        <f>Q1179+Q1182+Q1195</f>
        <v>127344952.84999999</v>
      </c>
      <c r="R1178" s="6">
        <f>R1179+R1182+R1195</f>
        <v>9825521.6499999985</v>
      </c>
      <c r="S1178" s="6"/>
      <c r="T1178" s="6"/>
      <c r="U1178" s="6">
        <f>U1179+U1182+U1195</f>
        <v>21868.05</v>
      </c>
      <c r="V1178" s="6">
        <f>V1179+V1182+V1195</f>
        <v>109088660.17999999</v>
      </c>
      <c r="W1178" s="6"/>
      <c r="X1178" s="6"/>
      <c r="Y1178" s="6">
        <f>Y1179+Y1182+Y1195</f>
        <v>3042.96</v>
      </c>
      <c r="Z1178" s="6">
        <f>Z1179+Z1182+Z1195</f>
        <v>7341213.6199999992</v>
      </c>
      <c r="AA1178" s="6">
        <f>AA1179+AA1182+AA1195</f>
        <v>376.14</v>
      </c>
      <c r="AB1178" s="6">
        <f>AB1179+AB1182+AB1195</f>
        <v>952975.55999999994</v>
      </c>
      <c r="AC1178" s="6"/>
      <c r="AD1178" s="6"/>
      <c r="AE1178" s="6"/>
      <c r="AF1178" s="201">
        <f>AF1179+AF1182+AF1195</f>
        <v>136581.84</v>
      </c>
      <c r="AG1178" s="30"/>
      <c r="AH1178" s="118"/>
      <c r="AI1178" s="167"/>
      <c r="AJ1178" s="182"/>
      <c r="AK1178" s="182"/>
      <c r="AL1178" s="182"/>
      <c r="AM1178" s="182"/>
      <c r="AN1178" s="182"/>
      <c r="AQ1178" s="70" t="str">
        <f t="shared" si="186"/>
        <v/>
      </c>
      <c r="AR1178" s="87"/>
      <c r="AS1178" s="70"/>
      <c r="AV1178" s="114"/>
    </row>
    <row r="1179" spans="1:48" ht="22.5" customHeight="1" x14ac:dyDescent="0.25">
      <c r="A1179" s="93" t="str">
        <f t="shared" si="185"/>
        <v/>
      </c>
      <c r="B1179" s="93"/>
      <c r="C1179" s="236" t="s">
        <v>188</v>
      </c>
      <c r="D1179" s="8"/>
      <c r="E1179" s="9"/>
      <c r="F1179" s="8"/>
      <c r="G1179" s="14"/>
      <c r="H1179" s="14"/>
      <c r="I1179" s="6">
        <f>SUM(I1180:I1181)</f>
        <v>827.5</v>
      </c>
      <c r="J1179" s="6">
        <f>SUM(J1180:J1181)</f>
        <v>535.29999999999995</v>
      </c>
      <c r="K1179" s="6">
        <f>SUM(K1180:K1181)</f>
        <v>535.29999999999995</v>
      </c>
      <c r="L1179" s="34">
        <f>SUM(L1180:L1181)</f>
        <v>24</v>
      </c>
      <c r="M1179" s="6">
        <f>SUM(M1180:M1181)</f>
        <v>1505522.93</v>
      </c>
      <c r="N1179" s="6"/>
      <c r="O1179" s="6"/>
      <c r="P1179" s="6"/>
      <c r="Q1179" s="6">
        <f>SUM(Q1180:Q1181)</f>
        <v>1505522.93</v>
      </c>
      <c r="R1179" s="6">
        <f>SUM(R1180:R1181)</f>
        <v>198009.78</v>
      </c>
      <c r="S1179" s="6"/>
      <c r="T1179" s="6"/>
      <c r="U1179" s="6">
        <f>SUM(U1180:U1181)</f>
        <v>467</v>
      </c>
      <c r="V1179" s="6">
        <f>SUM(V1180:V1181)</f>
        <v>1307513.1499999999</v>
      </c>
      <c r="W1179" s="6"/>
      <c r="X1179" s="6"/>
      <c r="Y1179" s="6"/>
      <c r="Z1179" s="6"/>
      <c r="AA1179" s="6"/>
      <c r="AB1179" s="6"/>
      <c r="AC1179" s="6"/>
      <c r="AD1179" s="6"/>
      <c r="AE1179" s="6"/>
      <c r="AF1179" s="201"/>
      <c r="AG1179" s="30"/>
      <c r="AH1179" s="101"/>
      <c r="AI1179" s="167"/>
      <c r="AJ1179" s="182"/>
      <c r="AK1179" s="182"/>
      <c r="AL1179" s="182"/>
      <c r="AM1179" s="182"/>
      <c r="AN1179" s="182"/>
      <c r="AQ1179" s="70" t="str">
        <f t="shared" si="186"/>
        <v/>
      </c>
      <c r="AR1179" s="70"/>
      <c r="AS1179" s="70"/>
      <c r="AV1179" s="114"/>
    </row>
    <row r="1180" spans="1:48" ht="22.5" customHeight="1" x14ac:dyDescent="0.25">
      <c r="A1180" s="93" t="str">
        <f t="shared" si="185"/>
        <v>1095.</v>
      </c>
      <c r="B1180" s="93">
        <v>3102</v>
      </c>
      <c r="C1180" s="220" t="s">
        <v>722</v>
      </c>
      <c r="D1180" s="4">
        <v>1967</v>
      </c>
      <c r="E1180" s="9" t="s">
        <v>23</v>
      </c>
      <c r="F1180" s="4" t="s">
        <v>24</v>
      </c>
      <c r="G1180" s="10">
        <v>2</v>
      </c>
      <c r="H1180" s="10">
        <v>2</v>
      </c>
      <c r="I1180" s="11">
        <v>457</v>
      </c>
      <c r="J1180" s="11">
        <v>287.39999999999998</v>
      </c>
      <c r="K1180" s="11">
        <v>287.39999999999998</v>
      </c>
      <c r="L1180" s="35">
        <v>11</v>
      </c>
      <c r="M1180" s="11">
        <f>R1180+T1180+V1180+X1180+Z1180+AB1180+AE1180+AF1180</f>
        <v>1307513.1499999999</v>
      </c>
      <c r="N1180" s="11"/>
      <c r="O1180" s="11"/>
      <c r="P1180" s="11"/>
      <c r="Q1180" s="11">
        <f>M1180</f>
        <v>1307513.1499999999</v>
      </c>
      <c r="R1180" s="11"/>
      <c r="S1180" s="35"/>
      <c r="T1180" s="11"/>
      <c r="U1180" s="11">
        <v>467</v>
      </c>
      <c r="V1180" s="11">
        <v>1307513.1499999999</v>
      </c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74"/>
      <c r="AG1180" s="29" t="s">
        <v>197</v>
      </c>
      <c r="AH1180" s="118"/>
      <c r="AI1180" s="95"/>
      <c r="AJ1180" s="182"/>
      <c r="AK1180" s="182"/>
      <c r="AL1180" s="182"/>
      <c r="AM1180" s="182"/>
      <c r="AN1180" s="182"/>
      <c r="AO1180" s="70">
        <f>MAX(AO$26:AO1179)+1</f>
        <v>1095</v>
      </c>
      <c r="AP1180" s="70" t="s">
        <v>142</v>
      </c>
      <c r="AQ1180" s="70" t="str">
        <f t="shared" si="186"/>
        <v>1095.</v>
      </c>
      <c r="AS1180" s="70"/>
      <c r="AV1180" s="114"/>
    </row>
    <row r="1181" spans="1:48" ht="22.5" customHeight="1" x14ac:dyDescent="0.25">
      <c r="A1181" s="93" t="str">
        <f t="shared" si="185"/>
        <v>1096.</v>
      </c>
      <c r="B1181" s="93">
        <v>3107</v>
      </c>
      <c r="C1181" s="240" t="s">
        <v>733</v>
      </c>
      <c r="D1181" s="4">
        <v>1965</v>
      </c>
      <c r="E1181" s="9" t="s">
        <v>23</v>
      </c>
      <c r="F1181" s="4" t="s">
        <v>24</v>
      </c>
      <c r="G1181" s="10">
        <v>2</v>
      </c>
      <c r="H1181" s="10">
        <v>1</v>
      </c>
      <c r="I1181" s="11">
        <v>370.5</v>
      </c>
      <c r="J1181" s="11">
        <v>247.9</v>
      </c>
      <c r="K1181" s="11">
        <v>247.9</v>
      </c>
      <c r="L1181" s="35">
        <v>13</v>
      </c>
      <c r="M1181" s="11">
        <f>R1181+T1181+V1181+X1181+Z1181+AB1181+AE1181+AF1181</f>
        <v>198009.78</v>
      </c>
      <c r="N1181" s="11"/>
      <c r="O1181" s="11"/>
      <c r="P1181" s="11"/>
      <c r="Q1181" s="11">
        <f>M1181</f>
        <v>198009.78</v>
      </c>
      <c r="R1181" s="11">
        <v>198009.78</v>
      </c>
      <c r="S1181" s="35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74"/>
      <c r="AG1181" s="29" t="s">
        <v>197</v>
      </c>
      <c r="AH1181" s="118"/>
      <c r="AI1181" s="159"/>
      <c r="AJ1181" s="182" t="s">
        <v>1393</v>
      </c>
      <c r="AK1181" s="182"/>
      <c r="AL1181" s="182"/>
      <c r="AM1181" s="182"/>
      <c r="AN1181" s="182"/>
      <c r="AO1181" s="70">
        <f>MAX(AO$26:AO1180)+1</f>
        <v>1096</v>
      </c>
      <c r="AP1181" s="70" t="s">
        <v>142</v>
      </c>
      <c r="AQ1181" s="70" t="str">
        <f t="shared" si="186"/>
        <v>1096.</v>
      </c>
      <c r="AS1181" s="70"/>
      <c r="AV1181" s="114"/>
    </row>
    <row r="1182" spans="1:48" ht="22.5" customHeight="1" x14ac:dyDescent="0.25">
      <c r="A1182" s="93" t="str">
        <f t="shared" si="185"/>
        <v/>
      </c>
      <c r="B1182" s="93"/>
      <c r="C1182" s="236" t="s">
        <v>189</v>
      </c>
      <c r="D1182" s="8"/>
      <c r="E1182" s="9"/>
      <c r="F1182" s="8"/>
      <c r="G1182" s="14"/>
      <c r="H1182" s="14"/>
      <c r="I1182" s="6">
        <f>SUM(I1183:I1194)</f>
        <v>10789.97</v>
      </c>
      <c r="J1182" s="6">
        <f>SUM(J1183:J1194)</f>
        <v>9126.7000000000007</v>
      </c>
      <c r="K1182" s="6">
        <f>SUM(K1183:K1194)</f>
        <v>9015.8000000000011</v>
      </c>
      <c r="L1182" s="120">
        <f>SUM(L1183:L1194)</f>
        <v>403</v>
      </c>
      <c r="M1182" s="6">
        <f>SUM(M1183:M1194)</f>
        <v>14705950.030000001</v>
      </c>
      <c r="N1182" s="6"/>
      <c r="O1182" s="6"/>
      <c r="P1182" s="6"/>
      <c r="Q1182" s="6">
        <f>SUM(Q1183:Q1194)</f>
        <v>14705950.030000001</v>
      </c>
      <c r="R1182" s="6">
        <f>SUM(R1183:R1194)</f>
        <v>878823.00999999989</v>
      </c>
      <c r="S1182" s="6"/>
      <c r="T1182" s="6"/>
      <c r="U1182" s="6">
        <f>SUM(U1183:U1194)</f>
        <v>3727.8</v>
      </c>
      <c r="V1182" s="6">
        <f>SUM(V1183:V1194)</f>
        <v>13573413.100000001</v>
      </c>
      <c r="W1182" s="6"/>
      <c r="X1182" s="6"/>
      <c r="Y1182" s="6"/>
      <c r="Z1182" s="6"/>
      <c r="AA1182" s="6">
        <f>SUM(AA1183:AA1194)</f>
        <v>63.9</v>
      </c>
      <c r="AB1182" s="6">
        <f>SUM(AB1183:AB1194)</f>
        <v>117132.08</v>
      </c>
      <c r="AC1182" s="6"/>
      <c r="AD1182" s="6"/>
      <c r="AE1182" s="6"/>
      <c r="AF1182" s="201">
        <f>SUM(AF1183:AF1194)</f>
        <v>136581.84</v>
      </c>
      <c r="AG1182" s="6"/>
      <c r="AH1182" s="95"/>
      <c r="AI1182" s="167"/>
      <c r="AJ1182" s="182"/>
      <c r="AK1182" s="182"/>
      <c r="AL1182" s="182"/>
      <c r="AM1182" s="182"/>
      <c r="AN1182" s="182"/>
      <c r="AQ1182" s="70" t="str">
        <f t="shared" si="186"/>
        <v/>
      </c>
      <c r="AR1182" s="70"/>
      <c r="AS1182" s="70"/>
      <c r="AV1182" s="114"/>
    </row>
    <row r="1183" spans="1:48" ht="22.5" customHeight="1" x14ac:dyDescent="0.25">
      <c r="A1183" s="93" t="str">
        <f t="shared" si="185"/>
        <v>1097.</v>
      </c>
      <c r="B1183" s="93">
        <v>5542</v>
      </c>
      <c r="C1183" s="220" t="s">
        <v>729</v>
      </c>
      <c r="D1183" s="4">
        <v>1917</v>
      </c>
      <c r="E1183" s="9" t="s">
        <v>23</v>
      </c>
      <c r="F1183" s="4" t="s">
        <v>24</v>
      </c>
      <c r="G1183" s="10">
        <v>2</v>
      </c>
      <c r="H1183" s="10">
        <v>2</v>
      </c>
      <c r="I1183" s="11">
        <v>396</v>
      </c>
      <c r="J1183" s="11">
        <v>358.6</v>
      </c>
      <c r="K1183" s="11">
        <v>358.6</v>
      </c>
      <c r="L1183" s="35">
        <v>9</v>
      </c>
      <c r="M1183" s="11">
        <f t="shared" ref="M1183:M1194" si="187">R1183+T1183+V1183+X1183+Z1183+AB1183+AE1183+AF1183</f>
        <v>206797.4</v>
      </c>
      <c r="N1183" s="11"/>
      <c r="O1183" s="11"/>
      <c r="P1183" s="11"/>
      <c r="Q1183" s="11">
        <f t="shared" ref="Q1183:Q1194" si="188">M1183</f>
        <v>206797.4</v>
      </c>
      <c r="R1183" s="11">
        <v>206797.4</v>
      </c>
      <c r="S1183" s="35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74"/>
      <c r="AG1183" s="29" t="s">
        <v>197</v>
      </c>
      <c r="AH1183" s="118"/>
      <c r="AI1183" s="95"/>
      <c r="AJ1183" s="182" t="s">
        <v>1393</v>
      </c>
      <c r="AK1183" s="182"/>
      <c r="AL1183" s="182"/>
      <c r="AM1183" s="182"/>
      <c r="AN1183" s="182"/>
      <c r="AO1183" s="70">
        <f>MAX(AO$26:AO1182)+1</f>
        <v>1097</v>
      </c>
      <c r="AP1183" s="70" t="s">
        <v>142</v>
      </c>
      <c r="AQ1183" s="70" t="str">
        <f t="shared" si="186"/>
        <v>1097.</v>
      </c>
      <c r="AS1183" s="70"/>
      <c r="AV1183" s="114"/>
    </row>
    <row r="1184" spans="1:48" ht="22.5" customHeight="1" x14ac:dyDescent="0.25">
      <c r="A1184" s="93" t="str">
        <f t="shared" si="185"/>
        <v>1098.</v>
      </c>
      <c r="B1184" s="93">
        <v>3114</v>
      </c>
      <c r="C1184" s="220" t="s">
        <v>723</v>
      </c>
      <c r="D1184" s="4">
        <v>1963</v>
      </c>
      <c r="E1184" s="9" t="s">
        <v>23</v>
      </c>
      <c r="F1184" s="4" t="s">
        <v>24</v>
      </c>
      <c r="G1184" s="10">
        <v>2</v>
      </c>
      <c r="H1184" s="10">
        <v>2</v>
      </c>
      <c r="I1184" s="11">
        <v>478</v>
      </c>
      <c r="J1184" s="11">
        <v>456.1</v>
      </c>
      <c r="K1184" s="11">
        <v>345.2</v>
      </c>
      <c r="L1184" s="35">
        <v>12</v>
      </c>
      <c r="M1184" s="11">
        <f t="shared" si="187"/>
        <v>202314.69</v>
      </c>
      <c r="N1184" s="11"/>
      <c r="O1184" s="11"/>
      <c r="P1184" s="11"/>
      <c r="Q1184" s="11">
        <f t="shared" si="188"/>
        <v>202314.69</v>
      </c>
      <c r="R1184" s="11">
        <v>202314.69</v>
      </c>
      <c r="S1184" s="35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74"/>
      <c r="AG1184" s="29" t="s">
        <v>197</v>
      </c>
      <c r="AH1184" s="118"/>
      <c r="AI1184" s="95"/>
      <c r="AJ1184" s="182" t="s">
        <v>1393</v>
      </c>
      <c r="AK1184" s="182"/>
      <c r="AL1184" s="182"/>
      <c r="AM1184" s="182"/>
      <c r="AN1184" s="182"/>
      <c r="AO1184" s="70">
        <f>MAX(AO$26:AO1183)+1</f>
        <v>1098</v>
      </c>
      <c r="AP1184" s="70" t="s">
        <v>142</v>
      </c>
      <c r="AQ1184" s="70" t="str">
        <f t="shared" si="186"/>
        <v>1098.</v>
      </c>
      <c r="AS1184" s="70"/>
      <c r="AV1184" s="114"/>
    </row>
    <row r="1185" spans="1:48" ht="22.5" customHeight="1" x14ac:dyDescent="0.25">
      <c r="A1185" s="93" t="str">
        <f t="shared" si="185"/>
        <v>1099.</v>
      </c>
      <c r="B1185" s="93">
        <v>5545</v>
      </c>
      <c r="C1185" s="220" t="s">
        <v>1264</v>
      </c>
      <c r="D1185" s="4">
        <v>1944</v>
      </c>
      <c r="E1185" s="9" t="s">
        <v>23</v>
      </c>
      <c r="F1185" s="4" t="s">
        <v>24</v>
      </c>
      <c r="G1185" s="10">
        <v>2</v>
      </c>
      <c r="H1185" s="10">
        <v>1</v>
      </c>
      <c r="I1185" s="11">
        <v>196.5</v>
      </c>
      <c r="J1185" s="11">
        <v>168.8</v>
      </c>
      <c r="K1185" s="11">
        <v>168.8</v>
      </c>
      <c r="L1185" s="35">
        <v>20</v>
      </c>
      <c r="M1185" s="11">
        <f t="shared" si="187"/>
        <v>1160032.44</v>
      </c>
      <c r="N1185" s="11"/>
      <c r="O1185" s="11"/>
      <c r="P1185" s="11"/>
      <c r="Q1185" s="11">
        <f t="shared" si="188"/>
        <v>1160032.44</v>
      </c>
      <c r="R1185" s="11"/>
      <c r="S1185" s="35"/>
      <c r="T1185" s="11"/>
      <c r="U1185" s="11">
        <v>210</v>
      </c>
      <c r="V1185" s="11">
        <v>1023450.6</v>
      </c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74">
        <v>136581.84</v>
      </c>
      <c r="AG1185" s="29" t="s">
        <v>197</v>
      </c>
      <c r="AH1185" s="118"/>
      <c r="AI1185" s="95"/>
      <c r="AJ1185" s="182"/>
      <c r="AK1185" s="182"/>
      <c r="AL1185" s="182"/>
      <c r="AM1185" s="182"/>
      <c r="AN1185" s="182"/>
      <c r="AO1185" s="70">
        <f>MAX(AO$26:AO1184)+1</f>
        <v>1099</v>
      </c>
      <c r="AP1185" s="70" t="s">
        <v>142</v>
      </c>
      <c r="AQ1185" s="70" t="str">
        <f t="shared" si="186"/>
        <v>1099.</v>
      </c>
      <c r="AS1185" s="70"/>
      <c r="AV1185" s="114"/>
    </row>
    <row r="1186" spans="1:48" ht="22.5" customHeight="1" x14ac:dyDescent="0.25">
      <c r="A1186" s="93" t="str">
        <f t="shared" si="185"/>
        <v>1100.</v>
      </c>
      <c r="B1186" s="93">
        <v>3117</v>
      </c>
      <c r="C1186" s="220" t="s">
        <v>724</v>
      </c>
      <c r="D1186" s="4">
        <v>1959</v>
      </c>
      <c r="E1186" s="9" t="s">
        <v>23</v>
      </c>
      <c r="F1186" s="4" t="s">
        <v>24</v>
      </c>
      <c r="G1186" s="10">
        <v>2</v>
      </c>
      <c r="H1186" s="10">
        <v>1</v>
      </c>
      <c r="I1186" s="11">
        <v>487.55</v>
      </c>
      <c r="J1186" s="11">
        <v>438.4</v>
      </c>
      <c r="K1186" s="11">
        <v>438.4</v>
      </c>
      <c r="L1186" s="35">
        <v>21</v>
      </c>
      <c r="M1186" s="11">
        <f t="shared" si="187"/>
        <v>117132.08</v>
      </c>
      <c r="N1186" s="11"/>
      <c r="O1186" s="11"/>
      <c r="P1186" s="11"/>
      <c r="Q1186" s="11">
        <f t="shared" si="188"/>
        <v>117132.08</v>
      </c>
      <c r="R1186" s="11"/>
      <c r="S1186" s="35"/>
      <c r="T1186" s="11"/>
      <c r="U1186" s="11"/>
      <c r="V1186" s="11"/>
      <c r="W1186" s="11"/>
      <c r="X1186" s="11"/>
      <c r="Y1186" s="11"/>
      <c r="Z1186" s="11"/>
      <c r="AA1186" s="11">
        <v>63.9</v>
      </c>
      <c r="AB1186" s="11">
        <v>117132.08</v>
      </c>
      <c r="AC1186" s="11"/>
      <c r="AD1186" s="11"/>
      <c r="AE1186" s="11"/>
      <c r="AF1186" s="74"/>
      <c r="AG1186" s="29" t="s">
        <v>197</v>
      </c>
      <c r="AH1186" s="118"/>
      <c r="AI1186" s="95"/>
      <c r="AJ1186" s="182"/>
      <c r="AK1186" s="182"/>
      <c r="AL1186" s="182"/>
      <c r="AM1186" s="182"/>
      <c r="AN1186" s="182"/>
      <c r="AO1186" s="70">
        <f>MAX(AO$26:AO1185)+1</f>
        <v>1100</v>
      </c>
      <c r="AP1186" s="70" t="s">
        <v>142</v>
      </c>
      <c r="AQ1186" s="70" t="str">
        <f t="shared" si="186"/>
        <v>1100.</v>
      </c>
      <c r="AS1186" s="70"/>
      <c r="AV1186" s="114"/>
    </row>
    <row r="1187" spans="1:48" ht="22.5" customHeight="1" x14ac:dyDescent="0.25">
      <c r="A1187" s="93" t="str">
        <f t="shared" si="185"/>
        <v>1101.</v>
      </c>
      <c r="B1187" s="93">
        <v>5586</v>
      </c>
      <c r="C1187" s="220" t="s">
        <v>730</v>
      </c>
      <c r="D1187" s="4">
        <v>1967</v>
      </c>
      <c r="E1187" s="9" t="s">
        <v>23</v>
      </c>
      <c r="F1187" s="4" t="s">
        <v>24</v>
      </c>
      <c r="G1187" s="10">
        <v>2</v>
      </c>
      <c r="H1187" s="10">
        <v>1</v>
      </c>
      <c r="I1187" s="11">
        <v>362.5</v>
      </c>
      <c r="J1187" s="11">
        <v>362.5</v>
      </c>
      <c r="K1187" s="11">
        <v>362.5</v>
      </c>
      <c r="L1187" s="35">
        <v>8</v>
      </c>
      <c r="M1187" s="11">
        <f t="shared" si="187"/>
        <v>1299261.19</v>
      </c>
      <c r="N1187" s="11"/>
      <c r="O1187" s="11"/>
      <c r="P1187" s="11"/>
      <c r="Q1187" s="11">
        <f t="shared" si="188"/>
        <v>1299261.19</v>
      </c>
      <c r="R1187" s="11"/>
      <c r="S1187" s="35"/>
      <c r="T1187" s="11"/>
      <c r="U1187" s="11">
        <v>361</v>
      </c>
      <c r="V1187" s="11">
        <v>1299261.19</v>
      </c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74"/>
      <c r="AG1187" s="29" t="s">
        <v>197</v>
      </c>
      <c r="AH1187" s="118"/>
      <c r="AI1187" s="95"/>
      <c r="AJ1187" s="182"/>
      <c r="AK1187" s="182"/>
      <c r="AL1187" s="182"/>
      <c r="AM1187" s="182"/>
      <c r="AN1187" s="182"/>
      <c r="AO1187" s="70">
        <f>MAX(AO$26:AO1186)+1</f>
        <v>1101</v>
      </c>
      <c r="AP1187" s="70" t="s">
        <v>142</v>
      </c>
      <c r="AQ1187" s="70" t="str">
        <f t="shared" si="186"/>
        <v>1101.</v>
      </c>
      <c r="AS1187" s="70"/>
      <c r="AV1187" s="114"/>
    </row>
    <row r="1188" spans="1:48" ht="22.5" customHeight="1" x14ac:dyDescent="0.25">
      <c r="A1188" s="93" t="str">
        <f t="shared" si="185"/>
        <v>1102.</v>
      </c>
      <c r="B1188" s="93">
        <v>5550</v>
      </c>
      <c r="C1188" s="220" t="s">
        <v>1238</v>
      </c>
      <c r="D1188" s="4">
        <v>1917</v>
      </c>
      <c r="E1188" s="9" t="s">
        <v>23</v>
      </c>
      <c r="F1188" s="4" t="s">
        <v>24</v>
      </c>
      <c r="G1188" s="10">
        <v>1</v>
      </c>
      <c r="H1188" s="10">
        <v>1</v>
      </c>
      <c r="I1188" s="11">
        <v>176.6</v>
      </c>
      <c r="J1188" s="11">
        <v>127.6</v>
      </c>
      <c r="K1188" s="11">
        <v>127.6</v>
      </c>
      <c r="L1188" s="35">
        <v>10</v>
      </c>
      <c r="M1188" s="11">
        <f t="shared" si="187"/>
        <v>108500</v>
      </c>
      <c r="N1188" s="11"/>
      <c r="O1188" s="11"/>
      <c r="P1188" s="11"/>
      <c r="Q1188" s="11">
        <f t="shared" si="188"/>
        <v>108500</v>
      </c>
      <c r="R1188" s="11">
        <v>108500</v>
      </c>
      <c r="S1188" s="35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74"/>
      <c r="AG1188" s="29" t="s">
        <v>197</v>
      </c>
      <c r="AH1188" s="118"/>
      <c r="AI1188" s="95"/>
      <c r="AJ1188" s="182" t="s">
        <v>1393</v>
      </c>
      <c r="AK1188" s="182"/>
      <c r="AL1188" s="182"/>
      <c r="AM1188" s="182"/>
      <c r="AN1188" s="182"/>
      <c r="AO1188" s="70">
        <f>MAX(AO$26:AO1187)+1</f>
        <v>1102</v>
      </c>
      <c r="AP1188" s="70" t="s">
        <v>142</v>
      </c>
      <c r="AQ1188" s="70" t="str">
        <f t="shared" si="186"/>
        <v>1102.</v>
      </c>
      <c r="AS1188" s="70"/>
      <c r="AV1188" s="114"/>
    </row>
    <row r="1189" spans="1:48" ht="22.5" customHeight="1" x14ac:dyDescent="0.25">
      <c r="A1189" s="93" t="str">
        <f t="shared" si="185"/>
        <v>1103.</v>
      </c>
      <c r="B1189" s="93">
        <v>3137</v>
      </c>
      <c r="C1189" s="220" t="s">
        <v>725</v>
      </c>
      <c r="D1189" s="4">
        <v>1967</v>
      </c>
      <c r="E1189" s="9" t="s">
        <v>23</v>
      </c>
      <c r="F1189" s="4" t="s">
        <v>24</v>
      </c>
      <c r="G1189" s="10">
        <v>2</v>
      </c>
      <c r="H1189" s="10">
        <v>2</v>
      </c>
      <c r="I1189" s="11">
        <v>552.82000000000005</v>
      </c>
      <c r="J1189" s="11">
        <v>492.1</v>
      </c>
      <c r="K1189" s="11">
        <v>492.1</v>
      </c>
      <c r="L1189" s="35">
        <v>27</v>
      </c>
      <c r="M1189" s="11">
        <f t="shared" si="187"/>
        <v>1742717.6</v>
      </c>
      <c r="N1189" s="11"/>
      <c r="O1189" s="11"/>
      <c r="P1189" s="11"/>
      <c r="Q1189" s="11">
        <f t="shared" si="188"/>
        <v>1742717.6</v>
      </c>
      <c r="R1189" s="11"/>
      <c r="S1189" s="35"/>
      <c r="T1189" s="11"/>
      <c r="U1189" s="11">
        <v>497</v>
      </c>
      <c r="V1189" s="11">
        <v>1742717.6</v>
      </c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74"/>
      <c r="AG1189" s="29" t="s">
        <v>197</v>
      </c>
      <c r="AH1189" s="118"/>
      <c r="AI1189" s="95"/>
      <c r="AJ1189" s="182"/>
      <c r="AK1189" s="182"/>
      <c r="AL1189" s="182"/>
      <c r="AM1189" s="182"/>
      <c r="AN1189" s="182"/>
      <c r="AO1189" s="70">
        <f>MAX(AO$26:AO1188)+1</f>
        <v>1103</v>
      </c>
      <c r="AP1189" s="70" t="s">
        <v>142</v>
      </c>
      <c r="AQ1189" s="70" t="str">
        <f t="shared" si="186"/>
        <v>1103.</v>
      </c>
      <c r="AS1189" s="70"/>
      <c r="AV1189" s="114"/>
    </row>
    <row r="1190" spans="1:48" ht="22.5" customHeight="1" x14ac:dyDescent="0.25">
      <c r="A1190" s="93" t="str">
        <f t="shared" si="185"/>
        <v>1104.</v>
      </c>
      <c r="B1190" s="93">
        <v>3139</v>
      </c>
      <c r="C1190" s="220" t="s">
        <v>726</v>
      </c>
      <c r="D1190" s="4">
        <v>1962</v>
      </c>
      <c r="E1190" s="9" t="s">
        <v>23</v>
      </c>
      <c r="F1190" s="4" t="s">
        <v>24</v>
      </c>
      <c r="G1190" s="10">
        <v>2</v>
      </c>
      <c r="H1190" s="10">
        <v>2</v>
      </c>
      <c r="I1190" s="11">
        <v>491.1</v>
      </c>
      <c r="J1190" s="11">
        <v>362.6</v>
      </c>
      <c r="K1190" s="11">
        <v>362.6</v>
      </c>
      <c r="L1190" s="35">
        <v>16</v>
      </c>
      <c r="M1190" s="11">
        <f t="shared" si="187"/>
        <v>207974.58</v>
      </c>
      <c r="N1190" s="11"/>
      <c r="O1190" s="11"/>
      <c r="P1190" s="11"/>
      <c r="Q1190" s="11">
        <f t="shared" si="188"/>
        <v>207974.58</v>
      </c>
      <c r="R1190" s="11">
        <v>207974.58</v>
      </c>
      <c r="S1190" s="35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74"/>
      <c r="AG1190" s="29" t="s">
        <v>197</v>
      </c>
      <c r="AH1190" s="118"/>
      <c r="AI1190" s="95"/>
      <c r="AJ1190" s="182" t="s">
        <v>1393</v>
      </c>
      <c r="AK1190" s="182"/>
      <c r="AL1190" s="182"/>
      <c r="AM1190" s="182"/>
      <c r="AN1190" s="182"/>
      <c r="AO1190" s="70">
        <f>MAX(AO$26:AO1189)+1</f>
        <v>1104</v>
      </c>
      <c r="AP1190" s="70" t="s">
        <v>142</v>
      </c>
      <c r="AQ1190" s="70" t="str">
        <f t="shared" si="186"/>
        <v>1104.</v>
      </c>
      <c r="AS1190" s="70"/>
      <c r="AV1190" s="114"/>
    </row>
    <row r="1191" spans="1:48" ht="22.5" customHeight="1" x14ac:dyDescent="0.25">
      <c r="A1191" s="93" t="str">
        <f t="shared" si="185"/>
        <v>1105.</v>
      </c>
      <c r="B1191" s="93">
        <v>3166</v>
      </c>
      <c r="C1191" s="220" t="s">
        <v>727</v>
      </c>
      <c r="D1191" s="4">
        <v>1965</v>
      </c>
      <c r="E1191" s="9" t="s">
        <v>23</v>
      </c>
      <c r="F1191" s="4" t="s">
        <v>24</v>
      </c>
      <c r="G1191" s="10">
        <v>2</v>
      </c>
      <c r="H1191" s="10">
        <v>1</v>
      </c>
      <c r="I1191" s="11">
        <v>434.6</v>
      </c>
      <c r="J1191" s="11">
        <v>380.9</v>
      </c>
      <c r="K1191" s="11">
        <v>380.9</v>
      </c>
      <c r="L1191" s="35">
        <v>19</v>
      </c>
      <c r="M1191" s="11">
        <f t="shared" si="187"/>
        <v>153236.34</v>
      </c>
      <c r="N1191" s="11"/>
      <c r="O1191" s="11"/>
      <c r="P1191" s="11"/>
      <c r="Q1191" s="11">
        <f t="shared" si="188"/>
        <v>153236.34</v>
      </c>
      <c r="R1191" s="11">
        <v>153236.34</v>
      </c>
      <c r="S1191" s="35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74"/>
      <c r="AG1191" s="29" t="s">
        <v>197</v>
      </c>
      <c r="AH1191" s="118"/>
      <c r="AI1191" s="95"/>
      <c r="AJ1191" s="182" t="s">
        <v>1393</v>
      </c>
      <c r="AK1191" s="182"/>
      <c r="AL1191" s="182"/>
      <c r="AM1191" s="182"/>
      <c r="AN1191" s="182"/>
      <c r="AO1191" s="70">
        <f>MAX(AO$26:AO1190)+1</f>
        <v>1105</v>
      </c>
      <c r="AP1191" s="70" t="s">
        <v>142</v>
      </c>
      <c r="AQ1191" s="70" t="str">
        <f t="shared" si="186"/>
        <v>1105.</v>
      </c>
      <c r="AS1191" s="70"/>
      <c r="AV1191" s="114"/>
    </row>
    <row r="1192" spans="1:48" ht="22.5" customHeight="1" x14ac:dyDescent="0.25">
      <c r="A1192" s="93" t="str">
        <f t="shared" si="185"/>
        <v>1106.</v>
      </c>
      <c r="B1192" s="93">
        <v>3219</v>
      </c>
      <c r="C1192" s="220" t="s">
        <v>1193</v>
      </c>
      <c r="D1192" s="4">
        <v>1938</v>
      </c>
      <c r="E1192" s="9" t="s">
        <v>23</v>
      </c>
      <c r="F1192" s="4" t="s">
        <v>24</v>
      </c>
      <c r="G1192" s="10">
        <v>4</v>
      </c>
      <c r="H1192" s="10">
        <v>2</v>
      </c>
      <c r="I1192" s="11">
        <v>2834.2</v>
      </c>
      <c r="J1192" s="11">
        <v>2208.4</v>
      </c>
      <c r="K1192" s="11">
        <v>2208.4</v>
      </c>
      <c r="L1192" s="35">
        <v>93</v>
      </c>
      <c r="M1192" s="11">
        <f t="shared" si="187"/>
        <v>6343154.3300000001</v>
      </c>
      <c r="N1192" s="11"/>
      <c r="O1192" s="11"/>
      <c r="P1192" s="11"/>
      <c r="Q1192" s="11">
        <f t="shared" si="188"/>
        <v>6343154.3300000001</v>
      </c>
      <c r="R1192" s="11"/>
      <c r="S1192" s="35"/>
      <c r="T1192" s="11"/>
      <c r="U1192" s="11">
        <v>1445</v>
      </c>
      <c r="V1192" s="11">
        <v>6343154.3300000001</v>
      </c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74"/>
      <c r="AG1192" s="29" t="s">
        <v>197</v>
      </c>
      <c r="AH1192" s="118"/>
      <c r="AI1192" s="95"/>
      <c r="AJ1192" s="182"/>
      <c r="AK1192" s="182"/>
      <c r="AL1192" s="182"/>
      <c r="AM1192" s="182"/>
      <c r="AN1192" s="182"/>
      <c r="AO1192" s="70">
        <f>MAX(AO$26:AO1191)+1</f>
        <v>1106</v>
      </c>
      <c r="AP1192" s="70" t="s">
        <v>142</v>
      </c>
      <c r="AQ1192" s="70" t="str">
        <f t="shared" si="186"/>
        <v>1106.</v>
      </c>
      <c r="AS1192" s="70"/>
      <c r="AV1192" s="114"/>
    </row>
    <row r="1193" spans="1:48" ht="24.75" customHeight="1" x14ac:dyDescent="0.25">
      <c r="A1193" s="93" t="str">
        <f t="shared" si="185"/>
        <v>1107.</v>
      </c>
      <c r="B1193" s="93">
        <v>3142</v>
      </c>
      <c r="C1193" s="240" t="s">
        <v>734</v>
      </c>
      <c r="D1193" s="4">
        <v>1972</v>
      </c>
      <c r="E1193" s="9" t="s">
        <v>23</v>
      </c>
      <c r="F1193" s="4" t="s">
        <v>24</v>
      </c>
      <c r="G1193" s="10">
        <v>2</v>
      </c>
      <c r="H1193" s="10">
        <v>1</v>
      </c>
      <c r="I1193" s="11">
        <v>329</v>
      </c>
      <c r="J1193" s="11">
        <v>303.8</v>
      </c>
      <c r="K1193" s="11">
        <v>303.8</v>
      </c>
      <c r="L1193" s="35">
        <v>8</v>
      </c>
      <c r="M1193" s="11">
        <f t="shared" si="187"/>
        <v>1175101.82</v>
      </c>
      <c r="N1193" s="11"/>
      <c r="O1193" s="11"/>
      <c r="P1193" s="11"/>
      <c r="Q1193" s="11">
        <f t="shared" si="188"/>
        <v>1175101.82</v>
      </c>
      <c r="R1193" s="11"/>
      <c r="S1193" s="35"/>
      <c r="T1193" s="11"/>
      <c r="U1193" s="11">
        <v>305.8</v>
      </c>
      <c r="V1193" s="11">
        <v>1175101.82</v>
      </c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74"/>
      <c r="AG1193" s="29" t="s">
        <v>197</v>
      </c>
      <c r="AH1193" s="118"/>
      <c r="AI1193" s="159"/>
      <c r="AJ1193" s="182"/>
      <c r="AK1193" s="182"/>
      <c r="AL1193" s="182"/>
      <c r="AM1193" s="182"/>
      <c r="AN1193" s="182"/>
      <c r="AO1193" s="70">
        <f>MAX(AO$26:AO1192)+1</f>
        <v>1107</v>
      </c>
      <c r="AP1193" s="70" t="s">
        <v>142</v>
      </c>
      <c r="AQ1193" s="70" t="str">
        <f t="shared" si="186"/>
        <v>1107.</v>
      </c>
      <c r="AS1193" s="70"/>
      <c r="AV1193" s="114"/>
    </row>
    <row r="1194" spans="1:48" ht="22.5" customHeight="1" x14ac:dyDescent="0.25">
      <c r="A1194" s="93" t="str">
        <f t="shared" si="185"/>
        <v>1108.</v>
      </c>
      <c r="B1194" s="93">
        <v>3213</v>
      </c>
      <c r="C1194" s="240" t="s">
        <v>1369</v>
      </c>
      <c r="D1194" s="4">
        <v>1987</v>
      </c>
      <c r="E1194" s="9" t="s">
        <v>23</v>
      </c>
      <c r="F1194" s="4" t="s">
        <v>26</v>
      </c>
      <c r="G1194" s="10">
        <v>5</v>
      </c>
      <c r="H1194" s="10">
        <v>5</v>
      </c>
      <c r="I1194" s="11">
        <v>4051.1</v>
      </c>
      <c r="J1194" s="11">
        <v>3466.9</v>
      </c>
      <c r="K1194" s="11">
        <v>3466.9</v>
      </c>
      <c r="L1194" s="35">
        <v>160</v>
      </c>
      <c r="M1194" s="11">
        <f t="shared" si="187"/>
        <v>1989727.56</v>
      </c>
      <c r="N1194" s="11"/>
      <c r="O1194" s="11"/>
      <c r="P1194" s="11"/>
      <c r="Q1194" s="11">
        <f t="shared" si="188"/>
        <v>1989727.56</v>
      </c>
      <c r="R1194" s="11"/>
      <c r="S1194" s="35"/>
      <c r="T1194" s="11"/>
      <c r="U1194" s="11">
        <v>909</v>
      </c>
      <c r="V1194" s="11">
        <v>1989727.56</v>
      </c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74"/>
      <c r="AG1194" s="29" t="s">
        <v>197</v>
      </c>
      <c r="AH1194" s="118"/>
      <c r="AI1194" s="159"/>
      <c r="AJ1194" s="182"/>
      <c r="AK1194" s="182"/>
      <c r="AL1194" s="182"/>
      <c r="AM1194" s="182"/>
      <c r="AN1194" s="182"/>
      <c r="AO1194" s="70">
        <f>MAX(AO$26:AO1193)+1</f>
        <v>1108</v>
      </c>
      <c r="AP1194" s="70" t="s">
        <v>142</v>
      </c>
      <c r="AQ1194" s="70" t="str">
        <f t="shared" si="186"/>
        <v>1108.</v>
      </c>
      <c r="AS1194" s="70"/>
      <c r="AV1194" s="114"/>
    </row>
    <row r="1195" spans="1:48" ht="22.5" customHeight="1" x14ac:dyDescent="0.25">
      <c r="A1195" s="93" t="str">
        <f t="shared" si="185"/>
        <v/>
      </c>
      <c r="B1195" s="93"/>
      <c r="C1195" s="236" t="s">
        <v>190</v>
      </c>
      <c r="D1195" s="8"/>
      <c r="E1195" s="9"/>
      <c r="F1195" s="8"/>
      <c r="G1195" s="14"/>
      <c r="H1195" s="14"/>
      <c r="I1195" s="6">
        <f>SUM(I1196:I1257)</f>
        <v>73057.609999999971</v>
      </c>
      <c r="J1195" s="6">
        <f>SUM(J1196:J1257)</f>
        <v>59365.94</v>
      </c>
      <c r="K1195" s="6">
        <f>SUM(K1196:K1257)</f>
        <v>59168.44</v>
      </c>
      <c r="L1195" s="6">
        <f>SUM(L1196:L1257)</f>
        <v>2630</v>
      </c>
      <c r="M1195" s="6">
        <f>SUM(M1196:M1257)</f>
        <v>111133479.88999999</v>
      </c>
      <c r="N1195" s="6"/>
      <c r="O1195" s="6"/>
      <c r="P1195" s="6"/>
      <c r="Q1195" s="6">
        <f>SUM(Q1196:Q1257)</f>
        <v>111133479.88999999</v>
      </c>
      <c r="R1195" s="6">
        <f>SUM(R1196:R1257)</f>
        <v>8748688.8599999994</v>
      </c>
      <c r="S1195" s="6"/>
      <c r="T1195" s="6"/>
      <c r="U1195" s="6">
        <f>SUM(U1196:U1257)</f>
        <v>17673.25</v>
      </c>
      <c r="V1195" s="6">
        <f>SUM(V1196:V1257)</f>
        <v>94207733.929999992</v>
      </c>
      <c r="W1195" s="6"/>
      <c r="X1195" s="6"/>
      <c r="Y1195" s="6">
        <f>SUM(Y1196:Y1257)</f>
        <v>3042.96</v>
      </c>
      <c r="Z1195" s="6">
        <f>SUM(Z1196:Z1257)</f>
        <v>7341213.6199999992</v>
      </c>
      <c r="AA1195" s="6">
        <f>SUM(AA1196:AA1257)</f>
        <v>312.24</v>
      </c>
      <c r="AB1195" s="6">
        <f>SUM(AB1196:AB1257)</f>
        <v>835843.48</v>
      </c>
      <c r="AC1195" s="6"/>
      <c r="AD1195" s="6"/>
      <c r="AE1195" s="6"/>
      <c r="AF1195" s="6"/>
      <c r="AG1195" s="30"/>
      <c r="AH1195" s="101"/>
      <c r="AI1195" s="167"/>
      <c r="AJ1195" s="182"/>
      <c r="AK1195" s="182"/>
      <c r="AL1195" s="182"/>
      <c r="AM1195" s="182"/>
      <c r="AN1195" s="182"/>
      <c r="AQ1195" s="70" t="str">
        <f t="shared" si="186"/>
        <v/>
      </c>
      <c r="AR1195" s="70"/>
      <c r="AS1195" s="70"/>
      <c r="AV1195" s="114"/>
    </row>
    <row r="1196" spans="1:48" ht="22.5" customHeight="1" x14ac:dyDescent="0.25">
      <c r="A1196" s="93" t="str">
        <f t="shared" si="185"/>
        <v>1109.</v>
      </c>
      <c r="B1196" s="93">
        <v>3177</v>
      </c>
      <c r="C1196" s="220" t="s">
        <v>728</v>
      </c>
      <c r="D1196" s="4">
        <v>1967</v>
      </c>
      <c r="E1196" s="9" t="s">
        <v>23</v>
      </c>
      <c r="F1196" s="4" t="s">
        <v>24</v>
      </c>
      <c r="G1196" s="10">
        <v>2</v>
      </c>
      <c r="H1196" s="10">
        <v>2</v>
      </c>
      <c r="I1196" s="11">
        <v>546</v>
      </c>
      <c r="J1196" s="11">
        <v>473.8</v>
      </c>
      <c r="K1196" s="11">
        <v>473.8</v>
      </c>
      <c r="L1196" s="35">
        <v>21</v>
      </c>
      <c r="M1196" s="11">
        <f t="shared" ref="M1196:M1227" si="189">R1196+T1196+V1196+X1196+Z1196+AB1196+AE1196+AF1196</f>
        <v>1935118.14</v>
      </c>
      <c r="N1196" s="11"/>
      <c r="O1196" s="11"/>
      <c r="P1196" s="11"/>
      <c r="Q1196" s="11">
        <f t="shared" ref="Q1196:Q1216" si="190">M1196</f>
        <v>1935118.14</v>
      </c>
      <c r="R1196" s="11"/>
      <c r="S1196" s="35"/>
      <c r="T1196" s="11"/>
      <c r="U1196" s="11">
        <v>468</v>
      </c>
      <c r="V1196" s="11">
        <v>1935118.14</v>
      </c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74"/>
      <c r="AG1196" s="29" t="s">
        <v>197</v>
      </c>
      <c r="AH1196" s="118"/>
      <c r="AI1196" s="95"/>
      <c r="AJ1196" s="182"/>
      <c r="AK1196" s="182"/>
      <c r="AL1196" s="182"/>
      <c r="AM1196" s="182"/>
      <c r="AN1196" s="182"/>
      <c r="AO1196" s="70">
        <f>MAX(AO$26:AO1195)+1</f>
        <v>1109</v>
      </c>
      <c r="AP1196" s="70" t="s">
        <v>142</v>
      </c>
      <c r="AQ1196" s="70" t="str">
        <f t="shared" si="186"/>
        <v>1109.</v>
      </c>
      <c r="AS1196" s="70"/>
      <c r="AV1196" s="114"/>
    </row>
    <row r="1197" spans="1:48" ht="22.5" customHeight="1" x14ac:dyDescent="0.25">
      <c r="A1197" s="93" t="str">
        <f t="shared" si="185"/>
        <v>1110.</v>
      </c>
      <c r="B1197" s="93">
        <v>3222</v>
      </c>
      <c r="C1197" s="240" t="s">
        <v>738</v>
      </c>
      <c r="D1197" s="4">
        <v>1970</v>
      </c>
      <c r="E1197" s="9" t="s">
        <v>23</v>
      </c>
      <c r="F1197" s="4" t="s">
        <v>24</v>
      </c>
      <c r="G1197" s="10">
        <v>2</v>
      </c>
      <c r="H1197" s="10">
        <v>2</v>
      </c>
      <c r="I1197" s="11">
        <v>453.6</v>
      </c>
      <c r="J1197" s="11">
        <v>393.6</v>
      </c>
      <c r="K1197" s="11">
        <v>393.6</v>
      </c>
      <c r="L1197" s="35">
        <v>21</v>
      </c>
      <c r="M1197" s="11">
        <f t="shared" si="189"/>
        <v>2261206.15</v>
      </c>
      <c r="N1197" s="11"/>
      <c r="O1197" s="11"/>
      <c r="P1197" s="11"/>
      <c r="Q1197" s="11">
        <f t="shared" si="190"/>
        <v>2261206.15</v>
      </c>
      <c r="R1197" s="11"/>
      <c r="S1197" s="35"/>
      <c r="T1197" s="11"/>
      <c r="U1197" s="11">
        <v>463</v>
      </c>
      <c r="V1197" s="11">
        <v>2261206.15</v>
      </c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74"/>
      <c r="AG1197" s="29" t="s">
        <v>197</v>
      </c>
      <c r="AH1197" s="118"/>
      <c r="AI1197" s="159"/>
      <c r="AJ1197" s="182"/>
      <c r="AK1197" s="182"/>
      <c r="AL1197" s="182"/>
      <c r="AM1197" s="182"/>
      <c r="AN1197" s="182"/>
      <c r="AO1197" s="70">
        <f>MAX(AO$26:AO1196)+1</f>
        <v>1110</v>
      </c>
      <c r="AP1197" s="70" t="s">
        <v>142</v>
      </c>
      <c r="AQ1197" s="70" t="str">
        <f t="shared" si="186"/>
        <v>1110.</v>
      </c>
      <c r="AS1197" s="70"/>
      <c r="AV1197" s="114"/>
    </row>
    <row r="1198" spans="1:48" ht="22.5" customHeight="1" x14ac:dyDescent="0.25">
      <c r="A1198" s="93" t="str">
        <f t="shared" si="185"/>
        <v>1111.</v>
      </c>
      <c r="B1198" s="93">
        <v>3193</v>
      </c>
      <c r="C1198" s="220" t="s">
        <v>736</v>
      </c>
      <c r="D1198" s="4">
        <v>1972</v>
      </c>
      <c r="E1198" s="9" t="s">
        <v>23</v>
      </c>
      <c r="F1198" s="4" t="s">
        <v>24</v>
      </c>
      <c r="G1198" s="10">
        <v>2</v>
      </c>
      <c r="H1198" s="10">
        <v>2</v>
      </c>
      <c r="I1198" s="11">
        <v>554.22</v>
      </c>
      <c r="J1198" s="11">
        <v>502.3</v>
      </c>
      <c r="K1198" s="11">
        <v>502.3</v>
      </c>
      <c r="L1198" s="35">
        <v>24</v>
      </c>
      <c r="M1198" s="11">
        <f t="shared" si="189"/>
        <v>2104450.64</v>
      </c>
      <c r="N1198" s="11"/>
      <c r="O1198" s="11"/>
      <c r="P1198" s="11"/>
      <c r="Q1198" s="11">
        <f t="shared" si="190"/>
        <v>2104450.64</v>
      </c>
      <c r="R1198" s="11"/>
      <c r="S1198" s="35"/>
      <c r="T1198" s="11"/>
      <c r="U1198" s="11">
        <v>492</v>
      </c>
      <c r="V1198" s="11">
        <v>2104450.64</v>
      </c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74"/>
      <c r="AG1198" s="29" t="s">
        <v>197</v>
      </c>
      <c r="AH1198" s="118"/>
      <c r="AI1198" s="95"/>
      <c r="AJ1198" s="182"/>
      <c r="AK1198" s="182"/>
      <c r="AL1198" s="182"/>
      <c r="AM1198" s="182"/>
      <c r="AN1198" s="182"/>
      <c r="AO1198" s="70">
        <f>MAX(AO$26:AO1197)+1</f>
        <v>1111</v>
      </c>
      <c r="AP1198" s="70" t="s">
        <v>142</v>
      </c>
      <c r="AQ1198" s="70" t="str">
        <f t="shared" si="186"/>
        <v>1111.</v>
      </c>
      <c r="AS1198" s="70"/>
      <c r="AV1198" s="114"/>
    </row>
    <row r="1199" spans="1:48" ht="22.5" customHeight="1" x14ac:dyDescent="0.25">
      <c r="A1199" s="93" t="str">
        <f t="shared" si="185"/>
        <v>1112.</v>
      </c>
      <c r="B1199" s="93">
        <v>3238</v>
      </c>
      <c r="C1199" s="220" t="s">
        <v>731</v>
      </c>
      <c r="D1199" s="4">
        <v>1960</v>
      </c>
      <c r="E1199" s="9" t="s">
        <v>23</v>
      </c>
      <c r="F1199" s="4" t="s">
        <v>24</v>
      </c>
      <c r="G1199" s="10">
        <v>2</v>
      </c>
      <c r="H1199" s="10">
        <v>1</v>
      </c>
      <c r="I1199" s="11">
        <v>739.8</v>
      </c>
      <c r="J1199" s="11">
        <v>364.8</v>
      </c>
      <c r="K1199" s="11">
        <v>364.8</v>
      </c>
      <c r="L1199" s="35">
        <v>8</v>
      </c>
      <c r="M1199" s="11">
        <f t="shared" si="189"/>
        <v>1897615.14</v>
      </c>
      <c r="N1199" s="11"/>
      <c r="O1199" s="11"/>
      <c r="P1199" s="11"/>
      <c r="Q1199" s="11">
        <f t="shared" si="190"/>
        <v>1897615.14</v>
      </c>
      <c r="R1199" s="11"/>
      <c r="S1199" s="35"/>
      <c r="T1199" s="11"/>
      <c r="U1199" s="11">
        <v>454</v>
      </c>
      <c r="V1199" s="11">
        <v>1897615.14</v>
      </c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74"/>
      <c r="AG1199" s="29" t="s">
        <v>197</v>
      </c>
      <c r="AH1199" s="118"/>
      <c r="AI1199" s="95"/>
      <c r="AJ1199" s="182"/>
      <c r="AK1199" s="182"/>
      <c r="AL1199" s="182"/>
      <c r="AM1199" s="182"/>
      <c r="AN1199" s="182"/>
      <c r="AO1199" s="70">
        <f>MAX(AO$26:AO1198)+1</f>
        <v>1112</v>
      </c>
      <c r="AP1199" s="70" t="s">
        <v>142</v>
      </c>
      <c r="AQ1199" s="70" t="str">
        <f t="shared" si="186"/>
        <v>1112.</v>
      </c>
      <c r="AS1199" s="70"/>
      <c r="AV1199" s="114"/>
    </row>
    <row r="1200" spans="1:48" ht="22.5" customHeight="1" x14ac:dyDescent="0.25">
      <c r="A1200" s="93" t="str">
        <f t="shared" si="185"/>
        <v>1113.</v>
      </c>
      <c r="B1200" s="93">
        <v>3191</v>
      </c>
      <c r="C1200" s="240" t="s">
        <v>735</v>
      </c>
      <c r="D1200" s="4">
        <v>1970</v>
      </c>
      <c r="E1200" s="9" t="s">
        <v>23</v>
      </c>
      <c r="F1200" s="4" t="s">
        <v>24</v>
      </c>
      <c r="G1200" s="10">
        <v>2</v>
      </c>
      <c r="H1200" s="10">
        <v>2</v>
      </c>
      <c r="I1200" s="11">
        <v>556.70000000000005</v>
      </c>
      <c r="J1200" s="11">
        <v>509.7</v>
      </c>
      <c r="K1200" s="11">
        <v>509.7</v>
      </c>
      <c r="L1200" s="35">
        <v>21</v>
      </c>
      <c r="M1200" s="11">
        <f t="shared" si="189"/>
        <v>2257047.48</v>
      </c>
      <c r="N1200" s="11"/>
      <c r="O1200" s="11"/>
      <c r="P1200" s="11"/>
      <c r="Q1200" s="11">
        <f t="shared" si="190"/>
        <v>2257047.48</v>
      </c>
      <c r="R1200" s="11"/>
      <c r="S1200" s="35"/>
      <c r="T1200" s="11"/>
      <c r="U1200" s="11">
        <v>530.4</v>
      </c>
      <c r="V1200" s="11">
        <v>2257047.48</v>
      </c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74"/>
      <c r="AG1200" s="29" t="s">
        <v>197</v>
      </c>
      <c r="AH1200" s="118"/>
      <c r="AI1200" s="159"/>
      <c r="AJ1200" s="182"/>
      <c r="AK1200" s="182"/>
      <c r="AL1200" s="182"/>
      <c r="AM1200" s="182"/>
      <c r="AN1200" s="182"/>
      <c r="AO1200" s="70">
        <f>MAX(AO$26:AO1199)+1</f>
        <v>1113</v>
      </c>
      <c r="AP1200" s="70" t="s">
        <v>142</v>
      </c>
      <c r="AQ1200" s="70" t="str">
        <f t="shared" si="186"/>
        <v>1113.</v>
      </c>
      <c r="AS1200" s="70"/>
      <c r="AV1200" s="114"/>
    </row>
    <row r="1201" spans="1:48" ht="22.5" customHeight="1" x14ac:dyDescent="0.25">
      <c r="A1201" s="93" t="str">
        <f t="shared" si="185"/>
        <v>1114.</v>
      </c>
      <c r="B1201" s="93">
        <v>3170</v>
      </c>
      <c r="C1201" s="240" t="s">
        <v>741</v>
      </c>
      <c r="D1201" s="4">
        <v>1977</v>
      </c>
      <c r="E1201" s="9" t="s">
        <v>23</v>
      </c>
      <c r="F1201" s="4" t="s">
        <v>26</v>
      </c>
      <c r="G1201" s="10">
        <v>2</v>
      </c>
      <c r="H1201" s="10">
        <v>2</v>
      </c>
      <c r="I1201" s="11">
        <v>1838.4</v>
      </c>
      <c r="J1201" s="11">
        <v>735.4</v>
      </c>
      <c r="K1201" s="11">
        <v>735.4</v>
      </c>
      <c r="L1201" s="35">
        <v>31</v>
      </c>
      <c r="M1201" s="11">
        <f t="shared" si="189"/>
        <v>2624804.2400000002</v>
      </c>
      <c r="N1201" s="11"/>
      <c r="O1201" s="11"/>
      <c r="P1201" s="11"/>
      <c r="Q1201" s="11">
        <f t="shared" si="190"/>
        <v>2624804.2400000002</v>
      </c>
      <c r="R1201" s="11"/>
      <c r="S1201" s="35"/>
      <c r="T1201" s="11"/>
      <c r="U1201" s="11">
        <v>698.5</v>
      </c>
      <c r="V1201" s="11">
        <v>2624804.2400000002</v>
      </c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74"/>
      <c r="AG1201" s="29" t="s">
        <v>197</v>
      </c>
      <c r="AH1201" s="118"/>
      <c r="AI1201" s="159"/>
      <c r="AJ1201" s="182"/>
      <c r="AK1201" s="182"/>
      <c r="AL1201" s="182"/>
      <c r="AM1201" s="182"/>
      <c r="AN1201" s="182"/>
      <c r="AO1201" s="70">
        <f>MAX(AO$26:AO1200)+1</f>
        <v>1114</v>
      </c>
      <c r="AP1201" s="70" t="s">
        <v>142</v>
      </c>
      <c r="AQ1201" s="70" t="str">
        <f t="shared" si="186"/>
        <v>1114.</v>
      </c>
      <c r="AS1201" s="70"/>
      <c r="AV1201" s="114"/>
    </row>
    <row r="1202" spans="1:48" ht="22.5" customHeight="1" x14ac:dyDescent="0.25">
      <c r="A1202" s="93" t="str">
        <f t="shared" si="185"/>
        <v>1115.</v>
      </c>
      <c r="B1202" s="93">
        <v>3229</v>
      </c>
      <c r="C1202" s="240" t="s">
        <v>739</v>
      </c>
      <c r="D1202" s="4">
        <v>1971</v>
      </c>
      <c r="E1202" s="9" t="s">
        <v>23</v>
      </c>
      <c r="F1202" s="4" t="s">
        <v>24</v>
      </c>
      <c r="G1202" s="10">
        <v>2</v>
      </c>
      <c r="H1202" s="10">
        <v>2</v>
      </c>
      <c r="I1202" s="11">
        <v>747.2</v>
      </c>
      <c r="J1202" s="11">
        <v>707.3</v>
      </c>
      <c r="K1202" s="11">
        <v>707.3</v>
      </c>
      <c r="L1202" s="35">
        <v>25</v>
      </c>
      <c r="M1202" s="11">
        <f t="shared" si="189"/>
        <v>215307.98</v>
      </c>
      <c r="N1202" s="11"/>
      <c r="O1202" s="11"/>
      <c r="P1202" s="11"/>
      <c r="Q1202" s="11">
        <f t="shared" si="190"/>
        <v>215307.98</v>
      </c>
      <c r="R1202" s="11">
        <v>215307.98</v>
      </c>
      <c r="S1202" s="35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74"/>
      <c r="AG1202" s="29" t="s">
        <v>197</v>
      </c>
      <c r="AH1202" s="118"/>
      <c r="AI1202" s="159"/>
      <c r="AJ1202" s="182" t="s">
        <v>1396</v>
      </c>
      <c r="AK1202" s="182"/>
      <c r="AL1202" s="182"/>
      <c r="AM1202" s="182"/>
      <c r="AN1202" s="182"/>
      <c r="AO1202" s="70">
        <f>MAX(AO$26:AO1201)+1</f>
        <v>1115</v>
      </c>
      <c r="AP1202" s="70" t="s">
        <v>142</v>
      </c>
      <c r="AQ1202" s="70" t="str">
        <f t="shared" si="186"/>
        <v>1115.</v>
      </c>
      <c r="AS1202" s="70"/>
      <c r="AV1202" s="114"/>
    </row>
    <row r="1203" spans="1:48" ht="22.5" customHeight="1" x14ac:dyDescent="0.25">
      <c r="A1203" s="93" t="str">
        <f t="shared" si="185"/>
        <v>1116.</v>
      </c>
      <c r="B1203" s="93">
        <v>3106</v>
      </c>
      <c r="C1203" s="240" t="s">
        <v>732</v>
      </c>
      <c r="D1203" s="4">
        <v>1964</v>
      </c>
      <c r="E1203" s="9" t="s">
        <v>23</v>
      </c>
      <c r="F1203" s="4" t="s">
        <v>24</v>
      </c>
      <c r="G1203" s="10">
        <v>2</v>
      </c>
      <c r="H1203" s="10">
        <v>2</v>
      </c>
      <c r="I1203" s="11">
        <v>547.4</v>
      </c>
      <c r="J1203" s="11">
        <v>302.60000000000002</v>
      </c>
      <c r="K1203" s="11">
        <v>302.60000000000002</v>
      </c>
      <c r="L1203" s="35">
        <v>8</v>
      </c>
      <c r="M1203" s="11">
        <f t="shared" si="189"/>
        <v>300205.2</v>
      </c>
      <c r="N1203" s="11"/>
      <c r="O1203" s="11"/>
      <c r="P1203" s="11"/>
      <c r="Q1203" s="11">
        <f t="shared" si="190"/>
        <v>300205.2</v>
      </c>
      <c r="R1203" s="11">
        <v>300205.2</v>
      </c>
      <c r="S1203" s="35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74"/>
      <c r="AG1203" s="29" t="s">
        <v>197</v>
      </c>
      <c r="AH1203" s="118"/>
      <c r="AI1203" s="159"/>
      <c r="AJ1203" s="182" t="s">
        <v>1393</v>
      </c>
      <c r="AK1203" s="182"/>
      <c r="AL1203" s="182"/>
      <c r="AM1203" s="182"/>
      <c r="AN1203" s="182"/>
      <c r="AO1203" s="70">
        <f>MAX(AO$26:AO1202)+1</f>
        <v>1116</v>
      </c>
      <c r="AP1203" s="70" t="s">
        <v>142</v>
      </c>
      <c r="AQ1203" s="70" t="str">
        <f t="shared" si="186"/>
        <v>1116.</v>
      </c>
      <c r="AS1203" s="70"/>
      <c r="AV1203" s="114"/>
    </row>
    <row r="1204" spans="1:48" ht="22.5" customHeight="1" x14ac:dyDescent="0.25">
      <c r="A1204" s="93" t="str">
        <f t="shared" si="185"/>
        <v>1117.</v>
      </c>
      <c r="B1204" s="93">
        <v>3195</v>
      </c>
      <c r="C1204" s="220" t="s">
        <v>737</v>
      </c>
      <c r="D1204" s="4">
        <v>1971</v>
      </c>
      <c r="E1204" s="9" t="s">
        <v>23</v>
      </c>
      <c r="F1204" s="4" t="s">
        <v>24</v>
      </c>
      <c r="G1204" s="10">
        <v>2</v>
      </c>
      <c r="H1204" s="10">
        <v>2</v>
      </c>
      <c r="I1204" s="11">
        <v>550.79999999999995</v>
      </c>
      <c r="J1204" s="11">
        <v>494.8</v>
      </c>
      <c r="K1204" s="11">
        <v>494.8</v>
      </c>
      <c r="L1204" s="35">
        <v>22</v>
      </c>
      <c r="M1204" s="11">
        <f t="shared" si="189"/>
        <v>2310625.9900000002</v>
      </c>
      <c r="N1204" s="11"/>
      <c r="O1204" s="11"/>
      <c r="P1204" s="11"/>
      <c r="Q1204" s="11">
        <f t="shared" si="190"/>
        <v>2310625.9900000002</v>
      </c>
      <c r="R1204" s="11"/>
      <c r="S1204" s="35"/>
      <c r="T1204" s="11"/>
      <c r="U1204" s="11">
        <v>474</v>
      </c>
      <c r="V1204" s="11">
        <v>2310625.9900000002</v>
      </c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74"/>
      <c r="AG1204" s="29" t="s">
        <v>197</v>
      </c>
      <c r="AH1204" s="118"/>
      <c r="AI1204" s="95"/>
      <c r="AJ1204" s="182"/>
      <c r="AK1204" s="182"/>
      <c r="AL1204" s="182"/>
      <c r="AM1204" s="182"/>
      <c r="AN1204" s="182"/>
      <c r="AO1204" s="70">
        <f>MAX(AO$26:AO1203)+1</f>
        <v>1117</v>
      </c>
      <c r="AP1204" s="70" t="s">
        <v>142</v>
      </c>
      <c r="AQ1204" s="70" t="str">
        <f t="shared" si="186"/>
        <v>1117.</v>
      </c>
      <c r="AS1204" s="70"/>
      <c r="AV1204" s="114"/>
    </row>
    <row r="1205" spans="1:48" ht="22.5" customHeight="1" x14ac:dyDescent="0.25">
      <c r="A1205" s="93" t="str">
        <f t="shared" si="185"/>
        <v>1118.</v>
      </c>
      <c r="B1205" s="93">
        <v>3132</v>
      </c>
      <c r="C1205" s="240" t="s">
        <v>740</v>
      </c>
      <c r="D1205" s="4">
        <v>1976</v>
      </c>
      <c r="E1205" s="9" t="s">
        <v>23</v>
      </c>
      <c r="F1205" s="4" t="s">
        <v>26</v>
      </c>
      <c r="G1205" s="10">
        <v>2</v>
      </c>
      <c r="H1205" s="10">
        <v>2</v>
      </c>
      <c r="I1205" s="11">
        <v>1362.6</v>
      </c>
      <c r="J1205" s="11">
        <v>758.3</v>
      </c>
      <c r="K1205" s="11">
        <v>758.3</v>
      </c>
      <c r="L1205" s="35">
        <v>25</v>
      </c>
      <c r="M1205" s="11">
        <f t="shared" si="189"/>
        <v>528067.85</v>
      </c>
      <c r="N1205" s="11"/>
      <c r="O1205" s="11"/>
      <c r="P1205" s="11"/>
      <c r="Q1205" s="11">
        <f t="shared" si="190"/>
        <v>528067.85</v>
      </c>
      <c r="R1205" s="11">
        <v>528067.85</v>
      </c>
      <c r="S1205" s="35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74"/>
      <c r="AG1205" s="29" t="s">
        <v>197</v>
      </c>
      <c r="AH1205" s="118"/>
      <c r="AI1205" s="159"/>
      <c r="AJ1205" s="182" t="s">
        <v>1405</v>
      </c>
      <c r="AK1205" s="182"/>
      <c r="AL1205" s="182"/>
      <c r="AM1205" s="182"/>
      <c r="AN1205" s="182"/>
      <c r="AO1205" s="70">
        <f>MAX(AO$26:AO1204)+1</f>
        <v>1118</v>
      </c>
      <c r="AP1205" s="70" t="s">
        <v>142</v>
      </c>
      <c r="AQ1205" s="70" t="str">
        <f t="shared" si="186"/>
        <v>1118.</v>
      </c>
      <c r="AS1205" s="70"/>
      <c r="AV1205" s="114"/>
    </row>
    <row r="1206" spans="1:48" ht="22.5" customHeight="1" x14ac:dyDescent="0.25">
      <c r="A1206" s="93" t="str">
        <f t="shared" si="185"/>
        <v>1119.</v>
      </c>
      <c r="B1206" s="93">
        <v>3210</v>
      </c>
      <c r="C1206" s="241" t="s">
        <v>742</v>
      </c>
      <c r="D1206" s="4">
        <v>1979</v>
      </c>
      <c r="E1206" s="9" t="s">
        <v>23</v>
      </c>
      <c r="F1206" s="4" t="s">
        <v>26</v>
      </c>
      <c r="G1206" s="10">
        <v>5</v>
      </c>
      <c r="H1206" s="10">
        <v>5</v>
      </c>
      <c r="I1206" s="11">
        <v>3944.16</v>
      </c>
      <c r="J1206" s="11">
        <v>3450.9</v>
      </c>
      <c r="K1206" s="11">
        <v>3450.9</v>
      </c>
      <c r="L1206" s="35">
        <v>176</v>
      </c>
      <c r="M1206" s="11">
        <f t="shared" si="189"/>
        <v>1990565.76</v>
      </c>
      <c r="N1206" s="11"/>
      <c r="O1206" s="11"/>
      <c r="P1206" s="11"/>
      <c r="Q1206" s="11">
        <f t="shared" si="190"/>
        <v>1990565.76</v>
      </c>
      <c r="R1206" s="11"/>
      <c r="S1206" s="35"/>
      <c r="T1206" s="11"/>
      <c r="U1206" s="11">
        <v>903</v>
      </c>
      <c r="V1206" s="11">
        <v>1990565.76</v>
      </c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74"/>
      <c r="AG1206" s="29" t="s">
        <v>197</v>
      </c>
      <c r="AH1206" s="118"/>
      <c r="AI1206" s="159"/>
      <c r="AJ1206" s="182"/>
      <c r="AK1206" s="182"/>
      <c r="AL1206" s="182"/>
      <c r="AM1206" s="182"/>
      <c r="AN1206" s="182"/>
      <c r="AO1206" s="70">
        <f>MAX(AO$26:AO1205)+1</f>
        <v>1119</v>
      </c>
      <c r="AP1206" s="70" t="s">
        <v>142</v>
      </c>
      <c r="AQ1206" s="70" t="str">
        <f t="shared" si="186"/>
        <v>1119.</v>
      </c>
      <c r="AS1206" s="70"/>
      <c r="AV1206" s="114"/>
    </row>
    <row r="1207" spans="1:48" ht="22.5" customHeight="1" x14ac:dyDescent="0.25">
      <c r="A1207" s="93" t="str">
        <f t="shared" si="185"/>
        <v>1120.</v>
      </c>
      <c r="B1207" s="93">
        <v>3215</v>
      </c>
      <c r="C1207" s="240" t="s">
        <v>1433</v>
      </c>
      <c r="D1207" s="4">
        <v>1995</v>
      </c>
      <c r="E1207" s="9" t="s">
        <v>23</v>
      </c>
      <c r="F1207" s="4" t="s">
        <v>26</v>
      </c>
      <c r="G1207" s="10">
        <v>5</v>
      </c>
      <c r="H1207" s="10">
        <v>5</v>
      </c>
      <c r="I1207" s="11">
        <v>5261.1</v>
      </c>
      <c r="J1207" s="11">
        <v>4651.3</v>
      </c>
      <c r="K1207" s="11">
        <v>4651.3</v>
      </c>
      <c r="L1207" s="35">
        <v>213</v>
      </c>
      <c r="M1207" s="11">
        <f t="shared" si="189"/>
        <v>3981371.99</v>
      </c>
      <c r="N1207" s="11"/>
      <c r="O1207" s="11"/>
      <c r="P1207" s="11"/>
      <c r="Q1207" s="11">
        <f t="shared" si="190"/>
        <v>3981371.99</v>
      </c>
      <c r="R1207" s="11"/>
      <c r="S1207" s="35"/>
      <c r="T1207" s="11"/>
      <c r="U1207" s="11">
        <v>1282.25</v>
      </c>
      <c r="V1207" s="11">
        <v>3981371.99</v>
      </c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74"/>
      <c r="AG1207" s="29" t="s">
        <v>197</v>
      </c>
      <c r="AH1207" s="118"/>
      <c r="AI1207" s="159"/>
      <c r="AJ1207" s="182"/>
      <c r="AK1207" s="182"/>
      <c r="AL1207" s="182"/>
      <c r="AM1207" s="182"/>
      <c r="AN1207" s="182"/>
      <c r="AO1207" s="70">
        <f>MAX(AO$26:AO1206)+1</f>
        <v>1120</v>
      </c>
      <c r="AP1207" s="70" t="s">
        <v>142</v>
      </c>
      <c r="AQ1207" s="70" t="str">
        <f t="shared" si="186"/>
        <v>1120.</v>
      </c>
      <c r="AS1207" s="70"/>
      <c r="AV1207" s="114"/>
    </row>
    <row r="1208" spans="1:48" ht="22.5" customHeight="1" x14ac:dyDescent="0.25">
      <c r="A1208" s="93" t="str">
        <f t="shared" si="185"/>
        <v>1121.</v>
      </c>
      <c r="B1208" s="93">
        <v>3212</v>
      </c>
      <c r="C1208" s="240" t="s">
        <v>1434</v>
      </c>
      <c r="D1208" s="4">
        <v>1983</v>
      </c>
      <c r="E1208" s="9" t="s">
        <v>23</v>
      </c>
      <c r="F1208" s="4" t="s">
        <v>26</v>
      </c>
      <c r="G1208" s="10">
        <v>5</v>
      </c>
      <c r="H1208" s="10">
        <v>5</v>
      </c>
      <c r="I1208" s="11">
        <v>3952.11</v>
      </c>
      <c r="J1208" s="11">
        <v>3437.1</v>
      </c>
      <c r="K1208" s="11">
        <v>3437.1</v>
      </c>
      <c r="L1208" s="35">
        <v>152</v>
      </c>
      <c r="M1208" s="11">
        <f t="shared" si="189"/>
        <v>2051685.15</v>
      </c>
      <c r="N1208" s="11"/>
      <c r="O1208" s="11"/>
      <c r="P1208" s="11"/>
      <c r="Q1208" s="11">
        <f t="shared" si="190"/>
        <v>2051685.15</v>
      </c>
      <c r="R1208" s="11"/>
      <c r="S1208" s="35"/>
      <c r="T1208" s="11"/>
      <c r="U1208" s="11">
        <v>903</v>
      </c>
      <c r="V1208" s="11">
        <v>2051685.15</v>
      </c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74"/>
      <c r="AG1208" s="29" t="s">
        <v>197</v>
      </c>
      <c r="AH1208" s="118"/>
      <c r="AI1208" s="159"/>
      <c r="AJ1208" s="182"/>
      <c r="AK1208" s="182"/>
      <c r="AL1208" s="182"/>
      <c r="AM1208" s="182"/>
      <c r="AN1208" s="182"/>
      <c r="AO1208" s="70">
        <f>MAX(AO$26:AO1207)+1</f>
        <v>1121</v>
      </c>
      <c r="AP1208" s="70" t="s">
        <v>142</v>
      </c>
      <c r="AQ1208" s="70" t="str">
        <f t="shared" si="186"/>
        <v>1121.</v>
      </c>
      <c r="AS1208" s="70"/>
      <c r="AV1208" s="114"/>
    </row>
    <row r="1209" spans="1:48" ht="22.5" customHeight="1" x14ac:dyDescent="0.25">
      <c r="A1209" s="93" t="str">
        <f t="shared" si="185"/>
        <v>1122.</v>
      </c>
      <c r="B1209" s="93">
        <v>3214</v>
      </c>
      <c r="C1209" s="240" t="s">
        <v>1435</v>
      </c>
      <c r="D1209" s="4">
        <v>1992</v>
      </c>
      <c r="E1209" s="9" t="s">
        <v>23</v>
      </c>
      <c r="F1209" s="4" t="s">
        <v>26</v>
      </c>
      <c r="G1209" s="10">
        <v>5</v>
      </c>
      <c r="H1209" s="10">
        <v>5</v>
      </c>
      <c r="I1209" s="11">
        <v>3979.9</v>
      </c>
      <c r="J1209" s="11">
        <v>3477.5</v>
      </c>
      <c r="K1209" s="11">
        <v>3477.5</v>
      </c>
      <c r="L1209" s="35">
        <v>183</v>
      </c>
      <c r="M1209" s="11">
        <f t="shared" si="189"/>
        <v>1942084.82</v>
      </c>
      <c r="N1209" s="11"/>
      <c r="O1209" s="11"/>
      <c r="P1209" s="11"/>
      <c r="Q1209" s="11">
        <f t="shared" si="190"/>
        <v>1942084.82</v>
      </c>
      <c r="R1209" s="11"/>
      <c r="S1209" s="35"/>
      <c r="T1209" s="11"/>
      <c r="U1209" s="11">
        <v>909</v>
      </c>
      <c r="V1209" s="11">
        <v>1942084.82</v>
      </c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74"/>
      <c r="AG1209" s="29" t="s">
        <v>197</v>
      </c>
      <c r="AH1209" s="118"/>
      <c r="AI1209" s="159"/>
      <c r="AJ1209" s="182"/>
      <c r="AK1209" s="182"/>
      <c r="AL1209" s="182"/>
      <c r="AM1209" s="182"/>
      <c r="AN1209" s="182"/>
      <c r="AO1209" s="70">
        <f>MAX(AO$26:AO1208)+1</f>
        <v>1122</v>
      </c>
      <c r="AP1209" s="70" t="s">
        <v>142</v>
      </c>
      <c r="AQ1209" s="70" t="str">
        <f t="shared" si="186"/>
        <v>1122.</v>
      </c>
      <c r="AS1209" s="70"/>
      <c r="AV1209" s="114"/>
    </row>
    <row r="1210" spans="1:48" ht="22.5" customHeight="1" x14ac:dyDescent="0.25">
      <c r="A1210" s="93" t="str">
        <f t="shared" si="185"/>
        <v>1123.</v>
      </c>
      <c r="B1210" s="93">
        <v>3217</v>
      </c>
      <c r="C1210" s="240" t="s">
        <v>1451</v>
      </c>
      <c r="D1210" s="4">
        <v>1997</v>
      </c>
      <c r="E1210" s="9" t="s">
        <v>23</v>
      </c>
      <c r="F1210" s="4" t="s">
        <v>26</v>
      </c>
      <c r="G1210" s="10">
        <v>5</v>
      </c>
      <c r="H1210" s="10">
        <v>5</v>
      </c>
      <c r="I1210" s="11">
        <v>5293.4000000000005</v>
      </c>
      <c r="J1210" s="11">
        <v>4697.1000000000004</v>
      </c>
      <c r="K1210" s="11">
        <v>4697.1000000000004</v>
      </c>
      <c r="L1210" s="35">
        <v>230</v>
      </c>
      <c r="M1210" s="11">
        <f t="shared" si="189"/>
        <v>2483975.54</v>
      </c>
      <c r="N1210" s="11"/>
      <c r="O1210" s="11"/>
      <c r="P1210" s="11"/>
      <c r="Q1210" s="11">
        <f t="shared" si="190"/>
        <v>2483975.54</v>
      </c>
      <c r="R1210" s="11"/>
      <c r="S1210" s="35"/>
      <c r="T1210" s="11"/>
      <c r="U1210" s="11"/>
      <c r="V1210" s="11"/>
      <c r="W1210" s="11"/>
      <c r="X1210" s="11"/>
      <c r="Y1210" s="11">
        <v>1500</v>
      </c>
      <c r="Z1210" s="11">
        <v>2483975.54</v>
      </c>
      <c r="AA1210" s="11"/>
      <c r="AB1210" s="11"/>
      <c r="AC1210" s="11"/>
      <c r="AD1210" s="11"/>
      <c r="AE1210" s="11"/>
      <c r="AF1210" s="74"/>
      <c r="AG1210" s="29" t="s">
        <v>197</v>
      </c>
      <c r="AH1210" s="118"/>
      <c r="AI1210" s="159"/>
      <c r="AJ1210" s="182"/>
      <c r="AK1210" s="182"/>
      <c r="AL1210" s="182"/>
      <c r="AM1210" s="182"/>
      <c r="AN1210" s="182"/>
      <c r="AO1210" s="70">
        <f>MAX(AO$26:AO1209)+1</f>
        <v>1123</v>
      </c>
      <c r="AP1210" s="70" t="s">
        <v>142</v>
      </c>
      <c r="AQ1210" s="70" t="str">
        <f t="shared" si="186"/>
        <v>1123.</v>
      </c>
      <c r="AS1210" s="70"/>
      <c r="AV1210" s="114"/>
    </row>
    <row r="1211" spans="1:48" ht="22.5" customHeight="1" x14ac:dyDescent="0.25">
      <c r="A1211" s="93" t="str">
        <f t="shared" si="185"/>
        <v>1124.</v>
      </c>
      <c r="B1211" s="93">
        <v>3211</v>
      </c>
      <c r="C1211" s="240" t="s">
        <v>1452</v>
      </c>
      <c r="D1211" s="4">
        <v>1982</v>
      </c>
      <c r="E1211" s="9" t="s">
        <v>23</v>
      </c>
      <c r="F1211" s="4" t="s">
        <v>26</v>
      </c>
      <c r="G1211" s="10">
        <v>5</v>
      </c>
      <c r="H1211" s="10">
        <v>5</v>
      </c>
      <c r="I1211" s="11">
        <v>3975.4</v>
      </c>
      <c r="J1211" s="11">
        <v>3468.5</v>
      </c>
      <c r="K1211" s="11">
        <v>3468.5</v>
      </c>
      <c r="L1211" s="35">
        <v>155</v>
      </c>
      <c r="M1211" s="11">
        <f t="shared" si="189"/>
        <v>1632423.04</v>
      </c>
      <c r="N1211" s="11"/>
      <c r="O1211" s="11"/>
      <c r="P1211" s="11"/>
      <c r="Q1211" s="11">
        <f t="shared" si="190"/>
        <v>1632423.04</v>
      </c>
      <c r="R1211" s="11">
        <v>1632423.04</v>
      </c>
      <c r="S1211" s="35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74"/>
      <c r="AG1211" s="29" t="s">
        <v>197</v>
      </c>
      <c r="AH1211" s="118"/>
      <c r="AI1211" s="159"/>
      <c r="AJ1211" s="182" t="s">
        <v>1395</v>
      </c>
      <c r="AK1211" s="182"/>
      <c r="AL1211" s="182"/>
      <c r="AM1211" s="182"/>
      <c r="AN1211" s="182"/>
      <c r="AO1211" s="70">
        <f>MAX(AO$26:AO1210)+1</f>
        <v>1124</v>
      </c>
      <c r="AP1211" s="70" t="s">
        <v>142</v>
      </c>
      <c r="AQ1211" s="70" t="str">
        <f t="shared" si="186"/>
        <v>1124.</v>
      </c>
      <c r="AS1211" s="70"/>
      <c r="AV1211" s="114"/>
    </row>
    <row r="1212" spans="1:48" ht="22.5" customHeight="1" x14ac:dyDescent="0.25">
      <c r="A1212" s="93" t="str">
        <f t="shared" si="185"/>
        <v>1125.</v>
      </c>
      <c r="B1212" s="93">
        <v>3216</v>
      </c>
      <c r="C1212" s="240" t="s">
        <v>1453</v>
      </c>
      <c r="D1212" s="4">
        <v>1995</v>
      </c>
      <c r="E1212" s="9" t="s">
        <v>23</v>
      </c>
      <c r="F1212" s="4" t="s">
        <v>26</v>
      </c>
      <c r="G1212" s="10">
        <v>5</v>
      </c>
      <c r="H1212" s="10">
        <v>5</v>
      </c>
      <c r="I1212" s="11">
        <v>5353.4</v>
      </c>
      <c r="J1212" s="11">
        <v>4736.3999999999996</v>
      </c>
      <c r="K1212" s="11">
        <v>4736.3999999999996</v>
      </c>
      <c r="L1212" s="35">
        <v>218</v>
      </c>
      <c r="M1212" s="11">
        <f t="shared" si="189"/>
        <v>3337173.37</v>
      </c>
      <c r="N1212" s="11"/>
      <c r="O1212" s="11"/>
      <c r="P1212" s="11"/>
      <c r="Q1212" s="11">
        <f t="shared" si="190"/>
        <v>3337173.37</v>
      </c>
      <c r="R1212" s="11"/>
      <c r="S1212" s="35"/>
      <c r="T1212" s="11"/>
      <c r="U1212" s="11">
        <v>1221</v>
      </c>
      <c r="V1212" s="11">
        <v>3337173.37</v>
      </c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74"/>
      <c r="AG1212" s="29" t="s">
        <v>197</v>
      </c>
      <c r="AH1212" s="118"/>
      <c r="AI1212" s="159"/>
      <c r="AJ1212" s="182"/>
      <c r="AK1212" s="182"/>
      <c r="AL1212" s="182"/>
      <c r="AM1212" s="182"/>
      <c r="AN1212" s="182"/>
      <c r="AO1212" s="70">
        <f>MAX(AO$26:AO1211)+1</f>
        <v>1125</v>
      </c>
      <c r="AP1212" s="70" t="s">
        <v>142</v>
      </c>
      <c r="AQ1212" s="70" t="str">
        <f t="shared" si="186"/>
        <v>1125.</v>
      </c>
      <c r="AS1212" s="70"/>
      <c r="AV1212" s="114"/>
    </row>
    <row r="1213" spans="1:48" ht="22.5" customHeight="1" x14ac:dyDescent="0.25">
      <c r="A1213" s="93" t="str">
        <f t="shared" si="185"/>
        <v>1126.</v>
      </c>
      <c r="B1213" s="93">
        <v>3165</v>
      </c>
      <c r="C1213" s="240" t="s">
        <v>1805</v>
      </c>
      <c r="D1213" s="4">
        <v>1975</v>
      </c>
      <c r="E1213" s="9" t="s">
        <v>23</v>
      </c>
      <c r="F1213" s="4" t="s">
        <v>24</v>
      </c>
      <c r="G1213" s="10">
        <v>2</v>
      </c>
      <c r="H1213" s="10">
        <v>2</v>
      </c>
      <c r="I1213" s="11">
        <v>1835.8</v>
      </c>
      <c r="J1213" s="11">
        <v>732.4</v>
      </c>
      <c r="K1213" s="11">
        <v>732.4</v>
      </c>
      <c r="L1213" s="35">
        <v>36</v>
      </c>
      <c r="M1213" s="11">
        <f t="shared" si="189"/>
        <v>3478574.76</v>
      </c>
      <c r="N1213" s="11"/>
      <c r="O1213" s="11"/>
      <c r="P1213" s="11"/>
      <c r="Q1213" s="11">
        <f t="shared" si="190"/>
        <v>3478574.76</v>
      </c>
      <c r="R1213" s="11"/>
      <c r="S1213" s="35"/>
      <c r="T1213" s="11"/>
      <c r="U1213" s="11">
        <v>629</v>
      </c>
      <c r="V1213" s="11">
        <v>3478574.76</v>
      </c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74"/>
      <c r="AG1213" s="29" t="s">
        <v>1496</v>
      </c>
      <c r="AH1213" s="118"/>
      <c r="AI1213" s="159"/>
      <c r="AJ1213" s="182"/>
      <c r="AK1213" s="182"/>
      <c r="AL1213" s="182"/>
      <c r="AM1213" s="182"/>
      <c r="AN1213" s="182"/>
      <c r="AO1213" s="70">
        <f>MAX(AO$26:AO1212)+1</f>
        <v>1126</v>
      </c>
      <c r="AP1213" s="70" t="s">
        <v>142</v>
      </c>
      <c r="AQ1213" s="70" t="str">
        <f t="shared" si="186"/>
        <v>1126.</v>
      </c>
      <c r="AS1213" s="70"/>
      <c r="AV1213" s="114"/>
    </row>
    <row r="1214" spans="1:48" ht="22.5" customHeight="1" x14ac:dyDescent="0.25">
      <c r="A1214" s="93" t="str">
        <f t="shared" si="185"/>
        <v>1127.</v>
      </c>
      <c r="B1214" s="93">
        <v>3207</v>
      </c>
      <c r="C1214" s="240" t="s">
        <v>1806</v>
      </c>
      <c r="D1214" s="4">
        <v>1938</v>
      </c>
      <c r="E1214" s="9" t="s">
        <v>23</v>
      </c>
      <c r="F1214" s="4" t="s">
        <v>24</v>
      </c>
      <c r="G1214" s="10">
        <v>4</v>
      </c>
      <c r="H1214" s="10">
        <v>2</v>
      </c>
      <c r="I1214" s="11">
        <v>3029.4</v>
      </c>
      <c r="J1214" s="11">
        <v>2690.9</v>
      </c>
      <c r="K1214" s="11">
        <v>2541.5</v>
      </c>
      <c r="L1214" s="35">
        <v>99</v>
      </c>
      <c r="M1214" s="11">
        <f t="shared" si="189"/>
        <v>3122842.87</v>
      </c>
      <c r="N1214" s="11"/>
      <c r="O1214" s="11"/>
      <c r="P1214" s="11"/>
      <c r="Q1214" s="11">
        <f t="shared" si="190"/>
        <v>3122842.87</v>
      </c>
      <c r="R1214" s="11">
        <v>3122842.87</v>
      </c>
      <c r="S1214" s="35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74"/>
      <c r="AG1214" s="29" t="s">
        <v>1496</v>
      </c>
      <c r="AH1214" s="118"/>
      <c r="AI1214" s="159"/>
      <c r="AJ1214" s="182" t="s">
        <v>1395</v>
      </c>
      <c r="AK1214" s="182"/>
      <c r="AL1214" s="182"/>
      <c r="AM1214" s="182"/>
      <c r="AN1214" s="182"/>
      <c r="AO1214" s="70">
        <f>MAX(AO$26:AO1213)+1</f>
        <v>1127</v>
      </c>
      <c r="AP1214" s="70" t="s">
        <v>142</v>
      </c>
      <c r="AQ1214" s="70" t="str">
        <f t="shared" si="186"/>
        <v>1127.</v>
      </c>
      <c r="AS1214" s="70"/>
      <c r="AV1214" s="114"/>
    </row>
    <row r="1215" spans="1:48" ht="22.5" customHeight="1" x14ac:dyDescent="0.25">
      <c r="A1215" s="93" t="str">
        <f t="shared" si="185"/>
        <v>1128.</v>
      </c>
      <c r="B1215" s="93">
        <v>3196</v>
      </c>
      <c r="C1215" s="240" t="s">
        <v>1807</v>
      </c>
      <c r="D1215" s="4">
        <v>1963</v>
      </c>
      <c r="E1215" s="9" t="s">
        <v>23</v>
      </c>
      <c r="F1215" s="4" t="s">
        <v>24</v>
      </c>
      <c r="G1215" s="10">
        <v>2</v>
      </c>
      <c r="H1215" s="10">
        <v>1</v>
      </c>
      <c r="I1215" s="11">
        <v>413.1</v>
      </c>
      <c r="J1215" s="11">
        <v>260.8</v>
      </c>
      <c r="K1215" s="11">
        <v>260.8</v>
      </c>
      <c r="L1215" s="35">
        <v>21</v>
      </c>
      <c r="M1215" s="11">
        <f t="shared" si="189"/>
        <v>247366.02</v>
      </c>
      <c r="N1215" s="11"/>
      <c r="O1215" s="11"/>
      <c r="P1215" s="11"/>
      <c r="Q1215" s="11">
        <f t="shared" si="190"/>
        <v>247366.02</v>
      </c>
      <c r="R1215" s="11">
        <v>247366.02</v>
      </c>
      <c r="S1215" s="35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74"/>
      <c r="AG1215" s="29" t="s">
        <v>1496</v>
      </c>
      <c r="AH1215" s="118"/>
      <c r="AI1215" s="159"/>
      <c r="AJ1215" s="182" t="s">
        <v>1393</v>
      </c>
      <c r="AK1215" s="182"/>
      <c r="AL1215" s="182"/>
      <c r="AM1215" s="182"/>
      <c r="AN1215" s="182"/>
      <c r="AO1215" s="70">
        <f>MAX(AO$26:AO1214)+1</f>
        <v>1128</v>
      </c>
      <c r="AP1215" s="70" t="s">
        <v>142</v>
      </c>
      <c r="AQ1215" s="70" t="str">
        <f t="shared" si="186"/>
        <v>1128.</v>
      </c>
      <c r="AS1215" s="70"/>
      <c r="AV1215" s="114"/>
    </row>
    <row r="1216" spans="1:48" ht="22.5" customHeight="1" x14ac:dyDescent="0.25">
      <c r="A1216" s="93" t="str">
        <f t="shared" si="185"/>
        <v>1129.</v>
      </c>
      <c r="B1216" s="93">
        <v>3112</v>
      </c>
      <c r="C1216" s="240" t="s">
        <v>1838</v>
      </c>
      <c r="D1216" s="4">
        <v>1962</v>
      </c>
      <c r="E1216" s="9" t="s">
        <v>23</v>
      </c>
      <c r="F1216" s="4" t="s">
        <v>24</v>
      </c>
      <c r="G1216" s="10">
        <v>2</v>
      </c>
      <c r="H1216" s="10">
        <v>2</v>
      </c>
      <c r="I1216" s="11">
        <v>511.1</v>
      </c>
      <c r="J1216" s="11">
        <v>450.3</v>
      </c>
      <c r="K1216" s="11">
        <v>450.6</v>
      </c>
      <c r="L1216" s="35">
        <v>17</v>
      </c>
      <c r="M1216" s="11">
        <f t="shared" si="189"/>
        <v>244466.9</v>
      </c>
      <c r="N1216" s="11"/>
      <c r="O1216" s="11"/>
      <c r="P1216" s="11"/>
      <c r="Q1216" s="11">
        <f t="shared" si="190"/>
        <v>244466.9</v>
      </c>
      <c r="R1216" s="11">
        <v>244466.9</v>
      </c>
      <c r="S1216" s="35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74"/>
      <c r="AG1216" s="29" t="s">
        <v>1496</v>
      </c>
      <c r="AH1216" s="118"/>
      <c r="AI1216" s="159"/>
      <c r="AJ1216" s="182" t="s">
        <v>1393</v>
      </c>
      <c r="AK1216" s="182"/>
      <c r="AL1216" s="182"/>
      <c r="AM1216" s="182"/>
      <c r="AN1216" s="182"/>
      <c r="AO1216" s="70">
        <f>MAX(AO$26:AO1215)+1</f>
        <v>1129</v>
      </c>
      <c r="AP1216" s="70" t="s">
        <v>142</v>
      </c>
      <c r="AQ1216" s="70" t="str">
        <f t="shared" si="186"/>
        <v>1129.</v>
      </c>
      <c r="AS1216" s="70"/>
      <c r="AV1216" s="114"/>
    </row>
    <row r="1217" spans="1:48" ht="22.5" customHeight="1" x14ac:dyDescent="0.25">
      <c r="A1217" s="93" t="str">
        <f t="shared" ref="A1217:A1257" si="191">AQ1217</f>
        <v>1130.</v>
      </c>
      <c r="B1217" s="93">
        <v>3105</v>
      </c>
      <c r="C1217" s="240" t="s">
        <v>1819</v>
      </c>
      <c r="D1217" s="4">
        <v>1968</v>
      </c>
      <c r="E1217" s="9" t="s">
        <v>23</v>
      </c>
      <c r="F1217" s="4" t="s">
        <v>24</v>
      </c>
      <c r="G1217" s="10">
        <v>2</v>
      </c>
      <c r="H1217" s="10">
        <v>2</v>
      </c>
      <c r="I1217" s="11">
        <v>497.4</v>
      </c>
      <c r="J1217" s="11">
        <v>288.10000000000002</v>
      </c>
      <c r="K1217" s="11">
        <v>288.10000000000002</v>
      </c>
      <c r="L1217" s="35">
        <v>10</v>
      </c>
      <c r="M1217" s="11">
        <f t="shared" si="189"/>
        <v>3362781</v>
      </c>
      <c r="N1217" s="11"/>
      <c r="O1217" s="11"/>
      <c r="P1217" s="11"/>
      <c r="Q1217" s="11">
        <f t="shared" ref="Q1217:Q1257" si="192">M1217</f>
        <v>3362781</v>
      </c>
      <c r="R1217" s="11"/>
      <c r="S1217" s="35"/>
      <c r="T1217" s="11"/>
      <c r="U1217" s="11">
        <v>447</v>
      </c>
      <c r="V1217" s="11">
        <v>3362781</v>
      </c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74"/>
      <c r="AG1217" s="29" t="s">
        <v>2336</v>
      </c>
      <c r="AH1217" s="118"/>
      <c r="AI1217" s="159"/>
      <c r="AJ1217" s="182"/>
      <c r="AK1217" s="182"/>
      <c r="AL1217" s="182"/>
      <c r="AM1217" s="182"/>
      <c r="AN1217" s="182"/>
      <c r="AO1217" s="70">
        <f>MAX(AO$26:AO1216)+1</f>
        <v>1130</v>
      </c>
      <c r="AP1217" s="70" t="s">
        <v>142</v>
      </c>
      <c r="AQ1217" s="70" t="str">
        <f t="shared" si="186"/>
        <v>1130.</v>
      </c>
      <c r="AS1217" s="70"/>
      <c r="AV1217" s="114"/>
    </row>
    <row r="1218" spans="1:48" ht="22.5" customHeight="1" x14ac:dyDescent="0.25">
      <c r="A1218" s="93" t="str">
        <f t="shared" si="191"/>
        <v>1131.</v>
      </c>
      <c r="B1218" s="93">
        <v>3150</v>
      </c>
      <c r="C1218" s="240" t="s">
        <v>1818</v>
      </c>
      <c r="D1218" s="4">
        <v>1979</v>
      </c>
      <c r="E1218" s="9" t="s">
        <v>23</v>
      </c>
      <c r="F1218" s="4" t="s">
        <v>26</v>
      </c>
      <c r="G1218" s="10">
        <v>2</v>
      </c>
      <c r="H1218" s="10">
        <v>2</v>
      </c>
      <c r="I1218" s="11">
        <v>810.85</v>
      </c>
      <c r="J1218" s="11">
        <v>745.65</v>
      </c>
      <c r="K1218" s="11">
        <v>745.65</v>
      </c>
      <c r="L1218" s="35">
        <v>41</v>
      </c>
      <c r="M1218" s="11">
        <f t="shared" si="189"/>
        <v>5266100</v>
      </c>
      <c r="N1218" s="11"/>
      <c r="O1218" s="11"/>
      <c r="P1218" s="11"/>
      <c r="Q1218" s="11">
        <f t="shared" si="192"/>
        <v>5266100</v>
      </c>
      <c r="R1218" s="11"/>
      <c r="S1218" s="35"/>
      <c r="T1218" s="11"/>
      <c r="U1218" s="11">
        <v>700</v>
      </c>
      <c r="V1218" s="11">
        <v>5266100</v>
      </c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74"/>
      <c r="AG1218" s="29" t="s">
        <v>2336</v>
      </c>
      <c r="AH1218" s="118"/>
      <c r="AI1218" s="159"/>
      <c r="AJ1218" s="182"/>
      <c r="AK1218" s="182"/>
      <c r="AL1218" s="182"/>
      <c r="AM1218" s="182"/>
      <c r="AN1218" s="182"/>
      <c r="AO1218" s="70">
        <f>MAX(AO$26:AO1217)+1</f>
        <v>1131</v>
      </c>
      <c r="AP1218" s="70" t="s">
        <v>142</v>
      </c>
      <c r="AQ1218" s="70" t="str">
        <f t="shared" si="186"/>
        <v>1131.</v>
      </c>
      <c r="AS1218" s="70"/>
      <c r="AV1218" s="114"/>
    </row>
    <row r="1219" spans="1:48" ht="22.5" customHeight="1" x14ac:dyDescent="0.25">
      <c r="A1219" s="93" t="str">
        <f t="shared" si="191"/>
        <v>1132.</v>
      </c>
      <c r="B1219" s="93">
        <v>3192</v>
      </c>
      <c r="C1219" s="240" t="s">
        <v>1813</v>
      </c>
      <c r="D1219" s="4">
        <v>1970</v>
      </c>
      <c r="E1219" s="9" t="s">
        <v>23</v>
      </c>
      <c r="F1219" s="4" t="s">
        <v>24</v>
      </c>
      <c r="G1219" s="10">
        <v>2</v>
      </c>
      <c r="H1219" s="10">
        <v>2</v>
      </c>
      <c r="I1219" s="11">
        <v>555</v>
      </c>
      <c r="J1219" s="11">
        <v>508</v>
      </c>
      <c r="K1219" s="11">
        <v>508</v>
      </c>
      <c r="L1219" s="35">
        <v>27</v>
      </c>
      <c r="M1219" s="11">
        <f t="shared" si="189"/>
        <v>3377827</v>
      </c>
      <c r="N1219" s="11"/>
      <c r="O1219" s="11"/>
      <c r="P1219" s="11"/>
      <c r="Q1219" s="11">
        <f t="shared" si="192"/>
        <v>3377827</v>
      </c>
      <c r="R1219" s="11"/>
      <c r="S1219" s="35"/>
      <c r="T1219" s="11"/>
      <c r="U1219" s="11">
        <v>449</v>
      </c>
      <c r="V1219" s="11">
        <v>3377827</v>
      </c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74"/>
      <c r="AG1219" s="29" t="s">
        <v>2336</v>
      </c>
      <c r="AH1219" s="118"/>
      <c r="AI1219" s="159"/>
      <c r="AJ1219" s="182"/>
      <c r="AK1219" s="182"/>
      <c r="AL1219" s="182"/>
      <c r="AM1219" s="182"/>
      <c r="AN1219" s="182"/>
      <c r="AO1219" s="70">
        <f>MAX(AO$26:AO1218)+1</f>
        <v>1132</v>
      </c>
      <c r="AP1219" s="70" t="s">
        <v>142</v>
      </c>
      <c r="AQ1219" s="70" t="str">
        <f t="shared" si="186"/>
        <v>1132.</v>
      </c>
      <c r="AS1219" s="70"/>
      <c r="AV1219" s="114"/>
    </row>
    <row r="1220" spans="1:48" ht="22.5" customHeight="1" x14ac:dyDescent="0.25">
      <c r="A1220" s="93" t="str">
        <f t="shared" si="191"/>
        <v>1133.</v>
      </c>
      <c r="B1220" s="93">
        <v>3149</v>
      </c>
      <c r="C1220" s="240" t="s">
        <v>1817</v>
      </c>
      <c r="D1220" s="4">
        <v>1977</v>
      </c>
      <c r="E1220" s="9" t="s">
        <v>23</v>
      </c>
      <c r="F1220" s="4" t="s">
        <v>26</v>
      </c>
      <c r="G1220" s="10">
        <v>2</v>
      </c>
      <c r="H1220" s="10">
        <v>2</v>
      </c>
      <c r="I1220" s="11">
        <v>802.3</v>
      </c>
      <c r="J1220" s="11">
        <v>737.1</v>
      </c>
      <c r="K1220" s="11">
        <v>737.1</v>
      </c>
      <c r="L1220" s="35">
        <v>38</v>
      </c>
      <c r="M1220" s="11">
        <f t="shared" si="189"/>
        <v>4920042</v>
      </c>
      <c r="N1220" s="11"/>
      <c r="O1220" s="11"/>
      <c r="P1220" s="11"/>
      <c r="Q1220" s="11">
        <f t="shared" si="192"/>
        <v>4920042</v>
      </c>
      <c r="R1220" s="11"/>
      <c r="S1220" s="35"/>
      <c r="T1220" s="11"/>
      <c r="U1220" s="11">
        <v>654</v>
      </c>
      <c r="V1220" s="11">
        <v>4920042</v>
      </c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74"/>
      <c r="AG1220" s="29" t="s">
        <v>2336</v>
      </c>
      <c r="AH1220" s="118"/>
      <c r="AI1220" s="159"/>
      <c r="AJ1220" s="182"/>
      <c r="AK1220" s="182"/>
      <c r="AL1220" s="182"/>
      <c r="AM1220" s="182"/>
      <c r="AN1220" s="182"/>
      <c r="AO1220" s="70">
        <f>MAX(AO$26:AO1219)+1</f>
        <v>1133</v>
      </c>
      <c r="AP1220" s="70" t="s">
        <v>142</v>
      </c>
      <c r="AQ1220" s="70" t="str">
        <f t="shared" si="186"/>
        <v>1133.</v>
      </c>
      <c r="AS1220" s="70"/>
      <c r="AV1220" s="114"/>
    </row>
    <row r="1221" spans="1:48" ht="22.5" customHeight="1" x14ac:dyDescent="0.25">
      <c r="A1221" s="93" t="str">
        <f t="shared" si="191"/>
        <v>1134.</v>
      </c>
      <c r="B1221" s="93">
        <v>3169</v>
      </c>
      <c r="C1221" s="240" t="s">
        <v>1815</v>
      </c>
      <c r="D1221" s="4">
        <v>1978</v>
      </c>
      <c r="E1221" s="9" t="s">
        <v>23</v>
      </c>
      <c r="F1221" s="4" t="s">
        <v>26</v>
      </c>
      <c r="G1221" s="10">
        <v>2</v>
      </c>
      <c r="H1221" s="10">
        <v>2</v>
      </c>
      <c r="I1221" s="11">
        <v>1855.6</v>
      </c>
      <c r="J1221" s="11">
        <v>752.6</v>
      </c>
      <c r="K1221" s="11">
        <v>752.6</v>
      </c>
      <c r="L1221" s="35">
        <v>35</v>
      </c>
      <c r="M1221" s="11">
        <f t="shared" si="189"/>
        <v>4694352</v>
      </c>
      <c r="N1221" s="11"/>
      <c r="O1221" s="11"/>
      <c r="P1221" s="11"/>
      <c r="Q1221" s="11">
        <f t="shared" si="192"/>
        <v>4694352</v>
      </c>
      <c r="R1221" s="11"/>
      <c r="S1221" s="35"/>
      <c r="T1221" s="11"/>
      <c r="U1221" s="11">
        <v>624</v>
      </c>
      <c r="V1221" s="11">
        <v>4694352</v>
      </c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74"/>
      <c r="AG1221" s="29" t="s">
        <v>2337</v>
      </c>
      <c r="AH1221" s="118"/>
      <c r="AI1221" s="159"/>
      <c r="AJ1221" s="182"/>
      <c r="AK1221" s="182"/>
      <c r="AL1221" s="182"/>
      <c r="AM1221" s="182"/>
      <c r="AN1221" s="182"/>
      <c r="AO1221" s="70">
        <f>MAX(AO$26:AO1220)+1</f>
        <v>1134</v>
      </c>
      <c r="AP1221" s="70" t="s">
        <v>142</v>
      </c>
      <c r="AQ1221" s="70" t="str">
        <f t="shared" ref="AQ1221:AQ1257" si="193">CONCATENATE(AO1221,AP1221)</f>
        <v>1134.</v>
      </c>
      <c r="AS1221" s="70"/>
      <c r="AV1221" s="114"/>
    </row>
    <row r="1222" spans="1:48" ht="22.5" customHeight="1" x14ac:dyDescent="0.25">
      <c r="A1222" s="93" t="str">
        <f t="shared" si="191"/>
        <v>1135.</v>
      </c>
      <c r="B1222" s="93">
        <v>3168</v>
      </c>
      <c r="C1222" s="240" t="s">
        <v>1808</v>
      </c>
      <c r="D1222" s="4">
        <v>1978</v>
      </c>
      <c r="E1222" s="9" t="s">
        <v>23</v>
      </c>
      <c r="F1222" s="4" t="s">
        <v>26</v>
      </c>
      <c r="G1222" s="10">
        <v>2</v>
      </c>
      <c r="H1222" s="10">
        <v>2</v>
      </c>
      <c r="I1222" s="11">
        <v>801.3</v>
      </c>
      <c r="J1222" s="11">
        <v>738.8</v>
      </c>
      <c r="K1222" s="11">
        <v>738.8</v>
      </c>
      <c r="L1222" s="35">
        <v>22</v>
      </c>
      <c r="M1222" s="11">
        <f t="shared" si="189"/>
        <v>4693599.7</v>
      </c>
      <c r="N1222" s="11"/>
      <c r="O1222" s="11"/>
      <c r="P1222" s="11"/>
      <c r="Q1222" s="11">
        <f t="shared" si="192"/>
        <v>4693599.7</v>
      </c>
      <c r="R1222" s="11"/>
      <c r="S1222" s="35"/>
      <c r="T1222" s="11"/>
      <c r="U1222" s="11">
        <v>623.9</v>
      </c>
      <c r="V1222" s="11">
        <v>4693599.7</v>
      </c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74"/>
      <c r="AG1222" s="29" t="s">
        <v>2337</v>
      </c>
      <c r="AH1222" s="118"/>
      <c r="AI1222" s="159"/>
      <c r="AJ1222" s="182"/>
      <c r="AK1222" s="182"/>
      <c r="AL1222" s="182"/>
      <c r="AM1222" s="182"/>
      <c r="AN1222" s="182"/>
      <c r="AO1222" s="70">
        <f>MAX(AO$26:AO1221)+1</f>
        <v>1135</v>
      </c>
      <c r="AP1222" s="70" t="s">
        <v>142</v>
      </c>
      <c r="AQ1222" s="70" t="str">
        <f t="shared" si="193"/>
        <v>1135.</v>
      </c>
      <c r="AS1222" s="70"/>
      <c r="AV1222" s="114"/>
    </row>
    <row r="1223" spans="1:48" ht="22.5" customHeight="1" x14ac:dyDescent="0.25">
      <c r="A1223" s="93" t="str">
        <f t="shared" si="191"/>
        <v>1136.</v>
      </c>
      <c r="B1223" s="93">
        <v>3108</v>
      </c>
      <c r="C1223" s="240" t="s">
        <v>1809</v>
      </c>
      <c r="D1223" s="4">
        <v>1973</v>
      </c>
      <c r="E1223" s="9" t="s">
        <v>23</v>
      </c>
      <c r="F1223" s="4" t="s">
        <v>24</v>
      </c>
      <c r="G1223" s="10">
        <v>2</v>
      </c>
      <c r="H1223" s="10">
        <v>2</v>
      </c>
      <c r="I1223" s="11">
        <v>562.1</v>
      </c>
      <c r="J1223" s="11">
        <v>507.4</v>
      </c>
      <c r="K1223" s="11">
        <v>507.4</v>
      </c>
      <c r="L1223" s="35">
        <v>12</v>
      </c>
      <c r="M1223" s="11">
        <f t="shared" si="189"/>
        <v>3528287</v>
      </c>
      <c r="N1223" s="11"/>
      <c r="O1223" s="11"/>
      <c r="P1223" s="11"/>
      <c r="Q1223" s="11">
        <f t="shared" si="192"/>
        <v>3528287</v>
      </c>
      <c r="R1223" s="11"/>
      <c r="S1223" s="35"/>
      <c r="T1223" s="11"/>
      <c r="U1223" s="11">
        <v>469</v>
      </c>
      <c r="V1223" s="11">
        <v>3528287</v>
      </c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74"/>
      <c r="AG1223" s="29" t="s">
        <v>2337</v>
      </c>
      <c r="AH1223" s="118"/>
      <c r="AI1223" s="159"/>
      <c r="AJ1223" s="182"/>
      <c r="AK1223" s="182"/>
      <c r="AL1223" s="182"/>
      <c r="AM1223" s="182"/>
      <c r="AN1223" s="182"/>
      <c r="AO1223" s="70">
        <f>MAX(AO$26:AO1222)+1</f>
        <v>1136</v>
      </c>
      <c r="AP1223" s="70" t="s">
        <v>142</v>
      </c>
      <c r="AQ1223" s="70" t="str">
        <f t="shared" si="193"/>
        <v>1136.</v>
      </c>
      <c r="AS1223" s="70"/>
      <c r="AV1223" s="114"/>
    </row>
    <row r="1224" spans="1:48" ht="22.5" customHeight="1" x14ac:dyDescent="0.25">
      <c r="A1224" s="93" t="str">
        <f t="shared" si="191"/>
        <v>1137.</v>
      </c>
      <c r="B1224" s="93">
        <v>3186</v>
      </c>
      <c r="C1224" s="240" t="s">
        <v>1820</v>
      </c>
      <c r="D1224" s="4">
        <v>1975</v>
      </c>
      <c r="E1224" s="9" t="s">
        <v>23</v>
      </c>
      <c r="F1224" s="4" t="s">
        <v>24</v>
      </c>
      <c r="G1224" s="10">
        <v>2</v>
      </c>
      <c r="H1224" s="10">
        <v>2</v>
      </c>
      <c r="I1224" s="11">
        <v>825.6</v>
      </c>
      <c r="J1224" s="11">
        <v>752.9</v>
      </c>
      <c r="K1224" s="11">
        <v>752.9</v>
      </c>
      <c r="L1224" s="35">
        <v>29</v>
      </c>
      <c r="M1224" s="11">
        <f t="shared" si="189"/>
        <v>4277577.8</v>
      </c>
      <c r="N1224" s="11"/>
      <c r="O1224" s="11"/>
      <c r="P1224" s="11"/>
      <c r="Q1224" s="11">
        <f t="shared" si="192"/>
        <v>4277577.8</v>
      </c>
      <c r="R1224" s="11"/>
      <c r="S1224" s="35"/>
      <c r="T1224" s="11"/>
      <c r="U1224" s="11">
        <v>568.6</v>
      </c>
      <c r="V1224" s="11">
        <v>4277577.8</v>
      </c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74"/>
      <c r="AG1224" s="29" t="s">
        <v>2337</v>
      </c>
      <c r="AH1224" s="118"/>
      <c r="AI1224" s="159"/>
      <c r="AJ1224" s="182"/>
      <c r="AK1224" s="182"/>
      <c r="AL1224" s="182"/>
      <c r="AM1224" s="182"/>
      <c r="AN1224" s="182"/>
      <c r="AO1224" s="70">
        <f>MAX(AO$26:AO1223)+1</f>
        <v>1137</v>
      </c>
      <c r="AP1224" s="70" t="s">
        <v>142</v>
      </c>
      <c r="AQ1224" s="70" t="str">
        <f t="shared" si="193"/>
        <v>1137.</v>
      </c>
      <c r="AS1224" s="70"/>
      <c r="AV1224" s="114"/>
    </row>
    <row r="1225" spans="1:48" ht="22.5" customHeight="1" x14ac:dyDescent="0.25">
      <c r="A1225" s="93" t="str">
        <f t="shared" si="191"/>
        <v>1138.</v>
      </c>
      <c r="B1225" s="93">
        <v>3185</v>
      </c>
      <c r="C1225" s="240" t="s">
        <v>1825</v>
      </c>
      <c r="D1225" s="4">
        <v>1973</v>
      </c>
      <c r="E1225" s="9" t="s">
        <v>23</v>
      </c>
      <c r="F1225" s="4" t="s">
        <v>24</v>
      </c>
      <c r="G1225" s="10">
        <v>2</v>
      </c>
      <c r="H1225" s="10">
        <v>2</v>
      </c>
      <c r="I1225" s="11">
        <v>538.88</v>
      </c>
      <c r="J1225" s="11">
        <v>496.7</v>
      </c>
      <c r="K1225" s="11">
        <v>496.7</v>
      </c>
      <c r="L1225" s="35">
        <v>27</v>
      </c>
      <c r="M1225" s="11">
        <f t="shared" si="189"/>
        <v>2971585</v>
      </c>
      <c r="N1225" s="11"/>
      <c r="O1225" s="11"/>
      <c r="P1225" s="11"/>
      <c r="Q1225" s="11">
        <f t="shared" si="192"/>
        <v>2971585</v>
      </c>
      <c r="R1225" s="11"/>
      <c r="S1225" s="35"/>
      <c r="T1225" s="11"/>
      <c r="U1225" s="11">
        <v>395</v>
      </c>
      <c r="V1225" s="11">
        <v>2971585</v>
      </c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74"/>
      <c r="AG1225" s="29" t="s">
        <v>2337</v>
      </c>
      <c r="AH1225" s="118"/>
      <c r="AI1225" s="159"/>
      <c r="AJ1225" s="182"/>
      <c r="AK1225" s="182"/>
      <c r="AL1225" s="182"/>
      <c r="AM1225" s="182"/>
      <c r="AN1225" s="182"/>
      <c r="AO1225" s="70">
        <f>MAX(AO$26:AO1224)+1</f>
        <v>1138</v>
      </c>
      <c r="AP1225" s="70" t="s">
        <v>142</v>
      </c>
      <c r="AQ1225" s="70" t="str">
        <f t="shared" si="193"/>
        <v>1138.</v>
      </c>
      <c r="AS1225" s="70"/>
      <c r="AV1225" s="114"/>
    </row>
    <row r="1226" spans="1:48" ht="22.5" customHeight="1" x14ac:dyDescent="0.25">
      <c r="A1226" s="93" t="str">
        <f t="shared" si="191"/>
        <v>1139.</v>
      </c>
      <c r="B1226" s="93">
        <v>3176</v>
      </c>
      <c r="C1226" s="240" t="s">
        <v>1827</v>
      </c>
      <c r="D1226" s="4">
        <v>1968</v>
      </c>
      <c r="E1226" s="9" t="s">
        <v>23</v>
      </c>
      <c r="F1226" s="4" t="s">
        <v>24</v>
      </c>
      <c r="G1226" s="10">
        <v>2</v>
      </c>
      <c r="H1226" s="10">
        <v>2</v>
      </c>
      <c r="I1226" s="11">
        <v>554.9</v>
      </c>
      <c r="J1226" s="11">
        <v>508.3</v>
      </c>
      <c r="K1226" s="11">
        <v>508.3</v>
      </c>
      <c r="L1226" s="35">
        <v>33</v>
      </c>
      <c r="M1226" s="11">
        <f t="shared" si="189"/>
        <v>3412432.8000000003</v>
      </c>
      <c r="N1226" s="11"/>
      <c r="O1226" s="11"/>
      <c r="P1226" s="11"/>
      <c r="Q1226" s="11">
        <f t="shared" si="192"/>
        <v>3412432.8000000003</v>
      </c>
      <c r="R1226" s="11"/>
      <c r="S1226" s="35"/>
      <c r="T1226" s="11"/>
      <c r="U1226" s="11">
        <v>453.6</v>
      </c>
      <c r="V1226" s="11">
        <v>3412432.8000000003</v>
      </c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74"/>
      <c r="AG1226" s="29" t="s">
        <v>2337</v>
      </c>
      <c r="AH1226" s="118"/>
      <c r="AI1226" s="159"/>
      <c r="AJ1226" s="182"/>
      <c r="AK1226" s="182"/>
      <c r="AL1226" s="182"/>
      <c r="AM1226" s="182"/>
      <c r="AN1226" s="182"/>
      <c r="AO1226" s="70">
        <f>MAX(AO$26:AO1225)+1</f>
        <v>1139</v>
      </c>
      <c r="AP1226" s="70" t="s">
        <v>142</v>
      </c>
      <c r="AQ1226" s="70" t="str">
        <f t="shared" si="193"/>
        <v>1139.</v>
      </c>
      <c r="AS1226" s="70"/>
      <c r="AV1226" s="114"/>
    </row>
    <row r="1227" spans="1:48" ht="22.5" customHeight="1" x14ac:dyDescent="0.25">
      <c r="A1227" s="93" t="str">
        <f t="shared" si="191"/>
        <v>1140.</v>
      </c>
      <c r="B1227" s="93">
        <v>5548</v>
      </c>
      <c r="C1227" s="240" t="s">
        <v>1835</v>
      </c>
      <c r="D1227" s="4">
        <v>1956</v>
      </c>
      <c r="E1227" s="9" t="s">
        <v>23</v>
      </c>
      <c r="F1227" s="4" t="s">
        <v>24</v>
      </c>
      <c r="G1227" s="10">
        <v>2</v>
      </c>
      <c r="H1227" s="10">
        <v>2</v>
      </c>
      <c r="I1227" s="11">
        <v>377.6</v>
      </c>
      <c r="J1227" s="11">
        <v>328.2</v>
      </c>
      <c r="K1227" s="11">
        <v>328.2</v>
      </c>
      <c r="L1227" s="35">
        <v>19</v>
      </c>
      <c r="M1227" s="11">
        <f t="shared" si="189"/>
        <v>2211762</v>
      </c>
      <c r="N1227" s="11"/>
      <c r="O1227" s="11"/>
      <c r="P1227" s="11"/>
      <c r="Q1227" s="11">
        <f t="shared" si="192"/>
        <v>2211762</v>
      </c>
      <c r="R1227" s="11"/>
      <c r="S1227" s="35"/>
      <c r="T1227" s="11"/>
      <c r="U1227" s="11">
        <v>294</v>
      </c>
      <c r="V1227" s="11">
        <v>2211762</v>
      </c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74"/>
      <c r="AG1227" s="29" t="s">
        <v>2337</v>
      </c>
      <c r="AH1227" s="118"/>
      <c r="AI1227" s="159"/>
      <c r="AJ1227" s="182"/>
      <c r="AK1227" s="182"/>
      <c r="AL1227" s="182"/>
      <c r="AM1227" s="182"/>
      <c r="AN1227" s="182"/>
      <c r="AO1227" s="70">
        <f>MAX(AO$26:AO1226)+1</f>
        <v>1140</v>
      </c>
      <c r="AP1227" s="70" t="s">
        <v>142</v>
      </c>
      <c r="AQ1227" s="70" t="str">
        <f t="shared" si="193"/>
        <v>1140.</v>
      </c>
      <c r="AS1227" s="70"/>
      <c r="AV1227" s="114"/>
    </row>
    <row r="1228" spans="1:48" ht="22.5" customHeight="1" x14ac:dyDescent="0.25">
      <c r="A1228" s="93" t="str">
        <f t="shared" si="191"/>
        <v>1141.</v>
      </c>
      <c r="B1228" s="93">
        <v>3151</v>
      </c>
      <c r="C1228" s="240" t="s">
        <v>1824</v>
      </c>
      <c r="D1228" s="4">
        <v>1979</v>
      </c>
      <c r="E1228" s="9" t="s">
        <v>23</v>
      </c>
      <c r="F1228" s="4" t="s">
        <v>24</v>
      </c>
      <c r="G1228" s="10">
        <v>2</v>
      </c>
      <c r="H1228" s="10">
        <v>2</v>
      </c>
      <c r="I1228" s="11">
        <v>806.87</v>
      </c>
      <c r="J1228" s="11">
        <v>741.4</v>
      </c>
      <c r="K1228" s="11">
        <v>741.4</v>
      </c>
      <c r="L1228" s="35">
        <v>30</v>
      </c>
      <c r="M1228" s="11">
        <f t="shared" ref="M1228:M1257" si="194">R1228+T1228+V1228+X1228+Z1228+AB1228+AE1228+AF1228</f>
        <v>5770141</v>
      </c>
      <c r="N1228" s="11"/>
      <c r="O1228" s="11"/>
      <c r="P1228" s="11"/>
      <c r="Q1228" s="11">
        <f t="shared" si="192"/>
        <v>5770141</v>
      </c>
      <c r="R1228" s="11"/>
      <c r="S1228" s="35"/>
      <c r="T1228" s="11"/>
      <c r="U1228" s="11">
        <v>767</v>
      </c>
      <c r="V1228" s="11">
        <v>5770141</v>
      </c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74"/>
      <c r="AG1228" s="29" t="s">
        <v>2337</v>
      </c>
      <c r="AH1228" s="118"/>
      <c r="AI1228" s="159"/>
      <c r="AJ1228" s="182"/>
      <c r="AK1228" s="182"/>
      <c r="AL1228" s="182"/>
      <c r="AM1228" s="182"/>
      <c r="AN1228" s="182"/>
      <c r="AO1228" s="70">
        <f>MAX(AO$26:AO1227)+1</f>
        <v>1141</v>
      </c>
      <c r="AP1228" s="70" t="s">
        <v>142</v>
      </c>
      <c r="AQ1228" s="70" t="str">
        <f t="shared" si="193"/>
        <v>1141.</v>
      </c>
      <c r="AS1228" s="70"/>
      <c r="AV1228" s="114"/>
    </row>
    <row r="1229" spans="1:48" ht="22.5" customHeight="1" x14ac:dyDescent="0.25">
      <c r="A1229" s="93" t="str">
        <f t="shared" si="191"/>
        <v>1142.</v>
      </c>
      <c r="B1229" s="93">
        <v>3126</v>
      </c>
      <c r="C1229" s="240" t="s">
        <v>1812</v>
      </c>
      <c r="D1229" s="4">
        <v>1972</v>
      </c>
      <c r="E1229" s="9" t="s">
        <v>23</v>
      </c>
      <c r="F1229" s="4" t="s">
        <v>24</v>
      </c>
      <c r="G1229" s="10">
        <v>2</v>
      </c>
      <c r="H1229" s="10">
        <v>2</v>
      </c>
      <c r="I1229" s="11">
        <v>537.9</v>
      </c>
      <c r="J1229" s="11">
        <v>498.4</v>
      </c>
      <c r="K1229" s="11">
        <v>498.4</v>
      </c>
      <c r="L1229" s="35">
        <v>24</v>
      </c>
      <c r="M1229" s="11">
        <f t="shared" si="194"/>
        <v>3302597</v>
      </c>
      <c r="N1229" s="11"/>
      <c r="O1229" s="11"/>
      <c r="P1229" s="11"/>
      <c r="Q1229" s="11">
        <f t="shared" si="192"/>
        <v>3302597</v>
      </c>
      <c r="R1229" s="11"/>
      <c r="S1229" s="35"/>
      <c r="T1229" s="11"/>
      <c r="U1229" s="11">
        <v>439</v>
      </c>
      <c r="V1229" s="11">
        <v>3302597</v>
      </c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74"/>
      <c r="AG1229" s="29" t="s">
        <v>2337</v>
      </c>
      <c r="AH1229" s="118"/>
      <c r="AI1229" s="159"/>
      <c r="AJ1229" s="182"/>
      <c r="AK1229" s="182"/>
      <c r="AL1229" s="182"/>
      <c r="AM1229" s="182"/>
      <c r="AN1229" s="182"/>
      <c r="AO1229" s="70">
        <f>MAX(AO$26:AO1228)+1</f>
        <v>1142</v>
      </c>
      <c r="AP1229" s="70" t="s">
        <v>142</v>
      </c>
      <c r="AQ1229" s="70" t="str">
        <f t="shared" si="193"/>
        <v>1142.</v>
      </c>
      <c r="AS1229" s="70"/>
      <c r="AV1229" s="114"/>
    </row>
    <row r="1230" spans="1:48" ht="22.5" customHeight="1" x14ac:dyDescent="0.25">
      <c r="A1230" s="93" t="str">
        <f t="shared" si="191"/>
        <v>1143.</v>
      </c>
      <c r="B1230" s="93">
        <v>3172</v>
      </c>
      <c r="C1230" s="240" t="s">
        <v>1821</v>
      </c>
      <c r="D1230" s="4">
        <v>1975</v>
      </c>
      <c r="E1230" s="9" t="s">
        <v>23</v>
      </c>
      <c r="F1230" s="4" t="s">
        <v>26</v>
      </c>
      <c r="G1230" s="10">
        <v>2</v>
      </c>
      <c r="H1230" s="10">
        <v>2</v>
      </c>
      <c r="I1230" s="11">
        <v>831.1</v>
      </c>
      <c r="J1230" s="11">
        <v>765.9</v>
      </c>
      <c r="K1230" s="11">
        <v>765.9</v>
      </c>
      <c r="L1230" s="35">
        <v>47</v>
      </c>
      <c r="M1230" s="11">
        <f t="shared" si="194"/>
        <v>4874904</v>
      </c>
      <c r="N1230" s="11"/>
      <c r="O1230" s="11"/>
      <c r="P1230" s="11"/>
      <c r="Q1230" s="11">
        <f t="shared" si="192"/>
        <v>4874904</v>
      </c>
      <c r="R1230" s="11"/>
      <c r="S1230" s="35"/>
      <c r="T1230" s="11"/>
      <c r="U1230" s="11">
        <v>648</v>
      </c>
      <c r="V1230" s="11">
        <v>4874904</v>
      </c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74"/>
      <c r="AG1230" s="29" t="s">
        <v>2337</v>
      </c>
      <c r="AH1230" s="118"/>
      <c r="AI1230" s="159"/>
      <c r="AJ1230" s="182"/>
      <c r="AK1230" s="182"/>
      <c r="AL1230" s="182"/>
      <c r="AM1230" s="182"/>
      <c r="AN1230" s="182"/>
      <c r="AO1230" s="70">
        <f>MAX(AO$26:AO1229)+1</f>
        <v>1143</v>
      </c>
      <c r="AP1230" s="70" t="s">
        <v>142</v>
      </c>
      <c r="AQ1230" s="70" t="str">
        <f t="shared" si="193"/>
        <v>1143.</v>
      </c>
      <c r="AS1230" s="70"/>
      <c r="AV1230" s="114"/>
    </row>
    <row r="1231" spans="1:48" ht="22.5" customHeight="1" x14ac:dyDescent="0.25">
      <c r="A1231" s="93" t="str">
        <f t="shared" si="191"/>
        <v>1144.</v>
      </c>
      <c r="B1231" s="93">
        <v>3143</v>
      </c>
      <c r="C1231" s="240" t="s">
        <v>1831</v>
      </c>
      <c r="D1231" s="4">
        <v>1971</v>
      </c>
      <c r="E1231" s="9" t="s">
        <v>23</v>
      </c>
      <c r="F1231" s="4" t="s">
        <v>24</v>
      </c>
      <c r="G1231" s="10">
        <v>2</v>
      </c>
      <c r="H1231" s="10">
        <v>2</v>
      </c>
      <c r="I1231" s="11">
        <v>546.70000000000005</v>
      </c>
      <c r="J1231" s="11">
        <v>497.6</v>
      </c>
      <c r="K1231" s="11">
        <v>497.6</v>
      </c>
      <c r="L1231" s="35">
        <v>22</v>
      </c>
      <c r="M1231" s="11">
        <f t="shared" si="194"/>
        <v>3370304</v>
      </c>
      <c r="N1231" s="11"/>
      <c r="O1231" s="11"/>
      <c r="P1231" s="11"/>
      <c r="Q1231" s="11">
        <f t="shared" si="192"/>
        <v>3370304</v>
      </c>
      <c r="R1231" s="11"/>
      <c r="S1231" s="35"/>
      <c r="T1231" s="11"/>
      <c r="U1231" s="11">
        <v>448</v>
      </c>
      <c r="V1231" s="11">
        <v>3370304</v>
      </c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74"/>
      <c r="AG1231" s="29" t="s">
        <v>2337</v>
      </c>
      <c r="AH1231" s="118"/>
      <c r="AI1231" s="159"/>
      <c r="AJ1231" s="182"/>
      <c r="AK1231" s="182"/>
      <c r="AL1231" s="182"/>
      <c r="AM1231" s="182"/>
      <c r="AN1231" s="182"/>
      <c r="AO1231" s="70">
        <f>MAX(AO$26:AO1230)+1</f>
        <v>1144</v>
      </c>
      <c r="AP1231" s="70" t="s">
        <v>142</v>
      </c>
      <c r="AQ1231" s="70" t="str">
        <f t="shared" si="193"/>
        <v>1144.</v>
      </c>
      <c r="AS1231" s="70"/>
      <c r="AV1231" s="114"/>
    </row>
    <row r="1232" spans="1:48" ht="22.5" customHeight="1" x14ac:dyDescent="0.25">
      <c r="A1232" s="93" t="str">
        <f t="shared" si="191"/>
        <v>1145.</v>
      </c>
      <c r="B1232" s="93">
        <v>3148</v>
      </c>
      <c r="C1232" s="240" t="s">
        <v>1833</v>
      </c>
      <c r="D1232" s="4">
        <v>1968</v>
      </c>
      <c r="E1232" s="9" t="s">
        <v>23</v>
      </c>
      <c r="F1232" s="4" t="s">
        <v>24</v>
      </c>
      <c r="G1232" s="10">
        <v>2</v>
      </c>
      <c r="H1232" s="10">
        <v>1</v>
      </c>
      <c r="I1232" s="11">
        <v>318.87</v>
      </c>
      <c r="J1232" s="11">
        <v>298.89999999999998</v>
      </c>
      <c r="K1232" s="11">
        <v>298.89999999999998</v>
      </c>
      <c r="L1232" s="35">
        <v>18</v>
      </c>
      <c r="M1232" s="11">
        <f t="shared" si="194"/>
        <v>2001118</v>
      </c>
      <c r="N1232" s="11"/>
      <c r="O1232" s="11"/>
      <c r="P1232" s="11"/>
      <c r="Q1232" s="11">
        <f t="shared" si="192"/>
        <v>2001118</v>
      </c>
      <c r="R1232" s="11"/>
      <c r="S1232" s="35"/>
      <c r="T1232" s="11"/>
      <c r="U1232" s="11">
        <v>266</v>
      </c>
      <c r="V1232" s="11">
        <v>2001118</v>
      </c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74"/>
      <c r="AG1232" s="29" t="s">
        <v>2337</v>
      </c>
      <c r="AH1232" s="118"/>
      <c r="AI1232" s="159"/>
      <c r="AJ1232" s="182"/>
      <c r="AK1232" s="182"/>
      <c r="AL1232" s="182"/>
      <c r="AM1232" s="182"/>
      <c r="AN1232" s="182"/>
      <c r="AO1232" s="70">
        <f>MAX(AO$26:AO1231)+1</f>
        <v>1145</v>
      </c>
      <c r="AP1232" s="70" t="s">
        <v>142</v>
      </c>
      <c r="AQ1232" s="70" t="str">
        <f t="shared" si="193"/>
        <v>1145.</v>
      </c>
      <c r="AS1232" s="70"/>
      <c r="AV1232" s="114"/>
    </row>
    <row r="1233" spans="1:48" ht="22.5" customHeight="1" x14ac:dyDescent="0.25">
      <c r="A1233" s="93" t="str">
        <f t="shared" si="191"/>
        <v>1146.</v>
      </c>
      <c r="B1233" s="93">
        <v>3127</v>
      </c>
      <c r="C1233" s="240" t="s">
        <v>1836</v>
      </c>
      <c r="D1233" s="4">
        <v>1964</v>
      </c>
      <c r="E1233" s="9" t="s">
        <v>23</v>
      </c>
      <c r="F1233" s="4" t="s">
        <v>24</v>
      </c>
      <c r="G1233" s="10">
        <v>2</v>
      </c>
      <c r="H1233" s="10">
        <v>1</v>
      </c>
      <c r="I1233" s="11">
        <v>355.1</v>
      </c>
      <c r="J1233" s="11">
        <v>306.5</v>
      </c>
      <c r="K1233" s="11">
        <v>306.5</v>
      </c>
      <c r="L1233" s="35">
        <v>13</v>
      </c>
      <c r="M1233" s="11">
        <f t="shared" si="194"/>
        <v>97014.48000000001</v>
      </c>
      <c r="N1233" s="11"/>
      <c r="O1233" s="11"/>
      <c r="P1233" s="11"/>
      <c r="Q1233" s="11">
        <f t="shared" si="192"/>
        <v>97014.48000000001</v>
      </c>
      <c r="R1233" s="11"/>
      <c r="S1233" s="35"/>
      <c r="T1233" s="11"/>
      <c r="U1233" s="11"/>
      <c r="V1233" s="11"/>
      <c r="W1233" s="11"/>
      <c r="X1233" s="11"/>
      <c r="Y1233" s="11"/>
      <c r="Z1233" s="11"/>
      <c r="AA1233" s="11">
        <v>36.24</v>
      </c>
      <c r="AB1233" s="11">
        <v>97014.48000000001</v>
      </c>
      <c r="AC1233" s="11"/>
      <c r="AD1233" s="11"/>
      <c r="AE1233" s="11"/>
      <c r="AF1233" s="74"/>
      <c r="AG1233" s="29" t="s">
        <v>2337</v>
      </c>
      <c r="AH1233" s="118"/>
      <c r="AI1233" s="159"/>
      <c r="AJ1233" s="182"/>
      <c r="AK1233" s="182"/>
      <c r="AL1233" s="182"/>
      <c r="AM1233" s="182"/>
      <c r="AN1233" s="182"/>
      <c r="AO1233" s="70">
        <f>MAX(AO$26:AO1232)+1</f>
        <v>1146</v>
      </c>
      <c r="AP1233" s="70" t="s">
        <v>142</v>
      </c>
      <c r="AQ1233" s="70" t="str">
        <f t="shared" si="193"/>
        <v>1146.</v>
      </c>
      <c r="AS1233" s="70"/>
      <c r="AV1233" s="114"/>
    </row>
    <row r="1234" spans="1:48" ht="22.5" customHeight="1" x14ac:dyDescent="0.25">
      <c r="A1234" s="93" t="str">
        <f t="shared" si="191"/>
        <v>1147.</v>
      </c>
      <c r="B1234" s="93">
        <v>3233</v>
      </c>
      <c r="C1234" s="240" t="s">
        <v>1849</v>
      </c>
      <c r="D1234" s="4">
        <v>1968</v>
      </c>
      <c r="E1234" s="9" t="s">
        <v>23</v>
      </c>
      <c r="F1234" s="4" t="s">
        <v>24</v>
      </c>
      <c r="G1234" s="10">
        <v>2</v>
      </c>
      <c r="H1234" s="10">
        <v>2</v>
      </c>
      <c r="I1234" s="11">
        <v>651.1</v>
      </c>
      <c r="J1234" s="11">
        <v>597.5</v>
      </c>
      <c r="K1234" s="11">
        <v>597.5</v>
      </c>
      <c r="L1234" s="35">
        <v>27</v>
      </c>
      <c r="M1234" s="11">
        <f t="shared" si="194"/>
        <v>221832</v>
      </c>
      <c r="N1234" s="11"/>
      <c r="O1234" s="11"/>
      <c r="P1234" s="11"/>
      <c r="Q1234" s="11">
        <f t="shared" si="192"/>
        <v>221832</v>
      </c>
      <c r="R1234" s="11">
        <v>221832</v>
      </c>
      <c r="S1234" s="35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74"/>
      <c r="AG1234" s="29" t="s">
        <v>2337</v>
      </c>
      <c r="AH1234" s="118"/>
      <c r="AI1234" s="159"/>
      <c r="AJ1234" s="182" t="s">
        <v>1396</v>
      </c>
      <c r="AK1234" s="182"/>
      <c r="AL1234" s="182"/>
      <c r="AM1234" s="182"/>
      <c r="AN1234" s="182"/>
      <c r="AO1234" s="70">
        <f>MAX(AO$26:AO1233)+1</f>
        <v>1147</v>
      </c>
      <c r="AP1234" s="70" t="s">
        <v>142</v>
      </c>
      <c r="AQ1234" s="70" t="str">
        <f t="shared" si="193"/>
        <v>1147.</v>
      </c>
      <c r="AS1234" s="70"/>
      <c r="AV1234" s="114"/>
    </row>
    <row r="1235" spans="1:48" ht="22.5" customHeight="1" x14ac:dyDescent="0.25">
      <c r="A1235" s="93" t="str">
        <f t="shared" si="191"/>
        <v>1148.</v>
      </c>
      <c r="B1235" s="93">
        <v>3231</v>
      </c>
      <c r="C1235" s="240" t="s">
        <v>1844</v>
      </c>
      <c r="D1235" s="4">
        <v>1966</v>
      </c>
      <c r="E1235" s="9" t="s">
        <v>23</v>
      </c>
      <c r="F1235" s="4" t="s">
        <v>24</v>
      </c>
      <c r="G1235" s="10">
        <v>2</v>
      </c>
      <c r="H1235" s="10">
        <v>2</v>
      </c>
      <c r="I1235" s="11">
        <v>675.5</v>
      </c>
      <c r="J1235" s="11">
        <v>609.5</v>
      </c>
      <c r="K1235" s="11">
        <v>609.5</v>
      </c>
      <c r="L1235" s="35">
        <v>23</v>
      </c>
      <c r="M1235" s="11">
        <f t="shared" si="194"/>
        <v>221832</v>
      </c>
      <c r="N1235" s="11"/>
      <c r="O1235" s="11"/>
      <c r="P1235" s="11"/>
      <c r="Q1235" s="11">
        <f t="shared" si="192"/>
        <v>221832</v>
      </c>
      <c r="R1235" s="11">
        <v>221832</v>
      </c>
      <c r="S1235" s="35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74"/>
      <c r="AG1235" s="29" t="s">
        <v>2337</v>
      </c>
      <c r="AH1235" s="118"/>
      <c r="AI1235" s="159"/>
      <c r="AJ1235" s="182" t="s">
        <v>1396</v>
      </c>
      <c r="AK1235" s="182"/>
      <c r="AL1235" s="182"/>
      <c r="AM1235" s="182"/>
      <c r="AN1235" s="182"/>
      <c r="AO1235" s="70">
        <f>MAX(AO$26:AO1234)+1</f>
        <v>1148</v>
      </c>
      <c r="AP1235" s="70" t="s">
        <v>142</v>
      </c>
      <c r="AQ1235" s="70" t="str">
        <f t="shared" si="193"/>
        <v>1148.</v>
      </c>
      <c r="AS1235" s="70"/>
      <c r="AV1235" s="114"/>
    </row>
    <row r="1236" spans="1:48" ht="22.5" customHeight="1" x14ac:dyDescent="0.25">
      <c r="A1236" s="93" t="str">
        <f t="shared" si="191"/>
        <v>1149.</v>
      </c>
      <c r="B1236" s="93">
        <v>3239</v>
      </c>
      <c r="C1236" s="240" t="s">
        <v>1847</v>
      </c>
      <c r="D1236" s="4">
        <v>1960</v>
      </c>
      <c r="E1236" s="9" t="s">
        <v>23</v>
      </c>
      <c r="F1236" s="4" t="s">
        <v>24</v>
      </c>
      <c r="G1236" s="10">
        <v>2</v>
      </c>
      <c r="H1236" s="10">
        <v>2</v>
      </c>
      <c r="I1236" s="11">
        <v>904.7</v>
      </c>
      <c r="J1236" s="11">
        <v>497.7</v>
      </c>
      <c r="K1236" s="11">
        <v>497.7</v>
      </c>
      <c r="L1236" s="35">
        <v>9</v>
      </c>
      <c r="M1236" s="11">
        <f t="shared" si="194"/>
        <v>345333</v>
      </c>
      <c r="N1236" s="11"/>
      <c r="O1236" s="11"/>
      <c r="P1236" s="11"/>
      <c r="Q1236" s="11">
        <f t="shared" si="192"/>
        <v>345333</v>
      </c>
      <c r="R1236" s="11"/>
      <c r="S1236" s="35"/>
      <c r="T1236" s="11"/>
      <c r="U1236" s="11"/>
      <c r="V1236" s="11"/>
      <c r="W1236" s="11"/>
      <c r="X1236" s="11"/>
      <c r="Y1236" s="11"/>
      <c r="Z1236" s="11"/>
      <c r="AA1236" s="11">
        <v>129</v>
      </c>
      <c r="AB1236" s="11">
        <v>345333</v>
      </c>
      <c r="AC1236" s="11"/>
      <c r="AD1236" s="11"/>
      <c r="AE1236" s="11"/>
      <c r="AF1236" s="74"/>
      <c r="AG1236" s="29" t="s">
        <v>2337</v>
      </c>
      <c r="AH1236" s="118"/>
      <c r="AI1236" s="159"/>
      <c r="AJ1236" s="182"/>
      <c r="AK1236" s="182"/>
      <c r="AL1236" s="182"/>
      <c r="AM1236" s="182"/>
      <c r="AN1236" s="182"/>
      <c r="AO1236" s="70">
        <f>MAX(AO$26:AO1235)+1</f>
        <v>1149</v>
      </c>
      <c r="AP1236" s="70" t="s">
        <v>142</v>
      </c>
      <c r="AQ1236" s="70" t="str">
        <f t="shared" si="193"/>
        <v>1149.</v>
      </c>
      <c r="AS1236" s="70"/>
      <c r="AV1236" s="114"/>
    </row>
    <row r="1237" spans="1:48" ht="22.5" customHeight="1" x14ac:dyDescent="0.25">
      <c r="A1237" s="93" t="str">
        <f t="shared" si="191"/>
        <v>1150.</v>
      </c>
      <c r="B1237" s="93">
        <v>5541</v>
      </c>
      <c r="C1237" s="240" t="s">
        <v>1814</v>
      </c>
      <c r="D1237" s="4">
        <v>1964</v>
      </c>
      <c r="E1237" s="9" t="s">
        <v>23</v>
      </c>
      <c r="F1237" s="4" t="s">
        <v>24</v>
      </c>
      <c r="G1237" s="10">
        <v>2</v>
      </c>
      <c r="H1237" s="10">
        <v>1</v>
      </c>
      <c r="I1237" s="11">
        <v>390.4</v>
      </c>
      <c r="J1237" s="11">
        <v>342.7</v>
      </c>
      <c r="K1237" s="11">
        <v>342.7</v>
      </c>
      <c r="L1237" s="35">
        <v>7</v>
      </c>
      <c r="M1237" s="11">
        <f t="shared" si="194"/>
        <v>71450</v>
      </c>
      <c r="N1237" s="11"/>
      <c r="O1237" s="11"/>
      <c r="P1237" s="11"/>
      <c r="Q1237" s="11">
        <f t="shared" si="192"/>
        <v>71450</v>
      </c>
      <c r="R1237" s="11">
        <v>71450</v>
      </c>
      <c r="S1237" s="35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74"/>
      <c r="AG1237" s="29" t="s">
        <v>2337</v>
      </c>
      <c r="AH1237" s="118"/>
      <c r="AI1237" s="159"/>
      <c r="AJ1237" s="182" t="s">
        <v>1393</v>
      </c>
      <c r="AK1237" s="182"/>
      <c r="AL1237" s="182"/>
      <c r="AM1237" s="182"/>
      <c r="AN1237" s="182"/>
      <c r="AO1237" s="70">
        <f>MAX(AO$26:AO1236)+1</f>
        <v>1150</v>
      </c>
      <c r="AP1237" s="70" t="s">
        <v>142</v>
      </c>
      <c r="AQ1237" s="70" t="str">
        <f t="shared" si="193"/>
        <v>1150.</v>
      </c>
      <c r="AS1237" s="70"/>
      <c r="AV1237" s="114"/>
    </row>
    <row r="1238" spans="1:48" ht="22.5" customHeight="1" x14ac:dyDescent="0.25">
      <c r="A1238" s="93" t="str">
        <f t="shared" si="191"/>
        <v>1151.</v>
      </c>
      <c r="B1238" s="93">
        <v>3119</v>
      </c>
      <c r="C1238" s="240" t="s">
        <v>1822</v>
      </c>
      <c r="D1238" s="4">
        <v>1965</v>
      </c>
      <c r="E1238" s="9" t="s">
        <v>23</v>
      </c>
      <c r="F1238" s="4" t="s">
        <v>24</v>
      </c>
      <c r="G1238" s="10">
        <v>2</v>
      </c>
      <c r="H1238" s="10">
        <v>2</v>
      </c>
      <c r="I1238" s="11">
        <v>759.07</v>
      </c>
      <c r="J1238" s="11">
        <v>666.4</v>
      </c>
      <c r="K1238" s="11">
        <v>666.4</v>
      </c>
      <c r="L1238" s="35">
        <v>40</v>
      </c>
      <c r="M1238" s="11">
        <f t="shared" si="194"/>
        <v>107175</v>
      </c>
      <c r="N1238" s="11"/>
      <c r="O1238" s="11"/>
      <c r="P1238" s="11"/>
      <c r="Q1238" s="11">
        <f t="shared" si="192"/>
        <v>107175</v>
      </c>
      <c r="R1238" s="11">
        <v>107175</v>
      </c>
      <c r="S1238" s="35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74"/>
      <c r="AG1238" s="29" t="s">
        <v>2337</v>
      </c>
      <c r="AH1238" s="118"/>
      <c r="AI1238" s="159"/>
      <c r="AJ1238" s="182" t="s">
        <v>1393</v>
      </c>
      <c r="AK1238" s="182"/>
      <c r="AL1238" s="182"/>
      <c r="AM1238" s="182"/>
      <c r="AN1238" s="182"/>
      <c r="AO1238" s="70">
        <f>MAX(AO$26:AO1237)+1</f>
        <v>1151</v>
      </c>
      <c r="AP1238" s="70" t="s">
        <v>142</v>
      </c>
      <c r="AQ1238" s="70" t="str">
        <f t="shared" si="193"/>
        <v>1151.</v>
      </c>
      <c r="AS1238" s="70"/>
      <c r="AV1238" s="114"/>
    </row>
    <row r="1239" spans="1:48" ht="22.5" customHeight="1" x14ac:dyDescent="0.25">
      <c r="A1239" s="93" t="str">
        <f t="shared" si="191"/>
        <v>1152.</v>
      </c>
      <c r="B1239" s="93">
        <v>3226</v>
      </c>
      <c r="C1239" s="240" t="s">
        <v>1823</v>
      </c>
      <c r="D1239" s="4">
        <v>1979</v>
      </c>
      <c r="E1239" s="9" t="s">
        <v>23</v>
      </c>
      <c r="F1239" s="4" t="s">
        <v>24</v>
      </c>
      <c r="G1239" s="10">
        <v>2</v>
      </c>
      <c r="H1239" s="10">
        <v>2</v>
      </c>
      <c r="I1239" s="11">
        <v>802.2</v>
      </c>
      <c r="J1239" s="11">
        <v>742.9</v>
      </c>
      <c r="K1239" s="11">
        <v>742.9</v>
      </c>
      <c r="L1239" s="35">
        <v>30</v>
      </c>
      <c r="M1239" s="11">
        <f t="shared" si="194"/>
        <v>114320</v>
      </c>
      <c r="N1239" s="11"/>
      <c r="O1239" s="11"/>
      <c r="P1239" s="11"/>
      <c r="Q1239" s="11">
        <f t="shared" si="192"/>
        <v>114320</v>
      </c>
      <c r="R1239" s="11">
        <v>114320</v>
      </c>
      <c r="S1239" s="35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74"/>
      <c r="AG1239" s="29" t="s">
        <v>2337</v>
      </c>
      <c r="AH1239" s="118"/>
      <c r="AI1239" s="159"/>
      <c r="AJ1239" s="182" t="s">
        <v>1393</v>
      </c>
      <c r="AK1239" s="182"/>
      <c r="AL1239" s="182"/>
      <c r="AM1239" s="182"/>
      <c r="AN1239" s="182"/>
      <c r="AO1239" s="70">
        <f>MAX(AO$26:AO1238)+1</f>
        <v>1152</v>
      </c>
      <c r="AP1239" s="70" t="s">
        <v>142</v>
      </c>
      <c r="AQ1239" s="70" t="str">
        <f t="shared" si="193"/>
        <v>1152.</v>
      </c>
      <c r="AS1239" s="70"/>
      <c r="AV1239" s="114"/>
    </row>
    <row r="1240" spans="1:48" ht="22.5" customHeight="1" x14ac:dyDescent="0.25">
      <c r="A1240" s="93" t="str">
        <f t="shared" si="191"/>
        <v>1153.</v>
      </c>
      <c r="B1240" s="93">
        <v>3230</v>
      </c>
      <c r="C1240" s="240" t="s">
        <v>1829</v>
      </c>
      <c r="D1240" s="4">
        <v>1965</v>
      </c>
      <c r="E1240" s="9" t="s">
        <v>23</v>
      </c>
      <c r="F1240" s="4" t="s">
        <v>24</v>
      </c>
      <c r="G1240" s="10">
        <v>2</v>
      </c>
      <c r="H1240" s="10">
        <v>2</v>
      </c>
      <c r="I1240" s="11">
        <v>795.1</v>
      </c>
      <c r="J1240" s="11">
        <v>738.6</v>
      </c>
      <c r="K1240" s="11">
        <v>738.6</v>
      </c>
      <c r="L1240" s="35">
        <v>21</v>
      </c>
      <c r="M1240" s="11">
        <f t="shared" si="194"/>
        <v>187390</v>
      </c>
      <c r="N1240" s="11"/>
      <c r="O1240" s="11"/>
      <c r="P1240" s="11"/>
      <c r="Q1240" s="11">
        <f t="shared" si="192"/>
        <v>187390</v>
      </c>
      <c r="R1240" s="11"/>
      <c r="S1240" s="35"/>
      <c r="T1240" s="11"/>
      <c r="U1240" s="11"/>
      <c r="V1240" s="11"/>
      <c r="W1240" s="11"/>
      <c r="X1240" s="11"/>
      <c r="Y1240" s="11"/>
      <c r="Z1240" s="11"/>
      <c r="AA1240" s="11">
        <v>70</v>
      </c>
      <c r="AB1240" s="11">
        <v>187390</v>
      </c>
      <c r="AC1240" s="11"/>
      <c r="AD1240" s="11"/>
      <c r="AE1240" s="11"/>
      <c r="AF1240" s="74"/>
      <c r="AG1240" s="29" t="s">
        <v>2337</v>
      </c>
      <c r="AH1240" s="118"/>
      <c r="AI1240" s="159"/>
      <c r="AJ1240" s="182"/>
      <c r="AK1240" s="182"/>
      <c r="AL1240" s="182"/>
      <c r="AM1240" s="182"/>
      <c r="AN1240" s="182"/>
      <c r="AO1240" s="70">
        <f>MAX(AO$26:AO1239)+1</f>
        <v>1153</v>
      </c>
      <c r="AP1240" s="70" t="s">
        <v>142</v>
      </c>
      <c r="AQ1240" s="70" t="str">
        <f t="shared" si="193"/>
        <v>1153.</v>
      </c>
      <c r="AS1240" s="70"/>
      <c r="AV1240" s="114"/>
    </row>
    <row r="1241" spans="1:48" ht="22.5" customHeight="1" x14ac:dyDescent="0.25">
      <c r="A1241" s="93" t="str">
        <f t="shared" si="191"/>
        <v>1154.</v>
      </c>
      <c r="B1241" s="93">
        <v>3144</v>
      </c>
      <c r="C1241" s="240" t="s">
        <v>1834</v>
      </c>
      <c r="D1241" s="4">
        <v>1980</v>
      </c>
      <c r="E1241" s="9" t="s">
        <v>23</v>
      </c>
      <c r="F1241" s="4" t="s">
        <v>24</v>
      </c>
      <c r="G1241" s="10">
        <v>2</v>
      </c>
      <c r="H1241" s="10">
        <v>2</v>
      </c>
      <c r="I1241" s="11">
        <v>797.7</v>
      </c>
      <c r="J1241" s="11">
        <v>731.8</v>
      </c>
      <c r="K1241" s="11">
        <v>731.8</v>
      </c>
      <c r="L1241" s="35">
        <v>21</v>
      </c>
      <c r="M1241" s="11">
        <f t="shared" si="194"/>
        <v>114320</v>
      </c>
      <c r="N1241" s="11"/>
      <c r="O1241" s="11"/>
      <c r="P1241" s="11"/>
      <c r="Q1241" s="11">
        <f t="shared" si="192"/>
        <v>114320</v>
      </c>
      <c r="R1241" s="11">
        <v>114320</v>
      </c>
      <c r="S1241" s="35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74"/>
      <c r="AG1241" s="29" t="s">
        <v>2337</v>
      </c>
      <c r="AH1241" s="118"/>
      <c r="AI1241" s="159"/>
      <c r="AJ1241" s="182" t="s">
        <v>1393</v>
      </c>
      <c r="AK1241" s="182"/>
      <c r="AL1241" s="182"/>
      <c r="AM1241" s="182"/>
      <c r="AN1241" s="182"/>
      <c r="AO1241" s="70">
        <f>MAX(AO$26:AO1240)+1</f>
        <v>1154</v>
      </c>
      <c r="AP1241" s="70" t="s">
        <v>142</v>
      </c>
      <c r="AQ1241" s="70" t="str">
        <f t="shared" si="193"/>
        <v>1154.</v>
      </c>
      <c r="AS1241" s="70"/>
      <c r="AV1241" s="114"/>
    </row>
    <row r="1242" spans="1:48" ht="22.5" customHeight="1" x14ac:dyDescent="0.25">
      <c r="A1242" s="93" t="str">
        <f t="shared" si="191"/>
        <v>1155.</v>
      </c>
      <c r="B1242" s="93">
        <v>3167</v>
      </c>
      <c r="C1242" s="240" t="s">
        <v>1832</v>
      </c>
      <c r="D1242" s="4">
        <v>1964</v>
      </c>
      <c r="E1242" s="9" t="s">
        <v>23</v>
      </c>
      <c r="F1242" s="4" t="s">
        <v>24</v>
      </c>
      <c r="G1242" s="10">
        <v>2</v>
      </c>
      <c r="H1242" s="10">
        <v>1</v>
      </c>
      <c r="I1242" s="11">
        <v>405.1</v>
      </c>
      <c r="J1242" s="11">
        <v>354.6</v>
      </c>
      <c r="K1242" s="11">
        <v>354.6</v>
      </c>
      <c r="L1242" s="35">
        <v>12</v>
      </c>
      <c r="M1242" s="11">
        <f t="shared" si="194"/>
        <v>71450</v>
      </c>
      <c r="N1242" s="11"/>
      <c r="O1242" s="11"/>
      <c r="P1242" s="11"/>
      <c r="Q1242" s="11">
        <f t="shared" si="192"/>
        <v>71450</v>
      </c>
      <c r="R1242" s="11">
        <v>71450</v>
      </c>
      <c r="S1242" s="35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74"/>
      <c r="AG1242" s="29" t="s">
        <v>2337</v>
      </c>
      <c r="AH1242" s="118"/>
      <c r="AI1242" s="159"/>
      <c r="AJ1242" s="182" t="s">
        <v>1393</v>
      </c>
      <c r="AK1242" s="182"/>
      <c r="AL1242" s="182"/>
      <c r="AM1242" s="182"/>
      <c r="AN1242" s="182"/>
      <c r="AO1242" s="70">
        <f>MAX(AO$26:AO1241)+1</f>
        <v>1155</v>
      </c>
      <c r="AP1242" s="70" t="s">
        <v>142</v>
      </c>
      <c r="AQ1242" s="70" t="str">
        <f t="shared" si="193"/>
        <v>1155.</v>
      </c>
      <c r="AS1242" s="70"/>
      <c r="AV1242" s="114"/>
    </row>
    <row r="1243" spans="1:48" ht="22.5" customHeight="1" x14ac:dyDescent="0.25">
      <c r="A1243" s="93" t="str">
        <f t="shared" si="191"/>
        <v>1156.</v>
      </c>
      <c r="B1243" s="93">
        <v>3120</v>
      </c>
      <c r="C1243" s="240" t="s">
        <v>1837</v>
      </c>
      <c r="D1243" s="4">
        <v>1959</v>
      </c>
      <c r="E1243" s="9" t="s">
        <v>23</v>
      </c>
      <c r="F1243" s="4" t="s">
        <v>24</v>
      </c>
      <c r="G1243" s="10">
        <v>2</v>
      </c>
      <c r="H1243" s="10">
        <v>1</v>
      </c>
      <c r="I1243" s="11">
        <v>453</v>
      </c>
      <c r="J1243" s="11">
        <v>403.2</v>
      </c>
      <c r="K1243" s="11">
        <v>403.2</v>
      </c>
      <c r="L1243" s="35">
        <v>21</v>
      </c>
      <c r="M1243" s="11">
        <f t="shared" si="194"/>
        <v>35725</v>
      </c>
      <c r="N1243" s="11"/>
      <c r="O1243" s="11"/>
      <c r="P1243" s="11"/>
      <c r="Q1243" s="11">
        <f t="shared" si="192"/>
        <v>35725</v>
      </c>
      <c r="R1243" s="11">
        <v>35725</v>
      </c>
      <c r="S1243" s="35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74"/>
      <c r="AG1243" s="29" t="s">
        <v>2337</v>
      </c>
      <c r="AH1243" s="118"/>
      <c r="AI1243" s="159"/>
      <c r="AJ1243" s="182" t="s">
        <v>1393</v>
      </c>
      <c r="AK1243" s="182"/>
      <c r="AL1243" s="182"/>
      <c r="AM1243" s="182"/>
      <c r="AN1243" s="182"/>
      <c r="AO1243" s="70">
        <f>MAX(AO$26:AO1242)+1</f>
        <v>1156</v>
      </c>
      <c r="AP1243" s="70" t="s">
        <v>142</v>
      </c>
      <c r="AQ1243" s="70" t="str">
        <f t="shared" si="193"/>
        <v>1156.</v>
      </c>
      <c r="AS1243" s="70"/>
      <c r="AV1243" s="114"/>
    </row>
    <row r="1244" spans="1:48" ht="22.5" customHeight="1" x14ac:dyDescent="0.25">
      <c r="A1244" s="93" t="str">
        <f t="shared" si="191"/>
        <v>1157.</v>
      </c>
      <c r="B1244" s="93">
        <v>3103</v>
      </c>
      <c r="C1244" s="240" t="s">
        <v>1839</v>
      </c>
      <c r="D1244" s="4">
        <v>1936</v>
      </c>
      <c r="E1244" s="9" t="s">
        <v>23</v>
      </c>
      <c r="F1244" s="4" t="s">
        <v>24</v>
      </c>
      <c r="G1244" s="10">
        <v>1</v>
      </c>
      <c r="H1244" s="10">
        <v>1</v>
      </c>
      <c r="I1244" s="11">
        <v>147.5</v>
      </c>
      <c r="J1244" s="11">
        <v>131.1</v>
      </c>
      <c r="K1244" s="11">
        <v>126</v>
      </c>
      <c r="L1244" s="35">
        <v>10</v>
      </c>
      <c r="M1244" s="11">
        <f t="shared" si="194"/>
        <v>28580</v>
      </c>
      <c r="N1244" s="11"/>
      <c r="O1244" s="11"/>
      <c r="P1244" s="11"/>
      <c r="Q1244" s="11">
        <f t="shared" si="192"/>
        <v>28580</v>
      </c>
      <c r="R1244" s="11">
        <v>28580</v>
      </c>
      <c r="S1244" s="35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74"/>
      <c r="AG1244" s="29" t="s">
        <v>2337</v>
      </c>
      <c r="AH1244" s="118"/>
      <c r="AI1244" s="159"/>
      <c r="AJ1244" s="182" t="s">
        <v>1393</v>
      </c>
      <c r="AK1244" s="182"/>
      <c r="AL1244" s="182"/>
      <c r="AM1244" s="182"/>
      <c r="AN1244" s="182"/>
      <c r="AO1244" s="70">
        <f>MAX(AO$26:AO1243)+1</f>
        <v>1157</v>
      </c>
      <c r="AP1244" s="70" t="s">
        <v>142</v>
      </c>
      <c r="AQ1244" s="70" t="str">
        <f t="shared" si="193"/>
        <v>1157.</v>
      </c>
      <c r="AS1244" s="70"/>
      <c r="AV1244" s="114"/>
    </row>
    <row r="1245" spans="1:48" ht="22.5" customHeight="1" x14ac:dyDescent="0.25">
      <c r="A1245" s="93" t="str">
        <f t="shared" si="191"/>
        <v>1158.</v>
      </c>
      <c r="B1245" s="93">
        <v>3125</v>
      </c>
      <c r="C1245" s="240" t="s">
        <v>1840</v>
      </c>
      <c r="D1245" s="4">
        <v>1963</v>
      </c>
      <c r="E1245" s="9" t="s">
        <v>23</v>
      </c>
      <c r="F1245" s="4" t="s">
        <v>24</v>
      </c>
      <c r="G1245" s="10">
        <v>2</v>
      </c>
      <c r="H1245" s="10">
        <v>1</v>
      </c>
      <c r="I1245" s="11">
        <v>414.88</v>
      </c>
      <c r="J1245" s="11">
        <v>374.4</v>
      </c>
      <c r="K1245" s="11">
        <v>374.4</v>
      </c>
      <c r="L1245" s="35">
        <v>26</v>
      </c>
      <c r="M1245" s="11">
        <f t="shared" si="194"/>
        <v>71450</v>
      </c>
      <c r="N1245" s="11"/>
      <c r="O1245" s="11"/>
      <c r="P1245" s="11"/>
      <c r="Q1245" s="11">
        <f t="shared" si="192"/>
        <v>71450</v>
      </c>
      <c r="R1245" s="11">
        <v>71450</v>
      </c>
      <c r="S1245" s="35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74"/>
      <c r="AG1245" s="29" t="s">
        <v>2337</v>
      </c>
      <c r="AH1245" s="118"/>
      <c r="AI1245" s="159"/>
      <c r="AJ1245" s="182" t="s">
        <v>1393</v>
      </c>
      <c r="AK1245" s="182"/>
      <c r="AL1245" s="182"/>
      <c r="AM1245" s="182"/>
      <c r="AN1245" s="182"/>
      <c r="AO1245" s="70">
        <f>MAX(AO$26:AO1244)+1</f>
        <v>1158</v>
      </c>
      <c r="AP1245" s="70" t="s">
        <v>142</v>
      </c>
      <c r="AQ1245" s="70" t="str">
        <f t="shared" si="193"/>
        <v>1158.</v>
      </c>
      <c r="AS1245" s="70"/>
      <c r="AV1245" s="114"/>
    </row>
    <row r="1246" spans="1:48" ht="22.5" customHeight="1" x14ac:dyDescent="0.25">
      <c r="A1246" s="93" t="str">
        <f t="shared" si="191"/>
        <v>1159.</v>
      </c>
      <c r="B1246" s="93">
        <v>3218</v>
      </c>
      <c r="C1246" s="240" t="s">
        <v>1841</v>
      </c>
      <c r="D1246" s="4">
        <v>1938</v>
      </c>
      <c r="E1246" s="9" t="s">
        <v>23</v>
      </c>
      <c r="F1246" s="4" t="s">
        <v>24</v>
      </c>
      <c r="G1246" s="10">
        <v>4</v>
      </c>
      <c r="H1246" s="10">
        <v>2</v>
      </c>
      <c r="I1246" s="11">
        <v>3186.7</v>
      </c>
      <c r="J1246" s="11">
        <v>2186.6999999999998</v>
      </c>
      <c r="K1246" s="11">
        <v>2186.6999999999998</v>
      </c>
      <c r="L1246" s="35">
        <v>82</v>
      </c>
      <c r="M1246" s="11">
        <f t="shared" si="194"/>
        <v>1078350</v>
      </c>
      <c r="N1246" s="11"/>
      <c r="O1246" s="11"/>
      <c r="P1246" s="11"/>
      <c r="Q1246" s="11">
        <f t="shared" si="192"/>
        <v>1078350</v>
      </c>
      <c r="R1246" s="11">
        <v>1078350</v>
      </c>
      <c r="S1246" s="35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74"/>
      <c r="AG1246" s="29" t="s">
        <v>2337</v>
      </c>
      <c r="AH1246" s="118"/>
      <c r="AI1246" s="159"/>
      <c r="AJ1246" s="182" t="s">
        <v>1396</v>
      </c>
      <c r="AK1246" s="182"/>
      <c r="AL1246" s="182"/>
      <c r="AM1246" s="182"/>
      <c r="AN1246" s="182"/>
      <c r="AO1246" s="70">
        <f>MAX(AO$26:AO1245)+1</f>
        <v>1159</v>
      </c>
      <c r="AP1246" s="70" t="s">
        <v>142</v>
      </c>
      <c r="AQ1246" s="70" t="str">
        <f t="shared" si="193"/>
        <v>1159.</v>
      </c>
      <c r="AS1246" s="70"/>
      <c r="AV1246" s="114"/>
    </row>
    <row r="1247" spans="1:48" ht="22.5" customHeight="1" x14ac:dyDescent="0.25">
      <c r="A1247" s="93" t="str">
        <f t="shared" si="191"/>
        <v>1160.</v>
      </c>
      <c r="B1247" s="93">
        <v>3116</v>
      </c>
      <c r="C1247" s="240" t="s">
        <v>1842</v>
      </c>
      <c r="D1247" s="4">
        <v>1963</v>
      </c>
      <c r="E1247" s="9" t="s">
        <v>23</v>
      </c>
      <c r="F1247" s="4" t="s">
        <v>24</v>
      </c>
      <c r="G1247" s="10">
        <v>2</v>
      </c>
      <c r="H1247" s="10">
        <v>2</v>
      </c>
      <c r="I1247" s="11">
        <v>351.4</v>
      </c>
      <c r="J1247" s="11">
        <v>317.60000000000002</v>
      </c>
      <c r="K1247" s="11">
        <v>317.60000000000002</v>
      </c>
      <c r="L1247" s="35">
        <v>10</v>
      </c>
      <c r="M1247" s="11">
        <f t="shared" si="194"/>
        <v>35725</v>
      </c>
      <c r="N1247" s="11"/>
      <c r="O1247" s="11"/>
      <c r="P1247" s="11"/>
      <c r="Q1247" s="11">
        <f t="shared" si="192"/>
        <v>35725</v>
      </c>
      <c r="R1247" s="11">
        <v>35725</v>
      </c>
      <c r="S1247" s="35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74"/>
      <c r="AG1247" s="29" t="s">
        <v>2337</v>
      </c>
      <c r="AH1247" s="118"/>
      <c r="AI1247" s="159"/>
      <c r="AJ1247" s="182" t="s">
        <v>1393</v>
      </c>
      <c r="AK1247" s="182"/>
      <c r="AL1247" s="182"/>
      <c r="AM1247" s="182"/>
      <c r="AN1247" s="182"/>
      <c r="AO1247" s="70">
        <f>MAX(AO$26:AO1246)+1</f>
        <v>1160</v>
      </c>
      <c r="AP1247" s="70" t="s">
        <v>142</v>
      </c>
      <c r="AQ1247" s="70" t="str">
        <f t="shared" si="193"/>
        <v>1160.</v>
      </c>
      <c r="AS1247" s="70"/>
      <c r="AV1247" s="114"/>
    </row>
    <row r="1248" spans="1:48" ht="22.5" customHeight="1" x14ac:dyDescent="0.25">
      <c r="A1248" s="93" t="str">
        <f t="shared" si="191"/>
        <v>1161.</v>
      </c>
      <c r="B1248" s="93">
        <v>3198</v>
      </c>
      <c r="C1248" s="240" t="s">
        <v>1843</v>
      </c>
      <c r="D1248" s="4">
        <v>1960</v>
      </c>
      <c r="E1248" s="9" t="s">
        <v>23</v>
      </c>
      <c r="F1248" s="4" t="s">
        <v>24</v>
      </c>
      <c r="G1248" s="10">
        <v>2</v>
      </c>
      <c r="H1248" s="10">
        <v>2</v>
      </c>
      <c r="I1248" s="11">
        <v>944.4</v>
      </c>
      <c r="J1248" s="11">
        <v>510.4</v>
      </c>
      <c r="K1248" s="11">
        <v>510.4</v>
      </c>
      <c r="L1248" s="35">
        <v>25</v>
      </c>
      <c r="M1248" s="11">
        <f t="shared" si="194"/>
        <v>71450</v>
      </c>
      <c r="N1248" s="11"/>
      <c r="O1248" s="11"/>
      <c r="P1248" s="11"/>
      <c r="Q1248" s="11">
        <f t="shared" si="192"/>
        <v>71450</v>
      </c>
      <c r="R1248" s="11">
        <v>71450</v>
      </c>
      <c r="S1248" s="35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74"/>
      <c r="AG1248" s="29" t="s">
        <v>2337</v>
      </c>
      <c r="AH1248" s="118"/>
      <c r="AI1248" s="159"/>
      <c r="AJ1248" s="182" t="s">
        <v>1393</v>
      </c>
      <c r="AK1248" s="182"/>
      <c r="AL1248" s="182"/>
      <c r="AM1248" s="182"/>
      <c r="AN1248" s="182"/>
      <c r="AO1248" s="70">
        <f>MAX(AO$26:AO1247)+1</f>
        <v>1161</v>
      </c>
      <c r="AP1248" s="70" t="s">
        <v>142</v>
      </c>
      <c r="AQ1248" s="70" t="str">
        <f t="shared" si="193"/>
        <v>1161.</v>
      </c>
      <c r="AS1248" s="70"/>
      <c r="AV1248" s="114"/>
    </row>
    <row r="1249" spans="1:48" ht="22.5" customHeight="1" x14ac:dyDescent="0.25">
      <c r="A1249" s="93" t="str">
        <f t="shared" si="191"/>
        <v>1162.</v>
      </c>
      <c r="B1249" s="93">
        <v>3164</v>
      </c>
      <c r="C1249" s="240" t="s">
        <v>1845</v>
      </c>
      <c r="D1249" s="4">
        <v>1960</v>
      </c>
      <c r="E1249" s="9" t="s">
        <v>23</v>
      </c>
      <c r="F1249" s="4" t="s">
        <v>24</v>
      </c>
      <c r="G1249" s="10">
        <v>2</v>
      </c>
      <c r="H1249" s="10">
        <v>1</v>
      </c>
      <c r="I1249" s="11">
        <v>324.89999999999998</v>
      </c>
      <c r="J1249" s="11">
        <v>293.5</v>
      </c>
      <c r="K1249" s="11">
        <v>293.5</v>
      </c>
      <c r="L1249" s="35">
        <v>14</v>
      </c>
      <c r="M1249" s="11">
        <f t="shared" si="194"/>
        <v>35725</v>
      </c>
      <c r="N1249" s="11"/>
      <c r="O1249" s="11"/>
      <c r="P1249" s="11"/>
      <c r="Q1249" s="11">
        <f t="shared" si="192"/>
        <v>35725</v>
      </c>
      <c r="R1249" s="11">
        <v>35725</v>
      </c>
      <c r="S1249" s="35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74"/>
      <c r="AG1249" s="29" t="s">
        <v>2337</v>
      </c>
      <c r="AH1249" s="118"/>
      <c r="AI1249" s="159"/>
      <c r="AJ1249" s="182" t="s">
        <v>1393</v>
      </c>
      <c r="AK1249" s="182"/>
      <c r="AL1249" s="182"/>
      <c r="AM1249" s="182"/>
      <c r="AN1249" s="182"/>
      <c r="AO1249" s="70">
        <f>MAX(AO$26:AO1248)+1</f>
        <v>1162</v>
      </c>
      <c r="AP1249" s="70" t="s">
        <v>142</v>
      </c>
      <c r="AQ1249" s="70" t="str">
        <f t="shared" si="193"/>
        <v>1162.</v>
      </c>
      <c r="AS1249" s="70"/>
      <c r="AV1249" s="114"/>
    </row>
    <row r="1250" spans="1:48" ht="22.5" customHeight="1" x14ac:dyDescent="0.25">
      <c r="A1250" s="93" t="str">
        <f t="shared" si="191"/>
        <v>1163.</v>
      </c>
      <c r="B1250" s="93">
        <v>5798</v>
      </c>
      <c r="C1250" s="240" t="s">
        <v>1848</v>
      </c>
      <c r="D1250" s="4">
        <v>2015</v>
      </c>
      <c r="E1250" s="9" t="s">
        <v>23</v>
      </c>
      <c r="F1250" s="4" t="s">
        <v>24</v>
      </c>
      <c r="G1250" s="10">
        <v>3</v>
      </c>
      <c r="H1250" s="10">
        <v>1</v>
      </c>
      <c r="I1250" s="11">
        <v>797.4</v>
      </c>
      <c r="J1250" s="11">
        <v>740.7</v>
      </c>
      <c r="K1250" s="11">
        <v>740.7</v>
      </c>
      <c r="L1250" s="35">
        <v>21</v>
      </c>
      <c r="M1250" s="11">
        <f t="shared" si="194"/>
        <v>206106</v>
      </c>
      <c r="N1250" s="11"/>
      <c r="O1250" s="11"/>
      <c r="P1250" s="11"/>
      <c r="Q1250" s="11">
        <f t="shared" si="192"/>
        <v>206106</v>
      </c>
      <c r="R1250" s="11"/>
      <c r="S1250" s="35"/>
      <c r="T1250" s="11"/>
      <c r="U1250" s="11"/>
      <c r="V1250" s="11"/>
      <c r="W1250" s="11"/>
      <c r="X1250" s="11"/>
      <c r="Y1250" s="11"/>
      <c r="Z1250" s="11"/>
      <c r="AA1250" s="11">
        <v>77</v>
      </c>
      <c r="AB1250" s="11">
        <v>206106</v>
      </c>
      <c r="AC1250" s="11"/>
      <c r="AD1250" s="11"/>
      <c r="AE1250" s="11"/>
      <c r="AF1250" s="74"/>
      <c r="AG1250" s="29" t="s">
        <v>2337</v>
      </c>
      <c r="AH1250" s="118"/>
      <c r="AI1250" s="159"/>
      <c r="AJ1250" s="182"/>
      <c r="AK1250" s="182"/>
      <c r="AL1250" s="182"/>
      <c r="AM1250" s="182"/>
      <c r="AN1250" s="182"/>
      <c r="AO1250" s="70">
        <f>MAX(AO$26:AO1249)+1</f>
        <v>1163</v>
      </c>
      <c r="AP1250" s="70" t="s">
        <v>142</v>
      </c>
      <c r="AQ1250" s="70" t="str">
        <f t="shared" si="193"/>
        <v>1163.</v>
      </c>
      <c r="AS1250" s="70"/>
      <c r="AV1250" s="114"/>
    </row>
    <row r="1251" spans="1:48" ht="22.5" customHeight="1" x14ac:dyDescent="0.25">
      <c r="A1251" s="93" t="str">
        <f t="shared" si="191"/>
        <v>1164.</v>
      </c>
      <c r="B1251" s="93">
        <v>3236</v>
      </c>
      <c r="C1251" s="240" t="s">
        <v>1810</v>
      </c>
      <c r="D1251" s="4">
        <v>1975</v>
      </c>
      <c r="E1251" s="9" t="s">
        <v>23</v>
      </c>
      <c r="F1251" s="4" t="s">
        <v>24</v>
      </c>
      <c r="G1251" s="10">
        <v>2</v>
      </c>
      <c r="H1251" s="10">
        <v>2</v>
      </c>
      <c r="I1251" s="11">
        <v>1174.8</v>
      </c>
      <c r="J1251" s="11">
        <v>709.9</v>
      </c>
      <c r="K1251" s="11">
        <v>709.9</v>
      </c>
      <c r="L1251" s="35">
        <v>20</v>
      </c>
      <c r="M1251" s="11">
        <f t="shared" si="194"/>
        <v>71450</v>
      </c>
      <c r="N1251" s="11"/>
      <c r="O1251" s="11"/>
      <c r="P1251" s="11"/>
      <c r="Q1251" s="11">
        <f t="shared" si="192"/>
        <v>71450</v>
      </c>
      <c r="R1251" s="11">
        <v>71450</v>
      </c>
      <c r="S1251" s="35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74"/>
      <c r="AG1251" s="29" t="s">
        <v>2337</v>
      </c>
      <c r="AH1251" s="118"/>
      <c r="AI1251" s="159"/>
      <c r="AJ1251" s="182" t="s">
        <v>1393</v>
      </c>
      <c r="AK1251" s="182"/>
      <c r="AL1251" s="182"/>
      <c r="AM1251" s="182"/>
      <c r="AN1251" s="182"/>
      <c r="AO1251" s="70">
        <f>MAX(AO$26:AO1250)+1</f>
        <v>1164</v>
      </c>
      <c r="AP1251" s="70" t="s">
        <v>142</v>
      </c>
      <c r="AQ1251" s="70" t="str">
        <f t="shared" si="193"/>
        <v>1164.</v>
      </c>
      <c r="AS1251" s="70"/>
      <c r="AV1251" s="114"/>
    </row>
    <row r="1252" spans="1:48" ht="22.5" customHeight="1" x14ac:dyDescent="0.25">
      <c r="A1252" s="93" t="str">
        <f t="shared" si="191"/>
        <v>1165.</v>
      </c>
      <c r="B1252" s="93">
        <v>3197</v>
      </c>
      <c r="C1252" s="240" t="s">
        <v>1811</v>
      </c>
      <c r="D1252" s="4">
        <v>1963</v>
      </c>
      <c r="E1252" s="9" t="s">
        <v>23</v>
      </c>
      <c r="F1252" s="4" t="s">
        <v>24</v>
      </c>
      <c r="G1252" s="10">
        <v>2</v>
      </c>
      <c r="H1252" s="10">
        <v>1</v>
      </c>
      <c r="I1252" s="11">
        <v>293.89999999999998</v>
      </c>
      <c r="J1252" s="11">
        <v>244.9</v>
      </c>
      <c r="K1252" s="11">
        <v>244.9</v>
      </c>
      <c r="L1252" s="35">
        <v>20</v>
      </c>
      <c r="M1252" s="11">
        <f t="shared" si="194"/>
        <v>71450</v>
      </c>
      <c r="N1252" s="11"/>
      <c r="O1252" s="11"/>
      <c r="P1252" s="11"/>
      <c r="Q1252" s="11">
        <f t="shared" si="192"/>
        <v>71450</v>
      </c>
      <c r="R1252" s="11">
        <v>71450</v>
      </c>
      <c r="S1252" s="35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74"/>
      <c r="AG1252" s="29" t="s">
        <v>2337</v>
      </c>
      <c r="AH1252" s="118"/>
      <c r="AI1252" s="159"/>
      <c r="AJ1252" s="182" t="s">
        <v>1393</v>
      </c>
      <c r="AK1252" s="182"/>
      <c r="AL1252" s="182"/>
      <c r="AM1252" s="182"/>
      <c r="AN1252" s="182"/>
      <c r="AO1252" s="70">
        <f>MAX(AO$26:AO1251)+1</f>
        <v>1165</v>
      </c>
      <c r="AP1252" s="70" t="s">
        <v>142</v>
      </c>
      <c r="AQ1252" s="70" t="str">
        <f t="shared" si="193"/>
        <v>1165.</v>
      </c>
      <c r="AS1252" s="70"/>
      <c r="AV1252" s="114"/>
    </row>
    <row r="1253" spans="1:48" ht="22.5" customHeight="1" x14ac:dyDescent="0.25">
      <c r="A1253" s="93" t="str">
        <f t="shared" si="191"/>
        <v>1166.</v>
      </c>
      <c r="B1253" s="93">
        <v>3200</v>
      </c>
      <c r="C1253" s="240" t="s">
        <v>1816</v>
      </c>
      <c r="D1253" s="4">
        <v>1961</v>
      </c>
      <c r="E1253" s="9" t="s">
        <v>23</v>
      </c>
      <c r="F1253" s="4" t="s">
        <v>24</v>
      </c>
      <c r="G1253" s="10">
        <v>2</v>
      </c>
      <c r="H1253" s="10">
        <v>1</v>
      </c>
      <c r="I1253" s="11">
        <v>295.60000000000002</v>
      </c>
      <c r="J1253" s="11">
        <v>270.39999999999998</v>
      </c>
      <c r="K1253" s="11">
        <v>270.39999999999998</v>
      </c>
      <c r="L1253" s="35">
        <v>5</v>
      </c>
      <c r="M1253" s="11">
        <f t="shared" si="194"/>
        <v>1029836.72</v>
      </c>
      <c r="N1253" s="11"/>
      <c r="O1253" s="11"/>
      <c r="P1253" s="11"/>
      <c r="Q1253" s="11">
        <f t="shared" si="192"/>
        <v>1029836.72</v>
      </c>
      <c r="R1253" s="11"/>
      <c r="S1253" s="35"/>
      <c r="T1253" s="11"/>
      <c r="U1253" s="11"/>
      <c r="V1253" s="11"/>
      <c r="W1253" s="11"/>
      <c r="X1253" s="11"/>
      <c r="Y1253" s="11">
        <v>327.14</v>
      </c>
      <c r="Z1253" s="11">
        <v>1029836.72</v>
      </c>
      <c r="AA1253" s="11"/>
      <c r="AB1253" s="11"/>
      <c r="AC1253" s="11"/>
      <c r="AD1253" s="11"/>
      <c r="AE1253" s="11"/>
      <c r="AF1253" s="74"/>
      <c r="AG1253" s="29" t="s">
        <v>2337</v>
      </c>
      <c r="AH1253" s="118"/>
      <c r="AI1253" s="159"/>
      <c r="AJ1253" s="182"/>
      <c r="AK1253" s="182"/>
      <c r="AL1253" s="182"/>
      <c r="AM1253" s="182"/>
      <c r="AN1253" s="182"/>
      <c r="AO1253" s="70">
        <f>MAX(AO$26:AO1252)+1</f>
        <v>1166</v>
      </c>
      <c r="AP1253" s="70" t="s">
        <v>142</v>
      </c>
      <c r="AQ1253" s="70" t="str">
        <f t="shared" si="193"/>
        <v>1166.</v>
      </c>
      <c r="AS1253" s="70"/>
      <c r="AV1253" s="114"/>
    </row>
    <row r="1254" spans="1:48" ht="22.5" customHeight="1" x14ac:dyDescent="0.25">
      <c r="A1254" s="93" t="str">
        <f t="shared" si="191"/>
        <v>1167.</v>
      </c>
      <c r="B1254" s="93">
        <v>3201</v>
      </c>
      <c r="C1254" s="240" t="s">
        <v>1828</v>
      </c>
      <c r="D1254" s="4">
        <v>1960</v>
      </c>
      <c r="E1254" s="9" t="s">
        <v>23</v>
      </c>
      <c r="F1254" s="4" t="s">
        <v>24</v>
      </c>
      <c r="G1254" s="10">
        <v>2</v>
      </c>
      <c r="H1254" s="10">
        <v>1</v>
      </c>
      <c r="I1254" s="11">
        <v>516.20000000000005</v>
      </c>
      <c r="J1254" s="11">
        <v>283.7</v>
      </c>
      <c r="K1254" s="11">
        <v>283.7</v>
      </c>
      <c r="L1254" s="35">
        <v>8</v>
      </c>
      <c r="M1254" s="11">
        <f t="shared" si="194"/>
        <v>702696.55999999994</v>
      </c>
      <c r="N1254" s="11"/>
      <c r="O1254" s="11"/>
      <c r="P1254" s="11"/>
      <c r="Q1254" s="11">
        <f t="shared" si="192"/>
        <v>702696.55999999994</v>
      </c>
      <c r="R1254" s="11"/>
      <c r="S1254" s="35"/>
      <c r="T1254" s="11"/>
      <c r="U1254" s="11"/>
      <c r="V1254" s="11"/>
      <c r="W1254" s="11"/>
      <c r="X1254" s="11"/>
      <c r="Y1254" s="11">
        <v>223.22</v>
      </c>
      <c r="Z1254" s="11">
        <v>702696.55999999994</v>
      </c>
      <c r="AA1254" s="11"/>
      <c r="AB1254" s="11"/>
      <c r="AC1254" s="11"/>
      <c r="AD1254" s="11"/>
      <c r="AE1254" s="11"/>
      <c r="AF1254" s="74"/>
      <c r="AG1254" s="29" t="s">
        <v>2337</v>
      </c>
      <c r="AH1254" s="118"/>
      <c r="AI1254" s="159"/>
      <c r="AJ1254" s="182"/>
      <c r="AK1254" s="182"/>
      <c r="AL1254" s="182"/>
      <c r="AM1254" s="182"/>
      <c r="AN1254" s="182"/>
      <c r="AO1254" s="70">
        <f>MAX(AO$26:AO1253)+1</f>
        <v>1167</v>
      </c>
      <c r="AP1254" s="70" t="s">
        <v>142</v>
      </c>
      <c r="AQ1254" s="70" t="str">
        <f t="shared" si="193"/>
        <v>1167.</v>
      </c>
      <c r="AS1254" s="70"/>
      <c r="AV1254" s="114"/>
    </row>
    <row r="1255" spans="1:48" ht="22.5" customHeight="1" x14ac:dyDescent="0.25">
      <c r="A1255" s="93" t="str">
        <f t="shared" si="191"/>
        <v>1168.</v>
      </c>
      <c r="B1255" s="93">
        <v>3110</v>
      </c>
      <c r="C1255" s="240" t="s">
        <v>1846</v>
      </c>
      <c r="D1255" s="4">
        <v>1917</v>
      </c>
      <c r="E1255" s="9" t="s">
        <v>23</v>
      </c>
      <c r="F1255" s="4" t="s">
        <v>24</v>
      </c>
      <c r="G1255" s="10">
        <v>2</v>
      </c>
      <c r="H1255" s="10">
        <v>1</v>
      </c>
      <c r="I1255" s="11">
        <v>260.60000000000002</v>
      </c>
      <c r="J1255" s="11">
        <v>229.2</v>
      </c>
      <c r="K1255" s="11">
        <v>185.9</v>
      </c>
      <c r="L1255" s="35">
        <v>12</v>
      </c>
      <c r="M1255" s="11">
        <f t="shared" si="194"/>
        <v>35725</v>
      </c>
      <c r="N1255" s="11"/>
      <c r="O1255" s="11"/>
      <c r="P1255" s="11"/>
      <c r="Q1255" s="11">
        <f t="shared" si="192"/>
        <v>35725</v>
      </c>
      <c r="R1255" s="11">
        <v>35725</v>
      </c>
      <c r="S1255" s="35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74"/>
      <c r="AG1255" s="29" t="s">
        <v>2337</v>
      </c>
      <c r="AH1255" s="118"/>
      <c r="AI1255" s="159"/>
      <c r="AJ1255" s="182" t="s">
        <v>1393</v>
      </c>
      <c r="AK1255" s="182"/>
      <c r="AL1255" s="182"/>
      <c r="AM1255" s="182"/>
      <c r="AN1255" s="182"/>
      <c r="AO1255" s="70">
        <f>MAX(AO$26:AO1254)+1</f>
        <v>1168</v>
      </c>
      <c r="AP1255" s="70" t="s">
        <v>142</v>
      </c>
      <c r="AQ1255" s="70" t="str">
        <f t="shared" si="193"/>
        <v>1168.</v>
      </c>
      <c r="AS1255" s="70"/>
      <c r="AV1255" s="114"/>
    </row>
    <row r="1256" spans="1:48" ht="22.5" customHeight="1" x14ac:dyDescent="0.25">
      <c r="A1256" s="93" t="str">
        <f t="shared" si="191"/>
        <v>1169.</v>
      </c>
      <c r="B1256" s="93">
        <v>3203</v>
      </c>
      <c r="C1256" s="240" t="s">
        <v>1826</v>
      </c>
      <c r="D1256" s="4">
        <v>1962</v>
      </c>
      <c r="E1256" s="9" t="s">
        <v>23</v>
      </c>
      <c r="F1256" s="4" t="s">
        <v>24</v>
      </c>
      <c r="G1256" s="10">
        <v>2</v>
      </c>
      <c r="H1256" s="10">
        <v>2</v>
      </c>
      <c r="I1256" s="11">
        <v>323.60000000000002</v>
      </c>
      <c r="J1256" s="11">
        <v>298.29000000000002</v>
      </c>
      <c r="K1256" s="11">
        <v>298.29000000000002</v>
      </c>
      <c r="L1256" s="35">
        <v>8</v>
      </c>
      <c r="M1256" s="11">
        <f t="shared" si="194"/>
        <v>1046395.2</v>
      </c>
      <c r="N1256" s="11"/>
      <c r="O1256" s="11"/>
      <c r="P1256" s="11"/>
      <c r="Q1256" s="11">
        <f t="shared" si="192"/>
        <v>1046395.2</v>
      </c>
      <c r="R1256" s="11"/>
      <c r="S1256" s="35"/>
      <c r="T1256" s="11"/>
      <c r="U1256" s="11"/>
      <c r="V1256" s="11"/>
      <c r="W1256" s="11"/>
      <c r="X1256" s="11"/>
      <c r="Y1256" s="11">
        <v>332.4</v>
      </c>
      <c r="Z1256" s="11">
        <v>1046395.2</v>
      </c>
      <c r="AA1256" s="11"/>
      <c r="AB1256" s="11"/>
      <c r="AC1256" s="11"/>
      <c r="AD1256" s="11"/>
      <c r="AE1256" s="11"/>
      <c r="AF1256" s="74"/>
      <c r="AG1256" s="29" t="s">
        <v>2337</v>
      </c>
      <c r="AH1256" s="118"/>
      <c r="AI1256" s="159"/>
      <c r="AJ1256" s="182"/>
      <c r="AK1256" s="182"/>
      <c r="AL1256" s="182"/>
      <c r="AM1256" s="182"/>
      <c r="AN1256" s="182"/>
      <c r="AO1256" s="70">
        <f>MAX(AO$26:AO1255)+1</f>
        <v>1169</v>
      </c>
      <c r="AP1256" s="70" t="s">
        <v>142</v>
      </c>
      <c r="AQ1256" s="70" t="str">
        <f t="shared" si="193"/>
        <v>1169.</v>
      </c>
      <c r="AS1256" s="70"/>
      <c r="AV1256" s="114"/>
    </row>
    <row r="1257" spans="1:48" ht="22.5" customHeight="1" x14ac:dyDescent="0.25">
      <c r="A1257" s="93" t="str">
        <f t="shared" si="191"/>
        <v>1170.</v>
      </c>
      <c r="B1257" s="93">
        <v>3202</v>
      </c>
      <c r="C1257" s="240" t="s">
        <v>1830</v>
      </c>
      <c r="D1257" s="4">
        <v>1961</v>
      </c>
      <c r="E1257" s="9" t="s">
        <v>23</v>
      </c>
      <c r="F1257" s="4" t="s">
        <v>24</v>
      </c>
      <c r="G1257" s="10">
        <v>2</v>
      </c>
      <c r="H1257" s="10">
        <v>1</v>
      </c>
      <c r="I1257" s="11">
        <v>368.2</v>
      </c>
      <c r="J1257" s="11">
        <v>322</v>
      </c>
      <c r="K1257" s="11">
        <v>322</v>
      </c>
      <c r="L1257" s="35">
        <v>5</v>
      </c>
      <c r="M1257" s="11">
        <f t="shared" si="194"/>
        <v>2078309.6</v>
      </c>
      <c r="N1257" s="11"/>
      <c r="O1257" s="11"/>
      <c r="P1257" s="11"/>
      <c r="Q1257" s="11">
        <f t="shared" si="192"/>
        <v>2078309.6</v>
      </c>
      <c r="R1257" s="11"/>
      <c r="S1257" s="35"/>
      <c r="T1257" s="11"/>
      <c r="U1257" s="11"/>
      <c r="V1257" s="11"/>
      <c r="W1257" s="11"/>
      <c r="X1257" s="11"/>
      <c r="Y1257" s="11">
        <v>660.2</v>
      </c>
      <c r="Z1257" s="11">
        <v>2078309.6</v>
      </c>
      <c r="AA1257" s="11"/>
      <c r="AB1257" s="11"/>
      <c r="AC1257" s="11"/>
      <c r="AD1257" s="11"/>
      <c r="AE1257" s="11"/>
      <c r="AF1257" s="74"/>
      <c r="AG1257" s="29" t="s">
        <v>2337</v>
      </c>
      <c r="AH1257" s="118"/>
      <c r="AI1257" s="159"/>
      <c r="AJ1257" s="182"/>
      <c r="AK1257" s="182"/>
      <c r="AL1257" s="182"/>
      <c r="AM1257" s="182"/>
      <c r="AN1257" s="182"/>
      <c r="AO1257" s="70">
        <f>MAX(AO$26:AO1256)+1</f>
        <v>1170</v>
      </c>
      <c r="AP1257" s="70" t="s">
        <v>142</v>
      </c>
      <c r="AQ1257" s="70" t="str">
        <f t="shared" si="193"/>
        <v>1170.</v>
      </c>
      <c r="AS1257" s="70"/>
      <c r="AV1257" s="114"/>
    </row>
    <row r="1258" spans="1:48" ht="22.5" customHeight="1" x14ac:dyDescent="0.25">
      <c r="A1258" s="93" t="str">
        <f t="shared" ref="A1258:A1295" si="195">AQ1258</f>
        <v/>
      </c>
      <c r="B1258" s="93"/>
      <c r="C1258" s="236" t="s">
        <v>102</v>
      </c>
      <c r="D1258" s="8"/>
      <c r="E1258" s="8"/>
      <c r="F1258" s="8"/>
      <c r="G1258" s="14"/>
      <c r="H1258" s="14"/>
      <c r="I1258" s="6">
        <f>I1259+I1275+I1303</f>
        <v>405520.41000000003</v>
      </c>
      <c r="J1258" s="6">
        <f>J1259+J1275+J1303</f>
        <v>358516.62000000011</v>
      </c>
      <c r="K1258" s="6">
        <f>K1259+K1275+K1303</f>
        <v>354948.52000000008</v>
      </c>
      <c r="L1258" s="34">
        <f>L1259+L1275+L1303</f>
        <v>12906</v>
      </c>
      <c r="M1258" s="6">
        <f>M1259+M1275+M1303</f>
        <v>336626880.29000014</v>
      </c>
      <c r="N1258" s="6"/>
      <c r="O1258" s="6"/>
      <c r="P1258" s="6"/>
      <c r="Q1258" s="6">
        <f>Q1259+Q1275+Q1303</f>
        <v>336626880.29000014</v>
      </c>
      <c r="R1258" s="6">
        <f>R1259+R1275+R1303</f>
        <v>157514044.13999999</v>
      </c>
      <c r="S1258" s="6"/>
      <c r="T1258" s="6"/>
      <c r="U1258" s="6">
        <f>U1259+U1275+U1303</f>
        <v>29788.700000000012</v>
      </c>
      <c r="V1258" s="6">
        <f>V1259+V1275+V1303</f>
        <v>161802372.86999995</v>
      </c>
      <c r="W1258" s="6"/>
      <c r="X1258" s="6"/>
      <c r="Y1258" s="6">
        <f>Y1259+Y1275+Y1303</f>
        <v>4179.37</v>
      </c>
      <c r="Z1258" s="6">
        <f>Z1259+Z1275+Z1303</f>
        <v>13352164</v>
      </c>
      <c r="AA1258" s="6">
        <f>AA1259+AA1275+AA1303</f>
        <v>492.5</v>
      </c>
      <c r="AB1258" s="6">
        <f>AB1259+AB1275+AB1303</f>
        <v>2228497.04</v>
      </c>
      <c r="AC1258" s="6"/>
      <c r="AD1258" s="6"/>
      <c r="AE1258" s="6"/>
      <c r="AF1258" s="201">
        <f>AF1259+AF1275+AF1303</f>
        <v>1729802.24</v>
      </c>
      <c r="AG1258" s="29"/>
      <c r="AH1258" s="118"/>
      <c r="AI1258" s="167"/>
      <c r="AJ1258" s="182"/>
      <c r="AK1258" s="182"/>
      <c r="AL1258" s="182"/>
      <c r="AM1258" s="182"/>
      <c r="AN1258" s="182"/>
      <c r="AQ1258" s="70" t="str">
        <f t="shared" ref="AQ1258:AQ1295" si="196">CONCATENATE(AO1258,AP1258)</f>
        <v/>
      </c>
      <c r="AR1258" s="70"/>
      <c r="AS1258" s="70"/>
      <c r="AV1258" s="114"/>
    </row>
    <row r="1259" spans="1:48" ht="22.5" customHeight="1" x14ac:dyDescent="0.25">
      <c r="A1259" s="93" t="str">
        <f t="shared" si="195"/>
        <v/>
      </c>
      <c r="B1259" s="93"/>
      <c r="C1259" s="236" t="s">
        <v>188</v>
      </c>
      <c r="D1259" s="8"/>
      <c r="E1259" s="8"/>
      <c r="F1259" s="8"/>
      <c r="G1259" s="14"/>
      <c r="H1259" s="14"/>
      <c r="I1259" s="6">
        <f>SUM(I1260:I1274)</f>
        <v>15455</v>
      </c>
      <c r="J1259" s="6">
        <f>SUM(J1260:J1274)</f>
        <v>13486.399999999998</v>
      </c>
      <c r="K1259" s="6">
        <f>SUM(K1260:K1274)</f>
        <v>13263.5</v>
      </c>
      <c r="L1259" s="120">
        <f>SUM(L1260:L1274)</f>
        <v>414</v>
      </c>
      <c r="M1259" s="6">
        <f>SUM(M1260:M1274)</f>
        <v>7085586.6000000006</v>
      </c>
      <c r="N1259" s="6"/>
      <c r="O1259" s="6"/>
      <c r="P1259" s="6"/>
      <c r="Q1259" s="6">
        <f>SUM(Q1260:Q1274)</f>
        <v>7085586.6000000006</v>
      </c>
      <c r="R1259" s="6">
        <f>SUM(R1260:R1274)</f>
        <v>6711842.4899999993</v>
      </c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201">
        <f>SUM(AF1260:AF1274)</f>
        <v>373744.11000000004</v>
      </c>
      <c r="AG1259" s="29"/>
      <c r="AH1259" s="118"/>
      <c r="AI1259" s="167"/>
      <c r="AJ1259" s="182"/>
      <c r="AK1259" s="182"/>
      <c r="AL1259" s="182"/>
      <c r="AM1259" s="182"/>
      <c r="AN1259" s="182"/>
      <c r="AQ1259" s="70" t="str">
        <f t="shared" si="196"/>
        <v/>
      </c>
      <c r="AR1259" s="70"/>
      <c r="AS1259" s="70"/>
      <c r="AV1259" s="114"/>
    </row>
    <row r="1260" spans="1:48" ht="22.5" customHeight="1" x14ac:dyDescent="0.25">
      <c r="A1260" s="93" t="str">
        <f t="shared" si="195"/>
        <v>1171.</v>
      </c>
      <c r="B1260" s="93">
        <v>3420</v>
      </c>
      <c r="C1260" s="222" t="s">
        <v>1217</v>
      </c>
      <c r="D1260" s="8">
        <v>1964</v>
      </c>
      <c r="E1260" s="8"/>
      <c r="F1260" s="4" t="s">
        <v>24</v>
      </c>
      <c r="G1260" s="14">
        <v>2</v>
      </c>
      <c r="H1260" s="14">
        <v>2</v>
      </c>
      <c r="I1260" s="11">
        <v>542.6</v>
      </c>
      <c r="J1260" s="11">
        <v>479</v>
      </c>
      <c r="K1260" s="11">
        <v>479</v>
      </c>
      <c r="L1260" s="35">
        <v>12</v>
      </c>
      <c r="M1260" s="15">
        <f t="shared" ref="M1260:M1274" si="197">R1260+T1260+V1260+X1260+Z1260+AB1260+AE1260+AF1260</f>
        <v>1276283.08</v>
      </c>
      <c r="N1260" s="11"/>
      <c r="O1260" s="11"/>
      <c r="P1260" s="11"/>
      <c r="Q1260" s="11">
        <f t="shared" ref="Q1260:Q1274" si="198">M1260</f>
        <v>1276283.08</v>
      </c>
      <c r="R1260" s="11">
        <v>1241513.96</v>
      </c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74">
        <v>34769.120000000003</v>
      </c>
      <c r="AG1260" s="29" t="s">
        <v>197</v>
      </c>
      <c r="AH1260" s="118"/>
      <c r="AI1260" s="168"/>
      <c r="AJ1260" s="182" t="s">
        <v>1395</v>
      </c>
      <c r="AK1260" s="182"/>
      <c r="AL1260" s="182"/>
      <c r="AM1260" s="182"/>
      <c r="AN1260" s="182"/>
      <c r="AO1260" s="70">
        <f>MAX(AO$26:AO1259)+1</f>
        <v>1171</v>
      </c>
      <c r="AP1260" s="70" t="s">
        <v>142</v>
      </c>
      <c r="AQ1260" s="70" t="str">
        <f t="shared" si="196"/>
        <v>1171.</v>
      </c>
      <c r="AS1260" s="70"/>
      <c r="AV1260" s="114"/>
    </row>
    <row r="1261" spans="1:48" ht="22.5" customHeight="1" x14ac:dyDescent="0.25">
      <c r="A1261" s="93" t="str">
        <f t="shared" si="195"/>
        <v>1172.</v>
      </c>
      <c r="B1261" s="93">
        <v>3504</v>
      </c>
      <c r="C1261" s="222" t="s">
        <v>1218</v>
      </c>
      <c r="D1261" s="8">
        <v>1977</v>
      </c>
      <c r="E1261" s="8"/>
      <c r="F1261" s="8" t="s">
        <v>24</v>
      </c>
      <c r="G1261" s="14">
        <v>3</v>
      </c>
      <c r="H1261" s="14">
        <v>2</v>
      </c>
      <c r="I1261" s="11">
        <v>1174.8</v>
      </c>
      <c r="J1261" s="11">
        <v>1086.3</v>
      </c>
      <c r="K1261" s="11">
        <v>1086.3</v>
      </c>
      <c r="L1261" s="35">
        <v>24</v>
      </c>
      <c r="M1261" s="15">
        <f t="shared" si="197"/>
        <v>2117302.48</v>
      </c>
      <c r="N1261" s="11"/>
      <c r="O1261" s="11"/>
      <c r="P1261" s="11"/>
      <c r="Q1261" s="11">
        <f t="shared" si="198"/>
        <v>2117302.48</v>
      </c>
      <c r="R1261" s="11">
        <v>2043989.94</v>
      </c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74">
        <v>73312.539999999994</v>
      </c>
      <c r="AG1261" s="29" t="s">
        <v>197</v>
      </c>
      <c r="AH1261" s="118"/>
      <c r="AI1261" s="168"/>
      <c r="AJ1261" s="182" t="s">
        <v>1395</v>
      </c>
      <c r="AK1261" s="182"/>
      <c r="AL1261" s="182"/>
      <c r="AM1261" s="182"/>
      <c r="AN1261" s="182"/>
      <c r="AO1261" s="70">
        <f>MAX(AO$26:AO1260)+1</f>
        <v>1172</v>
      </c>
      <c r="AP1261" s="70" t="s">
        <v>142</v>
      </c>
      <c r="AQ1261" s="70" t="str">
        <f t="shared" si="196"/>
        <v>1172.</v>
      </c>
      <c r="AS1261" s="70"/>
      <c r="AV1261" s="114"/>
    </row>
    <row r="1262" spans="1:48" ht="22.5" customHeight="1" x14ac:dyDescent="0.25">
      <c r="A1262" s="93" t="str">
        <f t="shared" si="195"/>
        <v>1173.</v>
      </c>
      <c r="B1262" s="93">
        <v>3361</v>
      </c>
      <c r="C1262" s="222" t="s">
        <v>898</v>
      </c>
      <c r="D1262" s="8">
        <v>1954</v>
      </c>
      <c r="E1262" s="8"/>
      <c r="F1262" s="8" t="s">
        <v>24</v>
      </c>
      <c r="G1262" s="14">
        <v>2</v>
      </c>
      <c r="H1262" s="14">
        <v>1</v>
      </c>
      <c r="I1262" s="11">
        <v>511.8</v>
      </c>
      <c r="J1262" s="11">
        <v>294.60000000000002</v>
      </c>
      <c r="K1262" s="11">
        <v>294.60000000000002</v>
      </c>
      <c r="L1262" s="35">
        <v>8</v>
      </c>
      <c r="M1262" s="15">
        <f t="shared" si="197"/>
        <v>198870.87000000002</v>
      </c>
      <c r="N1262" s="11"/>
      <c r="O1262" s="11"/>
      <c r="P1262" s="11"/>
      <c r="Q1262" s="11">
        <f t="shared" si="198"/>
        <v>198870.87000000002</v>
      </c>
      <c r="R1262" s="11">
        <v>169123.92</v>
      </c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74">
        <v>29746.95</v>
      </c>
      <c r="AG1262" s="29" t="s">
        <v>197</v>
      </c>
      <c r="AH1262" s="118"/>
      <c r="AI1262" s="168"/>
      <c r="AJ1262" s="182" t="s">
        <v>1395</v>
      </c>
      <c r="AK1262" s="182"/>
      <c r="AL1262" s="182"/>
      <c r="AM1262" s="182"/>
      <c r="AN1262" s="182"/>
      <c r="AO1262" s="70">
        <f>MAX(AO$26:AO1261)+1</f>
        <v>1173</v>
      </c>
      <c r="AP1262" s="70" t="s">
        <v>142</v>
      </c>
      <c r="AQ1262" s="70" t="str">
        <f t="shared" si="196"/>
        <v>1173.</v>
      </c>
      <c r="AS1262" s="70"/>
      <c r="AV1262" s="114"/>
    </row>
    <row r="1263" spans="1:48" ht="22.5" customHeight="1" x14ac:dyDescent="0.25">
      <c r="A1263" s="93" t="str">
        <f t="shared" si="195"/>
        <v>1174.</v>
      </c>
      <c r="B1263" s="93">
        <v>3367</v>
      </c>
      <c r="C1263" s="225" t="s">
        <v>899</v>
      </c>
      <c r="D1263" s="8">
        <v>1956</v>
      </c>
      <c r="E1263" s="8"/>
      <c r="F1263" s="8" t="s">
        <v>24</v>
      </c>
      <c r="G1263" s="14">
        <v>2</v>
      </c>
      <c r="H1263" s="14">
        <v>2</v>
      </c>
      <c r="I1263" s="11">
        <v>657.2</v>
      </c>
      <c r="J1263" s="11">
        <v>492.3</v>
      </c>
      <c r="K1263" s="11">
        <v>269.39999999999998</v>
      </c>
      <c r="L1263" s="35">
        <v>12</v>
      </c>
      <c r="M1263" s="15">
        <f t="shared" si="197"/>
        <v>35378.69</v>
      </c>
      <c r="N1263" s="11"/>
      <c r="O1263" s="11"/>
      <c r="P1263" s="11"/>
      <c r="Q1263" s="11">
        <f t="shared" si="198"/>
        <v>35378.69</v>
      </c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74">
        <v>35378.69</v>
      </c>
      <c r="AG1263" s="29" t="s">
        <v>197</v>
      </c>
      <c r="AH1263" s="118"/>
      <c r="AI1263" s="168"/>
      <c r="AJ1263" s="182"/>
      <c r="AK1263" s="182"/>
      <c r="AL1263" s="182"/>
      <c r="AM1263" s="182"/>
      <c r="AN1263" s="182"/>
      <c r="AO1263" s="70">
        <f>MAX(AO$26:AO1262)+1</f>
        <v>1174</v>
      </c>
      <c r="AP1263" s="70" t="s">
        <v>142</v>
      </c>
      <c r="AQ1263" s="70" t="str">
        <f t="shared" si="196"/>
        <v>1174.</v>
      </c>
      <c r="AS1263" s="70"/>
      <c r="AV1263" s="114"/>
    </row>
    <row r="1264" spans="1:48" ht="22.5" customHeight="1" x14ac:dyDescent="0.25">
      <c r="A1264" s="93" t="str">
        <f t="shared" si="195"/>
        <v>1175.</v>
      </c>
      <c r="B1264" s="93">
        <v>3520</v>
      </c>
      <c r="C1264" s="227" t="s">
        <v>773</v>
      </c>
      <c r="D1264" s="4">
        <v>1917</v>
      </c>
      <c r="E1264" s="4" t="s">
        <v>23</v>
      </c>
      <c r="F1264" s="4" t="s">
        <v>24</v>
      </c>
      <c r="G1264" s="10">
        <v>2</v>
      </c>
      <c r="H1264" s="10">
        <v>1</v>
      </c>
      <c r="I1264" s="15">
        <v>627.70000000000005</v>
      </c>
      <c r="J1264" s="11">
        <v>556.4</v>
      </c>
      <c r="K1264" s="19">
        <v>556.4</v>
      </c>
      <c r="L1264" s="36">
        <v>10</v>
      </c>
      <c r="M1264" s="15">
        <f t="shared" si="197"/>
        <v>137980.96</v>
      </c>
      <c r="N1264" s="15"/>
      <c r="O1264" s="15"/>
      <c r="P1264" s="15"/>
      <c r="Q1264" s="11">
        <f t="shared" si="198"/>
        <v>137980.96</v>
      </c>
      <c r="R1264" s="15">
        <v>137980.96</v>
      </c>
      <c r="S1264" s="98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203"/>
      <c r="AG1264" s="29" t="s">
        <v>197</v>
      </c>
      <c r="AH1264" s="118"/>
      <c r="AI1264" s="95"/>
      <c r="AJ1264" s="182" t="s">
        <v>1405</v>
      </c>
      <c r="AK1264" s="182"/>
      <c r="AL1264" s="182"/>
      <c r="AM1264" s="182"/>
      <c r="AN1264" s="182"/>
      <c r="AO1264" s="70">
        <f>MAX(AO$26:AO1263)+1</f>
        <v>1175</v>
      </c>
      <c r="AP1264" s="70" t="s">
        <v>142</v>
      </c>
      <c r="AQ1264" s="70" t="str">
        <f t="shared" si="196"/>
        <v>1175.</v>
      </c>
      <c r="AS1264" s="70"/>
      <c r="AV1264" s="114"/>
    </row>
    <row r="1265" spans="1:48" ht="22.5" customHeight="1" x14ac:dyDescent="0.25">
      <c r="A1265" s="93" t="str">
        <f t="shared" si="195"/>
        <v>1176.</v>
      </c>
      <c r="B1265" s="93">
        <v>3517</v>
      </c>
      <c r="C1265" s="227" t="s">
        <v>772</v>
      </c>
      <c r="D1265" s="4">
        <v>1949</v>
      </c>
      <c r="E1265" s="4" t="s">
        <v>23</v>
      </c>
      <c r="F1265" s="4" t="s">
        <v>24</v>
      </c>
      <c r="G1265" s="10">
        <v>3</v>
      </c>
      <c r="H1265" s="10">
        <v>2</v>
      </c>
      <c r="I1265" s="15">
        <v>775.9</v>
      </c>
      <c r="J1265" s="11">
        <v>708.7</v>
      </c>
      <c r="K1265" s="19">
        <v>708.7</v>
      </c>
      <c r="L1265" s="36">
        <v>13</v>
      </c>
      <c r="M1265" s="15">
        <f t="shared" si="197"/>
        <v>212963.52</v>
      </c>
      <c r="N1265" s="15"/>
      <c r="O1265" s="15"/>
      <c r="P1265" s="15"/>
      <c r="Q1265" s="11">
        <f t="shared" si="198"/>
        <v>212963.52</v>
      </c>
      <c r="R1265" s="15">
        <v>212963.52</v>
      </c>
      <c r="S1265" s="98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203"/>
      <c r="AG1265" s="29" t="s">
        <v>197</v>
      </c>
      <c r="AH1265" s="118"/>
      <c r="AI1265" s="95"/>
      <c r="AJ1265" s="182" t="s">
        <v>1405</v>
      </c>
      <c r="AK1265" s="182"/>
      <c r="AL1265" s="182"/>
      <c r="AM1265" s="182"/>
      <c r="AN1265" s="182"/>
      <c r="AO1265" s="70">
        <f>MAX(AO$26:AO1264)+1</f>
        <v>1176</v>
      </c>
      <c r="AP1265" s="70" t="s">
        <v>142</v>
      </c>
      <c r="AQ1265" s="70" t="str">
        <f t="shared" si="196"/>
        <v>1176.</v>
      </c>
      <c r="AS1265" s="70"/>
      <c r="AV1265" s="114"/>
    </row>
    <row r="1266" spans="1:48" ht="22.5" customHeight="1" x14ac:dyDescent="0.25">
      <c r="A1266" s="93" t="str">
        <f t="shared" si="195"/>
        <v>1177.</v>
      </c>
      <c r="B1266" s="93">
        <v>3488</v>
      </c>
      <c r="C1266" s="227" t="s">
        <v>109</v>
      </c>
      <c r="D1266" s="4">
        <v>1941</v>
      </c>
      <c r="E1266" s="4" t="s">
        <v>23</v>
      </c>
      <c r="F1266" s="4" t="s">
        <v>24</v>
      </c>
      <c r="G1266" s="10">
        <v>2</v>
      </c>
      <c r="H1266" s="10">
        <v>1</v>
      </c>
      <c r="I1266" s="15">
        <v>374.4</v>
      </c>
      <c r="J1266" s="11">
        <v>353.5</v>
      </c>
      <c r="K1266" s="19">
        <v>353.5</v>
      </c>
      <c r="L1266" s="36">
        <v>8</v>
      </c>
      <c r="M1266" s="15">
        <f t="shared" si="197"/>
        <v>136369.5</v>
      </c>
      <c r="N1266" s="15"/>
      <c r="O1266" s="15"/>
      <c r="P1266" s="15"/>
      <c r="Q1266" s="11">
        <f t="shared" si="198"/>
        <v>136369.5</v>
      </c>
      <c r="R1266" s="15">
        <v>136369.5</v>
      </c>
      <c r="S1266" s="98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1"/>
      <c r="AF1266" s="203"/>
      <c r="AG1266" s="29" t="s">
        <v>197</v>
      </c>
      <c r="AH1266" s="118"/>
      <c r="AI1266" s="95"/>
      <c r="AJ1266" s="182" t="s">
        <v>1393</v>
      </c>
      <c r="AK1266" s="182"/>
      <c r="AL1266" s="182"/>
      <c r="AM1266" s="182"/>
      <c r="AN1266" s="182"/>
      <c r="AO1266" s="70">
        <f>MAX(AO$26:AO1265)+1</f>
        <v>1177</v>
      </c>
      <c r="AP1266" s="70" t="s">
        <v>142</v>
      </c>
      <c r="AQ1266" s="70" t="str">
        <f t="shared" si="196"/>
        <v>1177.</v>
      </c>
      <c r="AS1266" s="70"/>
      <c r="AV1266" s="114"/>
    </row>
    <row r="1267" spans="1:48" ht="22.5" customHeight="1" x14ac:dyDescent="0.25">
      <c r="A1267" s="93" t="str">
        <f t="shared" si="195"/>
        <v>1178.</v>
      </c>
      <c r="B1267" s="93">
        <v>3284</v>
      </c>
      <c r="C1267" s="227" t="s">
        <v>745</v>
      </c>
      <c r="D1267" s="4">
        <v>1938</v>
      </c>
      <c r="E1267" s="4" t="s">
        <v>23</v>
      </c>
      <c r="F1267" s="4" t="s">
        <v>24</v>
      </c>
      <c r="G1267" s="10">
        <v>4</v>
      </c>
      <c r="H1267" s="10">
        <v>3</v>
      </c>
      <c r="I1267" s="15">
        <v>2782.9</v>
      </c>
      <c r="J1267" s="11">
        <v>2573.6</v>
      </c>
      <c r="K1267" s="19">
        <v>2573.6</v>
      </c>
      <c r="L1267" s="36">
        <v>119</v>
      </c>
      <c r="M1267" s="15">
        <f t="shared" si="197"/>
        <v>440252.6</v>
      </c>
      <c r="N1267" s="15"/>
      <c r="O1267" s="15"/>
      <c r="P1267" s="15"/>
      <c r="Q1267" s="11">
        <f t="shared" si="198"/>
        <v>440252.6</v>
      </c>
      <c r="R1267" s="15">
        <v>440252.6</v>
      </c>
      <c r="S1267" s="98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1"/>
      <c r="AF1267" s="203"/>
      <c r="AG1267" s="29" t="s">
        <v>197</v>
      </c>
      <c r="AH1267" s="118"/>
      <c r="AI1267" s="95"/>
      <c r="AJ1267" s="182" t="s">
        <v>1393</v>
      </c>
      <c r="AK1267" s="182"/>
      <c r="AL1267" s="182"/>
      <c r="AM1267" s="182"/>
      <c r="AN1267" s="182"/>
      <c r="AO1267" s="70">
        <f>MAX(AO$26:AO1266)+1</f>
        <v>1178</v>
      </c>
      <c r="AP1267" s="70" t="s">
        <v>142</v>
      </c>
      <c r="AQ1267" s="70" t="str">
        <f t="shared" si="196"/>
        <v>1178.</v>
      </c>
      <c r="AS1267" s="70"/>
      <c r="AV1267" s="114"/>
    </row>
    <row r="1268" spans="1:48" ht="22.5" customHeight="1" x14ac:dyDescent="0.25">
      <c r="A1268" s="93" t="str">
        <f t="shared" si="195"/>
        <v>1179.</v>
      </c>
      <c r="B1268" s="93">
        <v>3342</v>
      </c>
      <c r="C1268" s="227" t="s">
        <v>103</v>
      </c>
      <c r="D1268" s="4">
        <v>1958</v>
      </c>
      <c r="E1268" s="4" t="s">
        <v>23</v>
      </c>
      <c r="F1268" s="4" t="s">
        <v>24</v>
      </c>
      <c r="G1268" s="10">
        <v>2</v>
      </c>
      <c r="H1268" s="10">
        <v>2</v>
      </c>
      <c r="I1268" s="15">
        <v>789.2</v>
      </c>
      <c r="J1268" s="11">
        <v>647.4</v>
      </c>
      <c r="K1268" s="19">
        <v>647.4</v>
      </c>
      <c r="L1268" s="36">
        <v>23</v>
      </c>
      <c r="M1268" s="15">
        <f t="shared" si="197"/>
        <v>146729.42000000001</v>
      </c>
      <c r="N1268" s="15"/>
      <c r="O1268" s="15"/>
      <c r="P1268" s="15"/>
      <c r="Q1268" s="11">
        <f t="shared" si="198"/>
        <v>146729.42000000001</v>
      </c>
      <c r="R1268" s="15">
        <v>146729.42000000001</v>
      </c>
      <c r="S1268" s="98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203"/>
      <c r="AG1268" s="29" t="s">
        <v>197</v>
      </c>
      <c r="AH1268" s="118"/>
      <c r="AI1268" s="95"/>
      <c r="AJ1268" s="182" t="s">
        <v>1396</v>
      </c>
      <c r="AK1268" s="182"/>
      <c r="AL1268" s="182"/>
      <c r="AM1268" s="182"/>
      <c r="AN1268" s="182"/>
      <c r="AO1268" s="70">
        <f>MAX(AO$26:AO1267)+1</f>
        <v>1179</v>
      </c>
      <c r="AP1268" s="70" t="s">
        <v>142</v>
      </c>
      <c r="AQ1268" s="70" t="str">
        <f t="shared" si="196"/>
        <v>1179.</v>
      </c>
      <c r="AS1268" s="70"/>
      <c r="AV1268" s="114"/>
    </row>
    <row r="1269" spans="1:48" ht="22.5" customHeight="1" x14ac:dyDescent="0.25">
      <c r="A1269" s="93" t="str">
        <f t="shared" si="195"/>
        <v>1180.</v>
      </c>
      <c r="B1269" s="93">
        <v>3299</v>
      </c>
      <c r="C1269" s="227" t="s">
        <v>746</v>
      </c>
      <c r="D1269" s="4">
        <v>1959</v>
      </c>
      <c r="E1269" s="4" t="s">
        <v>23</v>
      </c>
      <c r="F1269" s="4" t="s">
        <v>24</v>
      </c>
      <c r="G1269" s="10">
        <v>2</v>
      </c>
      <c r="H1269" s="10">
        <v>1</v>
      </c>
      <c r="I1269" s="15">
        <v>287.39999999999998</v>
      </c>
      <c r="J1269" s="11">
        <v>265.3</v>
      </c>
      <c r="K1269" s="19">
        <v>265.3</v>
      </c>
      <c r="L1269" s="36">
        <v>10</v>
      </c>
      <c r="M1269" s="15">
        <f t="shared" si="197"/>
        <v>134190.9</v>
      </c>
      <c r="N1269" s="15"/>
      <c r="O1269" s="15"/>
      <c r="P1269" s="15"/>
      <c r="Q1269" s="11">
        <f t="shared" si="198"/>
        <v>134190.9</v>
      </c>
      <c r="R1269" s="15">
        <v>134190.9</v>
      </c>
      <c r="S1269" s="98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1"/>
      <c r="AF1269" s="203"/>
      <c r="AG1269" s="29" t="s">
        <v>197</v>
      </c>
      <c r="AH1269" s="118"/>
      <c r="AI1269" s="95"/>
      <c r="AJ1269" s="182" t="s">
        <v>1393</v>
      </c>
      <c r="AK1269" s="182"/>
      <c r="AL1269" s="182"/>
      <c r="AM1269" s="182"/>
      <c r="AN1269" s="182"/>
      <c r="AO1269" s="70">
        <f>MAX(AO$26:AO1268)+1</f>
        <v>1180</v>
      </c>
      <c r="AP1269" s="70" t="s">
        <v>142</v>
      </c>
      <c r="AQ1269" s="70" t="str">
        <f t="shared" si="196"/>
        <v>1180.</v>
      </c>
      <c r="AS1269" s="70"/>
      <c r="AV1269" s="114"/>
    </row>
    <row r="1270" spans="1:48" ht="22.5" customHeight="1" x14ac:dyDescent="0.25">
      <c r="A1270" s="93" t="str">
        <f t="shared" si="195"/>
        <v>1181.</v>
      </c>
      <c r="B1270" s="93">
        <v>3354</v>
      </c>
      <c r="C1270" s="227" t="s">
        <v>753</v>
      </c>
      <c r="D1270" s="4">
        <v>1959</v>
      </c>
      <c r="E1270" s="4" t="s">
        <v>23</v>
      </c>
      <c r="F1270" s="4" t="s">
        <v>24</v>
      </c>
      <c r="G1270" s="10">
        <v>2</v>
      </c>
      <c r="H1270" s="10">
        <v>1</v>
      </c>
      <c r="I1270" s="15">
        <v>467.1</v>
      </c>
      <c r="J1270" s="11">
        <v>423.9</v>
      </c>
      <c r="K1270" s="19">
        <v>423.9</v>
      </c>
      <c r="L1270" s="36">
        <v>8</v>
      </c>
      <c r="M1270" s="15">
        <f t="shared" si="197"/>
        <v>636896.77</v>
      </c>
      <c r="N1270" s="15"/>
      <c r="O1270" s="15"/>
      <c r="P1270" s="15"/>
      <c r="Q1270" s="11">
        <f t="shared" si="198"/>
        <v>636896.77</v>
      </c>
      <c r="R1270" s="15">
        <v>582295.80000000005</v>
      </c>
      <c r="S1270" s="98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203">
        <v>54600.97</v>
      </c>
      <c r="AG1270" s="29" t="s">
        <v>197</v>
      </c>
      <c r="AH1270" s="118"/>
      <c r="AI1270" s="95"/>
      <c r="AJ1270" s="182" t="s">
        <v>1395</v>
      </c>
      <c r="AK1270" s="182"/>
      <c r="AL1270" s="182"/>
      <c r="AM1270" s="182"/>
      <c r="AN1270" s="182"/>
      <c r="AO1270" s="70">
        <f>MAX(AO$26:AO1269)+1</f>
        <v>1181</v>
      </c>
      <c r="AP1270" s="70" t="s">
        <v>142</v>
      </c>
      <c r="AQ1270" s="70" t="str">
        <f t="shared" si="196"/>
        <v>1181.</v>
      </c>
      <c r="AS1270" s="70"/>
      <c r="AV1270" s="114"/>
    </row>
    <row r="1271" spans="1:48" ht="22.5" customHeight="1" x14ac:dyDescent="0.25">
      <c r="A1271" s="93" t="str">
        <f t="shared" si="195"/>
        <v>1182.</v>
      </c>
      <c r="B1271" s="93">
        <v>3359</v>
      </c>
      <c r="C1271" s="227" t="s">
        <v>768</v>
      </c>
      <c r="D1271" s="4">
        <v>1959</v>
      </c>
      <c r="E1271" s="4" t="s">
        <v>23</v>
      </c>
      <c r="F1271" s="4" t="s">
        <v>24</v>
      </c>
      <c r="G1271" s="10">
        <v>3</v>
      </c>
      <c r="H1271" s="10">
        <v>3</v>
      </c>
      <c r="I1271" s="15">
        <v>1926.3</v>
      </c>
      <c r="J1271" s="11">
        <v>1549.2</v>
      </c>
      <c r="K1271" s="19">
        <v>1549.2</v>
      </c>
      <c r="L1271" s="36">
        <v>26</v>
      </c>
      <c r="M1271" s="15">
        <f t="shared" si="197"/>
        <v>217256</v>
      </c>
      <c r="N1271" s="15"/>
      <c r="O1271" s="15"/>
      <c r="P1271" s="15"/>
      <c r="Q1271" s="11">
        <f t="shared" si="198"/>
        <v>217256</v>
      </c>
      <c r="R1271" s="15">
        <v>217256</v>
      </c>
      <c r="S1271" s="98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203"/>
      <c r="AG1271" s="29" t="s">
        <v>197</v>
      </c>
      <c r="AH1271" s="118"/>
      <c r="AI1271" s="95"/>
      <c r="AJ1271" s="182" t="s">
        <v>1396</v>
      </c>
      <c r="AK1271" s="182"/>
      <c r="AL1271" s="182"/>
      <c r="AM1271" s="182"/>
      <c r="AN1271" s="182"/>
      <c r="AO1271" s="70">
        <f>MAX(AO$26:AO1270)+1</f>
        <v>1182</v>
      </c>
      <c r="AP1271" s="70" t="s">
        <v>142</v>
      </c>
      <c r="AQ1271" s="70" t="str">
        <f t="shared" si="196"/>
        <v>1182.</v>
      </c>
      <c r="AS1271" s="70"/>
      <c r="AV1271" s="114"/>
    </row>
    <row r="1272" spans="1:48" ht="22.5" customHeight="1" x14ac:dyDescent="0.25">
      <c r="A1272" s="93" t="str">
        <f t="shared" si="195"/>
        <v>1183.</v>
      </c>
      <c r="B1272" s="93">
        <v>3370</v>
      </c>
      <c r="C1272" s="227" t="s">
        <v>771</v>
      </c>
      <c r="D1272" s="4">
        <v>1960</v>
      </c>
      <c r="E1272" s="4" t="s">
        <v>23</v>
      </c>
      <c r="F1272" s="4" t="s">
        <v>24</v>
      </c>
      <c r="G1272" s="10">
        <v>2</v>
      </c>
      <c r="H1272" s="10">
        <v>1</v>
      </c>
      <c r="I1272" s="15">
        <v>334.1</v>
      </c>
      <c r="J1272" s="11">
        <v>304.5</v>
      </c>
      <c r="K1272" s="19">
        <v>304.5</v>
      </c>
      <c r="L1272" s="36">
        <v>8</v>
      </c>
      <c r="M1272" s="15">
        <f t="shared" si="197"/>
        <v>96618.35</v>
      </c>
      <c r="N1272" s="15"/>
      <c r="O1272" s="15"/>
      <c r="P1272" s="15"/>
      <c r="Q1272" s="11">
        <f t="shared" si="198"/>
        <v>96618.35</v>
      </c>
      <c r="R1272" s="15">
        <v>96618.35</v>
      </c>
      <c r="S1272" s="98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203"/>
      <c r="AG1272" s="29" t="s">
        <v>197</v>
      </c>
      <c r="AH1272" s="118"/>
      <c r="AI1272" s="95"/>
      <c r="AJ1272" s="182" t="s">
        <v>1396</v>
      </c>
      <c r="AK1272" s="182"/>
      <c r="AL1272" s="182"/>
      <c r="AM1272" s="182"/>
      <c r="AN1272" s="182"/>
      <c r="AO1272" s="70">
        <f>MAX(AO$26:AO1271)+1</f>
        <v>1183</v>
      </c>
      <c r="AP1272" s="70" t="s">
        <v>142</v>
      </c>
      <c r="AQ1272" s="70" t="str">
        <f t="shared" si="196"/>
        <v>1183.</v>
      </c>
      <c r="AS1272" s="70"/>
      <c r="AV1272" s="114"/>
    </row>
    <row r="1273" spans="1:48" ht="22.5" customHeight="1" x14ac:dyDescent="0.25">
      <c r="A1273" s="93" t="str">
        <f t="shared" si="195"/>
        <v>1184.</v>
      </c>
      <c r="B1273" s="93">
        <v>3458</v>
      </c>
      <c r="C1273" s="227" t="s">
        <v>141</v>
      </c>
      <c r="D1273" s="4">
        <v>1953</v>
      </c>
      <c r="E1273" s="4" t="s">
        <v>23</v>
      </c>
      <c r="F1273" s="4" t="s">
        <v>24</v>
      </c>
      <c r="G1273" s="10">
        <v>2</v>
      </c>
      <c r="H1273" s="10">
        <v>2</v>
      </c>
      <c r="I1273" s="15">
        <v>1451.8</v>
      </c>
      <c r="J1273" s="11">
        <v>1181.9000000000001</v>
      </c>
      <c r="K1273" s="19">
        <v>1181.9000000000001</v>
      </c>
      <c r="L1273" s="36">
        <v>25</v>
      </c>
      <c r="M1273" s="15">
        <f t="shared" si="197"/>
        <v>1212649.5</v>
      </c>
      <c r="N1273" s="15"/>
      <c r="O1273" s="15"/>
      <c r="P1273" s="15"/>
      <c r="Q1273" s="11">
        <f t="shared" si="198"/>
        <v>1212649.5</v>
      </c>
      <c r="R1273" s="15">
        <v>1152557.6200000001</v>
      </c>
      <c r="S1273" s="98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203">
        <v>60091.88</v>
      </c>
      <c r="AG1273" s="29" t="s">
        <v>197</v>
      </c>
      <c r="AH1273" s="118"/>
      <c r="AI1273" s="95"/>
      <c r="AJ1273" s="182" t="s">
        <v>1395</v>
      </c>
      <c r="AK1273" s="182"/>
      <c r="AL1273" s="182"/>
      <c r="AM1273" s="182"/>
      <c r="AN1273" s="182"/>
      <c r="AO1273" s="70">
        <f>MAX(AO$26:AO1272)+1</f>
        <v>1184</v>
      </c>
      <c r="AP1273" s="70" t="s">
        <v>142</v>
      </c>
      <c r="AQ1273" s="70" t="str">
        <f t="shared" si="196"/>
        <v>1184.</v>
      </c>
      <c r="AS1273" s="70"/>
      <c r="AV1273" s="114"/>
    </row>
    <row r="1274" spans="1:48" ht="22.5" customHeight="1" x14ac:dyDescent="0.25">
      <c r="A1274" s="93" t="str">
        <f t="shared" si="195"/>
        <v>1185.</v>
      </c>
      <c r="B1274" s="93">
        <v>3286</v>
      </c>
      <c r="C1274" s="227" t="s">
        <v>1928</v>
      </c>
      <c r="D1274" s="4">
        <v>1953</v>
      </c>
      <c r="E1274" s="4" t="s">
        <v>23</v>
      </c>
      <c r="F1274" s="4" t="s">
        <v>24</v>
      </c>
      <c r="G1274" s="10">
        <v>4</v>
      </c>
      <c r="H1274" s="10">
        <v>3</v>
      </c>
      <c r="I1274" s="15">
        <v>2751.8</v>
      </c>
      <c r="J1274" s="11">
        <v>2569.8000000000002</v>
      </c>
      <c r="K1274" s="19">
        <v>2569.8000000000002</v>
      </c>
      <c r="L1274" s="36">
        <v>108</v>
      </c>
      <c r="M1274" s="15">
        <f t="shared" si="197"/>
        <v>85843.96</v>
      </c>
      <c r="N1274" s="15"/>
      <c r="O1274" s="15"/>
      <c r="P1274" s="15"/>
      <c r="Q1274" s="11">
        <f t="shared" si="198"/>
        <v>85843.96</v>
      </c>
      <c r="R1274" s="15"/>
      <c r="S1274" s="98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203">
        <v>85843.96</v>
      </c>
      <c r="AG1274" s="29" t="s">
        <v>197</v>
      </c>
      <c r="AH1274" s="118"/>
      <c r="AI1274" s="95"/>
      <c r="AJ1274" s="182"/>
      <c r="AK1274" s="182"/>
      <c r="AL1274" s="182"/>
      <c r="AM1274" s="182"/>
      <c r="AN1274" s="182"/>
      <c r="AO1274" s="70">
        <f>MAX(AO$26:AO1273)+1</f>
        <v>1185</v>
      </c>
      <c r="AP1274" s="70" t="s">
        <v>142</v>
      </c>
      <c r="AQ1274" s="70" t="str">
        <f t="shared" si="196"/>
        <v>1185.</v>
      </c>
      <c r="AS1274" s="70"/>
      <c r="AV1274" s="114"/>
    </row>
    <row r="1275" spans="1:48" ht="22.5" customHeight="1" x14ac:dyDescent="0.25">
      <c r="A1275" s="93" t="str">
        <f t="shared" si="195"/>
        <v/>
      </c>
      <c r="B1275" s="93"/>
      <c r="C1275" s="236" t="s">
        <v>189</v>
      </c>
      <c r="D1275" s="8"/>
      <c r="E1275" s="8"/>
      <c r="F1275" s="8"/>
      <c r="G1275" s="14"/>
      <c r="H1275" s="14"/>
      <c r="I1275" s="6">
        <f>SUM(I1276:I1302)</f>
        <v>33084.559999999998</v>
      </c>
      <c r="J1275" s="6">
        <f>SUM(J1276:J1302)</f>
        <v>29200.999999999996</v>
      </c>
      <c r="K1275" s="6">
        <f>SUM(K1276:K1302)</f>
        <v>29200.999999999996</v>
      </c>
      <c r="L1275" s="34">
        <f>SUM(L1276:L1302)</f>
        <v>1003</v>
      </c>
      <c r="M1275" s="6">
        <f>SUM(M1276:M1302)</f>
        <v>21359975.309999999</v>
      </c>
      <c r="N1275" s="6"/>
      <c r="O1275" s="6"/>
      <c r="P1275" s="6"/>
      <c r="Q1275" s="6">
        <f>SUM(Q1276:Q1302)</f>
        <v>21359975.309999999</v>
      </c>
      <c r="R1275" s="6">
        <f>SUM(R1276:R1302)</f>
        <v>12554360.360000001</v>
      </c>
      <c r="S1275" s="6"/>
      <c r="T1275" s="6"/>
      <c r="U1275" s="6">
        <f>SUM(U1276:U1302)</f>
        <v>2305.4</v>
      </c>
      <c r="V1275" s="6">
        <f>SUM(V1276:V1302)</f>
        <v>8302199.6099999994</v>
      </c>
      <c r="W1275" s="6"/>
      <c r="X1275" s="6"/>
      <c r="Y1275" s="6"/>
      <c r="Z1275" s="6"/>
      <c r="AA1275" s="6"/>
      <c r="AB1275" s="6"/>
      <c r="AC1275" s="6"/>
      <c r="AD1275" s="6"/>
      <c r="AE1275" s="6"/>
      <c r="AF1275" s="201">
        <f>SUM(AF1276:AF1302)</f>
        <v>503415.34</v>
      </c>
      <c r="AG1275" s="29"/>
      <c r="AH1275" s="118"/>
      <c r="AI1275" s="167"/>
      <c r="AJ1275" s="182"/>
      <c r="AK1275" s="182"/>
      <c r="AL1275" s="182"/>
      <c r="AM1275" s="182"/>
      <c r="AN1275" s="182"/>
      <c r="AQ1275" s="70" t="str">
        <f t="shared" si="196"/>
        <v/>
      </c>
      <c r="AR1275" s="70"/>
      <c r="AS1275" s="70"/>
      <c r="AV1275" s="114"/>
    </row>
    <row r="1276" spans="1:48" ht="22.5" customHeight="1" x14ac:dyDescent="0.25">
      <c r="A1276" s="93" t="str">
        <f t="shared" si="195"/>
        <v>1186.</v>
      </c>
      <c r="B1276" s="93">
        <v>3327</v>
      </c>
      <c r="C1276" s="227" t="s">
        <v>749</v>
      </c>
      <c r="D1276" s="4">
        <v>1963</v>
      </c>
      <c r="E1276" s="4" t="s">
        <v>23</v>
      </c>
      <c r="F1276" s="4" t="s">
        <v>24</v>
      </c>
      <c r="G1276" s="10">
        <v>4</v>
      </c>
      <c r="H1276" s="10">
        <v>3</v>
      </c>
      <c r="I1276" s="15">
        <v>2503.9</v>
      </c>
      <c r="J1276" s="11">
        <v>2252.3000000000002</v>
      </c>
      <c r="K1276" s="19">
        <v>2252.3000000000002</v>
      </c>
      <c r="L1276" s="36">
        <v>65</v>
      </c>
      <c r="M1276" s="15">
        <f t="shared" ref="M1276:M1302" si="199">R1276+T1276+V1276+X1276+Z1276+AB1276+AE1276+AF1276</f>
        <v>1386845</v>
      </c>
      <c r="N1276" s="15"/>
      <c r="O1276" s="15"/>
      <c r="P1276" s="15"/>
      <c r="Q1276" s="11">
        <f t="shared" ref="Q1276:Q1300" si="200">M1276</f>
        <v>1386845</v>
      </c>
      <c r="R1276" s="15">
        <v>1386845</v>
      </c>
      <c r="S1276" s="98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203"/>
      <c r="AG1276" s="29" t="s">
        <v>197</v>
      </c>
      <c r="AH1276" s="118"/>
      <c r="AI1276" s="95"/>
      <c r="AJ1276" s="182" t="s">
        <v>1395</v>
      </c>
      <c r="AK1276" s="182"/>
      <c r="AL1276" s="182"/>
      <c r="AM1276" s="182"/>
      <c r="AN1276" s="182"/>
      <c r="AO1276" s="70">
        <f>MAX(AO$26:AO1275)+1</f>
        <v>1186</v>
      </c>
      <c r="AP1276" s="70" t="s">
        <v>142</v>
      </c>
      <c r="AQ1276" s="70" t="str">
        <f t="shared" si="196"/>
        <v>1186.</v>
      </c>
      <c r="AS1276" s="70"/>
      <c r="AV1276" s="114"/>
    </row>
    <row r="1277" spans="1:48" ht="22.5" customHeight="1" x14ac:dyDescent="0.25">
      <c r="A1277" s="93" t="str">
        <f t="shared" si="195"/>
        <v>1187.</v>
      </c>
      <c r="B1277" s="93">
        <v>3529</v>
      </c>
      <c r="C1277" s="227" t="s">
        <v>775</v>
      </c>
      <c r="D1277" s="4">
        <v>1960</v>
      </c>
      <c r="E1277" s="4" t="s">
        <v>23</v>
      </c>
      <c r="F1277" s="4" t="s">
        <v>24</v>
      </c>
      <c r="G1277" s="10">
        <v>2</v>
      </c>
      <c r="H1277" s="10">
        <v>1</v>
      </c>
      <c r="I1277" s="15">
        <v>298.5</v>
      </c>
      <c r="J1277" s="11">
        <v>277.10000000000002</v>
      </c>
      <c r="K1277" s="19">
        <v>277.10000000000002</v>
      </c>
      <c r="L1277" s="36">
        <v>8</v>
      </c>
      <c r="M1277" s="15">
        <f t="shared" si="199"/>
        <v>232926.29</v>
      </c>
      <c r="N1277" s="15"/>
      <c r="O1277" s="15"/>
      <c r="P1277" s="15"/>
      <c r="Q1277" s="11">
        <f t="shared" si="200"/>
        <v>232926.29</v>
      </c>
      <c r="R1277" s="15">
        <f>91193.47+141732.82</f>
        <v>232926.29</v>
      </c>
      <c r="S1277" s="98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203"/>
      <c r="AG1277" s="29" t="s">
        <v>197</v>
      </c>
      <c r="AH1277" s="118"/>
      <c r="AI1277" s="95"/>
      <c r="AJ1277" s="182" t="s">
        <v>1394</v>
      </c>
      <c r="AK1277" s="182"/>
      <c r="AL1277" s="182"/>
      <c r="AM1277" s="182"/>
      <c r="AN1277" s="182"/>
      <c r="AO1277" s="70">
        <f>MAX(AO$26:AO1276)+1</f>
        <v>1187</v>
      </c>
      <c r="AP1277" s="70" t="s">
        <v>142</v>
      </c>
      <c r="AQ1277" s="70" t="str">
        <f t="shared" si="196"/>
        <v>1187.</v>
      </c>
      <c r="AS1277" s="70"/>
      <c r="AV1277" s="114"/>
    </row>
    <row r="1278" spans="1:48" ht="22.5" customHeight="1" x14ac:dyDescent="0.25">
      <c r="A1278" s="93" t="str">
        <f t="shared" si="195"/>
        <v>1188.</v>
      </c>
      <c r="B1278" s="93">
        <v>3530</v>
      </c>
      <c r="C1278" s="227" t="s">
        <v>776</v>
      </c>
      <c r="D1278" s="4">
        <v>1960</v>
      </c>
      <c r="E1278" s="4" t="s">
        <v>23</v>
      </c>
      <c r="F1278" s="4" t="s">
        <v>24</v>
      </c>
      <c r="G1278" s="10">
        <v>2</v>
      </c>
      <c r="H1278" s="10">
        <v>2</v>
      </c>
      <c r="I1278" s="15">
        <v>583.29999999999995</v>
      </c>
      <c r="J1278" s="11">
        <v>518.1</v>
      </c>
      <c r="K1278" s="19">
        <v>518.1</v>
      </c>
      <c r="L1278" s="36">
        <v>24</v>
      </c>
      <c r="M1278" s="15">
        <f t="shared" si="199"/>
        <v>248411.96</v>
      </c>
      <c r="N1278" s="15"/>
      <c r="O1278" s="15"/>
      <c r="P1278" s="15"/>
      <c r="Q1278" s="11">
        <f t="shared" si="200"/>
        <v>248411.96</v>
      </c>
      <c r="R1278" s="15">
        <v>248411.96</v>
      </c>
      <c r="S1278" s="98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203"/>
      <c r="AG1278" s="29" t="s">
        <v>197</v>
      </c>
      <c r="AH1278" s="118"/>
      <c r="AI1278" s="95"/>
      <c r="AJ1278" s="182" t="s">
        <v>1396</v>
      </c>
      <c r="AK1278" s="182"/>
      <c r="AL1278" s="182"/>
      <c r="AM1278" s="182"/>
      <c r="AN1278" s="182"/>
      <c r="AO1278" s="70">
        <f>MAX(AO$26:AO1277)+1</f>
        <v>1188</v>
      </c>
      <c r="AP1278" s="70" t="s">
        <v>142</v>
      </c>
      <c r="AQ1278" s="70" t="str">
        <f t="shared" si="196"/>
        <v>1188.</v>
      </c>
      <c r="AS1278" s="70"/>
      <c r="AV1278" s="114"/>
    </row>
    <row r="1279" spans="1:48" ht="22.5" customHeight="1" x14ac:dyDescent="0.25">
      <c r="A1279" s="93" t="str">
        <f t="shared" si="195"/>
        <v>1189.</v>
      </c>
      <c r="B1279" s="93">
        <v>3532</v>
      </c>
      <c r="C1279" s="227" t="s">
        <v>777</v>
      </c>
      <c r="D1279" s="4">
        <v>1960</v>
      </c>
      <c r="E1279" s="4" t="s">
        <v>23</v>
      </c>
      <c r="F1279" s="4" t="s">
        <v>24</v>
      </c>
      <c r="G1279" s="10">
        <v>2</v>
      </c>
      <c r="H1279" s="10">
        <v>1</v>
      </c>
      <c r="I1279" s="15">
        <v>298.5</v>
      </c>
      <c r="J1279" s="11">
        <v>277.10000000000002</v>
      </c>
      <c r="K1279" s="19">
        <v>277.10000000000002</v>
      </c>
      <c r="L1279" s="36">
        <v>8</v>
      </c>
      <c r="M1279" s="15">
        <f t="shared" si="199"/>
        <v>98877.54</v>
      </c>
      <c r="N1279" s="15"/>
      <c r="O1279" s="15"/>
      <c r="P1279" s="15"/>
      <c r="Q1279" s="11">
        <f t="shared" si="200"/>
        <v>98877.54</v>
      </c>
      <c r="R1279" s="15">
        <v>98877.54</v>
      </c>
      <c r="S1279" s="98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1"/>
      <c r="AF1279" s="203"/>
      <c r="AG1279" s="29" t="s">
        <v>197</v>
      </c>
      <c r="AH1279" s="118"/>
      <c r="AI1279" s="95"/>
      <c r="AJ1279" s="182" t="s">
        <v>1393</v>
      </c>
      <c r="AK1279" s="182"/>
      <c r="AL1279" s="182"/>
      <c r="AM1279" s="182"/>
      <c r="AN1279" s="182"/>
      <c r="AO1279" s="70">
        <f>MAX(AO$26:AO1278)+1</f>
        <v>1189</v>
      </c>
      <c r="AP1279" s="70" t="s">
        <v>142</v>
      </c>
      <c r="AQ1279" s="70" t="str">
        <f t="shared" si="196"/>
        <v>1189.</v>
      </c>
      <c r="AS1279" s="70"/>
      <c r="AV1279" s="114"/>
    </row>
    <row r="1280" spans="1:48" ht="22.5" customHeight="1" x14ac:dyDescent="0.25">
      <c r="A1280" s="93" t="str">
        <f t="shared" si="195"/>
        <v>1190.</v>
      </c>
      <c r="B1280" s="93">
        <v>3422</v>
      </c>
      <c r="C1280" s="227" t="s">
        <v>757</v>
      </c>
      <c r="D1280" s="4">
        <v>1960</v>
      </c>
      <c r="E1280" s="4" t="s">
        <v>23</v>
      </c>
      <c r="F1280" s="4" t="s">
        <v>24</v>
      </c>
      <c r="G1280" s="10">
        <v>2</v>
      </c>
      <c r="H1280" s="10">
        <v>1</v>
      </c>
      <c r="I1280" s="15">
        <v>283.89999999999998</v>
      </c>
      <c r="J1280" s="11">
        <v>261.7</v>
      </c>
      <c r="K1280" s="19">
        <v>261.7</v>
      </c>
      <c r="L1280" s="36">
        <v>8</v>
      </c>
      <c r="M1280" s="15">
        <f t="shared" si="199"/>
        <v>71828.14</v>
      </c>
      <c r="N1280" s="15"/>
      <c r="O1280" s="15"/>
      <c r="P1280" s="15"/>
      <c r="Q1280" s="11">
        <f t="shared" si="200"/>
        <v>71828.14</v>
      </c>
      <c r="R1280" s="15">
        <v>71828.14</v>
      </c>
      <c r="S1280" s="98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203"/>
      <c r="AG1280" s="29" t="s">
        <v>197</v>
      </c>
      <c r="AH1280" s="118"/>
      <c r="AI1280" s="95"/>
      <c r="AJ1280" s="182" t="s">
        <v>1396</v>
      </c>
      <c r="AK1280" s="182"/>
      <c r="AL1280" s="182"/>
      <c r="AM1280" s="182"/>
      <c r="AN1280" s="182"/>
      <c r="AO1280" s="70">
        <f>MAX(AO$26:AO1279)+1</f>
        <v>1190</v>
      </c>
      <c r="AP1280" s="70" t="s">
        <v>142</v>
      </c>
      <c r="AQ1280" s="70" t="str">
        <f t="shared" si="196"/>
        <v>1190.</v>
      </c>
      <c r="AS1280" s="70"/>
      <c r="AV1280" s="114"/>
    </row>
    <row r="1281" spans="1:48" ht="22.5" customHeight="1" x14ac:dyDescent="0.25">
      <c r="A1281" s="93" t="str">
        <f t="shared" si="195"/>
        <v>1191.</v>
      </c>
      <c r="B1281" s="93">
        <v>3467</v>
      </c>
      <c r="C1281" s="227" t="s">
        <v>106</v>
      </c>
      <c r="D1281" s="4">
        <v>1961</v>
      </c>
      <c r="E1281" s="4" t="s">
        <v>23</v>
      </c>
      <c r="F1281" s="4" t="s">
        <v>24</v>
      </c>
      <c r="G1281" s="10">
        <v>3</v>
      </c>
      <c r="H1281" s="10">
        <v>2</v>
      </c>
      <c r="I1281" s="15">
        <v>1170.4000000000001</v>
      </c>
      <c r="J1281" s="11">
        <v>955.8</v>
      </c>
      <c r="K1281" s="19">
        <v>955.8</v>
      </c>
      <c r="L1281" s="36">
        <v>43</v>
      </c>
      <c r="M1281" s="15">
        <f t="shared" si="199"/>
        <v>294836.86</v>
      </c>
      <c r="N1281" s="15"/>
      <c r="O1281" s="15"/>
      <c r="P1281" s="15"/>
      <c r="Q1281" s="11">
        <f t="shared" si="200"/>
        <v>294836.86</v>
      </c>
      <c r="R1281" s="15">
        <v>294836.86</v>
      </c>
      <c r="S1281" s="98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203"/>
      <c r="AG1281" s="29" t="s">
        <v>197</v>
      </c>
      <c r="AH1281" s="118"/>
      <c r="AI1281" s="95"/>
      <c r="AJ1281" s="182" t="s">
        <v>1405</v>
      </c>
      <c r="AK1281" s="182"/>
      <c r="AL1281" s="182"/>
      <c r="AM1281" s="182"/>
      <c r="AN1281" s="182"/>
      <c r="AO1281" s="70">
        <f>MAX(AO$26:AO1280)+1</f>
        <v>1191</v>
      </c>
      <c r="AP1281" s="70" t="s">
        <v>142</v>
      </c>
      <c r="AQ1281" s="70" t="str">
        <f t="shared" si="196"/>
        <v>1191.</v>
      </c>
      <c r="AS1281" s="70"/>
      <c r="AV1281" s="114"/>
    </row>
    <row r="1282" spans="1:48" ht="22.5" customHeight="1" x14ac:dyDescent="0.25">
      <c r="A1282" s="93" t="str">
        <f t="shared" si="195"/>
        <v>1192.</v>
      </c>
      <c r="B1282" s="93">
        <v>3319</v>
      </c>
      <c r="C1282" s="227" t="s">
        <v>752</v>
      </c>
      <c r="D1282" s="4">
        <v>1961</v>
      </c>
      <c r="E1282" s="4" t="s">
        <v>23</v>
      </c>
      <c r="F1282" s="4" t="s">
        <v>24</v>
      </c>
      <c r="G1282" s="10">
        <v>2</v>
      </c>
      <c r="H1282" s="10">
        <v>1</v>
      </c>
      <c r="I1282" s="15">
        <v>314.5</v>
      </c>
      <c r="J1282" s="11">
        <v>294.3</v>
      </c>
      <c r="K1282" s="19">
        <v>294.3</v>
      </c>
      <c r="L1282" s="36">
        <v>7</v>
      </c>
      <c r="M1282" s="15">
        <f t="shared" si="199"/>
        <v>1032548.28</v>
      </c>
      <c r="N1282" s="15"/>
      <c r="O1282" s="15"/>
      <c r="P1282" s="15"/>
      <c r="Q1282" s="11">
        <f t="shared" si="200"/>
        <v>1032548.28</v>
      </c>
      <c r="R1282" s="15"/>
      <c r="S1282" s="98"/>
      <c r="T1282" s="15"/>
      <c r="U1282" s="15">
        <v>269.3</v>
      </c>
      <c r="V1282" s="15">
        <v>1032548.28</v>
      </c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203"/>
      <c r="AG1282" s="29" t="s">
        <v>197</v>
      </c>
      <c r="AH1282" s="118"/>
      <c r="AI1282" s="95"/>
      <c r="AJ1282" s="182"/>
      <c r="AK1282" s="182"/>
      <c r="AL1282" s="182"/>
      <c r="AM1282" s="182"/>
      <c r="AN1282" s="182"/>
      <c r="AO1282" s="70">
        <f>MAX(AO$26:AO1281)+1</f>
        <v>1192</v>
      </c>
      <c r="AP1282" s="70" t="s">
        <v>142</v>
      </c>
      <c r="AQ1282" s="70" t="str">
        <f t="shared" si="196"/>
        <v>1192.</v>
      </c>
      <c r="AS1282" s="70"/>
      <c r="AV1282" s="114"/>
    </row>
    <row r="1283" spans="1:48" ht="22.5" customHeight="1" x14ac:dyDescent="0.25">
      <c r="A1283" s="93" t="str">
        <f t="shared" si="195"/>
        <v>1193.</v>
      </c>
      <c r="B1283" s="93">
        <v>3385</v>
      </c>
      <c r="C1283" s="227" t="s">
        <v>1561</v>
      </c>
      <c r="D1283" s="4">
        <v>1962</v>
      </c>
      <c r="E1283" s="4" t="s">
        <v>23</v>
      </c>
      <c r="F1283" s="4" t="s">
        <v>24</v>
      </c>
      <c r="G1283" s="10">
        <v>3</v>
      </c>
      <c r="H1283" s="10">
        <v>2</v>
      </c>
      <c r="I1283" s="15">
        <v>1020.5</v>
      </c>
      <c r="J1283" s="11">
        <v>946.7</v>
      </c>
      <c r="K1283" s="19">
        <v>946.7</v>
      </c>
      <c r="L1283" s="36">
        <v>46</v>
      </c>
      <c r="M1283" s="15">
        <f t="shared" si="199"/>
        <v>19076.400000000001</v>
      </c>
      <c r="N1283" s="15"/>
      <c r="O1283" s="15"/>
      <c r="P1283" s="15"/>
      <c r="Q1283" s="11">
        <f t="shared" si="200"/>
        <v>19076.400000000001</v>
      </c>
      <c r="R1283" s="15"/>
      <c r="S1283" s="98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203">
        <v>19076.400000000001</v>
      </c>
      <c r="AG1283" s="29" t="s">
        <v>197</v>
      </c>
      <c r="AH1283" s="118"/>
      <c r="AI1283" s="95"/>
      <c r="AJ1283" s="182"/>
      <c r="AK1283" s="182"/>
      <c r="AL1283" s="182"/>
      <c r="AM1283" s="182"/>
      <c r="AN1283" s="182"/>
      <c r="AO1283" s="70">
        <f>MAX(AO$26:AO1282)+1</f>
        <v>1193</v>
      </c>
      <c r="AP1283" s="70" t="s">
        <v>142</v>
      </c>
      <c r="AQ1283" s="70" t="str">
        <f t="shared" si="196"/>
        <v>1193.</v>
      </c>
      <c r="AS1283" s="70"/>
      <c r="AV1283" s="114"/>
    </row>
    <row r="1284" spans="1:48" ht="22.5" customHeight="1" x14ac:dyDescent="0.25">
      <c r="A1284" s="93" t="str">
        <f t="shared" si="195"/>
        <v>1194.</v>
      </c>
      <c r="B1284" s="93">
        <v>3390</v>
      </c>
      <c r="C1284" s="227" t="s">
        <v>755</v>
      </c>
      <c r="D1284" s="4">
        <v>1963</v>
      </c>
      <c r="E1284" s="4" t="s">
        <v>23</v>
      </c>
      <c r="F1284" s="4" t="s">
        <v>24</v>
      </c>
      <c r="G1284" s="10">
        <v>4</v>
      </c>
      <c r="H1284" s="10">
        <v>2</v>
      </c>
      <c r="I1284" s="15">
        <v>1353</v>
      </c>
      <c r="J1284" s="11">
        <v>1254</v>
      </c>
      <c r="K1284" s="19">
        <v>1254</v>
      </c>
      <c r="L1284" s="36">
        <v>39</v>
      </c>
      <c r="M1284" s="15">
        <f t="shared" si="199"/>
        <v>207387</v>
      </c>
      <c r="N1284" s="15"/>
      <c r="O1284" s="15"/>
      <c r="P1284" s="15"/>
      <c r="Q1284" s="11">
        <f t="shared" si="200"/>
        <v>207387</v>
      </c>
      <c r="R1284" s="15">
        <v>207387</v>
      </c>
      <c r="S1284" s="98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203"/>
      <c r="AG1284" s="29" t="s">
        <v>197</v>
      </c>
      <c r="AH1284" s="118"/>
      <c r="AI1284" s="95"/>
      <c r="AJ1284" s="182" t="s">
        <v>1405</v>
      </c>
      <c r="AK1284" s="182"/>
      <c r="AL1284" s="182"/>
      <c r="AM1284" s="182"/>
      <c r="AN1284" s="182"/>
      <c r="AO1284" s="70">
        <f>MAX(AO$26:AO1283)+1</f>
        <v>1194</v>
      </c>
      <c r="AP1284" s="70" t="s">
        <v>142</v>
      </c>
      <c r="AQ1284" s="70" t="str">
        <f t="shared" si="196"/>
        <v>1194.</v>
      </c>
      <c r="AS1284" s="70"/>
      <c r="AV1284" s="114"/>
    </row>
    <row r="1285" spans="1:48" ht="22.5" customHeight="1" x14ac:dyDescent="0.25">
      <c r="A1285" s="93" t="str">
        <f t="shared" si="195"/>
        <v>1195.</v>
      </c>
      <c r="B1285" s="93">
        <v>3465</v>
      </c>
      <c r="C1285" s="227" t="s">
        <v>760</v>
      </c>
      <c r="D1285" s="4">
        <v>1964</v>
      </c>
      <c r="E1285" s="4" t="s">
        <v>23</v>
      </c>
      <c r="F1285" s="4" t="s">
        <v>24</v>
      </c>
      <c r="G1285" s="10">
        <v>2</v>
      </c>
      <c r="H1285" s="10">
        <v>1</v>
      </c>
      <c r="I1285" s="15">
        <v>410.9</v>
      </c>
      <c r="J1285" s="11">
        <v>364.1</v>
      </c>
      <c r="K1285" s="19">
        <v>364.1</v>
      </c>
      <c r="L1285" s="36">
        <v>11</v>
      </c>
      <c r="M1285" s="15">
        <f t="shared" si="199"/>
        <v>211260.30000000002</v>
      </c>
      <c r="N1285" s="15"/>
      <c r="O1285" s="15"/>
      <c r="P1285" s="15"/>
      <c r="Q1285" s="11">
        <f t="shared" si="200"/>
        <v>211260.30000000002</v>
      </c>
      <c r="R1285" s="15">
        <f>65396.82+145863.48</f>
        <v>211260.30000000002</v>
      </c>
      <c r="S1285" s="98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203"/>
      <c r="AG1285" s="29" t="s">
        <v>197</v>
      </c>
      <c r="AH1285" s="118"/>
      <c r="AI1285" s="95"/>
      <c r="AJ1285" s="182" t="s">
        <v>1394</v>
      </c>
      <c r="AK1285" s="182"/>
      <c r="AL1285" s="182"/>
      <c r="AM1285" s="182"/>
      <c r="AN1285" s="182"/>
      <c r="AO1285" s="70">
        <f>MAX(AO$26:AO1284)+1</f>
        <v>1195</v>
      </c>
      <c r="AP1285" s="70" t="s">
        <v>142</v>
      </c>
      <c r="AQ1285" s="70" t="str">
        <f t="shared" si="196"/>
        <v>1195.</v>
      </c>
      <c r="AS1285" s="70"/>
      <c r="AV1285" s="114"/>
    </row>
    <row r="1286" spans="1:48" ht="22.5" customHeight="1" x14ac:dyDescent="0.25">
      <c r="A1286" s="93" t="str">
        <f t="shared" si="195"/>
        <v>1196.</v>
      </c>
      <c r="B1286" s="93">
        <v>3468</v>
      </c>
      <c r="C1286" s="227" t="s">
        <v>761</v>
      </c>
      <c r="D1286" s="4">
        <v>1964</v>
      </c>
      <c r="E1286" s="4" t="s">
        <v>23</v>
      </c>
      <c r="F1286" s="4" t="s">
        <v>24</v>
      </c>
      <c r="G1286" s="10">
        <v>3</v>
      </c>
      <c r="H1286" s="10">
        <v>2</v>
      </c>
      <c r="I1286" s="15">
        <v>1045.5</v>
      </c>
      <c r="J1286" s="11">
        <v>679</v>
      </c>
      <c r="K1286" s="19">
        <v>679</v>
      </c>
      <c r="L1286" s="36">
        <v>18</v>
      </c>
      <c r="M1286" s="15">
        <f t="shared" si="199"/>
        <v>1916210.47</v>
      </c>
      <c r="N1286" s="15"/>
      <c r="O1286" s="15"/>
      <c r="P1286" s="15"/>
      <c r="Q1286" s="11">
        <f t="shared" si="200"/>
        <v>1916210.47</v>
      </c>
      <c r="R1286" s="15">
        <v>1858619.21</v>
      </c>
      <c r="S1286" s="98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203">
        <v>57591.26</v>
      </c>
      <c r="AG1286" s="29" t="s">
        <v>197</v>
      </c>
      <c r="AH1286" s="118"/>
      <c r="AI1286" s="95"/>
      <c r="AJ1286" s="182" t="s">
        <v>1395</v>
      </c>
      <c r="AK1286" s="182"/>
      <c r="AL1286" s="182"/>
      <c r="AM1286" s="182"/>
      <c r="AN1286" s="182"/>
      <c r="AO1286" s="70">
        <f>MAX(AO$26:AO1285)+1</f>
        <v>1196</v>
      </c>
      <c r="AP1286" s="70" t="s">
        <v>142</v>
      </c>
      <c r="AQ1286" s="70" t="str">
        <f t="shared" si="196"/>
        <v>1196.</v>
      </c>
      <c r="AS1286" s="70"/>
      <c r="AV1286" s="114"/>
    </row>
    <row r="1287" spans="1:48" ht="22.5" customHeight="1" x14ac:dyDescent="0.25">
      <c r="A1287" s="93" t="str">
        <f t="shared" si="195"/>
        <v>1197.</v>
      </c>
      <c r="B1287" s="93">
        <v>3424</v>
      </c>
      <c r="C1287" s="227" t="s">
        <v>758</v>
      </c>
      <c r="D1287" s="4">
        <v>1965</v>
      </c>
      <c r="E1287" s="4" t="s">
        <v>23</v>
      </c>
      <c r="F1287" s="4" t="s">
        <v>24</v>
      </c>
      <c r="G1287" s="10">
        <v>2</v>
      </c>
      <c r="H1287" s="10">
        <v>1</v>
      </c>
      <c r="I1287" s="15">
        <v>424.8</v>
      </c>
      <c r="J1287" s="11">
        <v>383.6</v>
      </c>
      <c r="K1287" s="19">
        <v>383.6</v>
      </c>
      <c r="L1287" s="36">
        <v>22</v>
      </c>
      <c r="M1287" s="15">
        <f t="shared" si="199"/>
        <v>106944.22</v>
      </c>
      <c r="N1287" s="15"/>
      <c r="O1287" s="15"/>
      <c r="P1287" s="15"/>
      <c r="Q1287" s="11">
        <f t="shared" si="200"/>
        <v>106944.22</v>
      </c>
      <c r="R1287" s="15">
        <v>106944.22</v>
      </c>
      <c r="S1287" s="98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203"/>
      <c r="AG1287" s="29" t="s">
        <v>197</v>
      </c>
      <c r="AH1287" s="118"/>
      <c r="AI1287" s="95"/>
      <c r="AJ1287" s="182" t="s">
        <v>1396</v>
      </c>
      <c r="AK1287" s="182"/>
      <c r="AL1287" s="182"/>
      <c r="AM1287" s="182"/>
      <c r="AN1287" s="182"/>
      <c r="AO1287" s="70">
        <f>MAX(AO$26:AO1286)+1</f>
        <v>1197</v>
      </c>
      <c r="AP1287" s="70" t="s">
        <v>142</v>
      </c>
      <c r="AQ1287" s="70" t="str">
        <f t="shared" si="196"/>
        <v>1197.</v>
      </c>
      <c r="AS1287" s="70"/>
      <c r="AV1287" s="114"/>
    </row>
    <row r="1288" spans="1:48" ht="22.5" customHeight="1" x14ac:dyDescent="0.25">
      <c r="A1288" s="93" t="str">
        <f t="shared" si="195"/>
        <v>1198.</v>
      </c>
      <c r="B1288" s="93">
        <v>3364</v>
      </c>
      <c r="C1288" s="227" t="s">
        <v>769</v>
      </c>
      <c r="D1288" s="4">
        <v>1964</v>
      </c>
      <c r="E1288" s="4" t="s">
        <v>23</v>
      </c>
      <c r="F1288" s="4" t="s">
        <v>24</v>
      </c>
      <c r="G1288" s="10">
        <v>4</v>
      </c>
      <c r="H1288" s="10">
        <v>3</v>
      </c>
      <c r="I1288" s="15">
        <v>2085.1</v>
      </c>
      <c r="J1288" s="11">
        <v>1901.8</v>
      </c>
      <c r="K1288" s="19">
        <v>1901.8</v>
      </c>
      <c r="L1288" s="36">
        <v>69</v>
      </c>
      <c r="M1288" s="15">
        <f t="shared" si="199"/>
        <v>3782319.9099999997</v>
      </c>
      <c r="N1288" s="15"/>
      <c r="O1288" s="15"/>
      <c r="P1288" s="15"/>
      <c r="Q1288" s="11">
        <f t="shared" si="200"/>
        <v>3782319.9099999997</v>
      </c>
      <c r="R1288" s="15">
        <v>3674615.9</v>
      </c>
      <c r="S1288" s="98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203">
        <v>107704.01</v>
      </c>
      <c r="AG1288" s="29" t="s">
        <v>197</v>
      </c>
      <c r="AH1288" s="118"/>
      <c r="AI1288" s="95"/>
      <c r="AJ1288" s="182" t="s">
        <v>1395</v>
      </c>
      <c r="AK1288" s="182"/>
      <c r="AL1288" s="182"/>
      <c r="AM1288" s="182"/>
      <c r="AN1288" s="182"/>
      <c r="AO1288" s="70">
        <f>MAX(AO$26:AO1287)+1</f>
        <v>1198</v>
      </c>
      <c r="AP1288" s="70" t="s">
        <v>142</v>
      </c>
      <c r="AQ1288" s="70" t="str">
        <f t="shared" si="196"/>
        <v>1198.</v>
      </c>
      <c r="AS1288" s="70"/>
      <c r="AV1288" s="114"/>
    </row>
    <row r="1289" spans="1:48" ht="22.5" customHeight="1" x14ac:dyDescent="0.25">
      <c r="A1289" s="93" t="str">
        <f t="shared" si="195"/>
        <v>1199.</v>
      </c>
      <c r="B1289" s="93">
        <v>3604</v>
      </c>
      <c r="C1289" s="227" t="s">
        <v>782</v>
      </c>
      <c r="D1289" s="4">
        <v>1982</v>
      </c>
      <c r="E1289" s="4" t="s">
        <v>23</v>
      </c>
      <c r="F1289" s="4" t="s">
        <v>25</v>
      </c>
      <c r="G1289" s="10">
        <v>2</v>
      </c>
      <c r="H1289" s="10">
        <v>1</v>
      </c>
      <c r="I1289" s="15">
        <v>287.8</v>
      </c>
      <c r="J1289" s="11">
        <v>254.6</v>
      </c>
      <c r="K1289" s="19">
        <v>254.6</v>
      </c>
      <c r="L1289" s="36">
        <v>11</v>
      </c>
      <c r="M1289" s="15">
        <f t="shared" si="199"/>
        <v>800939.98</v>
      </c>
      <c r="N1289" s="15"/>
      <c r="O1289" s="15"/>
      <c r="P1289" s="15"/>
      <c r="Q1289" s="11">
        <f t="shared" si="200"/>
        <v>800939.98</v>
      </c>
      <c r="R1289" s="15"/>
      <c r="S1289" s="98"/>
      <c r="T1289" s="15"/>
      <c r="U1289" s="15">
        <v>226.8</v>
      </c>
      <c r="V1289" s="15">
        <v>800939.98</v>
      </c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203"/>
      <c r="AG1289" s="29" t="s">
        <v>197</v>
      </c>
      <c r="AH1289" s="118"/>
      <c r="AI1289" s="95"/>
      <c r="AJ1289" s="182"/>
      <c r="AK1289" s="182"/>
      <c r="AL1289" s="182"/>
      <c r="AM1289" s="182"/>
      <c r="AN1289" s="182"/>
      <c r="AO1289" s="70">
        <f>MAX(AO$26:AO1288)+1</f>
        <v>1199</v>
      </c>
      <c r="AP1289" s="70" t="s">
        <v>142</v>
      </c>
      <c r="AQ1289" s="70" t="str">
        <f t="shared" si="196"/>
        <v>1199.</v>
      </c>
      <c r="AS1289" s="70"/>
      <c r="AV1289" s="114"/>
    </row>
    <row r="1290" spans="1:48" ht="22.5" customHeight="1" x14ac:dyDescent="0.25">
      <c r="A1290" s="93" t="str">
        <f t="shared" si="195"/>
        <v>1200.</v>
      </c>
      <c r="B1290" s="93">
        <v>3540</v>
      </c>
      <c r="C1290" s="227" t="s">
        <v>108</v>
      </c>
      <c r="D1290" s="4">
        <v>1962</v>
      </c>
      <c r="E1290" s="4" t="s">
        <v>23</v>
      </c>
      <c r="F1290" s="4" t="s">
        <v>24</v>
      </c>
      <c r="G1290" s="10">
        <v>3</v>
      </c>
      <c r="H1290" s="10">
        <v>2</v>
      </c>
      <c r="I1290" s="15">
        <v>1008.3</v>
      </c>
      <c r="J1290" s="11">
        <v>775.4</v>
      </c>
      <c r="K1290" s="19">
        <v>775.4</v>
      </c>
      <c r="L1290" s="36">
        <v>20</v>
      </c>
      <c r="M1290" s="15">
        <f t="shared" si="199"/>
        <v>296670.15000000002</v>
      </c>
      <c r="N1290" s="15"/>
      <c r="O1290" s="15"/>
      <c r="P1290" s="15"/>
      <c r="Q1290" s="11">
        <f t="shared" si="200"/>
        <v>296670.15000000002</v>
      </c>
      <c r="R1290" s="15">
        <v>296670.15000000002</v>
      </c>
      <c r="S1290" s="98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203"/>
      <c r="AG1290" s="29" t="s">
        <v>197</v>
      </c>
      <c r="AH1290" s="118"/>
      <c r="AI1290" s="95"/>
      <c r="AJ1290" s="182" t="s">
        <v>1405</v>
      </c>
      <c r="AK1290" s="182"/>
      <c r="AL1290" s="182"/>
      <c r="AM1290" s="182"/>
      <c r="AN1290" s="182"/>
      <c r="AO1290" s="70">
        <f>MAX(AO$26:AO1289)+1</f>
        <v>1200</v>
      </c>
      <c r="AP1290" s="70" t="s">
        <v>142</v>
      </c>
      <c r="AQ1290" s="70" t="str">
        <f t="shared" si="196"/>
        <v>1200.</v>
      </c>
      <c r="AS1290" s="70"/>
      <c r="AV1290" s="114"/>
    </row>
    <row r="1291" spans="1:48" ht="22.5" customHeight="1" x14ac:dyDescent="0.25">
      <c r="A1291" s="93" t="str">
        <f t="shared" si="195"/>
        <v>1201.</v>
      </c>
      <c r="B1291" s="93">
        <v>3321</v>
      </c>
      <c r="C1291" s="227" t="s">
        <v>747</v>
      </c>
      <c r="D1291" s="4">
        <v>1967</v>
      </c>
      <c r="E1291" s="4" t="s">
        <v>23</v>
      </c>
      <c r="F1291" s="4" t="s">
        <v>24</v>
      </c>
      <c r="G1291" s="10">
        <v>5</v>
      </c>
      <c r="H1291" s="10">
        <v>4</v>
      </c>
      <c r="I1291" s="15">
        <v>2871.7</v>
      </c>
      <c r="J1291" s="11">
        <v>2562.3000000000002</v>
      </c>
      <c r="K1291" s="19">
        <v>2562.3000000000002</v>
      </c>
      <c r="L1291" s="36">
        <v>80</v>
      </c>
      <c r="M1291" s="15">
        <f t="shared" si="199"/>
        <v>172554</v>
      </c>
      <c r="N1291" s="15"/>
      <c r="O1291" s="15"/>
      <c r="P1291" s="15"/>
      <c r="Q1291" s="11">
        <f t="shared" si="200"/>
        <v>172554</v>
      </c>
      <c r="R1291" s="15">
        <v>172554</v>
      </c>
      <c r="S1291" s="98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203"/>
      <c r="AG1291" s="29" t="s">
        <v>197</v>
      </c>
      <c r="AH1291" s="118"/>
      <c r="AI1291" s="95"/>
      <c r="AJ1291" s="182" t="s">
        <v>1395</v>
      </c>
      <c r="AK1291" s="182"/>
      <c r="AL1291" s="182"/>
      <c r="AM1291" s="182"/>
      <c r="AN1291" s="182"/>
      <c r="AO1291" s="70">
        <f>MAX(AO$26:AO1290)+1</f>
        <v>1201</v>
      </c>
      <c r="AP1291" s="70" t="s">
        <v>142</v>
      </c>
      <c r="AQ1291" s="70" t="str">
        <f t="shared" si="196"/>
        <v>1201.</v>
      </c>
      <c r="AS1291" s="70"/>
      <c r="AV1291" s="114"/>
    </row>
    <row r="1292" spans="1:48" ht="22.5" customHeight="1" x14ac:dyDescent="0.25">
      <c r="A1292" s="93" t="str">
        <f t="shared" si="195"/>
        <v>1202.</v>
      </c>
      <c r="B1292" s="93">
        <v>3469</v>
      </c>
      <c r="C1292" s="227" t="s">
        <v>762</v>
      </c>
      <c r="D1292" s="4">
        <v>1967</v>
      </c>
      <c r="E1292" s="4" t="s">
        <v>23</v>
      </c>
      <c r="F1292" s="4" t="s">
        <v>24</v>
      </c>
      <c r="G1292" s="10">
        <v>5</v>
      </c>
      <c r="H1292" s="10">
        <v>2</v>
      </c>
      <c r="I1292" s="15">
        <v>1998.7</v>
      </c>
      <c r="J1292" s="11">
        <v>1782.2</v>
      </c>
      <c r="K1292" s="19">
        <v>1782.2</v>
      </c>
      <c r="L1292" s="36">
        <v>40</v>
      </c>
      <c r="M1292" s="15">
        <f t="shared" si="199"/>
        <v>127266</v>
      </c>
      <c r="N1292" s="15"/>
      <c r="O1292" s="15"/>
      <c r="P1292" s="15"/>
      <c r="Q1292" s="11">
        <f t="shared" si="200"/>
        <v>127266</v>
      </c>
      <c r="R1292" s="15">
        <v>127266</v>
      </c>
      <c r="S1292" s="98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1"/>
      <c r="AF1292" s="203"/>
      <c r="AG1292" s="29" t="s">
        <v>197</v>
      </c>
      <c r="AH1292" s="118"/>
      <c r="AI1292" s="95"/>
      <c r="AJ1292" s="182" t="s">
        <v>1393</v>
      </c>
      <c r="AK1292" s="182"/>
      <c r="AL1292" s="182"/>
      <c r="AM1292" s="182"/>
      <c r="AN1292" s="182"/>
      <c r="AO1292" s="70">
        <f>MAX(AO$26:AO1291)+1</f>
        <v>1202</v>
      </c>
      <c r="AP1292" s="70" t="s">
        <v>142</v>
      </c>
      <c r="AQ1292" s="70" t="str">
        <f t="shared" si="196"/>
        <v>1202.</v>
      </c>
      <c r="AS1292" s="70"/>
      <c r="AV1292" s="114"/>
    </row>
    <row r="1293" spans="1:48" ht="22.5" customHeight="1" x14ac:dyDescent="0.25">
      <c r="A1293" s="93" t="str">
        <f t="shared" si="195"/>
        <v>1203.</v>
      </c>
      <c r="B1293" s="93">
        <v>3470</v>
      </c>
      <c r="C1293" s="227" t="s">
        <v>1239</v>
      </c>
      <c r="D1293" s="4">
        <v>1967</v>
      </c>
      <c r="E1293" s="4" t="s">
        <v>23</v>
      </c>
      <c r="F1293" s="4" t="s">
        <v>26</v>
      </c>
      <c r="G1293" s="10">
        <v>5</v>
      </c>
      <c r="H1293" s="10">
        <v>3</v>
      </c>
      <c r="I1293" s="15">
        <v>2240.8000000000002</v>
      </c>
      <c r="J1293" s="11">
        <v>2044</v>
      </c>
      <c r="K1293" s="19">
        <v>2044</v>
      </c>
      <c r="L1293" s="36">
        <v>71</v>
      </c>
      <c r="M1293" s="15">
        <f t="shared" si="199"/>
        <v>120574</v>
      </c>
      <c r="N1293" s="15"/>
      <c r="O1293" s="15"/>
      <c r="P1293" s="15"/>
      <c r="Q1293" s="11">
        <f t="shared" si="200"/>
        <v>120574</v>
      </c>
      <c r="R1293" s="15">
        <v>120574</v>
      </c>
      <c r="S1293" s="98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1"/>
      <c r="AF1293" s="203"/>
      <c r="AG1293" s="29" t="s">
        <v>197</v>
      </c>
      <c r="AH1293" s="118"/>
      <c r="AI1293" s="95"/>
      <c r="AJ1293" s="182" t="s">
        <v>1396</v>
      </c>
      <c r="AK1293" s="182"/>
      <c r="AL1293" s="182"/>
      <c r="AM1293" s="182"/>
      <c r="AN1293" s="182"/>
      <c r="AO1293" s="70">
        <f>MAX(AO$26:AO1292)+1</f>
        <v>1203</v>
      </c>
      <c r="AP1293" s="70" t="s">
        <v>142</v>
      </c>
      <c r="AQ1293" s="70" t="str">
        <f t="shared" si="196"/>
        <v>1203.</v>
      </c>
      <c r="AS1293" s="70"/>
      <c r="AV1293" s="114"/>
    </row>
    <row r="1294" spans="1:48" ht="22.5" customHeight="1" x14ac:dyDescent="0.25">
      <c r="A1294" s="93" t="str">
        <f t="shared" si="195"/>
        <v>1204.</v>
      </c>
      <c r="B1294" s="93">
        <v>3473</v>
      </c>
      <c r="C1294" s="227" t="s">
        <v>763</v>
      </c>
      <c r="D1294" s="4">
        <v>1967</v>
      </c>
      <c r="E1294" s="4" t="s">
        <v>23</v>
      </c>
      <c r="F1294" s="4" t="s">
        <v>24</v>
      </c>
      <c r="G1294" s="10">
        <v>5</v>
      </c>
      <c r="H1294" s="10">
        <v>4</v>
      </c>
      <c r="I1294" s="15">
        <v>3518.1</v>
      </c>
      <c r="J1294" s="11">
        <v>3110</v>
      </c>
      <c r="K1294" s="19">
        <v>3110</v>
      </c>
      <c r="L1294" s="36">
        <v>99</v>
      </c>
      <c r="M1294" s="15">
        <f t="shared" si="199"/>
        <v>488390</v>
      </c>
      <c r="N1294" s="15"/>
      <c r="O1294" s="15"/>
      <c r="P1294" s="15"/>
      <c r="Q1294" s="11">
        <f t="shared" si="200"/>
        <v>488390</v>
      </c>
      <c r="R1294" s="15">
        <v>488390</v>
      </c>
      <c r="S1294" s="98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203"/>
      <c r="AG1294" s="29" t="s">
        <v>197</v>
      </c>
      <c r="AH1294" s="118"/>
      <c r="AI1294" s="95"/>
      <c r="AJ1294" s="182" t="s">
        <v>1396</v>
      </c>
      <c r="AK1294" s="182"/>
      <c r="AL1294" s="182"/>
      <c r="AM1294" s="182"/>
      <c r="AN1294" s="182"/>
      <c r="AO1294" s="70">
        <f>MAX(AO$26:AO1293)+1</f>
        <v>1204</v>
      </c>
      <c r="AP1294" s="70" t="s">
        <v>142</v>
      </c>
      <c r="AQ1294" s="70" t="str">
        <f t="shared" si="196"/>
        <v>1204.</v>
      </c>
      <c r="AS1294" s="70"/>
      <c r="AV1294" s="114"/>
    </row>
    <row r="1295" spans="1:48" ht="22.5" customHeight="1" x14ac:dyDescent="0.25">
      <c r="A1295" s="93" t="str">
        <f t="shared" si="195"/>
        <v>1205.</v>
      </c>
      <c r="B1295" s="93">
        <v>3579</v>
      </c>
      <c r="C1295" s="227" t="s">
        <v>780</v>
      </c>
      <c r="D1295" s="4">
        <v>1976</v>
      </c>
      <c r="E1295" s="4" t="s">
        <v>23</v>
      </c>
      <c r="F1295" s="4" t="s">
        <v>24</v>
      </c>
      <c r="G1295" s="10">
        <v>2</v>
      </c>
      <c r="H1295" s="10">
        <v>1</v>
      </c>
      <c r="I1295" s="15">
        <v>383.06</v>
      </c>
      <c r="J1295" s="11">
        <v>358</v>
      </c>
      <c r="K1295" s="19">
        <v>358</v>
      </c>
      <c r="L1295" s="36">
        <v>16</v>
      </c>
      <c r="M1295" s="15">
        <f t="shared" si="199"/>
        <v>148934.15</v>
      </c>
      <c r="N1295" s="15"/>
      <c r="O1295" s="15"/>
      <c r="P1295" s="15"/>
      <c r="Q1295" s="11">
        <f t="shared" si="200"/>
        <v>148934.15</v>
      </c>
      <c r="R1295" s="15">
        <v>148934.15</v>
      </c>
      <c r="S1295" s="98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1"/>
      <c r="AF1295" s="203"/>
      <c r="AG1295" s="29" t="s">
        <v>197</v>
      </c>
      <c r="AH1295" s="118"/>
      <c r="AI1295" s="95"/>
      <c r="AJ1295" s="182" t="s">
        <v>1393</v>
      </c>
      <c r="AK1295" s="182"/>
      <c r="AL1295" s="182"/>
      <c r="AM1295" s="182"/>
      <c r="AN1295" s="182"/>
      <c r="AO1295" s="70">
        <f>MAX(AO$26:AO1294)+1</f>
        <v>1205</v>
      </c>
      <c r="AP1295" s="70" t="s">
        <v>142</v>
      </c>
      <c r="AQ1295" s="70" t="str">
        <f t="shared" si="196"/>
        <v>1205.</v>
      </c>
      <c r="AS1295" s="70"/>
      <c r="AV1295" s="114"/>
    </row>
    <row r="1296" spans="1:48" ht="22.5" customHeight="1" x14ac:dyDescent="0.25">
      <c r="A1296" s="93" t="str">
        <f t="shared" ref="A1296:A1352" si="201">AQ1296</f>
        <v>1206.</v>
      </c>
      <c r="B1296" s="93">
        <v>3609</v>
      </c>
      <c r="C1296" s="227" t="s">
        <v>781</v>
      </c>
      <c r="D1296" s="4">
        <v>1973</v>
      </c>
      <c r="E1296" s="4" t="s">
        <v>23</v>
      </c>
      <c r="F1296" s="4" t="s">
        <v>24</v>
      </c>
      <c r="G1296" s="10">
        <v>2</v>
      </c>
      <c r="H1296" s="10">
        <v>1</v>
      </c>
      <c r="I1296" s="15">
        <v>384.4</v>
      </c>
      <c r="J1296" s="11">
        <v>254</v>
      </c>
      <c r="K1296" s="19">
        <v>254</v>
      </c>
      <c r="L1296" s="36">
        <v>12</v>
      </c>
      <c r="M1296" s="15">
        <f t="shared" si="199"/>
        <v>1530561.68</v>
      </c>
      <c r="N1296" s="15"/>
      <c r="O1296" s="15"/>
      <c r="P1296" s="15"/>
      <c r="Q1296" s="11">
        <f t="shared" si="200"/>
        <v>1530561.68</v>
      </c>
      <c r="R1296" s="15"/>
      <c r="S1296" s="98"/>
      <c r="T1296" s="15"/>
      <c r="U1296" s="15">
        <v>376.2</v>
      </c>
      <c r="V1296" s="15">
        <v>1530561.68</v>
      </c>
      <c r="W1296" s="15"/>
      <c r="X1296" s="15"/>
      <c r="Y1296" s="15"/>
      <c r="Z1296" s="15"/>
      <c r="AA1296" s="15"/>
      <c r="AB1296" s="15"/>
      <c r="AC1296" s="15"/>
      <c r="AD1296" s="15"/>
      <c r="AE1296" s="11"/>
      <c r="AF1296" s="203"/>
      <c r="AG1296" s="29" t="s">
        <v>197</v>
      </c>
      <c r="AH1296" s="118"/>
      <c r="AI1296" s="95"/>
      <c r="AJ1296" s="182"/>
      <c r="AK1296" s="182"/>
      <c r="AL1296" s="182"/>
      <c r="AM1296" s="182"/>
      <c r="AN1296" s="182"/>
      <c r="AO1296" s="70">
        <f>MAX(AO$26:AO1295)+1</f>
        <v>1206</v>
      </c>
      <c r="AP1296" s="70" t="s">
        <v>142</v>
      </c>
      <c r="AQ1296" s="70" t="str">
        <f t="shared" ref="AQ1296:AQ1352" si="202">CONCATENATE(AO1296,AP1296)</f>
        <v>1206.</v>
      </c>
      <c r="AS1296" s="70"/>
      <c r="AV1296" s="114"/>
    </row>
    <row r="1297" spans="1:48" ht="22.5" customHeight="1" x14ac:dyDescent="0.25">
      <c r="A1297" s="93" t="str">
        <f t="shared" si="201"/>
        <v>1207.</v>
      </c>
      <c r="B1297" s="93">
        <v>3392</v>
      </c>
      <c r="C1297" s="227" t="s">
        <v>756</v>
      </c>
      <c r="D1297" s="4">
        <v>1965</v>
      </c>
      <c r="E1297" s="4" t="s">
        <v>23</v>
      </c>
      <c r="F1297" s="4" t="s">
        <v>24</v>
      </c>
      <c r="G1297" s="10">
        <v>4</v>
      </c>
      <c r="H1297" s="10">
        <v>3</v>
      </c>
      <c r="I1297" s="15">
        <v>1322.8</v>
      </c>
      <c r="J1297" s="11">
        <v>1224.2</v>
      </c>
      <c r="K1297" s="19">
        <v>1224.2</v>
      </c>
      <c r="L1297" s="36">
        <v>48</v>
      </c>
      <c r="M1297" s="15">
        <f t="shared" si="199"/>
        <v>2049926.6099999999</v>
      </c>
      <c r="N1297" s="15"/>
      <c r="O1297" s="15"/>
      <c r="P1297" s="15"/>
      <c r="Q1297" s="11">
        <f t="shared" si="200"/>
        <v>2049926.6099999999</v>
      </c>
      <c r="R1297" s="15">
        <v>1931785.64</v>
      </c>
      <c r="S1297" s="98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203">
        <v>118140.97</v>
      </c>
      <c r="AG1297" s="29" t="s">
        <v>197</v>
      </c>
      <c r="AH1297" s="118"/>
      <c r="AI1297" s="95"/>
      <c r="AJ1297" s="182" t="s">
        <v>1395</v>
      </c>
      <c r="AK1297" s="182"/>
      <c r="AL1297" s="182"/>
      <c r="AM1297" s="182"/>
      <c r="AN1297" s="182"/>
      <c r="AO1297" s="70">
        <f>MAX(AO$26:AO1296)+1</f>
        <v>1207</v>
      </c>
      <c r="AP1297" s="70" t="s">
        <v>142</v>
      </c>
      <c r="AQ1297" s="70" t="str">
        <f t="shared" si="202"/>
        <v>1207.</v>
      </c>
      <c r="AS1297" s="70"/>
      <c r="AV1297" s="114"/>
    </row>
    <row r="1298" spans="1:48" ht="22.5" customHeight="1" x14ac:dyDescent="0.25">
      <c r="A1298" s="93" t="str">
        <f t="shared" si="201"/>
        <v>1208.</v>
      </c>
      <c r="B1298" s="93">
        <v>3381</v>
      </c>
      <c r="C1298" s="228" t="s">
        <v>1351</v>
      </c>
      <c r="D1298" s="252">
        <v>1949</v>
      </c>
      <c r="E1298" s="33" t="s">
        <v>23</v>
      </c>
      <c r="F1298" s="93" t="s">
        <v>24</v>
      </c>
      <c r="G1298" s="252">
        <v>3</v>
      </c>
      <c r="H1298" s="252">
        <v>2</v>
      </c>
      <c r="I1298" s="255">
        <v>1338.5</v>
      </c>
      <c r="J1298" s="255">
        <v>972</v>
      </c>
      <c r="K1298" s="255">
        <v>972</v>
      </c>
      <c r="L1298" s="33">
        <v>15</v>
      </c>
      <c r="M1298" s="15">
        <f t="shared" si="199"/>
        <v>2930971.31</v>
      </c>
      <c r="N1298" s="15"/>
      <c r="O1298" s="15"/>
      <c r="P1298" s="15"/>
      <c r="Q1298" s="11">
        <f t="shared" si="200"/>
        <v>2930971.31</v>
      </c>
      <c r="R1298" s="15"/>
      <c r="S1298" s="98"/>
      <c r="T1298" s="15"/>
      <c r="U1298" s="255">
        <v>531</v>
      </c>
      <c r="V1298" s="255">
        <v>2730068.61</v>
      </c>
      <c r="W1298" s="15"/>
      <c r="X1298" s="15"/>
      <c r="Y1298" s="15"/>
      <c r="Z1298" s="15"/>
      <c r="AA1298" s="15"/>
      <c r="AB1298" s="15"/>
      <c r="AC1298" s="15"/>
      <c r="AD1298" s="15"/>
      <c r="AE1298" s="11"/>
      <c r="AF1298" s="75">
        <v>200902.7</v>
      </c>
      <c r="AG1298" s="29" t="s">
        <v>197</v>
      </c>
      <c r="AH1298" s="118"/>
      <c r="AI1298" s="95"/>
      <c r="AJ1298" s="182"/>
      <c r="AK1298" s="182"/>
      <c r="AL1298" s="182"/>
      <c r="AM1298" s="182"/>
      <c r="AN1298" s="182"/>
      <c r="AO1298" s="70">
        <f>MAX(AO$26:AO1297)+1</f>
        <v>1208</v>
      </c>
      <c r="AP1298" s="70" t="s">
        <v>142</v>
      </c>
      <c r="AQ1298" s="70" t="str">
        <f t="shared" si="202"/>
        <v>1208.</v>
      </c>
      <c r="AS1298" s="70"/>
      <c r="AV1298" s="114"/>
    </row>
    <row r="1299" spans="1:48" ht="22.5" customHeight="1" x14ac:dyDescent="0.25">
      <c r="A1299" s="93" t="str">
        <f t="shared" si="201"/>
        <v>1209.</v>
      </c>
      <c r="B1299" s="93">
        <v>3613</v>
      </c>
      <c r="C1299" s="242" t="s">
        <v>1352</v>
      </c>
      <c r="D1299" s="252">
        <v>1977</v>
      </c>
      <c r="E1299" s="33" t="s">
        <v>23</v>
      </c>
      <c r="F1299" s="93" t="s">
        <v>24</v>
      </c>
      <c r="G1299" s="252">
        <v>2</v>
      </c>
      <c r="H1299" s="252">
        <v>1</v>
      </c>
      <c r="I1299" s="255">
        <v>373.9</v>
      </c>
      <c r="J1299" s="255">
        <v>339.6</v>
      </c>
      <c r="K1299" s="255">
        <v>339.6</v>
      </c>
      <c r="L1299" s="33">
        <v>14</v>
      </c>
      <c r="M1299" s="15">
        <f t="shared" si="199"/>
        <v>607634</v>
      </c>
      <c r="N1299" s="15"/>
      <c r="O1299" s="15"/>
      <c r="P1299" s="15"/>
      <c r="Q1299" s="11">
        <f t="shared" si="200"/>
        <v>607634</v>
      </c>
      <c r="R1299" s="11">
        <v>607634</v>
      </c>
      <c r="S1299" s="98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1"/>
      <c r="AF1299" s="75"/>
      <c r="AG1299" s="29" t="s">
        <v>197</v>
      </c>
      <c r="AH1299" s="118"/>
      <c r="AI1299" s="95"/>
      <c r="AJ1299" s="182" t="s">
        <v>1395</v>
      </c>
      <c r="AK1299" s="182"/>
      <c r="AL1299" s="182"/>
      <c r="AM1299" s="182"/>
      <c r="AN1299" s="182"/>
      <c r="AO1299" s="70">
        <f>MAX(AO$26:AO1298)+1</f>
        <v>1209</v>
      </c>
      <c r="AP1299" s="70" t="s">
        <v>142</v>
      </c>
      <c r="AQ1299" s="70" t="str">
        <f t="shared" si="202"/>
        <v>1209.</v>
      </c>
      <c r="AS1299" s="70"/>
      <c r="AV1299" s="114"/>
    </row>
    <row r="1300" spans="1:48" ht="22.5" customHeight="1" x14ac:dyDescent="0.25">
      <c r="A1300" s="93" t="str">
        <f t="shared" si="201"/>
        <v>1210.</v>
      </c>
      <c r="B1300" s="93">
        <v>3567</v>
      </c>
      <c r="C1300" s="222" t="s">
        <v>884</v>
      </c>
      <c r="D1300" s="109">
        <v>1987</v>
      </c>
      <c r="E1300" s="4" t="s">
        <v>23</v>
      </c>
      <c r="F1300" s="4" t="s">
        <v>24</v>
      </c>
      <c r="G1300" s="4">
        <v>3</v>
      </c>
      <c r="H1300" s="4">
        <v>3</v>
      </c>
      <c r="I1300" s="26">
        <v>1249.5999999999999</v>
      </c>
      <c r="J1300" s="11">
        <v>1159</v>
      </c>
      <c r="K1300" s="26">
        <v>1159</v>
      </c>
      <c r="L1300" s="36">
        <v>52</v>
      </c>
      <c r="M1300" s="110">
        <f t="shared" si="199"/>
        <v>535676</v>
      </c>
      <c r="N1300" s="110"/>
      <c r="O1300" s="110"/>
      <c r="P1300" s="110"/>
      <c r="Q1300" s="11">
        <f t="shared" si="200"/>
        <v>535676</v>
      </c>
      <c r="R1300" s="110"/>
      <c r="S1300" s="111"/>
      <c r="T1300" s="110"/>
      <c r="U1300" s="110">
        <v>544</v>
      </c>
      <c r="V1300" s="110">
        <v>535676</v>
      </c>
      <c r="W1300" s="110"/>
      <c r="X1300" s="110"/>
      <c r="Y1300" s="110"/>
      <c r="Z1300" s="110"/>
      <c r="AA1300" s="110"/>
      <c r="AB1300" s="110"/>
      <c r="AC1300" s="110"/>
      <c r="AD1300" s="110"/>
      <c r="AE1300" s="110"/>
      <c r="AF1300" s="204"/>
      <c r="AG1300" s="29" t="s">
        <v>197</v>
      </c>
      <c r="AH1300" s="118"/>
      <c r="AI1300" s="159"/>
      <c r="AJ1300" s="182"/>
      <c r="AK1300" s="182"/>
      <c r="AL1300" s="182"/>
      <c r="AM1300" s="182"/>
      <c r="AN1300" s="182"/>
      <c r="AO1300" s="70">
        <f>MAX(AO$26:AO1299)+1</f>
        <v>1210</v>
      </c>
      <c r="AP1300" s="70" t="s">
        <v>142</v>
      </c>
      <c r="AQ1300" s="70" t="str">
        <f t="shared" si="202"/>
        <v>1210.</v>
      </c>
      <c r="AS1300" s="70"/>
      <c r="AV1300" s="114"/>
    </row>
    <row r="1301" spans="1:48" ht="22.5" customHeight="1" x14ac:dyDescent="0.25">
      <c r="A1301" s="93" t="str">
        <f t="shared" si="201"/>
        <v>1211.</v>
      </c>
      <c r="B1301" s="93">
        <v>5599</v>
      </c>
      <c r="C1301" s="222" t="s">
        <v>1207</v>
      </c>
      <c r="D1301" s="109">
        <v>1975</v>
      </c>
      <c r="E1301" s="4" t="s">
        <v>23</v>
      </c>
      <c r="F1301" s="4" t="s">
        <v>24</v>
      </c>
      <c r="G1301" s="4">
        <v>2</v>
      </c>
      <c r="H1301" s="4">
        <v>1</v>
      </c>
      <c r="I1301" s="26">
        <v>397.3</v>
      </c>
      <c r="J1301" s="11">
        <v>397.3</v>
      </c>
      <c r="K1301" s="26">
        <v>397.3</v>
      </c>
      <c r="L1301" s="36">
        <v>8</v>
      </c>
      <c r="M1301" s="110">
        <f t="shared" si="199"/>
        <v>1672405.06</v>
      </c>
      <c r="N1301" s="110"/>
      <c r="O1301" s="110"/>
      <c r="P1301" s="110"/>
      <c r="Q1301" s="11">
        <v>1672405.06</v>
      </c>
      <c r="R1301" s="110"/>
      <c r="S1301" s="111"/>
      <c r="T1301" s="110"/>
      <c r="U1301" s="110">
        <v>358.1</v>
      </c>
      <c r="V1301" s="110">
        <v>1672405.06</v>
      </c>
      <c r="W1301" s="110"/>
      <c r="X1301" s="110"/>
      <c r="Y1301" s="110"/>
      <c r="Z1301" s="110"/>
      <c r="AA1301" s="110"/>
      <c r="AB1301" s="110"/>
      <c r="AC1301" s="110"/>
      <c r="AD1301" s="110"/>
      <c r="AE1301" s="110"/>
      <c r="AF1301" s="204"/>
      <c r="AG1301" s="29" t="s">
        <v>197</v>
      </c>
      <c r="AH1301" s="118"/>
      <c r="AI1301" s="159"/>
      <c r="AJ1301" s="182"/>
      <c r="AK1301" s="182"/>
      <c r="AL1301" s="182"/>
      <c r="AM1301" s="182"/>
      <c r="AN1301" s="182"/>
      <c r="AO1301" s="70">
        <f>MAX(AO$26:AO1300)+1</f>
        <v>1211</v>
      </c>
      <c r="AP1301" s="70" t="s">
        <v>142</v>
      </c>
      <c r="AQ1301" s="70" t="str">
        <f t="shared" si="202"/>
        <v>1211.</v>
      </c>
      <c r="AS1301" s="70"/>
      <c r="AV1301" s="114"/>
    </row>
    <row r="1302" spans="1:48" ht="22.5" customHeight="1" x14ac:dyDescent="0.25">
      <c r="A1302" s="93" t="str">
        <f t="shared" si="201"/>
        <v>1212.</v>
      </c>
      <c r="B1302" s="93">
        <v>3277</v>
      </c>
      <c r="C1302" s="227" t="s">
        <v>1483</v>
      </c>
      <c r="D1302" s="4">
        <v>1967</v>
      </c>
      <c r="E1302" s="4" t="s">
        <v>23</v>
      </c>
      <c r="F1302" s="4" t="s">
        <v>24</v>
      </c>
      <c r="G1302" s="10">
        <v>5</v>
      </c>
      <c r="H1302" s="10">
        <v>4</v>
      </c>
      <c r="I1302" s="15">
        <v>3916.8</v>
      </c>
      <c r="J1302" s="11">
        <v>3602.8</v>
      </c>
      <c r="K1302" s="19">
        <v>3602.8</v>
      </c>
      <c r="L1302" s="36">
        <v>149</v>
      </c>
      <c r="M1302" s="110">
        <f t="shared" si="199"/>
        <v>268000</v>
      </c>
      <c r="N1302" s="15"/>
      <c r="O1302" s="15"/>
      <c r="P1302" s="15"/>
      <c r="Q1302" s="11">
        <v>268000</v>
      </c>
      <c r="R1302" s="11">
        <v>268000</v>
      </c>
      <c r="S1302" s="98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203"/>
      <c r="AG1302" s="29" t="s">
        <v>197</v>
      </c>
      <c r="AH1302" s="118"/>
      <c r="AI1302" s="95"/>
      <c r="AJ1302" s="182" t="s">
        <v>1396</v>
      </c>
      <c r="AK1302" s="182"/>
      <c r="AL1302" s="182"/>
      <c r="AM1302" s="182"/>
      <c r="AN1302" s="182"/>
      <c r="AO1302" s="70">
        <f>MAX(AO$26:AO1301)+1</f>
        <v>1212</v>
      </c>
      <c r="AP1302" s="70" t="s">
        <v>142</v>
      </c>
      <c r="AQ1302" s="70" t="str">
        <f t="shared" si="202"/>
        <v>1212.</v>
      </c>
      <c r="AS1302" s="70"/>
      <c r="AV1302" s="114"/>
    </row>
    <row r="1303" spans="1:48" ht="22.5" customHeight="1" x14ac:dyDescent="0.25">
      <c r="A1303" s="93" t="str">
        <f t="shared" si="201"/>
        <v/>
      </c>
      <c r="B1303" s="93"/>
      <c r="C1303" s="236" t="s">
        <v>190</v>
      </c>
      <c r="D1303" s="8"/>
      <c r="E1303" s="8"/>
      <c r="F1303" s="8"/>
      <c r="G1303" s="14"/>
      <c r="H1303" s="14"/>
      <c r="I1303" s="6">
        <f>SUM(I1304:I1497)</f>
        <v>356980.85000000003</v>
      </c>
      <c r="J1303" s="6">
        <f>SUM(J1304:J1497)</f>
        <v>315829.22000000009</v>
      </c>
      <c r="K1303" s="6">
        <f>SUM(K1304:K1497)</f>
        <v>312484.02000000008</v>
      </c>
      <c r="L1303" s="6">
        <f>SUM(L1304:L1497)</f>
        <v>11489</v>
      </c>
      <c r="M1303" s="6">
        <f>SUM(M1304:M1497)</f>
        <v>308181318.38000011</v>
      </c>
      <c r="N1303" s="6"/>
      <c r="O1303" s="6"/>
      <c r="P1303" s="6"/>
      <c r="Q1303" s="6">
        <f>SUM(Q1304:Q1497)</f>
        <v>308181318.38000011</v>
      </c>
      <c r="R1303" s="6">
        <f>SUM(R1304:R1497)</f>
        <v>138247841.28999999</v>
      </c>
      <c r="S1303" s="6"/>
      <c r="T1303" s="6"/>
      <c r="U1303" s="6">
        <f>SUM(U1304:U1497)</f>
        <v>27483.30000000001</v>
      </c>
      <c r="V1303" s="6">
        <f>SUM(V1304:V1497)</f>
        <v>153500173.25999993</v>
      </c>
      <c r="W1303" s="6"/>
      <c r="X1303" s="6"/>
      <c r="Y1303" s="6">
        <f>SUM(Y1304:Y1497)</f>
        <v>4179.37</v>
      </c>
      <c r="Z1303" s="6">
        <f>SUM(Z1304:Z1497)</f>
        <v>13352164</v>
      </c>
      <c r="AA1303" s="6">
        <f>SUM(AA1304:AA1497)</f>
        <v>492.5</v>
      </c>
      <c r="AB1303" s="6">
        <f>SUM(AB1304:AB1497)</f>
        <v>2228497.04</v>
      </c>
      <c r="AC1303" s="6"/>
      <c r="AD1303" s="6"/>
      <c r="AE1303" s="6"/>
      <c r="AF1303" s="6">
        <f>SUM(AF1304:AF1497)</f>
        <v>852642.78999999992</v>
      </c>
      <c r="AG1303" s="29"/>
      <c r="AH1303" s="118"/>
      <c r="AI1303" s="167"/>
      <c r="AJ1303" s="182"/>
      <c r="AK1303" s="182"/>
      <c r="AL1303" s="182"/>
      <c r="AM1303" s="182"/>
      <c r="AN1303" s="182"/>
      <c r="AQ1303" s="70" t="str">
        <f t="shared" si="202"/>
        <v/>
      </c>
      <c r="AR1303" s="70"/>
      <c r="AS1303" s="70"/>
      <c r="AV1303" s="114"/>
    </row>
    <row r="1304" spans="1:48" ht="22.5" customHeight="1" x14ac:dyDescent="0.25">
      <c r="A1304" s="93" t="str">
        <f t="shared" si="201"/>
        <v>1213.</v>
      </c>
      <c r="B1304" s="93">
        <v>3253</v>
      </c>
      <c r="C1304" s="227" t="s">
        <v>1379</v>
      </c>
      <c r="D1304" s="4">
        <v>1969</v>
      </c>
      <c r="E1304" s="4" t="s">
        <v>23</v>
      </c>
      <c r="F1304" s="4" t="s">
        <v>24</v>
      </c>
      <c r="G1304" s="10">
        <v>2</v>
      </c>
      <c r="H1304" s="10">
        <v>1</v>
      </c>
      <c r="I1304" s="15">
        <v>372.7</v>
      </c>
      <c r="J1304" s="11">
        <v>330.6</v>
      </c>
      <c r="K1304" s="19">
        <v>330.6</v>
      </c>
      <c r="L1304" s="36">
        <v>21</v>
      </c>
      <c r="M1304" s="15">
        <f t="shared" ref="M1304:M1334" si="203">R1304+T1304+V1304+X1304+Z1304+AB1304+AE1304+AF1304</f>
        <v>1669888.8900000001</v>
      </c>
      <c r="N1304" s="15"/>
      <c r="O1304" s="15"/>
      <c r="P1304" s="15"/>
      <c r="Q1304" s="11">
        <v>1669888.8900000001</v>
      </c>
      <c r="R1304" s="15">
        <v>140777.29</v>
      </c>
      <c r="S1304" s="98"/>
      <c r="T1304" s="15"/>
      <c r="U1304" s="15">
        <v>376</v>
      </c>
      <c r="V1304" s="15">
        <v>1529111.6</v>
      </c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203"/>
      <c r="AG1304" s="29" t="s">
        <v>197</v>
      </c>
      <c r="AH1304" s="118"/>
      <c r="AI1304" s="95"/>
      <c r="AJ1304" s="182" t="s">
        <v>1393</v>
      </c>
      <c r="AK1304" s="182"/>
      <c r="AL1304" s="182"/>
      <c r="AM1304" s="182"/>
      <c r="AN1304" s="182"/>
      <c r="AO1304" s="70">
        <f>MAX(AO$26:AO1303)+1</f>
        <v>1213</v>
      </c>
      <c r="AP1304" s="70" t="s">
        <v>142</v>
      </c>
      <c r="AQ1304" s="70" t="str">
        <f t="shared" si="202"/>
        <v>1213.</v>
      </c>
      <c r="AS1304" s="70"/>
      <c r="AV1304" s="114"/>
    </row>
    <row r="1305" spans="1:48" ht="22.5" customHeight="1" x14ac:dyDescent="0.25">
      <c r="A1305" s="93" t="str">
        <f t="shared" si="201"/>
        <v>1214.</v>
      </c>
      <c r="B1305" s="93">
        <v>3254</v>
      </c>
      <c r="C1305" s="227" t="s">
        <v>104</v>
      </c>
      <c r="D1305" s="4">
        <v>1976</v>
      </c>
      <c r="E1305" s="4" t="s">
        <v>23</v>
      </c>
      <c r="F1305" s="4" t="s">
        <v>24</v>
      </c>
      <c r="G1305" s="10">
        <v>2</v>
      </c>
      <c r="H1305" s="10">
        <v>2</v>
      </c>
      <c r="I1305" s="15">
        <v>482.6</v>
      </c>
      <c r="J1305" s="11">
        <v>428.1</v>
      </c>
      <c r="K1305" s="19">
        <v>428.1</v>
      </c>
      <c r="L1305" s="36">
        <v>30</v>
      </c>
      <c r="M1305" s="15">
        <f t="shared" si="203"/>
        <v>230537.86</v>
      </c>
      <c r="N1305" s="15"/>
      <c r="O1305" s="15"/>
      <c r="P1305" s="15"/>
      <c r="Q1305" s="11">
        <f t="shared" ref="Q1305:Q1359" si="204">M1305</f>
        <v>230537.86</v>
      </c>
      <c r="R1305" s="15">
        <v>230537.86</v>
      </c>
      <c r="S1305" s="98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203"/>
      <c r="AG1305" s="29" t="s">
        <v>197</v>
      </c>
      <c r="AH1305" s="118"/>
      <c r="AI1305" s="95"/>
      <c r="AJ1305" s="182" t="s">
        <v>1396</v>
      </c>
      <c r="AK1305" s="182"/>
      <c r="AL1305" s="182"/>
      <c r="AM1305" s="182"/>
      <c r="AN1305" s="182"/>
      <c r="AO1305" s="70">
        <f>MAX(AO$26:AO1304)+1</f>
        <v>1214</v>
      </c>
      <c r="AP1305" s="70" t="s">
        <v>142</v>
      </c>
      <c r="AQ1305" s="70" t="str">
        <f t="shared" si="202"/>
        <v>1214.</v>
      </c>
      <c r="AS1305" s="70"/>
      <c r="AV1305" s="114"/>
    </row>
    <row r="1306" spans="1:48" ht="22.5" customHeight="1" x14ac:dyDescent="0.25">
      <c r="A1306" s="93" t="str">
        <f t="shared" si="201"/>
        <v>1215.</v>
      </c>
      <c r="B1306" s="93">
        <v>3605</v>
      </c>
      <c r="C1306" s="227" t="s">
        <v>1380</v>
      </c>
      <c r="D1306" s="4">
        <v>1981</v>
      </c>
      <c r="E1306" s="4" t="s">
        <v>23</v>
      </c>
      <c r="F1306" s="4" t="s">
        <v>26</v>
      </c>
      <c r="G1306" s="10">
        <v>3</v>
      </c>
      <c r="H1306" s="10">
        <v>2</v>
      </c>
      <c r="I1306" s="15">
        <v>486.4</v>
      </c>
      <c r="J1306" s="11">
        <v>431.4</v>
      </c>
      <c r="K1306" s="19">
        <v>431.4</v>
      </c>
      <c r="L1306" s="36">
        <v>39</v>
      </c>
      <c r="M1306" s="15">
        <f t="shared" si="203"/>
        <v>1614014.6</v>
      </c>
      <c r="N1306" s="15"/>
      <c r="O1306" s="15"/>
      <c r="P1306" s="15"/>
      <c r="Q1306" s="11">
        <f t="shared" si="204"/>
        <v>1614014.6</v>
      </c>
      <c r="R1306" s="15">
        <v>344002.36</v>
      </c>
      <c r="S1306" s="98"/>
      <c r="T1306" s="15"/>
      <c r="U1306" s="15">
        <v>414.7</v>
      </c>
      <c r="V1306" s="15">
        <v>1270012.24</v>
      </c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203"/>
      <c r="AG1306" s="29" t="s">
        <v>197</v>
      </c>
      <c r="AH1306" s="118"/>
      <c r="AI1306" s="95"/>
      <c r="AJ1306" s="182" t="s">
        <v>1396</v>
      </c>
      <c r="AK1306" s="182"/>
      <c r="AL1306" s="182"/>
      <c r="AM1306" s="182"/>
      <c r="AN1306" s="182"/>
      <c r="AO1306" s="70">
        <f>MAX(AO$26:AO1305)+1</f>
        <v>1215</v>
      </c>
      <c r="AP1306" s="70" t="s">
        <v>142</v>
      </c>
      <c r="AQ1306" s="70" t="str">
        <f t="shared" si="202"/>
        <v>1215.</v>
      </c>
      <c r="AS1306" s="70"/>
      <c r="AV1306" s="114"/>
    </row>
    <row r="1307" spans="1:48" ht="22.5" customHeight="1" x14ac:dyDescent="0.25">
      <c r="A1307" s="93" t="str">
        <f t="shared" si="201"/>
        <v>1216.</v>
      </c>
      <c r="B1307" s="93">
        <v>3606</v>
      </c>
      <c r="C1307" s="227" t="s">
        <v>1381</v>
      </c>
      <c r="D1307" s="4">
        <v>1983</v>
      </c>
      <c r="E1307" s="4" t="s">
        <v>23</v>
      </c>
      <c r="F1307" s="4" t="s">
        <v>26</v>
      </c>
      <c r="G1307" s="10">
        <v>3</v>
      </c>
      <c r="H1307" s="10">
        <v>2</v>
      </c>
      <c r="I1307" s="15">
        <v>492.6</v>
      </c>
      <c r="J1307" s="11">
        <v>436.9</v>
      </c>
      <c r="K1307" s="19">
        <v>436.9</v>
      </c>
      <c r="L1307" s="36">
        <v>37</v>
      </c>
      <c r="M1307" s="15">
        <f t="shared" si="203"/>
        <v>1544156.96</v>
      </c>
      <c r="N1307" s="15"/>
      <c r="O1307" s="15"/>
      <c r="P1307" s="15"/>
      <c r="Q1307" s="11">
        <f t="shared" si="204"/>
        <v>1544156.96</v>
      </c>
      <c r="R1307" s="15">
        <v>382928.66</v>
      </c>
      <c r="S1307" s="98"/>
      <c r="T1307" s="15"/>
      <c r="U1307" s="15">
        <v>414.7</v>
      </c>
      <c r="V1307" s="15">
        <v>1161228.3</v>
      </c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203"/>
      <c r="AG1307" s="29" t="s">
        <v>197</v>
      </c>
      <c r="AH1307" s="118"/>
      <c r="AI1307" s="95"/>
      <c r="AJ1307" s="182" t="s">
        <v>1396</v>
      </c>
      <c r="AK1307" s="182"/>
      <c r="AL1307" s="182"/>
      <c r="AM1307" s="182"/>
      <c r="AN1307" s="182"/>
      <c r="AO1307" s="70">
        <f>MAX(AO$26:AO1306)+1</f>
        <v>1216</v>
      </c>
      <c r="AP1307" s="70" t="s">
        <v>142</v>
      </c>
      <c r="AQ1307" s="70" t="str">
        <f t="shared" si="202"/>
        <v>1216.</v>
      </c>
      <c r="AS1307" s="70"/>
      <c r="AV1307" s="114"/>
    </row>
    <row r="1308" spans="1:48" ht="22.5" customHeight="1" x14ac:dyDescent="0.25">
      <c r="A1308" s="93" t="str">
        <f t="shared" si="201"/>
        <v>1217.</v>
      </c>
      <c r="B1308" s="93">
        <v>3607</v>
      </c>
      <c r="C1308" s="227" t="s">
        <v>1382</v>
      </c>
      <c r="D1308" s="4">
        <v>1981</v>
      </c>
      <c r="E1308" s="4" t="s">
        <v>23</v>
      </c>
      <c r="F1308" s="4" t="s">
        <v>26</v>
      </c>
      <c r="G1308" s="10">
        <v>3</v>
      </c>
      <c r="H1308" s="10">
        <v>2</v>
      </c>
      <c r="I1308" s="15">
        <v>469.3</v>
      </c>
      <c r="J1308" s="11">
        <v>469.3</v>
      </c>
      <c r="K1308" s="19">
        <v>416.3</v>
      </c>
      <c r="L1308" s="36">
        <v>37</v>
      </c>
      <c r="M1308" s="15">
        <f t="shared" si="203"/>
        <v>1082631.29</v>
      </c>
      <c r="N1308" s="15"/>
      <c r="O1308" s="15"/>
      <c r="P1308" s="15"/>
      <c r="Q1308" s="11">
        <f t="shared" si="204"/>
        <v>1082631.29</v>
      </c>
      <c r="R1308" s="15"/>
      <c r="S1308" s="98"/>
      <c r="T1308" s="15"/>
      <c r="U1308" s="15">
        <v>412.5</v>
      </c>
      <c r="V1308" s="15">
        <v>1082631.29</v>
      </c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203"/>
      <c r="AG1308" s="29" t="s">
        <v>197</v>
      </c>
      <c r="AH1308" s="118"/>
      <c r="AI1308" s="95"/>
      <c r="AJ1308" s="182"/>
      <c r="AK1308" s="182"/>
      <c r="AL1308" s="182"/>
      <c r="AM1308" s="182"/>
      <c r="AN1308" s="182"/>
      <c r="AO1308" s="70">
        <f>MAX(AO$26:AO1307)+1</f>
        <v>1217</v>
      </c>
      <c r="AP1308" s="70" t="s">
        <v>142</v>
      </c>
      <c r="AQ1308" s="70" t="str">
        <f t="shared" si="202"/>
        <v>1217.</v>
      </c>
      <c r="AS1308" s="70"/>
      <c r="AV1308" s="114"/>
    </row>
    <row r="1309" spans="1:48" ht="22.5" customHeight="1" x14ac:dyDescent="0.25">
      <c r="A1309" s="93" t="str">
        <f t="shared" si="201"/>
        <v>1218.</v>
      </c>
      <c r="B1309" s="93">
        <v>3608</v>
      </c>
      <c r="C1309" s="227" t="s">
        <v>1383</v>
      </c>
      <c r="D1309" s="4">
        <v>1984</v>
      </c>
      <c r="E1309" s="4" t="s">
        <v>23</v>
      </c>
      <c r="F1309" s="4" t="s">
        <v>26</v>
      </c>
      <c r="G1309" s="10">
        <v>3</v>
      </c>
      <c r="H1309" s="10">
        <v>2</v>
      </c>
      <c r="I1309" s="15">
        <v>477</v>
      </c>
      <c r="J1309" s="11">
        <v>423.1</v>
      </c>
      <c r="K1309" s="19">
        <v>423.1</v>
      </c>
      <c r="L1309" s="36">
        <v>35</v>
      </c>
      <c r="M1309" s="15">
        <f t="shared" si="203"/>
        <v>1436432.32</v>
      </c>
      <c r="N1309" s="15"/>
      <c r="O1309" s="15"/>
      <c r="P1309" s="15"/>
      <c r="Q1309" s="11">
        <f t="shared" si="204"/>
        <v>1436432.32</v>
      </c>
      <c r="R1309" s="15">
        <v>327388.02</v>
      </c>
      <c r="S1309" s="98"/>
      <c r="T1309" s="15"/>
      <c r="U1309" s="15">
        <v>412.5</v>
      </c>
      <c r="V1309" s="15">
        <v>1109044.3</v>
      </c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203"/>
      <c r="AG1309" s="29" t="s">
        <v>197</v>
      </c>
      <c r="AH1309" s="118"/>
      <c r="AI1309" s="95"/>
      <c r="AJ1309" s="182" t="s">
        <v>1396</v>
      </c>
      <c r="AK1309" s="182"/>
      <c r="AL1309" s="182"/>
      <c r="AM1309" s="182"/>
      <c r="AN1309" s="182"/>
      <c r="AO1309" s="70">
        <f>MAX(AO$26:AO1308)+1</f>
        <v>1218</v>
      </c>
      <c r="AP1309" s="70" t="s">
        <v>142</v>
      </c>
      <c r="AQ1309" s="70" t="str">
        <f t="shared" si="202"/>
        <v>1218.</v>
      </c>
      <c r="AS1309" s="70"/>
      <c r="AV1309" s="114"/>
    </row>
    <row r="1310" spans="1:48" ht="22.5" customHeight="1" x14ac:dyDescent="0.25">
      <c r="A1310" s="93" t="str">
        <f t="shared" si="201"/>
        <v>1219.</v>
      </c>
      <c r="B1310" s="93">
        <v>3376</v>
      </c>
      <c r="C1310" s="227" t="s">
        <v>1431</v>
      </c>
      <c r="D1310" s="4">
        <v>1955</v>
      </c>
      <c r="E1310" s="4" t="s">
        <v>23</v>
      </c>
      <c r="F1310" s="4" t="s">
        <v>24</v>
      </c>
      <c r="G1310" s="10">
        <v>2</v>
      </c>
      <c r="H1310" s="10">
        <v>2</v>
      </c>
      <c r="I1310" s="15">
        <v>636.79999999999995</v>
      </c>
      <c r="J1310" s="11">
        <v>603.20000000000005</v>
      </c>
      <c r="K1310" s="19">
        <v>603.20000000000005</v>
      </c>
      <c r="L1310" s="36">
        <v>15</v>
      </c>
      <c r="M1310" s="15">
        <f t="shared" si="203"/>
        <v>3193364.63</v>
      </c>
      <c r="N1310" s="15"/>
      <c r="O1310" s="15"/>
      <c r="P1310" s="15"/>
      <c r="Q1310" s="11">
        <f t="shared" si="204"/>
        <v>3193364.63</v>
      </c>
      <c r="R1310" s="110"/>
      <c r="S1310" s="98"/>
      <c r="T1310" s="15"/>
      <c r="U1310" s="15">
        <v>621.70000000000005</v>
      </c>
      <c r="V1310" s="15">
        <v>3193364.63</v>
      </c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203"/>
      <c r="AG1310" s="29" t="s">
        <v>197</v>
      </c>
      <c r="AH1310" s="118"/>
      <c r="AI1310" s="95"/>
      <c r="AJ1310" s="182"/>
      <c r="AK1310" s="182"/>
      <c r="AL1310" s="182"/>
      <c r="AM1310" s="182"/>
      <c r="AN1310" s="182"/>
      <c r="AO1310" s="70">
        <f>MAX(AO$26:AO1309)+1</f>
        <v>1219</v>
      </c>
      <c r="AP1310" s="70" t="s">
        <v>142</v>
      </c>
      <c r="AQ1310" s="70" t="str">
        <f t="shared" si="202"/>
        <v>1219.</v>
      </c>
      <c r="AS1310" s="70"/>
      <c r="AV1310" s="114"/>
    </row>
    <row r="1311" spans="1:48" ht="22.5" customHeight="1" x14ac:dyDescent="0.25">
      <c r="A1311" s="93" t="str">
        <f t="shared" si="201"/>
        <v>1220.</v>
      </c>
      <c r="B1311" s="93">
        <v>3252</v>
      </c>
      <c r="C1311" s="227" t="s">
        <v>779</v>
      </c>
      <c r="D1311" s="4">
        <v>1971</v>
      </c>
      <c r="E1311" s="4" t="s">
        <v>23</v>
      </c>
      <c r="F1311" s="4" t="s">
        <v>24</v>
      </c>
      <c r="G1311" s="10">
        <v>2</v>
      </c>
      <c r="H1311" s="10">
        <v>2</v>
      </c>
      <c r="I1311" s="15">
        <v>298.5</v>
      </c>
      <c r="J1311" s="11">
        <v>298.5</v>
      </c>
      <c r="K1311" s="19">
        <v>298.5</v>
      </c>
      <c r="L1311" s="36">
        <v>13</v>
      </c>
      <c r="M1311" s="15">
        <f t="shared" si="203"/>
        <v>2762323.52</v>
      </c>
      <c r="N1311" s="15"/>
      <c r="O1311" s="15"/>
      <c r="P1311" s="15"/>
      <c r="Q1311" s="11">
        <f t="shared" si="204"/>
        <v>2762323.52</v>
      </c>
      <c r="R1311" s="110">
        <v>775026.97</v>
      </c>
      <c r="S1311" s="98"/>
      <c r="T1311" s="15"/>
      <c r="U1311" s="15">
        <v>519</v>
      </c>
      <c r="V1311" s="15">
        <v>1987296.55</v>
      </c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203"/>
      <c r="AG1311" s="29" t="s">
        <v>197</v>
      </c>
      <c r="AH1311" s="118"/>
      <c r="AI1311" s="95"/>
      <c r="AJ1311" s="182" t="s">
        <v>1395</v>
      </c>
      <c r="AK1311" s="182"/>
      <c r="AL1311" s="182"/>
      <c r="AM1311" s="182"/>
      <c r="AN1311" s="182"/>
      <c r="AO1311" s="70">
        <f>MAX(AO$26:AO1310)+1</f>
        <v>1220</v>
      </c>
      <c r="AP1311" s="70" t="s">
        <v>142</v>
      </c>
      <c r="AQ1311" s="70" t="str">
        <f t="shared" si="202"/>
        <v>1220.</v>
      </c>
      <c r="AS1311" s="70"/>
      <c r="AV1311" s="114"/>
    </row>
    <row r="1312" spans="1:48" ht="22.5" customHeight="1" x14ac:dyDescent="0.25">
      <c r="A1312" s="93" t="str">
        <f t="shared" si="201"/>
        <v>1221.</v>
      </c>
      <c r="B1312" s="93">
        <v>3256</v>
      </c>
      <c r="C1312" s="227" t="s">
        <v>1391</v>
      </c>
      <c r="D1312" s="4">
        <v>1983</v>
      </c>
      <c r="E1312" s="4" t="s">
        <v>23</v>
      </c>
      <c r="F1312" s="4" t="s">
        <v>24</v>
      </c>
      <c r="G1312" s="10">
        <v>2</v>
      </c>
      <c r="H1312" s="10">
        <v>2</v>
      </c>
      <c r="I1312" s="15">
        <v>457.8</v>
      </c>
      <c r="J1312" s="11">
        <v>406.1</v>
      </c>
      <c r="K1312" s="19">
        <v>406.1</v>
      </c>
      <c r="L1312" s="36">
        <v>39</v>
      </c>
      <c r="M1312" s="15">
        <f t="shared" si="203"/>
        <v>4587141.6900000004</v>
      </c>
      <c r="N1312" s="15" t="s">
        <v>23</v>
      </c>
      <c r="O1312" s="15" t="s">
        <v>23</v>
      </c>
      <c r="P1312" s="15" t="s">
        <v>23</v>
      </c>
      <c r="Q1312" s="11">
        <f t="shared" si="204"/>
        <v>4587141.6900000004</v>
      </c>
      <c r="R1312" s="110">
        <v>1202201.32</v>
      </c>
      <c r="S1312" s="98"/>
      <c r="T1312" s="15"/>
      <c r="U1312" s="15">
        <v>834</v>
      </c>
      <c r="V1312" s="15">
        <v>3384940.37</v>
      </c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203"/>
      <c r="AG1312" s="29" t="s">
        <v>197</v>
      </c>
      <c r="AH1312" s="118"/>
      <c r="AI1312" s="95"/>
      <c r="AJ1312" s="182" t="s">
        <v>1395</v>
      </c>
      <c r="AK1312" s="182"/>
      <c r="AL1312" s="182"/>
      <c r="AM1312" s="182"/>
      <c r="AN1312" s="182"/>
      <c r="AO1312" s="70">
        <f>MAX(AO$26:AO1311)+1</f>
        <v>1221</v>
      </c>
      <c r="AP1312" s="70" t="s">
        <v>142</v>
      </c>
      <c r="AQ1312" s="70" t="str">
        <f t="shared" si="202"/>
        <v>1221.</v>
      </c>
      <c r="AS1312" s="70"/>
      <c r="AV1312" s="114"/>
    </row>
    <row r="1313" spans="1:48" ht="22.5" customHeight="1" x14ac:dyDescent="0.25">
      <c r="A1313" s="93" t="str">
        <f t="shared" si="201"/>
        <v>1222.</v>
      </c>
      <c r="B1313" s="93">
        <v>3617</v>
      </c>
      <c r="C1313" s="227" t="s">
        <v>1384</v>
      </c>
      <c r="D1313" s="4">
        <v>1975</v>
      </c>
      <c r="E1313" s="4" t="s">
        <v>23</v>
      </c>
      <c r="F1313" s="4" t="s">
        <v>24</v>
      </c>
      <c r="G1313" s="10">
        <v>2</v>
      </c>
      <c r="H1313" s="10">
        <v>1</v>
      </c>
      <c r="I1313" s="15">
        <v>373.4</v>
      </c>
      <c r="J1313" s="11">
        <v>373.4</v>
      </c>
      <c r="K1313" s="19">
        <v>337.7</v>
      </c>
      <c r="L1313" s="36">
        <v>12</v>
      </c>
      <c r="M1313" s="15">
        <f t="shared" si="203"/>
        <v>1862469.07</v>
      </c>
      <c r="N1313" s="15"/>
      <c r="O1313" s="15"/>
      <c r="P1313" s="15"/>
      <c r="Q1313" s="11">
        <f t="shared" si="204"/>
        <v>1862469.07</v>
      </c>
      <c r="R1313" s="110">
        <v>73022.48</v>
      </c>
      <c r="S1313" s="98"/>
      <c r="T1313" s="15"/>
      <c r="U1313" s="15">
        <v>360</v>
      </c>
      <c r="V1313" s="15">
        <v>1789446.59</v>
      </c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203"/>
      <c r="AG1313" s="29" t="s">
        <v>197</v>
      </c>
      <c r="AH1313" s="118"/>
      <c r="AI1313" s="95"/>
      <c r="AJ1313" s="182" t="s">
        <v>1396</v>
      </c>
      <c r="AK1313" s="182"/>
      <c r="AL1313" s="182"/>
      <c r="AM1313" s="182"/>
      <c r="AN1313" s="182"/>
      <c r="AO1313" s="70">
        <f>MAX(AO$26:AO1312)+1</f>
        <v>1222</v>
      </c>
      <c r="AP1313" s="70" t="s">
        <v>142</v>
      </c>
      <c r="AQ1313" s="70" t="str">
        <f t="shared" si="202"/>
        <v>1222.</v>
      </c>
      <c r="AS1313" s="70"/>
      <c r="AV1313" s="114"/>
    </row>
    <row r="1314" spans="1:48" ht="22.5" customHeight="1" x14ac:dyDescent="0.25">
      <c r="A1314" s="93" t="str">
        <f t="shared" si="201"/>
        <v>1223.</v>
      </c>
      <c r="B1314" s="93">
        <v>3248</v>
      </c>
      <c r="C1314" s="227" t="s">
        <v>1385</v>
      </c>
      <c r="D1314" s="4">
        <v>1981</v>
      </c>
      <c r="E1314" s="4" t="s">
        <v>23</v>
      </c>
      <c r="F1314" s="4" t="s">
        <v>24</v>
      </c>
      <c r="G1314" s="10">
        <v>2</v>
      </c>
      <c r="H1314" s="10">
        <v>3</v>
      </c>
      <c r="I1314" s="15">
        <v>497.1</v>
      </c>
      <c r="J1314" s="11">
        <v>497.1</v>
      </c>
      <c r="K1314" s="19">
        <v>497.1</v>
      </c>
      <c r="L1314" s="36">
        <v>18</v>
      </c>
      <c r="M1314" s="15">
        <f t="shared" si="203"/>
        <v>1632574.93</v>
      </c>
      <c r="N1314" s="15"/>
      <c r="O1314" s="15"/>
      <c r="P1314" s="15"/>
      <c r="Q1314" s="11">
        <f t="shared" si="204"/>
        <v>1632574.93</v>
      </c>
      <c r="R1314" s="15"/>
      <c r="S1314" s="98"/>
      <c r="T1314" s="15"/>
      <c r="U1314" s="15">
        <v>740</v>
      </c>
      <c r="V1314" s="15">
        <v>1632574.93</v>
      </c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203"/>
      <c r="AG1314" s="29" t="s">
        <v>197</v>
      </c>
      <c r="AH1314" s="118"/>
      <c r="AI1314" s="95"/>
      <c r="AJ1314" s="182"/>
      <c r="AK1314" s="182"/>
      <c r="AL1314" s="182"/>
      <c r="AM1314" s="182"/>
      <c r="AN1314" s="182"/>
      <c r="AO1314" s="70">
        <f>MAX(AO$26:AO1313)+1</f>
        <v>1223</v>
      </c>
      <c r="AP1314" s="70" t="s">
        <v>142</v>
      </c>
      <c r="AQ1314" s="70" t="str">
        <f t="shared" si="202"/>
        <v>1223.</v>
      </c>
      <c r="AS1314" s="70"/>
      <c r="AV1314" s="114"/>
    </row>
    <row r="1315" spans="1:48" ht="22.15" customHeight="1" x14ac:dyDescent="0.25">
      <c r="A1315" s="93" t="str">
        <f t="shared" si="201"/>
        <v>1224.</v>
      </c>
      <c r="B1315" s="93">
        <v>3616</v>
      </c>
      <c r="C1315" s="227" t="s">
        <v>1386</v>
      </c>
      <c r="D1315" s="4">
        <v>1975</v>
      </c>
      <c r="E1315" s="4" t="s">
        <v>23</v>
      </c>
      <c r="F1315" s="4" t="s">
        <v>24</v>
      </c>
      <c r="G1315" s="10">
        <v>2</v>
      </c>
      <c r="H1315" s="10">
        <v>2</v>
      </c>
      <c r="I1315" s="15">
        <v>784.8</v>
      </c>
      <c r="J1315" s="11">
        <v>717.5</v>
      </c>
      <c r="K1315" s="19">
        <v>717.5</v>
      </c>
      <c r="L1315" s="36">
        <v>25</v>
      </c>
      <c r="M1315" s="15">
        <f t="shared" si="203"/>
        <v>2898610.57</v>
      </c>
      <c r="N1315" s="15"/>
      <c r="O1315" s="15"/>
      <c r="P1315" s="15"/>
      <c r="Q1315" s="11">
        <f t="shared" si="204"/>
        <v>2898610.57</v>
      </c>
      <c r="R1315" s="15"/>
      <c r="S1315" s="98"/>
      <c r="T1315" s="15"/>
      <c r="U1315" s="15">
        <v>639.5</v>
      </c>
      <c r="V1315" s="15">
        <v>2898610.57</v>
      </c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203"/>
      <c r="AG1315" s="29" t="s">
        <v>197</v>
      </c>
      <c r="AH1315" s="118"/>
      <c r="AI1315" s="95"/>
      <c r="AJ1315" s="182"/>
      <c r="AK1315" s="182"/>
      <c r="AL1315" s="182"/>
      <c r="AM1315" s="182"/>
      <c r="AN1315" s="182"/>
      <c r="AO1315" s="70">
        <f>MAX(AO$26:AO1314)+1</f>
        <v>1224</v>
      </c>
      <c r="AP1315" s="70" t="s">
        <v>142</v>
      </c>
      <c r="AQ1315" s="70" t="str">
        <f t="shared" si="202"/>
        <v>1224.</v>
      </c>
      <c r="AS1315" s="70"/>
      <c r="AV1315" s="114"/>
    </row>
    <row r="1316" spans="1:48" ht="22.15" customHeight="1" x14ac:dyDescent="0.25">
      <c r="A1316" s="93" t="str">
        <f t="shared" si="201"/>
        <v>1225.</v>
      </c>
      <c r="B1316" s="93">
        <v>3250</v>
      </c>
      <c r="C1316" s="227" t="s">
        <v>1387</v>
      </c>
      <c r="D1316" s="4">
        <v>1964</v>
      </c>
      <c r="E1316" s="4" t="s">
        <v>23</v>
      </c>
      <c r="F1316" s="4" t="s">
        <v>24</v>
      </c>
      <c r="G1316" s="10">
        <v>2</v>
      </c>
      <c r="H1316" s="10">
        <v>2</v>
      </c>
      <c r="I1316" s="15">
        <v>465.1</v>
      </c>
      <c r="J1316" s="11">
        <v>412.5</v>
      </c>
      <c r="K1316" s="19">
        <v>412.5</v>
      </c>
      <c r="L1316" s="36">
        <v>16</v>
      </c>
      <c r="M1316" s="15">
        <f t="shared" si="203"/>
        <v>524705.84</v>
      </c>
      <c r="N1316" s="15"/>
      <c r="O1316" s="15"/>
      <c r="P1316" s="15"/>
      <c r="Q1316" s="11">
        <f t="shared" si="204"/>
        <v>524705.84</v>
      </c>
      <c r="R1316" s="15">
        <f>262931.17+261774.67</f>
        <v>524705.84</v>
      </c>
      <c r="S1316" s="98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203"/>
      <c r="AG1316" s="29" t="s">
        <v>197</v>
      </c>
      <c r="AH1316" s="118"/>
      <c r="AI1316" s="95"/>
      <c r="AJ1316" s="182" t="s">
        <v>1394</v>
      </c>
      <c r="AK1316" s="182"/>
      <c r="AL1316" s="182"/>
      <c r="AM1316" s="182"/>
      <c r="AN1316" s="182"/>
      <c r="AO1316" s="70">
        <f>MAX(AO$26:AO1315)+1</f>
        <v>1225</v>
      </c>
      <c r="AP1316" s="70" t="s">
        <v>142</v>
      </c>
      <c r="AQ1316" s="70" t="str">
        <f t="shared" si="202"/>
        <v>1225.</v>
      </c>
      <c r="AS1316" s="70"/>
      <c r="AV1316" s="114"/>
    </row>
    <row r="1317" spans="1:48" ht="22.5" customHeight="1" x14ac:dyDescent="0.25">
      <c r="A1317" s="93" t="str">
        <f t="shared" si="201"/>
        <v>1226.</v>
      </c>
      <c r="B1317" s="93">
        <v>3604</v>
      </c>
      <c r="C1317" s="222" t="s">
        <v>782</v>
      </c>
      <c r="D1317" s="109">
        <v>1982</v>
      </c>
      <c r="E1317" s="4" t="s">
        <v>23</v>
      </c>
      <c r="F1317" s="4" t="s">
        <v>25</v>
      </c>
      <c r="G1317" s="4">
        <v>2</v>
      </c>
      <c r="H1317" s="4">
        <v>1</v>
      </c>
      <c r="I1317" s="26">
        <v>287.8</v>
      </c>
      <c r="J1317" s="11">
        <v>254.6</v>
      </c>
      <c r="K1317" s="26">
        <v>254.6</v>
      </c>
      <c r="L1317" s="36">
        <v>11</v>
      </c>
      <c r="M1317" s="15">
        <f t="shared" si="203"/>
        <v>59864.93</v>
      </c>
      <c r="N1317" s="110"/>
      <c r="O1317" s="110"/>
      <c r="P1317" s="110"/>
      <c r="Q1317" s="11">
        <f t="shared" si="204"/>
        <v>59864.93</v>
      </c>
      <c r="R1317" s="110">
        <v>59864.93</v>
      </c>
      <c r="S1317" s="111"/>
      <c r="T1317" s="110"/>
      <c r="U1317" s="110"/>
      <c r="V1317" s="110"/>
      <c r="W1317" s="110"/>
      <c r="X1317" s="110"/>
      <c r="Y1317" s="110"/>
      <c r="Z1317" s="110"/>
      <c r="AA1317" s="110"/>
      <c r="AB1317" s="110"/>
      <c r="AC1317" s="110"/>
      <c r="AD1317" s="110"/>
      <c r="AE1317" s="110"/>
      <c r="AF1317" s="204"/>
      <c r="AG1317" s="29" t="s">
        <v>197</v>
      </c>
      <c r="AH1317" s="118"/>
      <c r="AI1317" s="159"/>
      <c r="AJ1317" s="182" t="s">
        <v>1396</v>
      </c>
      <c r="AK1317" s="182"/>
      <c r="AL1317" s="182"/>
      <c r="AM1317" s="182"/>
      <c r="AN1317" s="182"/>
      <c r="AO1317" s="70">
        <f>MAX(AO$26:AO1316)+1</f>
        <v>1226</v>
      </c>
      <c r="AP1317" s="70" t="s">
        <v>142</v>
      </c>
      <c r="AQ1317" s="70" t="str">
        <f t="shared" si="202"/>
        <v>1226.</v>
      </c>
      <c r="AS1317" s="70"/>
      <c r="AV1317" s="114"/>
    </row>
    <row r="1318" spans="1:48" ht="22.5" customHeight="1" x14ac:dyDescent="0.25">
      <c r="A1318" s="93" t="str">
        <f t="shared" si="201"/>
        <v>1227.</v>
      </c>
      <c r="B1318" s="93">
        <v>3251</v>
      </c>
      <c r="C1318" s="227" t="s">
        <v>1388</v>
      </c>
      <c r="D1318" s="4">
        <v>1982</v>
      </c>
      <c r="E1318" s="4" t="s">
        <v>23</v>
      </c>
      <c r="F1318" s="4" t="s">
        <v>24</v>
      </c>
      <c r="G1318" s="10">
        <v>2</v>
      </c>
      <c r="H1318" s="10">
        <v>2</v>
      </c>
      <c r="I1318" s="15">
        <v>352.2</v>
      </c>
      <c r="J1318" s="11">
        <v>312.39999999999998</v>
      </c>
      <c r="K1318" s="19">
        <v>312.39999999999998</v>
      </c>
      <c r="L1318" s="36">
        <v>19</v>
      </c>
      <c r="M1318" s="15">
        <f t="shared" si="203"/>
        <v>1045354.98</v>
      </c>
      <c r="N1318" s="15"/>
      <c r="O1318" s="15"/>
      <c r="P1318" s="15"/>
      <c r="Q1318" s="11">
        <f t="shared" si="204"/>
        <v>1045354.98</v>
      </c>
      <c r="R1318" s="15">
        <f>253482.71+791872.27</f>
        <v>1045354.98</v>
      </c>
      <c r="S1318" s="98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203"/>
      <c r="AG1318" s="29" t="s">
        <v>197</v>
      </c>
      <c r="AH1318" s="118"/>
      <c r="AI1318" s="95"/>
      <c r="AJ1318" s="182" t="s">
        <v>1398</v>
      </c>
      <c r="AK1318" s="182"/>
      <c r="AL1318" s="182"/>
      <c r="AM1318" s="182"/>
      <c r="AN1318" s="182"/>
      <c r="AO1318" s="70">
        <f>MAX(AO$26:AO1317)+1</f>
        <v>1227</v>
      </c>
      <c r="AP1318" s="70" t="s">
        <v>142</v>
      </c>
      <c r="AQ1318" s="70" t="str">
        <f t="shared" si="202"/>
        <v>1227.</v>
      </c>
      <c r="AS1318" s="70"/>
      <c r="AV1318" s="114"/>
    </row>
    <row r="1319" spans="1:48" ht="22.5" customHeight="1" x14ac:dyDescent="0.25">
      <c r="A1319" s="93" t="str">
        <f t="shared" si="201"/>
        <v>1228.</v>
      </c>
      <c r="B1319" s="93">
        <v>3615</v>
      </c>
      <c r="C1319" s="222" t="s">
        <v>1389</v>
      </c>
      <c r="D1319" s="109">
        <v>1970</v>
      </c>
      <c r="E1319" s="4" t="s">
        <v>23</v>
      </c>
      <c r="F1319" s="4" t="s">
        <v>24</v>
      </c>
      <c r="G1319" s="4">
        <v>2</v>
      </c>
      <c r="H1319" s="4">
        <v>2</v>
      </c>
      <c r="I1319" s="26">
        <v>510.3</v>
      </c>
      <c r="J1319" s="11">
        <v>450.2</v>
      </c>
      <c r="K1319" s="26">
        <v>450.2</v>
      </c>
      <c r="L1319" s="36">
        <v>10</v>
      </c>
      <c r="M1319" s="15">
        <f t="shared" si="203"/>
        <v>213057.74</v>
      </c>
      <c r="N1319" s="110"/>
      <c r="O1319" s="110"/>
      <c r="P1319" s="110"/>
      <c r="Q1319" s="11">
        <f t="shared" si="204"/>
        <v>213057.74</v>
      </c>
      <c r="R1319" s="110">
        <v>213057.74</v>
      </c>
      <c r="S1319" s="111"/>
      <c r="T1319" s="110"/>
      <c r="U1319" s="110"/>
      <c r="V1319" s="110"/>
      <c r="W1319" s="110"/>
      <c r="X1319" s="110"/>
      <c r="Y1319" s="110"/>
      <c r="Z1319" s="110"/>
      <c r="AA1319" s="110"/>
      <c r="AB1319" s="110"/>
      <c r="AC1319" s="110"/>
      <c r="AD1319" s="110"/>
      <c r="AE1319" s="11"/>
      <c r="AF1319" s="204"/>
      <c r="AG1319" s="29" t="s">
        <v>197</v>
      </c>
      <c r="AH1319" s="118"/>
      <c r="AI1319" s="159"/>
      <c r="AJ1319" s="182" t="s">
        <v>1393</v>
      </c>
      <c r="AK1319" s="182"/>
      <c r="AL1319" s="182"/>
      <c r="AM1319" s="182"/>
      <c r="AN1319" s="182"/>
      <c r="AO1319" s="70">
        <f>MAX(AO$26:AO1318)+1</f>
        <v>1228</v>
      </c>
      <c r="AP1319" s="70" t="s">
        <v>142</v>
      </c>
      <c r="AQ1319" s="70" t="str">
        <f t="shared" si="202"/>
        <v>1228.</v>
      </c>
      <c r="AS1319" s="70"/>
      <c r="AV1319" s="114"/>
    </row>
    <row r="1320" spans="1:48" ht="22.5" customHeight="1" x14ac:dyDescent="0.25">
      <c r="A1320" s="93" t="str">
        <f t="shared" si="201"/>
        <v>1229.</v>
      </c>
      <c r="B1320" s="93">
        <v>3614</v>
      </c>
      <c r="C1320" s="227" t="s">
        <v>1390</v>
      </c>
      <c r="D1320" s="4">
        <v>1980</v>
      </c>
      <c r="E1320" s="4" t="s">
        <v>23</v>
      </c>
      <c r="F1320" s="4" t="s">
        <v>24</v>
      </c>
      <c r="G1320" s="10">
        <v>2</v>
      </c>
      <c r="H1320" s="10">
        <v>2</v>
      </c>
      <c r="I1320" s="15">
        <v>742.5</v>
      </c>
      <c r="J1320" s="11">
        <v>681.9</v>
      </c>
      <c r="K1320" s="19">
        <v>681.9</v>
      </c>
      <c r="L1320" s="36">
        <v>27</v>
      </c>
      <c r="M1320" s="15">
        <f t="shared" si="203"/>
        <v>3247968.34</v>
      </c>
      <c r="N1320" s="15"/>
      <c r="O1320" s="15"/>
      <c r="P1320" s="15"/>
      <c r="Q1320" s="11">
        <f t="shared" si="204"/>
        <v>3247968.34</v>
      </c>
      <c r="R1320" s="110">
        <v>324429.3</v>
      </c>
      <c r="S1320" s="98"/>
      <c r="T1320" s="15"/>
      <c r="U1320" s="15">
        <v>628.1</v>
      </c>
      <c r="V1320" s="15">
        <v>2892057.9</v>
      </c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203">
        <v>31481.14</v>
      </c>
      <c r="AG1320" s="29" t="s">
        <v>197</v>
      </c>
      <c r="AH1320" s="118"/>
      <c r="AI1320" s="95"/>
      <c r="AJ1320" s="182" t="s">
        <v>1396</v>
      </c>
      <c r="AK1320" s="182"/>
      <c r="AL1320" s="182"/>
      <c r="AM1320" s="182"/>
      <c r="AN1320" s="182"/>
      <c r="AO1320" s="70">
        <f>MAX(AO$26:AO1319)+1</f>
        <v>1229</v>
      </c>
      <c r="AP1320" s="70" t="s">
        <v>142</v>
      </c>
      <c r="AQ1320" s="70" t="str">
        <f t="shared" si="202"/>
        <v>1229.</v>
      </c>
      <c r="AS1320" s="70"/>
      <c r="AV1320" s="114"/>
    </row>
    <row r="1321" spans="1:48" ht="22.5" customHeight="1" x14ac:dyDescent="0.25">
      <c r="A1321" s="93" t="str">
        <f t="shared" si="201"/>
        <v>1230.</v>
      </c>
      <c r="B1321" s="93">
        <v>3476</v>
      </c>
      <c r="C1321" s="222" t="s">
        <v>881</v>
      </c>
      <c r="D1321" s="109">
        <v>1985</v>
      </c>
      <c r="E1321" s="4" t="s">
        <v>23</v>
      </c>
      <c r="F1321" s="4" t="s">
        <v>24</v>
      </c>
      <c r="G1321" s="4">
        <v>2</v>
      </c>
      <c r="H1321" s="4">
        <v>2</v>
      </c>
      <c r="I1321" s="26">
        <v>570.4</v>
      </c>
      <c r="J1321" s="11">
        <v>483.5</v>
      </c>
      <c r="K1321" s="26">
        <v>483.5</v>
      </c>
      <c r="L1321" s="36">
        <v>16</v>
      </c>
      <c r="M1321" s="15">
        <f t="shared" si="203"/>
        <v>3007664.42</v>
      </c>
      <c r="N1321" s="110"/>
      <c r="O1321" s="110"/>
      <c r="P1321" s="110"/>
      <c r="Q1321" s="11">
        <f t="shared" si="204"/>
        <v>3007664.42</v>
      </c>
      <c r="R1321" s="110">
        <v>201137.66</v>
      </c>
      <c r="S1321" s="111"/>
      <c r="T1321" s="110"/>
      <c r="U1321" s="110">
        <v>549</v>
      </c>
      <c r="V1321" s="110">
        <v>2806526.76</v>
      </c>
      <c r="W1321" s="110"/>
      <c r="X1321" s="110"/>
      <c r="Y1321" s="110"/>
      <c r="Z1321" s="110"/>
      <c r="AA1321" s="110"/>
      <c r="AB1321" s="110"/>
      <c r="AC1321" s="110"/>
      <c r="AD1321" s="110"/>
      <c r="AE1321" s="110"/>
      <c r="AF1321" s="204"/>
      <c r="AG1321" s="29" t="s">
        <v>197</v>
      </c>
      <c r="AH1321" s="118"/>
      <c r="AI1321" s="95"/>
      <c r="AJ1321" s="182" t="s">
        <v>1396</v>
      </c>
      <c r="AK1321" s="182"/>
      <c r="AL1321" s="182"/>
      <c r="AM1321" s="182"/>
      <c r="AN1321" s="182"/>
      <c r="AO1321" s="70">
        <f>MAX(AO$26:AO1320)+1</f>
        <v>1230</v>
      </c>
      <c r="AP1321" s="70" t="s">
        <v>142</v>
      </c>
      <c r="AQ1321" s="70" t="str">
        <f t="shared" si="202"/>
        <v>1230.</v>
      </c>
      <c r="AS1321" s="70"/>
      <c r="AV1321" s="114"/>
    </row>
    <row r="1322" spans="1:48" ht="22.5" customHeight="1" x14ac:dyDescent="0.25">
      <c r="A1322" s="93" t="str">
        <f t="shared" si="201"/>
        <v>1231.</v>
      </c>
      <c r="B1322" s="93">
        <v>3418</v>
      </c>
      <c r="C1322" s="228" t="s">
        <v>1392</v>
      </c>
      <c r="D1322" s="109">
        <v>1977</v>
      </c>
      <c r="E1322" s="33" t="s">
        <v>23</v>
      </c>
      <c r="F1322" s="4" t="s">
        <v>24</v>
      </c>
      <c r="G1322" s="4">
        <v>5</v>
      </c>
      <c r="H1322" s="4">
        <v>3</v>
      </c>
      <c r="I1322" s="26">
        <v>3350.6</v>
      </c>
      <c r="J1322" s="11">
        <v>3073.2</v>
      </c>
      <c r="K1322" s="26">
        <v>3073.2</v>
      </c>
      <c r="L1322" s="36">
        <v>70</v>
      </c>
      <c r="M1322" s="15">
        <f t="shared" si="203"/>
        <v>4221611.0200000005</v>
      </c>
      <c r="N1322" s="15"/>
      <c r="O1322" s="15"/>
      <c r="P1322" s="15"/>
      <c r="Q1322" s="11">
        <f t="shared" si="204"/>
        <v>4221611.0200000005</v>
      </c>
      <c r="R1322" s="15">
        <v>4060367.72</v>
      </c>
      <c r="S1322" s="98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1"/>
      <c r="AF1322" s="76">
        <v>161243.29999999999</v>
      </c>
      <c r="AG1322" s="29" t="s">
        <v>197</v>
      </c>
      <c r="AH1322" s="118"/>
      <c r="AI1322" s="95"/>
      <c r="AJ1322" s="182" t="s">
        <v>1395</v>
      </c>
      <c r="AK1322" s="182"/>
      <c r="AL1322" s="182"/>
      <c r="AM1322" s="182"/>
      <c r="AN1322" s="182"/>
      <c r="AO1322" s="70">
        <f>MAX(AO$26:AO1321)+1</f>
        <v>1231</v>
      </c>
      <c r="AP1322" s="70" t="s">
        <v>142</v>
      </c>
      <c r="AQ1322" s="70" t="str">
        <f t="shared" si="202"/>
        <v>1231.</v>
      </c>
      <c r="AS1322" s="70"/>
      <c r="AV1322" s="114"/>
    </row>
    <row r="1323" spans="1:48" ht="22.5" customHeight="1" x14ac:dyDescent="0.25">
      <c r="A1323" s="93" t="str">
        <f t="shared" si="201"/>
        <v>1232.</v>
      </c>
      <c r="B1323" s="93">
        <v>3294</v>
      </c>
      <c r="C1323" s="222" t="s">
        <v>1329</v>
      </c>
      <c r="D1323" s="109">
        <v>1981</v>
      </c>
      <c r="E1323" s="4" t="s">
        <v>23</v>
      </c>
      <c r="F1323" s="4" t="s">
        <v>24</v>
      </c>
      <c r="G1323" s="4">
        <v>3</v>
      </c>
      <c r="H1323" s="4">
        <v>2</v>
      </c>
      <c r="I1323" s="26">
        <v>1038</v>
      </c>
      <c r="J1323" s="11">
        <v>965</v>
      </c>
      <c r="K1323" s="26">
        <v>965</v>
      </c>
      <c r="L1323" s="36">
        <v>24</v>
      </c>
      <c r="M1323" s="15">
        <f t="shared" si="203"/>
        <v>1591964.19</v>
      </c>
      <c r="N1323" s="110"/>
      <c r="O1323" s="110"/>
      <c r="P1323" s="110"/>
      <c r="Q1323" s="11">
        <f t="shared" si="204"/>
        <v>1591964.19</v>
      </c>
      <c r="R1323" s="110">
        <v>1591964.19</v>
      </c>
      <c r="S1323" s="111"/>
      <c r="T1323" s="110"/>
      <c r="U1323" s="110"/>
      <c r="V1323" s="110"/>
      <c r="W1323" s="110"/>
      <c r="X1323" s="110"/>
      <c r="Y1323" s="110"/>
      <c r="Z1323" s="110"/>
      <c r="AA1323" s="110"/>
      <c r="AB1323" s="110"/>
      <c r="AC1323" s="110"/>
      <c r="AD1323" s="110"/>
      <c r="AE1323" s="110"/>
      <c r="AF1323" s="204"/>
      <c r="AG1323" s="29" t="s">
        <v>197</v>
      </c>
      <c r="AH1323" s="118"/>
      <c r="AI1323" s="159"/>
      <c r="AJ1323" s="182" t="s">
        <v>1395</v>
      </c>
      <c r="AK1323" s="182"/>
      <c r="AL1323" s="182"/>
      <c r="AM1323" s="182"/>
      <c r="AN1323" s="182"/>
      <c r="AO1323" s="70">
        <f>MAX(AO$26:AO1322)+1</f>
        <v>1232</v>
      </c>
      <c r="AP1323" s="70" t="s">
        <v>142</v>
      </c>
      <c r="AQ1323" s="70" t="str">
        <f t="shared" si="202"/>
        <v>1232.</v>
      </c>
      <c r="AS1323" s="70"/>
      <c r="AV1323" s="114"/>
    </row>
    <row r="1324" spans="1:48" ht="22.5" customHeight="1" x14ac:dyDescent="0.25">
      <c r="A1324" s="93" t="str">
        <f t="shared" si="201"/>
        <v>1233.</v>
      </c>
      <c r="B1324" s="93">
        <v>3507</v>
      </c>
      <c r="C1324" s="222" t="s">
        <v>114</v>
      </c>
      <c r="D1324" s="109">
        <v>1983</v>
      </c>
      <c r="E1324" s="4" t="s">
        <v>23</v>
      </c>
      <c r="F1324" s="4" t="s">
        <v>26</v>
      </c>
      <c r="G1324" s="4">
        <v>5</v>
      </c>
      <c r="H1324" s="4">
        <v>4</v>
      </c>
      <c r="I1324" s="26">
        <v>3676.5</v>
      </c>
      <c r="J1324" s="11">
        <v>3229.1</v>
      </c>
      <c r="K1324" s="26">
        <v>3229.1</v>
      </c>
      <c r="L1324" s="36">
        <v>60</v>
      </c>
      <c r="M1324" s="15">
        <f t="shared" si="203"/>
        <v>868536</v>
      </c>
      <c r="N1324" s="110"/>
      <c r="O1324" s="110"/>
      <c r="P1324" s="110"/>
      <c r="Q1324" s="11">
        <f t="shared" si="204"/>
        <v>868536</v>
      </c>
      <c r="R1324" s="110"/>
      <c r="S1324" s="111"/>
      <c r="T1324" s="110"/>
      <c r="U1324" s="110"/>
      <c r="V1324" s="110"/>
      <c r="W1324" s="110"/>
      <c r="X1324" s="110"/>
      <c r="Y1324" s="110">
        <v>400</v>
      </c>
      <c r="Z1324" s="110">
        <v>868536</v>
      </c>
      <c r="AA1324" s="110"/>
      <c r="AB1324" s="110"/>
      <c r="AC1324" s="110"/>
      <c r="AD1324" s="110"/>
      <c r="AE1324" s="110"/>
      <c r="AF1324" s="204"/>
      <c r="AG1324" s="29" t="s">
        <v>197</v>
      </c>
      <c r="AH1324" s="118"/>
      <c r="AI1324" s="159"/>
      <c r="AJ1324" s="182"/>
      <c r="AK1324" s="182"/>
      <c r="AL1324" s="182"/>
      <c r="AM1324" s="182"/>
      <c r="AN1324" s="182"/>
      <c r="AO1324" s="70">
        <f>MAX(AO$26:AO1323)+1</f>
        <v>1233</v>
      </c>
      <c r="AP1324" s="70" t="s">
        <v>142</v>
      </c>
      <c r="AQ1324" s="70" t="str">
        <f t="shared" si="202"/>
        <v>1233.</v>
      </c>
      <c r="AS1324" s="70"/>
      <c r="AV1324" s="114"/>
    </row>
    <row r="1325" spans="1:48" ht="22.5" customHeight="1" x14ac:dyDescent="0.25">
      <c r="A1325" s="93" t="str">
        <f t="shared" si="201"/>
        <v>1234.</v>
      </c>
      <c r="B1325" s="93">
        <v>3469</v>
      </c>
      <c r="C1325" s="222" t="s">
        <v>762</v>
      </c>
      <c r="D1325" s="109">
        <v>1967</v>
      </c>
      <c r="E1325" s="27" t="s">
        <v>23</v>
      </c>
      <c r="F1325" s="4" t="s">
        <v>24</v>
      </c>
      <c r="G1325" s="109">
        <v>5</v>
      </c>
      <c r="H1325" s="109">
        <v>2</v>
      </c>
      <c r="I1325" s="13">
        <v>1998.7</v>
      </c>
      <c r="J1325" s="11">
        <v>1782.2</v>
      </c>
      <c r="K1325" s="26">
        <v>1782.2</v>
      </c>
      <c r="L1325" s="36">
        <v>40</v>
      </c>
      <c r="M1325" s="15">
        <f t="shared" si="203"/>
        <v>298297</v>
      </c>
      <c r="N1325" s="110"/>
      <c r="O1325" s="110"/>
      <c r="P1325" s="110"/>
      <c r="Q1325" s="11">
        <f t="shared" si="204"/>
        <v>298297</v>
      </c>
      <c r="R1325" s="110">
        <v>298297</v>
      </c>
      <c r="S1325" s="111"/>
      <c r="T1325" s="110"/>
      <c r="U1325" s="110"/>
      <c r="V1325" s="110"/>
      <c r="W1325" s="110"/>
      <c r="X1325" s="110"/>
      <c r="Y1325" s="110"/>
      <c r="Z1325" s="110"/>
      <c r="AA1325" s="110"/>
      <c r="AB1325" s="110"/>
      <c r="AC1325" s="110"/>
      <c r="AD1325" s="110"/>
      <c r="AE1325" s="110"/>
      <c r="AF1325" s="204"/>
      <c r="AG1325" s="29" t="s">
        <v>197</v>
      </c>
      <c r="AH1325" s="118"/>
      <c r="AI1325" s="159"/>
      <c r="AJ1325" s="182" t="s">
        <v>1405</v>
      </c>
      <c r="AK1325" s="182"/>
      <c r="AL1325" s="182"/>
      <c r="AM1325" s="182"/>
      <c r="AN1325" s="182"/>
      <c r="AO1325" s="70">
        <f>MAX(AO$26:AO1324)+1</f>
        <v>1234</v>
      </c>
      <c r="AP1325" s="70" t="s">
        <v>142</v>
      </c>
      <c r="AQ1325" s="70" t="str">
        <f t="shared" si="202"/>
        <v>1234.</v>
      </c>
      <c r="AS1325" s="70"/>
      <c r="AV1325" s="114"/>
    </row>
    <row r="1326" spans="1:48" ht="22.5" customHeight="1" x14ac:dyDescent="0.25">
      <c r="A1326" s="93" t="str">
        <f t="shared" si="201"/>
        <v>1235.</v>
      </c>
      <c r="B1326" s="93">
        <v>3508</v>
      </c>
      <c r="C1326" s="225" t="s">
        <v>901</v>
      </c>
      <c r="D1326" s="109">
        <v>1995</v>
      </c>
      <c r="E1326" s="27" t="s">
        <v>23</v>
      </c>
      <c r="F1326" s="4" t="s">
        <v>26</v>
      </c>
      <c r="G1326" s="109">
        <v>3</v>
      </c>
      <c r="H1326" s="109">
        <v>3</v>
      </c>
      <c r="I1326" s="13">
        <v>1419.2</v>
      </c>
      <c r="J1326" s="11">
        <v>1287.4000000000001</v>
      </c>
      <c r="K1326" s="26">
        <v>1287.4000000000001</v>
      </c>
      <c r="L1326" s="36">
        <v>27</v>
      </c>
      <c r="M1326" s="15">
        <f t="shared" si="203"/>
        <v>450326</v>
      </c>
      <c r="N1326" s="110"/>
      <c r="O1326" s="110"/>
      <c r="P1326" s="110"/>
      <c r="Q1326" s="11">
        <f t="shared" si="204"/>
        <v>450326</v>
      </c>
      <c r="R1326" s="110">
        <v>450326</v>
      </c>
      <c r="S1326" s="111"/>
      <c r="T1326" s="110"/>
      <c r="U1326" s="110"/>
      <c r="V1326" s="110"/>
      <c r="W1326" s="110"/>
      <c r="X1326" s="110"/>
      <c r="Y1326" s="110"/>
      <c r="Z1326" s="110"/>
      <c r="AA1326" s="110"/>
      <c r="AB1326" s="110"/>
      <c r="AC1326" s="110"/>
      <c r="AD1326" s="110"/>
      <c r="AE1326" s="110"/>
      <c r="AF1326" s="204"/>
      <c r="AG1326" s="29" t="s">
        <v>197</v>
      </c>
      <c r="AH1326" s="118"/>
      <c r="AI1326" s="159"/>
      <c r="AJ1326" s="182" t="s">
        <v>1393</v>
      </c>
      <c r="AK1326" s="182"/>
      <c r="AL1326" s="182"/>
      <c r="AM1326" s="182"/>
      <c r="AN1326" s="182"/>
      <c r="AO1326" s="70">
        <f>MAX(AO$26:AO1325)+1</f>
        <v>1235</v>
      </c>
      <c r="AP1326" s="70" t="s">
        <v>142</v>
      </c>
      <c r="AQ1326" s="70" t="str">
        <f t="shared" si="202"/>
        <v>1235.</v>
      </c>
      <c r="AV1326" s="114"/>
    </row>
    <row r="1327" spans="1:48" ht="22.5" customHeight="1" x14ac:dyDescent="0.25">
      <c r="A1327" s="93" t="str">
        <f t="shared" si="201"/>
        <v>1236.</v>
      </c>
      <c r="B1327" s="93">
        <v>3525</v>
      </c>
      <c r="C1327" s="227" t="s">
        <v>774</v>
      </c>
      <c r="D1327" s="4">
        <v>1994</v>
      </c>
      <c r="E1327" s="4" t="s">
        <v>23</v>
      </c>
      <c r="F1327" s="4" t="s">
        <v>24</v>
      </c>
      <c r="G1327" s="10">
        <v>3</v>
      </c>
      <c r="H1327" s="10">
        <v>4</v>
      </c>
      <c r="I1327" s="15">
        <v>2034.6</v>
      </c>
      <c r="J1327" s="11">
        <v>1813.1</v>
      </c>
      <c r="K1327" s="19">
        <v>1813.1</v>
      </c>
      <c r="L1327" s="36">
        <v>20</v>
      </c>
      <c r="M1327" s="15">
        <f t="shared" si="203"/>
        <v>1251895</v>
      </c>
      <c r="N1327" s="15"/>
      <c r="O1327" s="15"/>
      <c r="P1327" s="15"/>
      <c r="Q1327" s="11">
        <f t="shared" si="204"/>
        <v>1251895</v>
      </c>
      <c r="R1327" s="15"/>
      <c r="S1327" s="98"/>
      <c r="T1327" s="15"/>
      <c r="U1327" s="15">
        <v>554</v>
      </c>
      <c r="V1327" s="15">
        <v>1251895</v>
      </c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203"/>
      <c r="AG1327" s="29" t="s">
        <v>197</v>
      </c>
      <c r="AH1327" s="118"/>
      <c r="AI1327" s="159"/>
      <c r="AJ1327" s="182"/>
      <c r="AK1327" s="182"/>
      <c r="AL1327" s="182"/>
      <c r="AM1327" s="182"/>
      <c r="AN1327" s="182"/>
      <c r="AO1327" s="70">
        <f>MAX(AO$26:AO1326)+1</f>
        <v>1236</v>
      </c>
      <c r="AP1327" s="70" t="s">
        <v>142</v>
      </c>
      <c r="AQ1327" s="70" t="str">
        <f t="shared" si="202"/>
        <v>1236.</v>
      </c>
      <c r="AS1327" s="70"/>
      <c r="AV1327" s="114"/>
    </row>
    <row r="1328" spans="1:48" ht="22.5" customHeight="1" x14ac:dyDescent="0.25">
      <c r="A1328" s="93" t="str">
        <f t="shared" si="201"/>
        <v>1237.</v>
      </c>
      <c r="B1328" s="93">
        <v>3446</v>
      </c>
      <c r="C1328" s="227" t="s">
        <v>759</v>
      </c>
      <c r="D1328" s="4">
        <v>1982</v>
      </c>
      <c r="E1328" s="4" t="s">
        <v>23</v>
      </c>
      <c r="F1328" s="4" t="s">
        <v>24</v>
      </c>
      <c r="G1328" s="10">
        <v>5</v>
      </c>
      <c r="H1328" s="10">
        <v>4</v>
      </c>
      <c r="I1328" s="15">
        <v>3176.5</v>
      </c>
      <c r="J1328" s="11">
        <v>2857.4</v>
      </c>
      <c r="K1328" s="19">
        <v>2857.4</v>
      </c>
      <c r="L1328" s="36">
        <v>56</v>
      </c>
      <c r="M1328" s="15">
        <f t="shared" si="203"/>
        <v>677104</v>
      </c>
      <c r="N1328" s="15"/>
      <c r="O1328" s="15"/>
      <c r="P1328" s="15"/>
      <c r="Q1328" s="11">
        <f t="shared" si="204"/>
        <v>677104</v>
      </c>
      <c r="R1328" s="15">
        <v>677104</v>
      </c>
      <c r="S1328" s="98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1"/>
      <c r="AF1328" s="203"/>
      <c r="AG1328" s="29" t="s">
        <v>197</v>
      </c>
      <c r="AH1328" s="118"/>
      <c r="AI1328" s="95"/>
      <c r="AJ1328" s="182" t="s">
        <v>1393</v>
      </c>
      <c r="AK1328" s="182"/>
      <c r="AL1328" s="182"/>
      <c r="AM1328" s="182"/>
      <c r="AN1328" s="182"/>
      <c r="AO1328" s="70">
        <f>MAX(AO$26:AO1327)+1</f>
        <v>1237</v>
      </c>
      <c r="AP1328" s="70" t="s">
        <v>142</v>
      </c>
      <c r="AQ1328" s="70" t="str">
        <f t="shared" si="202"/>
        <v>1237.</v>
      </c>
      <c r="AS1328" s="70"/>
      <c r="AV1328" s="114"/>
    </row>
    <row r="1329" spans="1:48" ht="22.5" customHeight="1" x14ac:dyDescent="0.25">
      <c r="A1329" s="93" t="str">
        <f t="shared" si="201"/>
        <v>1238.</v>
      </c>
      <c r="B1329" s="93">
        <v>3324</v>
      </c>
      <c r="C1329" s="227" t="s">
        <v>748</v>
      </c>
      <c r="D1329" s="4">
        <v>1968</v>
      </c>
      <c r="E1329" s="4" t="s">
        <v>23</v>
      </c>
      <c r="F1329" s="4" t="s">
        <v>24</v>
      </c>
      <c r="G1329" s="10">
        <v>5</v>
      </c>
      <c r="H1329" s="10">
        <v>4</v>
      </c>
      <c r="I1329" s="15">
        <v>3563.6</v>
      </c>
      <c r="J1329" s="11">
        <v>3170.9</v>
      </c>
      <c r="K1329" s="19">
        <v>3170.9</v>
      </c>
      <c r="L1329" s="36">
        <v>111</v>
      </c>
      <c r="M1329" s="15">
        <f t="shared" si="203"/>
        <v>199970</v>
      </c>
      <c r="N1329" s="15"/>
      <c r="O1329" s="15"/>
      <c r="P1329" s="15"/>
      <c r="Q1329" s="11">
        <f t="shared" si="204"/>
        <v>199970</v>
      </c>
      <c r="R1329" s="15">
        <v>199970</v>
      </c>
      <c r="S1329" s="98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203"/>
      <c r="AG1329" s="29" t="s">
        <v>197</v>
      </c>
      <c r="AH1329" s="118"/>
      <c r="AI1329" s="95"/>
      <c r="AJ1329" s="182" t="s">
        <v>1395</v>
      </c>
      <c r="AK1329" s="182"/>
      <c r="AL1329" s="182"/>
      <c r="AM1329" s="182"/>
      <c r="AN1329" s="182"/>
      <c r="AO1329" s="70">
        <f>MAX(AO$26:AO1328)+1</f>
        <v>1238</v>
      </c>
      <c r="AP1329" s="70" t="s">
        <v>142</v>
      </c>
      <c r="AQ1329" s="70" t="str">
        <f t="shared" si="202"/>
        <v>1238.</v>
      </c>
      <c r="AS1329" s="70"/>
      <c r="AV1329" s="114"/>
    </row>
    <row r="1330" spans="1:48" ht="22.5" customHeight="1" x14ac:dyDescent="0.25">
      <c r="A1330" s="93" t="str">
        <f t="shared" si="201"/>
        <v>1239.</v>
      </c>
      <c r="B1330" s="93">
        <v>3494</v>
      </c>
      <c r="C1330" s="227" t="s">
        <v>766</v>
      </c>
      <c r="D1330" s="4">
        <v>1969</v>
      </c>
      <c r="E1330" s="4" t="s">
        <v>23</v>
      </c>
      <c r="F1330" s="4" t="s">
        <v>24</v>
      </c>
      <c r="G1330" s="10">
        <v>5</v>
      </c>
      <c r="H1330" s="10">
        <v>4</v>
      </c>
      <c r="I1330" s="15">
        <v>3439.6</v>
      </c>
      <c r="J1330" s="11">
        <v>2537.3000000000002</v>
      </c>
      <c r="K1330" s="19">
        <v>2537.3000000000002</v>
      </c>
      <c r="L1330" s="36">
        <v>84</v>
      </c>
      <c r="M1330" s="15">
        <f t="shared" si="203"/>
        <v>570175.41</v>
      </c>
      <c r="N1330" s="15"/>
      <c r="O1330" s="15"/>
      <c r="P1330" s="15"/>
      <c r="Q1330" s="11">
        <f t="shared" si="204"/>
        <v>570175.41</v>
      </c>
      <c r="R1330" s="15">
        <v>570175.41</v>
      </c>
      <c r="S1330" s="98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203"/>
      <c r="AG1330" s="29" t="s">
        <v>197</v>
      </c>
      <c r="AH1330" s="118"/>
      <c r="AI1330" s="95"/>
      <c r="AJ1330" s="182" t="s">
        <v>1395</v>
      </c>
      <c r="AK1330" s="182"/>
      <c r="AL1330" s="182"/>
      <c r="AM1330" s="182"/>
      <c r="AN1330" s="182"/>
      <c r="AO1330" s="70">
        <f>MAX(AO$26:AO1329)+1</f>
        <v>1239</v>
      </c>
      <c r="AP1330" s="70" t="s">
        <v>142</v>
      </c>
      <c r="AQ1330" s="70" t="str">
        <f t="shared" si="202"/>
        <v>1239.</v>
      </c>
      <c r="AS1330" s="70"/>
      <c r="AV1330" s="114"/>
    </row>
    <row r="1331" spans="1:48" ht="22.5" customHeight="1" x14ac:dyDescent="0.25">
      <c r="A1331" s="93" t="str">
        <f t="shared" si="201"/>
        <v>1240.</v>
      </c>
      <c r="B1331" s="93">
        <v>3345</v>
      </c>
      <c r="C1331" s="227" t="s">
        <v>751</v>
      </c>
      <c r="D1331" s="4">
        <v>1973</v>
      </c>
      <c r="E1331" s="4" t="s">
        <v>23</v>
      </c>
      <c r="F1331" s="4" t="s">
        <v>24</v>
      </c>
      <c r="G1331" s="10">
        <v>5</v>
      </c>
      <c r="H1331" s="10">
        <v>8</v>
      </c>
      <c r="I1331" s="15">
        <v>7100.5</v>
      </c>
      <c r="J1331" s="11">
        <v>5275.1</v>
      </c>
      <c r="K1331" s="19">
        <v>5275.1</v>
      </c>
      <c r="L1331" s="36">
        <v>192</v>
      </c>
      <c r="M1331" s="15">
        <f t="shared" si="203"/>
        <v>3717710</v>
      </c>
      <c r="N1331" s="15"/>
      <c r="O1331" s="15"/>
      <c r="P1331" s="15"/>
      <c r="Q1331" s="11">
        <f t="shared" si="204"/>
        <v>3717710</v>
      </c>
      <c r="R1331" s="15">
        <f>611166+3106544</f>
        <v>3717710</v>
      </c>
      <c r="S1331" s="98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203"/>
      <c r="AG1331" s="29" t="s">
        <v>197</v>
      </c>
      <c r="AH1331" s="118"/>
      <c r="AI1331" s="95"/>
      <c r="AJ1331" s="182" t="s">
        <v>1398</v>
      </c>
      <c r="AK1331" s="182"/>
      <c r="AL1331" s="182"/>
      <c r="AM1331" s="182"/>
      <c r="AN1331" s="182"/>
      <c r="AO1331" s="70">
        <f>MAX(AO$26:AO1330)+1</f>
        <v>1240</v>
      </c>
      <c r="AP1331" s="70" t="s">
        <v>142</v>
      </c>
      <c r="AQ1331" s="70" t="str">
        <f t="shared" si="202"/>
        <v>1240.</v>
      </c>
      <c r="AS1331" s="70"/>
      <c r="AV1331" s="114"/>
    </row>
    <row r="1332" spans="1:48" ht="22.5" customHeight="1" x14ac:dyDescent="0.25">
      <c r="A1332" s="93" t="str">
        <f t="shared" si="201"/>
        <v>1241.</v>
      </c>
      <c r="B1332" s="93">
        <v>3481</v>
      </c>
      <c r="C1332" s="227" t="s">
        <v>764</v>
      </c>
      <c r="D1332" s="4">
        <v>1973</v>
      </c>
      <c r="E1332" s="4" t="s">
        <v>23</v>
      </c>
      <c r="F1332" s="4" t="s">
        <v>24</v>
      </c>
      <c r="G1332" s="10">
        <v>5</v>
      </c>
      <c r="H1332" s="10">
        <v>1</v>
      </c>
      <c r="I1332" s="15">
        <v>3930.5</v>
      </c>
      <c r="J1332" s="11">
        <v>3610.7</v>
      </c>
      <c r="K1332" s="19">
        <v>3002.1</v>
      </c>
      <c r="L1332" s="36">
        <v>189</v>
      </c>
      <c r="M1332" s="15">
        <f t="shared" si="203"/>
        <v>950287.75</v>
      </c>
      <c r="N1332" s="15"/>
      <c r="O1332" s="15"/>
      <c r="P1332" s="15"/>
      <c r="Q1332" s="11">
        <f t="shared" si="204"/>
        <v>950287.75</v>
      </c>
      <c r="R1332" s="15">
        <v>950287.75</v>
      </c>
      <c r="S1332" s="98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203"/>
      <c r="AG1332" s="29" t="s">
        <v>197</v>
      </c>
      <c r="AH1332" s="118"/>
      <c r="AI1332" s="95"/>
      <c r="AJ1332" s="182" t="s">
        <v>1405</v>
      </c>
      <c r="AK1332" s="182"/>
      <c r="AL1332" s="182"/>
      <c r="AM1332" s="182"/>
      <c r="AN1332" s="182"/>
      <c r="AO1332" s="70">
        <f>MAX(AO$26:AO1331)+1</f>
        <v>1241</v>
      </c>
      <c r="AP1332" s="70" t="s">
        <v>142</v>
      </c>
      <c r="AQ1332" s="70" t="str">
        <f t="shared" si="202"/>
        <v>1241.</v>
      </c>
      <c r="AS1332" s="70"/>
      <c r="AV1332" s="114"/>
    </row>
    <row r="1333" spans="1:48" ht="22.5" customHeight="1" x14ac:dyDescent="0.25">
      <c r="A1333" s="93" t="str">
        <f t="shared" si="201"/>
        <v>1242.</v>
      </c>
      <c r="B1333" s="93">
        <v>3496</v>
      </c>
      <c r="C1333" s="227" t="s">
        <v>767</v>
      </c>
      <c r="D1333" s="4">
        <v>1970</v>
      </c>
      <c r="E1333" s="4" t="s">
        <v>23</v>
      </c>
      <c r="F1333" s="4" t="s">
        <v>24</v>
      </c>
      <c r="G1333" s="10">
        <v>5</v>
      </c>
      <c r="H1333" s="10">
        <v>4</v>
      </c>
      <c r="I1333" s="15">
        <v>2871.7</v>
      </c>
      <c r="J1333" s="11">
        <v>2598.6999999999998</v>
      </c>
      <c r="K1333" s="19">
        <v>2598.6999999999998</v>
      </c>
      <c r="L1333" s="36">
        <v>70</v>
      </c>
      <c r="M1333" s="15">
        <f t="shared" si="203"/>
        <v>2531308.13</v>
      </c>
      <c r="N1333" s="15"/>
      <c r="O1333" s="15"/>
      <c r="P1333" s="15"/>
      <c r="Q1333" s="11">
        <f t="shared" si="204"/>
        <v>2531308.13</v>
      </c>
      <c r="R1333" s="110">
        <v>970692.33</v>
      </c>
      <c r="S1333" s="98"/>
      <c r="T1333" s="15"/>
      <c r="U1333" s="15">
        <v>746.3</v>
      </c>
      <c r="V1333" s="15">
        <v>1560615.8</v>
      </c>
      <c r="W1333" s="15"/>
      <c r="X1333" s="15"/>
      <c r="Y1333" s="15"/>
      <c r="Z1333" s="15"/>
      <c r="AA1333" s="15"/>
      <c r="AB1333" s="15"/>
      <c r="AC1333" s="15"/>
      <c r="AD1333" s="15"/>
      <c r="AE1333" s="11"/>
      <c r="AF1333" s="203"/>
      <c r="AG1333" s="29" t="s">
        <v>197</v>
      </c>
      <c r="AH1333" s="118"/>
      <c r="AI1333" s="95"/>
      <c r="AJ1333" s="182" t="s">
        <v>1393</v>
      </c>
      <c r="AK1333" s="182"/>
      <c r="AL1333" s="182"/>
      <c r="AM1333" s="182"/>
      <c r="AN1333" s="182"/>
      <c r="AO1333" s="70">
        <f>MAX(AO$26:AO1332)+1</f>
        <v>1242</v>
      </c>
      <c r="AP1333" s="70" t="s">
        <v>142</v>
      </c>
      <c r="AQ1333" s="70" t="str">
        <f t="shared" si="202"/>
        <v>1242.</v>
      </c>
      <c r="AS1333" s="70"/>
      <c r="AV1333" s="114"/>
    </row>
    <row r="1334" spans="1:48" ht="22.5" customHeight="1" x14ac:dyDescent="0.25">
      <c r="A1334" s="93" t="str">
        <f t="shared" si="201"/>
        <v>1243.</v>
      </c>
      <c r="B1334" s="93">
        <v>3329</v>
      </c>
      <c r="C1334" s="227" t="s">
        <v>750</v>
      </c>
      <c r="D1334" s="4">
        <v>1968</v>
      </c>
      <c r="E1334" s="4" t="s">
        <v>23</v>
      </c>
      <c r="F1334" s="4" t="s">
        <v>24</v>
      </c>
      <c r="G1334" s="10">
        <v>5</v>
      </c>
      <c r="H1334" s="10">
        <v>4</v>
      </c>
      <c r="I1334" s="15">
        <v>3993.5</v>
      </c>
      <c r="J1334" s="11">
        <v>3444.8</v>
      </c>
      <c r="K1334" s="19">
        <v>3329.6</v>
      </c>
      <c r="L1334" s="36">
        <v>154</v>
      </c>
      <c r="M1334" s="15">
        <f t="shared" si="203"/>
        <v>1108129</v>
      </c>
      <c r="N1334" s="15"/>
      <c r="O1334" s="15"/>
      <c r="P1334" s="15"/>
      <c r="Q1334" s="11">
        <f t="shared" si="204"/>
        <v>1108129</v>
      </c>
      <c r="R1334" s="15">
        <v>1108129</v>
      </c>
      <c r="S1334" s="98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203"/>
      <c r="AG1334" s="29" t="s">
        <v>197</v>
      </c>
      <c r="AH1334" s="118"/>
      <c r="AI1334" s="95"/>
      <c r="AJ1334" s="182" t="s">
        <v>1405</v>
      </c>
      <c r="AK1334" s="182"/>
      <c r="AL1334" s="182"/>
      <c r="AM1334" s="182"/>
      <c r="AN1334" s="182"/>
      <c r="AO1334" s="70">
        <f>MAX(AO$26:AO1333)+1</f>
        <v>1243</v>
      </c>
      <c r="AP1334" s="70" t="s">
        <v>142</v>
      </c>
      <c r="AQ1334" s="70" t="str">
        <f t="shared" si="202"/>
        <v>1243.</v>
      </c>
      <c r="AS1334" s="70"/>
      <c r="AV1334" s="114"/>
    </row>
    <row r="1335" spans="1:48" ht="22.5" customHeight="1" x14ac:dyDescent="0.25">
      <c r="A1335" s="93" t="str">
        <f t="shared" si="201"/>
        <v>1244.</v>
      </c>
      <c r="B1335" s="93">
        <v>3389</v>
      </c>
      <c r="C1335" s="227" t="s">
        <v>754</v>
      </c>
      <c r="D1335" s="4">
        <v>1980</v>
      </c>
      <c r="E1335" s="4" t="s">
        <v>23</v>
      </c>
      <c r="F1335" s="4" t="s">
        <v>24</v>
      </c>
      <c r="G1335" s="10">
        <v>5</v>
      </c>
      <c r="H1335" s="10">
        <v>4</v>
      </c>
      <c r="I1335" s="15">
        <v>3699.2</v>
      </c>
      <c r="J1335" s="11">
        <v>3403.8</v>
      </c>
      <c r="K1335" s="19">
        <v>3403.8</v>
      </c>
      <c r="L1335" s="36">
        <v>80</v>
      </c>
      <c r="M1335" s="15">
        <f t="shared" ref="M1335:M1366" si="205">R1335+T1335+V1335+X1335+Z1335+AB1335+AE1335+AF1335</f>
        <v>852224</v>
      </c>
      <c r="N1335" s="15"/>
      <c r="O1335" s="15"/>
      <c r="P1335" s="15"/>
      <c r="Q1335" s="11">
        <f t="shared" si="204"/>
        <v>852224</v>
      </c>
      <c r="R1335" s="15">
        <f>165062+687162</f>
        <v>852224</v>
      </c>
      <c r="S1335" s="98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203"/>
      <c r="AG1335" s="29" t="s">
        <v>197</v>
      </c>
      <c r="AH1335" s="118"/>
      <c r="AI1335" s="95"/>
      <c r="AJ1335" s="182" t="s">
        <v>1398</v>
      </c>
      <c r="AK1335" s="182"/>
      <c r="AL1335" s="182"/>
      <c r="AM1335" s="182"/>
      <c r="AN1335" s="182"/>
      <c r="AO1335" s="70">
        <f>MAX(AO$26:AO1334)+1</f>
        <v>1244</v>
      </c>
      <c r="AP1335" s="70" t="s">
        <v>142</v>
      </c>
      <c r="AQ1335" s="70" t="str">
        <f t="shared" si="202"/>
        <v>1244.</v>
      </c>
      <c r="AS1335" s="70"/>
      <c r="AV1335" s="114"/>
    </row>
    <row r="1336" spans="1:48" ht="22.5" customHeight="1" x14ac:dyDescent="0.25">
      <c r="A1336" s="93" t="str">
        <f t="shared" si="201"/>
        <v>1245.</v>
      </c>
      <c r="B1336" s="93">
        <v>3391</v>
      </c>
      <c r="C1336" s="227" t="s">
        <v>105</v>
      </c>
      <c r="D1336" s="4">
        <v>1976</v>
      </c>
      <c r="E1336" s="4" t="s">
        <v>23</v>
      </c>
      <c r="F1336" s="4" t="s">
        <v>24</v>
      </c>
      <c r="G1336" s="10">
        <v>5</v>
      </c>
      <c r="H1336" s="10">
        <v>4</v>
      </c>
      <c r="I1336" s="15">
        <v>3610.3</v>
      </c>
      <c r="J1336" s="11">
        <v>3335.9</v>
      </c>
      <c r="K1336" s="19">
        <v>3335.9</v>
      </c>
      <c r="L1336" s="36">
        <v>126</v>
      </c>
      <c r="M1336" s="15">
        <f t="shared" si="205"/>
        <v>417331</v>
      </c>
      <c r="N1336" s="15"/>
      <c r="O1336" s="15"/>
      <c r="P1336" s="15"/>
      <c r="Q1336" s="11">
        <f t="shared" si="204"/>
        <v>417331</v>
      </c>
      <c r="R1336" s="15">
        <v>417331</v>
      </c>
      <c r="S1336" s="98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1"/>
      <c r="AF1336" s="203"/>
      <c r="AG1336" s="29" t="s">
        <v>197</v>
      </c>
      <c r="AH1336" s="118"/>
      <c r="AI1336" s="95"/>
      <c r="AJ1336" s="182" t="s">
        <v>1393</v>
      </c>
      <c r="AK1336" s="182"/>
      <c r="AL1336" s="182"/>
      <c r="AM1336" s="182"/>
      <c r="AN1336" s="182"/>
      <c r="AO1336" s="70">
        <f>MAX(AO$26:AO1335)+1</f>
        <v>1245</v>
      </c>
      <c r="AP1336" s="70" t="s">
        <v>142</v>
      </c>
      <c r="AQ1336" s="70" t="str">
        <f t="shared" si="202"/>
        <v>1245.</v>
      </c>
      <c r="AS1336" s="70"/>
      <c r="AV1336" s="114"/>
    </row>
    <row r="1337" spans="1:48" ht="22.5" customHeight="1" x14ac:dyDescent="0.25">
      <c r="A1337" s="93" t="str">
        <f t="shared" si="201"/>
        <v>1246.</v>
      </c>
      <c r="B1337" s="93">
        <v>3412</v>
      </c>
      <c r="C1337" s="227" t="s">
        <v>765</v>
      </c>
      <c r="D1337" s="4">
        <v>1991</v>
      </c>
      <c r="E1337" s="4" t="s">
        <v>23</v>
      </c>
      <c r="F1337" s="4" t="s">
        <v>26</v>
      </c>
      <c r="G1337" s="10">
        <v>5</v>
      </c>
      <c r="H1337" s="10">
        <v>4</v>
      </c>
      <c r="I1337" s="15">
        <v>4984.3</v>
      </c>
      <c r="J1337" s="11">
        <v>4414.3</v>
      </c>
      <c r="K1337" s="19">
        <v>4414.3</v>
      </c>
      <c r="L1337" s="36">
        <v>180</v>
      </c>
      <c r="M1337" s="15">
        <f t="shared" si="205"/>
        <v>791502</v>
      </c>
      <c r="N1337" s="15"/>
      <c r="O1337" s="15"/>
      <c r="P1337" s="15"/>
      <c r="Q1337" s="11">
        <f t="shared" si="204"/>
        <v>791502</v>
      </c>
      <c r="R1337" s="15">
        <v>791502</v>
      </c>
      <c r="S1337" s="98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203"/>
      <c r="AG1337" s="29" t="s">
        <v>197</v>
      </c>
      <c r="AH1337" s="118"/>
      <c r="AI1337" s="95"/>
      <c r="AJ1337" s="182" t="s">
        <v>1396</v>
      </c>
      <c r="AK1337" s="182"/>
      <c r="AL1337" s="182"/>
      <c r="AM1337" s="182"/>
      <c r="AN1337" s="182"/>
      <c r="AO1337" s="70">
        <f>MAX(AO$26:AO1336)+1</f>
        <v>1246</v>
      </c>
      <c r="AP1337" s="70" t="s">
        <v>142</v>
      </c>
      <c r="AQ1337" s="70" t="str">
        <f t="shared" si="202"/>
        <v>1246.</v>
      </c>
      <c r="AS1337" s="70"/>
      <c r="AV1337" s="114"/>
    </row>
    <row r="1338" spans="1:48" ht="22.5" customHeight="1" x14ac:dyDescent="0.25">
      <c r="A1338" s="93" t="str">
        <f t="shared" si="201"/>
        <v>1247.</v>
      </c>
      <c r="B1338" s="93">
        <v>3275</v>
      </c>
      <c r="C1338" s="227" t="s">
        <v>743</v>
      </c>
      <c r="D1338" s="4">
        <v>1991</v>
      </c>
      <c r="E1338" s="4" t="s">
        <v>23</v>
      </c>
      <c r="F1338" s="4" t="s">
        <v>26</v>
      </c>
      <c r="G1338" s="10">
        <v>5</v>
      </c>
      <c r="H1338" s="10">
        <v>5</v>
      </c>
      <c r="I1338" s="15">
        <v>3919.3</v>
      </c>
      <c r="J1338" s="11">
        <v>3430.9</v>
      </c>
      <c r="K1338" s="19">
        <v>3430.9</v>
      </c>
      <c r="L1338" s="36">
        <v>137</v>
      </c>
      <c r="M1338" s="15">
        <f t="shared" si="205"/>
        <v>163756</v>
      </c>
      <c r="N1338" s="15"/>
      <c r="O1338" s="15"/>
      <c r="P1338" s="15"/>
      <c r="Q1338" s="11">
        <f t="shared" si="204"/>
        <v>163756</v>
      </c>
      <c r="R1338" s="15">
        <v>163756</v>
      </c>
      <c r="S1338" s="98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203"/>
      <c r="AG1338" s="29" t="s">
        <v>197</v>
      </c>
      <c r="AH1338" s="118"/>
      <c r="AI1338" s="95"/>
      <c r="AJ1338" s="182" t="s">
        <v>1395</v>
      </c>
      <c r="AK1338" s="182"/>
      <c r="AL1338" s="182"/>
      <c r="AM1338" s="182"/>
      <c r="AN1338" s="182"/>
      <c r="AO1338" s="70">
        <f>MAX(AO$26:AO1337)+1</f>
        <v>1247</v>
      </c>
      <c r="AP1338" s="70" t="s">
        <v>142</v>
      </c>
      <c r="AQ1338" s="70" t="str">
        <f t="shared" si="202"/>
        <v>1247.</v>
      </c>
      <c r="AS1338" s="70"/>
      <c r="AV1338" s="114"/>
    </row>
    <row r="1339" spans="1:48" ht="22.5" customHeight="1" x14ac:dyDescent="0.25">
      <c r="A1339" s="93" t="str">
        <f t="shared" si="201"/>
        <v>1248.</v>
      </c>
      <c r="B1339" s="93">
        <v>3322</v>
      </c>
      <c r="C1339" s="222" t="s">
        <v>871</v>
      </c>
      <c r="D1339" s="109">
        <v>1967</v>
      </c>
      <c r="E1339" s="4" t="s">
        <v>23</v>
      </c>
      <c r="F1339" s="4" t="s">
        <v>24</v>
      </c>
      <c r="G1339" s="4">
        <v>5</v>
      </c>
      <c r="H1339" s="4">
        <v>4</v>
      </c>
      <c r="I1339" s="26">
        <v>3106.3</v>
      </c>
      <c r="J1339" s="11">
        <v>2764.1</v>
      </c>
      <c r="K1339" s="26">
        <v>2764.1</v>
      </c>
      <c r="L1339" s="36">
        <v>105</v>
      </c>
      <c r="M1339" s="15">
        <f t="shared" si="205"/>
        <v>2411746</v>
      </c>
      <c r="N1339" s="110"/>
      <c r="O1339" s="110"/>
      <c r="P1339" s="110"/>
      <c r="Q1339" s="11">
        <f t="shared" si="204"/>
        <v>2411746</v>
      </c>
      <c r="R1339" s="110">
        <v>878960</v>
      </c>
      <c r="S1339" s="111"/>
      <c r="T1339" s="110"/>
      <c r="U1339" s="110"/>
      <c r="V1339" s="110"/>
      <c r="W1339" s="110"/>
      <c r="X1339" s="110"/>
      <c r="Y1339" s="110">
        <v>476</v>
      </c>
      <c r="Z1339" s="110">
        <v>1532786</v>
      </c>
      <c r="AA1339" s="110"/>
      <c r="AB1339" s="110"/>
      <c r="AC1339" s="110"/>
      <c r="AD1339" s="110"/>
      <c r="AE1339" s="110"/>
      <c r="AF1339" s="204"/>
      <c r="AG1339" s="29" t="s">
        <v>197</v>
      </c>
      <c r="AH1339" s="118"/>
      <c r="AI1339" s="159"/>
      <c r="AJ1339" s="182" t="s">
        <v>1395</v>
      </c>
      <c r="AK1339" s="182"/>
      <c r="AL1339" s="182"/>
      <c r="AM1339" s="182"/>
      <c r="AN1339" s="182"/>
      <c r="AO1339" s="70">
        <f>MAX(AO$26:AO1338)+1</f>
        <v>1248</v>
      </c>
      <c r="AP1339" s="70" t="s">
        <v>142</v>
      </c>
      <c r="AQ1339" s="70" t="str">
        <f t="shared" si="202"/>
        <v>1248.</v>
      </c>
      <c r="AS1339" s="70"/>
      <c r="AV1339" s="114"/>
    </row>
    <row r="1340" spans="1:48" ht="22.5" customHeight="1" x14ac:dyDescent="0.25">
      <c r="A1340" s="93" t="str">
        <f t="shared" si="201"/>
        <v>1249.</v>
      </c>
      <c r="B1340" s="93">
        <v>3325</v>
      </c>
      <c r="C1340" s="222" t="s">
        <v>872</v>
      </c>
      <c r="D1340" s="109">
        <v>1967</v>
      </c>
      <c r="E1340" s="4" t="s">
        <v>23</v>
      </c>
      <c r="F1340" s="4" t="s">
        <v>24</v>
      </c>
      <c r="G1340" s="4">
        <v>4</v>
      </c>
      <c r="H1340" s="4">
        <v>3</v>
      </c>
      <c r="I1340" s="26">
        <v>2554.6999999999998</v>
      </c>
      <c r="J1340" s="11">
        <v>2214</v>
      </c>
      <c r="K1340" s="26">
        <v>2214</v>
      </c>
      <c r="L1340" s="36">
        <v>77</v>
      </c>
      <c r="M1340" s="15">
        <f t="shared" si="205"/>
        <v>738090</v>
      </c>
      <c r="N1340" s="110"/>
      <c r="O1340" s="110"/>
      <c r="P1340" s="110"/>
      <c r="Q1340" s="11">
        <f t="shared" si="204"/>
        <v>738090</v>
      </c>
      <c r="R1340" s="110">
        <v>738090</v>
      </c>
      <c r="S1340" s="111"/>
      <c r="T1340" s="110"/>
      <c r="U1340" s="110"/>
      <c r="V1340" s="110"/>
      <c r="W1340" s="110"/>
      <c r="X1340" s="110"/>
      <c r="Y1340" s="110"/>
      <c r="Z1340" s="110"/>
      <c r="AA1340" s="110"/>
      <c r="AB1340" s="110"/>
      <c r="AC1340" s="110"/>
      <c r="AD1340" s="110"/>
      <c r="AE1340" s="110"/>
      <c r="AF1340" s="204"/>
      <c r="AG1340" s="29" t="s">
        <v>197</v>
      </c>
      <c r="AH1340" s="118"/>
      <c r="AI1340" s="159"/>
      <c r="AJ1340" s="182" t="s">
        <v>1405</v>
      </c>
      <c r="AK1340" s="182"/>
      <c r="AL1340" s="182"/>
      <c r="AM1340" s="182"/>
      <c r="AN1340" s="182"/>
      <c r="AO1340" s="70">
        <f>MAX(AO$26:AO1339)+1</f>
        <v>1249</v>
      </c>
      <c r="AP1340" s="70" t="s">
        <v>142</v>
      </c>
      <c r="AQ1340" s="70" t="str">
        <f t="shared" si="202"/>
        <v>1249.</v>
      </c>
      <c r="AS1340" s="87"/>
      <c r="AV1340" s="114"/>
    </row>
    <row r="1341" spans="1:48" ht="22.5" customHeight="1" x14ac:dyDescent="0.25">
      <c r="A1341" s="93" t="str">
        <f t="shared" si="201"/>
        <v>1250.</v>
      </c>
      <c r="B1341" s="93">
        <v>3475</v>
      </c>
      <c r="C1341" s="222" t="s">
        <v>880</v>
      </c>
      <c r="D1341" s="109">
        <v>1964</v>
      </c>
      <c r="E1341" s="4" t="s">
        <v>23</v>
      </c>
      <c r="F1341" s="4" t="s">
        <v>24</v>
      </c>
      <c r="G1341" s="4">
        <v>4</v>
      </c>
      <c r="H1341" s="4">
        <v>3</v>
      </c>
      <c r="I1341" s="26">
        <v>2615.3000000000002</v>
      </c>
      <c r="J1341" s="11">
        <v>2082.1</v>
      </c>
      <c r="K1341" s="26">
        <v>2008.1</v>
      </c>
      <c r="L1341" s="36">
        <v>43</v>
      </c>
      <c r="M1341" s="15">
        <f t="shared" si="205"/>
        <v>115505</v>
      </c>
      <c r="N1341" s="110"/>
      <c r="O1341" s="110"/>
      <c r="P1341" s="110"/>
      <c r="Q1341" s="11">
        <f t="shared" si="204"/>
        <v>115505</v>
      </c>
      <c r="R1341" s="110">
        <v>115505</v>
      </c>
      <c r="S1341" s="111"/>
      <c r="T1341" s="110"/>
      <c r="U1341" s="110"/>
      <c r="V1341" s="110"/>
      <c r="W1341" s="110"/>
      <c r="X1341" s="110"/>
      <c r="Y1341" s="110"/>
      <c r="Z1341" s="110"/>
      <c r="AA1341" s="110"/>
      <c r="AB1341" s="110"/>
      <c r="AC1341" s="110"/>
      <c r="AD1341" s="110"/>
      <c r="AE1341" s="110"/>
      <c r="AF1341" s="204"/>
      <c r="AG1341" s="29" t="s">
        <v>197</v>
      </c>
      <c r="AH1341" s="118"/>
      <c r="AI1341" s="159"/>
      <c r="AJ1341" s="182" t="s">
        <v>1396</v>
      </c>
      <c r="AK1341" s="182"/>
      <c r="AL1341" s="182"/>
      <c r="AM1341" s="182"/>
      <c r="AN1341" s="182"/>
      <c r="AO1341" s="70">
        <f>MAX(AO$26:AO1340)+1</f>
        <v>1250</v>
      </c>
      <c r="AP1341" s="70" t="s">
        <v>142</v>
      </c>
      <c r="AQ1341" s="70" t="str">
        <f t="shared" si="202"/>
        <v>1250.</v>
      </c>
      <c r="AS1341" s="70"/>
      <c r="AV1341" s="114"/>
    </row>
    <row r="1342" spans="1:48" ht="22.5" customHeight="1" x14ac:dyDescent="0.25">
      <c r="A1342" s="93" t="str">
        <f t="shared" si="201"/>
        <v>1251.</v>
      </c>
      <c r="B1342" s="93">
        <v>3541</v>
      </c>
      <c r="C1342" s="222" t="s">
        <v>113</v>
      </c>
      <c r="D1342" s="109">
        <v>1970</v>
      </c>
      <c r="E1342" s="4" t="s">
        <v>23</v>
      </c>
      <c r="F1342" s="4" t="s">
        <v>24</v>
      </c>
      <c r="G1342" s="4">
        <v>5</v>
      </c>
      <c r="H1342" s="4">
        <v>4</v>
      </c>
      <c r="I1342" s="26">
        <v>3409</v>
      </c>
      <c r="J1342" s="11">
        <v>3140.5</v>
      </c>
      <c r="K1342" s="26">
        <v>3140.5</v>
      </c>
      <c r="L1342" s="36">
        <v>123</v>
      </c>
      <c r="M1342" s="15">
        <f t="shared" si="205"/>
        <v>306115.83</v>
      </c>
      <c r="N1342" s="110"/>
      <c r="O1342" s="110"/>
      <c r="P1342" s="110"/>
      <c r="Q1342" s="11">
        <f t="shared" si="204"/>
        <v>306115.83</v>
      </c>
      <c r="R1342" s="110">
        <v>306115.83</v>
      </c>
      <c r="S1342" s="111"/>
      <c r="T1342" s="110"/>
      <c r="U1342" s="110"/>
      <c r="V1342" s="110"/>
      <c r="W1342" s="110"/>
      <c r="X1342" s="110"/>
      <c r="Y1342" s="110"/>
      <c r="Z1342" s="110"/>
      <c r="AA1342" s="110"/>
      <c r="AB1342" s="110"/>
      <c r="AC1342" s="110"/>
      <c r="AD1342" s="110"/>
      <c r="AE1342" s="110"/>
      <c r="AF1342" s="204"/>
      <c r="AG1342" s="29" t="s">
        <v>197</v>
      </c>
      <c r="AH1342" s="118"/>
      <c r="AI1342" s="159"/>
      <c r="AJ1342" s="182" t="s">
        <v>1396</v>
      </c>
      <c r="AK1342" s="182"/>
      <c r="AL1342" s="182"/>
      <c r="AM1342" s="182"/>
      <c r="AN1342" s="182"/>
      <c r="AO1342" s="70">
        <f>MAX(AO$26:AO1341)+1</f>
        <v>1251</v>
      </c>
      <c r="AP1342" s="70" t="s">
        <v>142</v>
      </c>
      <c r="AQ1342" s="70" t="str">
        <f t="shared" si="202"/>
        <v>1251.</v>
      </c>
      <c r="AS1342" s="70"/>
      <c r="AV1342" s="114"/>
    </row>
    <row r="1343" spans="1:48" ht="22.5" customHeight="1" x14ac:dyDescent="0.25">
      <c r="A1343" s="93" t="str">
        <f t="shared" si="201"/>
        <v>1252.</v>
      </c>
      <c r="B1343" s="93">
        <v>3348</v>
      </c>
      <c r="C1343" s="222" t="s">
        <v>874</v>
      </c>
      <c r="D1343" s="109">
        <v>1971</v>
      </c>
      <c r="E1343" s="4" t="s">
        <v>23</v>
      </c>
      <c r="F1343" s="4" t="s">
        <v>26</v>
      </c>
      <c r="G1343" s="4">
        <v>5</v>
      </c>
      <c r="H1343" s="4">
        <v>5</v>
      </c>
      <c r="I1343" s="26">
        <v>5178.3</v>
      </c>
      <c r="J1343" s="11">
        <v>4808.3</v>
      </c>
      <c r="K1343" s="26">
        <v>4808.3</v>
      </c>
      <c r="L1343" s="36">
        <v>217</v>
      </c>
      <c r="M1343" s="15">
        <f t="shared" si="205"/>
        <v>322456</v>
      </c>
      <c r="N1343" s="110"/>
      <c r="O1343" s="110"/>
      <c r="P1343" s="110"/>
      <c r="Q1343" s="11">
        <f t="shared" si="204"/>
        <v>322456</v>
      </c>
      <c r="R1343" s="110">
        <v>322456</v>
      </c>
      <c r="S1343" s="111"/>
      <c r="T1343" s="110"/>
      <c r="U1343" s="110"/>
      <c r="V1343" s="110"/>
      <c r="W1343" s="110"/>
      <c r="X1343" s="110"/>
      <c r="Y1343" s="110"/>
      <c r="Z1343" s="110"/>
      <c r="AA1343" s="110"/>
      <c r="AB1343" s="110"/>
      <c r="AC1343" s="110"/>
      <c r="AD1343" s="110"/>
      <c r="AE1343" s="110"/>
      <c r="AF1343" s="204"/>
      <c r="AG1343" s="29" t="s">
        <v>197</v>
      </c>
      <c r="AH1343" s="118"/>
      <c r="AI1343" s="159"/>
      <c r="AJ1343" s="182" t="s">
        <v>1405</v>
      </c>
      <c r="AK1343" s="182"/>
      <c r="AL1343" s="182"/>
      <c r="AM1343" s="182"/>
      <c r="AN1343" s="182"/>
      <c r="AO1343" s="70">
        <f>MAX(AO$26:AO1342)+1</f>
        <v>1252</v>
      </c>
      <c r="AP1343" s="70" t="s">
        <v>142</v>
      </c>
      <c r="AQ1343" s="70" t="str">
        <f t="shared" si="202"/>
        <v>1252.</v>
      </c>
      <c r="AS1343" s="70"/>
      <c r="AV1343" s="114"/>
    </row>
    <row r="1344" spans="1:48" ht="22.5" customHeight="1" x14ac:dyDescent="0.25">
      <c r="A1344" s="93" t="str">
        <f t="shared" si="201"/>
        <v>1253.</v>
      </c>
      <c r="B1344" s="93">
        <v>3495</v>
      </c>
      <c r="C1344" s="222" t="s">
        <v>882</v>
      </c>
      <c r="D1344" s="109">
        <v>1971</v>
      </c>
      <c r="E1344" s="4" t="s">
        <v>23</v>
      </c>
      <c r="F1344" s="4" t="s">
        <v>24</v>
      </c>
      <c r="G1344" s="4">
        <v>5</v>
      </c>
      <c r="H1344" s="4">
        <v>4</v>
      </c>
      <c r="I1344" s="26">
        <v>3479.4</v>
      </c>
      <c r="J1344" s="11">
        <v>2500.5</v>
      </c>
      <c r="K1344" s="26">
        <v>2500.5</v>
      </c>
      <c r="L1344" s="36">
        <v>124</v>
      </c>
      <c r="M1344" s="15">
        <f t="shared" si="205"/>
        <v>1118689</v>
      </c>
      <c r="N1344" s="110"/>
      <c r="O1344" s="110"/>
      <c r="P1344" s="110"/>
      <c r="Q1344" s="11">
        <f t="shared" si="204"/>
        <v>1118689</v>
      </c>
      <c r="R1344" s="110">
        <f>148603+970086</f>
        <v>1118689</v>
      </c>
      <c r="S1344" s="111"/>
      <c r="T1344" s="110"/>
      <c r="U1344" s="110"/>
      <c r="V1344" s="110"/>
      <c r="W1344" s="110"/>
      <c r="X1344" s="110"/>
      <c r="Y1344" s="110"/>
      <c r="Z1344" s="110"/>
      <c r="AA1344" s="110"/>
      <c r="AB1344" s="110"/>
      <c r="AC1344" s="110"/>
      <c r="AD1344" s="110"/>
      <c r="AE1344" s="110"/>
      <c r="AF1344" s="204"/>
      <c r="AG1344" s="29" t="s">
        <v>197</v>
      </c>
      <c r="AH1344" s="118"/>
      <c r="AI1344" s="159"/>
      <c r="AJ1344" s="182" t="s">
        <v>1398</v>
      </c>
      <c r="AK1344" s="182"/>
      <c r="AL1344" s="182"/>
      <c r="AM1344" s="182"/>
      <c r="AN1344" s="182"/>
      <c r="AO1344" s="70">
        <f>MAX(AO$26:AO1343)+1</f>
        <v>1253</v>
      </c>
      <c r="AP1344" s="70" t="s">
        <v>142</v>
      </c>
      <c r="AQ1344" s="70" t="str">
        <f t="shared" si="202"/>
        <v>1253.</v>
      </c>
      <c r="AS1344" s="70"/>
      <c r="AV1344" s="114"/>
    </row>
    <row r="1345" spans="1:48" ht="22.5" customHeight="1" x14ac:dyDescent="0.25">
      <c r="A1345" s="93" t="str">
        <f t="shared" si="201"/>
        <v>1254.</v>
      </c>
      <c r="B1345" s="93">
        <v>3337</v>
      </c>
      <c r="C1345" s="222" t="s">
        <v>873</v>
      </c>
      <c r="D1345" s="109">
        <v>1973</v>
      </c>
      <c r="E1345" s="4" t="s">
        <v>23</v>
      </c>
      <c r="F1345" s="4" t="s">
        <v>24</v>
      </c>
      <c r="G1345" s="4">
        <v>5</v>
      </c>
      <c r="H1345" s="4">
        <v>4</v>
      </c>
      <c r="I1345" s="26">
        <v>3393.8</v>
      </c>
      <c r="J1345" s="11">
        <v>3215.8</v>
      </c>
      <c r="K1345" s="26">
        <v>3215.8</v>
      </c>
      <c r="L1345" s="36">
        <v>113</v>
      </c>
      <c r="M1345" s="15">
        <f t="shared" si="205"/>
        <v>562854</v>
      </c>
      <c r="N1345" s="110"/>
      <c r="O1345" s="110"/>
      <c r="P1345" s="110"/>
      <c r="Q1345" s="11">
        <f t="shared" si="204"/>
        <v>562854</v>
      </c>
      <c r="R1345" s="110">
        <v>562854</v>
      </c>
      <c r="S1345" s="111"/>
      <c r="T1345" s="110"/>
      <c r="U1345" s="110"/>
      <c r="V1345" s="110"/>
      <c r="W1345" s="110"/>
      <c r="X1345" s="110"/>
      <c r="Y1345" s="110"/>
      <c r="Z1345" s="110"/>
      <c r="AA1345" s="110"/>
      <c r="AB1345" s="110"/>
      <c r="AC1345" s="110"/>
      <c r="AD1345" s="110"/>
      <c r="AE1345" s="110"/>
      <c r="AF1345" s="204"/>
      <c r="AG1345" s="29" t="s">
        <v>197</v>
      </c>
      <c r="AH1345" s="118"/>
      <c r="AI1345" s="159"/>
      <c r="AJ1345" s="182" t="s">
        <v>1395</v>
      </c>
      <c r="AK1345" s="182"/>
      <c r="AL1345" s="182"/>
      <c r="AM1345" s="182"/>
      <c r="AN1345" s="182"/>
      <c r="AO1345" s="70">
        <f>MAX(AO$26:AO1344)+1</f>
        <v>1254</v>
      </c>
      <c r="AP1345" s="70" t="s">
        <v>142</v>
      </c>
      <c r="AQ1345" s="70" t="str">
        <f t="shared" si="202"/>
        <v>1254.</v>
      </c>
      <c r="AS1345" s="70"/>
      <c r="AV1345" s="114"/>
    </row>
    <row r="1346" spans="1:48" ht="22.5" customHeight="1" x14ac:dyDescent="0.25">
      <c r="A1346" s="93" t="str">
        <f t="shared" si="201"/>
        <v>1255.</v>
      </c>
      <c r="B1346" s="93">
        <v>3421</v>
      </c>
      <c r="C1346" s="222" t="s">
        <v>875</v>
      </c>
      <c r="D1346" s="109">
        <v>1976</v>
      </c>
      <c r="E1346" s="4" t="s">
        <v>23</v>
      </c>
      <c r="F1346" s="4" t="s">
        <v>24</v>
      </c>
      <c r="G1346" s="4">
        <v>5</v>
      </c>
      <c r="H1346" s="4">
        <v>4</v>
      </c>
      <c r="I1346" s="26">
        <v>3634.4</v>
      </c>
      <c r="J1346" s="11">
        <v>3317.8</v>
      </c>
      <c r="K1346" s="26">
        <v>3317.8</v>
      </c>
      <c r="L1346" s="36">
        <v>128</v>
      </c>
      <c r="M1346" s="15">
        <f t="shared" si="205"/>
        <v>607009</v>
      </c>
      <c r="N1346" s="110"/>
      <c r="O1346" s="110"/>
      <c r="P1346" s="110"/>
      <c r="Q1346" s="11">
        <f t="shared" si="204"/>
        <v>607009</v>
      </c>
      <c r="R1346" s="110">
        <v>607009</v>
      </c>
      <c r="S1346" s="111"/>
      <c r="T1346" s="110"/>
      <c r="U1346" s="110"/>
      <c r="V1346" s="110"/>
      <c r="W1346" s="110"/>
      <c r="X1346" s="110"/>
      <c r="Y1346" s="110"/>
      <c r="Z1346" s="110"/>
      <c r="AA1346" s="110"/>
      <c r="AB1346" s="110"/>
      <c r="AC1346" s="110"/>
      <c r="AD1346" s="110"/>
      <c r="AE1346" s="11"/>
      <c r="AF1346" s="204"/>
      <c r="AG1346" s="29" t="s">
        <v>197</v>
      </c>
      <c r="AH1346" s="118"/>
      <c r="AI1346" s="159"/>
      <c r="AJ1346" s="182" t="s">
        <v>1393</v>
      </c>
      <c r="AK1346" s="182"/>
      <c r="AL1346" s="182"/>
      <c r="AM1346" s="182"/>
      <c r="AN1346" s="182"/>
      <c r="AO1346" s="70">
        <f>MAX(AO$26:AO1345)+1</f>
        <v>1255</v>
      </c>
      <c r="AP1346" s="70" t="s">
        <v>142</v>
      </c>
      <c r="AQ1346" s="70" t="str">
        <f t="shared" si="202"/>
        <v>1255.</v>
      </c>
      <c r="AS1346" s="70"/>
      <c r="AV1346" s="114"/>
    </row>
    <row r="1347" spans="1:48" ht="22.5" customHeight="1" x14ac:dyDescent="0.25">
      <c r="A1347" s="93" t="str">
        <f t="shared" si="201"/>
        <v>1256.</v>
      </c>
      <c r="B1347" s="93">
        <v>3269</v>
      </c>
      <c r="C1347" s="222" t="s">
        <v>783</v>
      </c>
      <c r="D1347" s="109">
        <v>1977</v>
      </c>
      <c r="E1347" s="4" t="s">
        <v>23</v>
      </c>
      <c r="F1347" s="4" t="s">
        <v>26</v>
      </c>
      <c r="G1347" s="4">
        <v>5</v>
      </c>
      <c r="H1347" s="4">
        <v>5</v>
      </c>
      <c r="I1347" s="26">
        <v>4052.9</v>
      </c>
      <c r="J1347" s="11">
        <v>3532.4</v>
      </c>
      <c r="K1347" s="26">
        <v>3532.4</v>
      </c>
      <c r="L1347" s="36">
        <v>137</v>
      </c>
      <c r="M1347" s="15">
        <f t="shared" si="205"/>
        <v>1473714</v>
      </c>
      <c r="N1347" s="110"/>
      <c r="O1347" s="110"/>
      <c r="P1347" s="110"/>
      <c r="Q1347" s="11">
        <f t="shared" si="204"/>
        <v>1473714</v>
      </c>
      <c r="R1347" s="110">
        <f>1125116+348598</f>
        <v>1473714</v>
      </c>
      <c r="S1347" s="111"/>
      <c r="T1347" s="110"/>
      <c r="U1347" s="110"/>
      <c r="V1347" s="110"/>
      <c r="W1347" s="110"/>
      <c r="X1347" s="110"/>
      <c r="Y1347" s="110"/>
      <c r="Z1347" s="110"/>
      <c r="AA1347" s="110"/>
      <c r="AB1347" s="110"/>
      <c r="AC1347" s="110"/>
      <c r="AD1347" s="110"/>
      <c r="AE1347" s="110"/>
      <c r="AF1347" s="204"/>
      <c r="AG1347" s="29" t="s">
        <v>197</v>
      </c>
      <c r="AH1347" s="118"/>
      <c r="AI1347" s="159"/>
      <c r="AJ1347" s="182" t="s">
        <v>1398</v>
      </c>
      <c r="AK1347" s="182"/>
      <c r="AL1347" s="182"/>
      <c r="AM1347" s="182"/>
      <c r="AN1347" s="182"/>
      <c r="AO1347" s="70">
        <f>MAX(AO$26:AO1346)+1</f>
        <v>1256</v>
      </c>
      <c r="AP1347" s="70" t="s">
        <v>142</v>
      </c>
      <c r="AQ1347" s="70" t="str">
        <f t="shared" si="202"/>
        <v>1256.</v>
      </c>
      <c r="AS1347" s="70"/>
      <c r="AV1347" s="114"/>
    </row>
    <row r="1348" spans="1:48" ht="22.5" customHeight="1" x14ac:dyDescent="0.25">
      <c r="A1348" s="93" t="str">
        <f t="shared" si="201"/>
        <v>1257.</v>
      </c>
      <c r="B1348" s="93">
        <v>3393</v>
      </c>
      <c r="C1348" s="222" t="s">
        <v>876</v>
      </c>
      <c r="D1348" s="109">
        <v>1977</v>
      </c>
      <c r="E1348" s="4" t="s">
        <v>23</v>
      </c>
      <c r="F1348" s="4" t="s">
        <v>24</v>
      </c>
      <c r="G1348" s="4">
        <v>5</v>
      </c>
      <c r="H1348" s="4">
        <v>5</v>
      </c>
      <c r="I1348" s="26">
        <v>5866.7</v>
      </c>
      <c r="J1348" s="11">
        <v>5714</v>
      </c>
      <c r="K1348" s="26">
        <v>5714</v>
      </c>
      <c r="L1348" s="36">
        <v>163</v>
      </c>
      <c r="M1348" s="15">
        <f t="shared" si="205"/>
        <v>940244</v>
      </c>
      <c r="N1348" s="110"/>
      <c r="O1348" s="110"/>
      <c r="P1348" s="110"/>
      <c r="Q1348" s="11">
        <f t="shared" si="204"/>
        <v>940244</v>
      </c>
      <c r="R1348" s="110">
        <f>255905+684339</f>
        <v>940244</v>
      </c>
      <c r="S1348" s="111"/>
      <c r="T1348" s="110"/>
      <c r="U1348" s="110"/>
      <c r="V1348" s="110"/>
      <c r="W1348" s="110"/>
      <c r="X1348" s="110"/>
      <c r="Y1348" s="110"/>
      <c r="Z1348" s="110"/>
      <c r="AA1348" s="110"/>
      <c r="AB1348" s="110"/>
      <c r="AC1348" s="110"/>
      <c r="AD1348" s="110"/>
      <c r="AE1348" s="11"/>
      <c r="AF1348" s="204"/>
      <c r="AG1348" s="29" t="s">
        <v>197</v>
      </c>
      <c r="AH1348" s="118"/>
      <c r="AI1348" s="159"/>
      <c r="AJ1348" s="182" t="s">
        <v>1400</v>
      </c>
      <c r="AK1348" s="182"/>
      <c r="AL1348" s="182"/>
      <c r="AM1348" s="182"/>
      <c r="AN1348" s="182"/>
      <c r="AO1348" s="70">
        <f>MAX(AO$26:AO1347)+1</f>
        <v>1257</v>
      </c>
      <c r="AP1348" s="70" t="s">
        <v>142</v>
      </c>
      <c r="AQ1348" s="70" t="str">
        <f t="shared" si="202"/>
        <v>1257.</v>
      </c>
      <c r="AS1348" s="70"/>
      <c r="AV1348" s="114"/>
    </row>
    <row r="1349" spans="1:48" ht="22.5" customHeight="1" x14ac:dyDescent="0.25">
      <c r="A1349" s="93" t="str">
        <f t="shared" si="201"/>
        <v>1258.</v>
      </c>
      <c r="B1349" s="93">
        <v>3341</v>
      </c>
      <c r="C1349" s="222" t="s">
        <v>886</v>
      </c>
      <c r="D1349" s="109">
        <v>1974</v>
      </c>
      <c r="E1349" s="4" t="s">
        <v>23</v>
      </c>
      <c r="F1349" s="4" t="s">
        <v>24</v>
      </c>
      <c r="G1349" s="4">
        <v>5</v>
      </c>
      <c r="H1349" s="4">
        <v>4</v>
      </c>
      <c r="I1349" s="26">
        <v>2880.1</v>
      </c>
      <c r="J1349" s="11">
        <v>2613.6</v>
      </c>
      <c r="K1349" s="26">
        <v>2613.6</v>
      </c>
      <c r="L1349" s="36">
        <v>98</v>
      </c>
      <c r="M1349" s="15">
        <f t="shared" si="205"/>
        <v>1262885</v>
      </c>
      <c r="N1349" s="110"/>
      <c r="O1349" s="110"/>
      <c r="P1349" s="110"/>
      <c r="Q1349" s="11">
        <f t="shared" si="204"/>
        <v>1262885</v>
      </c>
      <c r="R1349" s="110">
        <v>1262885</v>
      </c>
      <c r="S1349" s="111"/>
      <c r="T1349" s="110"/>
      <c r="U1349" s="110"/>
      <c r="V1349" s="110"/>
      <c r="W1349" s="110"/>
      <c r="X1349" s="110"/>
      <c r="Y1349" s="110"/>
      <c r="Z1349" s="110"/>
      <c r="AA1349" s="110"/>
      <c r="AB1349" s="110"/>
      <c r="AC1349" s="110"/>
      <c r="AD1349" s="110"/>
      <c r="AE1349" s="110"/>
      <c r="AF1349" s="204"/>
      <c r="AG1349" s="29" t="s">
        <v>197</v>
      </c>
      <c r="AH1349" s="118"/>
      <c r="AI1349" s="159"/>
      <c r="AJ1349" s="182" t="s">
        <v>1395</v>
      </c>
      <c r="AK1349" s="182"/>
      <c r="AL1349" s="182"/>
      <c r="AM1349" s="182"/>
      <c r="AN1349" s="182"/>
      <c r="AO1349" s="70">
        <f>MAX(AO$26:AO1348)+1</f>
        <v>1258</v>
      </c>
      <c r="AP1349" s="70" t="s">
        <v>142</v>
      </c>
      <c r="AQ1349" s="70" t="str">
        <f t="shared" si="202"/>
        <v>1258.</v>
      </c>
      <c r="AS1349" s="70"/>
      <c r="AV1349" s="114"/>
    </row>
    <row r="1350" spans="1:48" ht="22.5" customHeight="1" x14ac:dyDescent="0.25">
      <c r="A1350" s="93" t="str">
        <f t="shared" si="201"/>
        <v>1259.</v>
      </c>
      <c r="B1350" s="93">
        <v>3347</v>
      </c>
      <c r="C1350" s="222" t="s">
        <v>112</v>
      </c>
      <c r="D1350" s="109">
        <v>1978</v>
      </c>
      <c r="E1350" s="4" t="s">
        <v>23</v>
      </c>
      <c r="F1350" s="4" t="s">
        <v>24</v>
      </c>
      <c r="G1350" s="4">
        <v>5</v>
      </c>
      <c r="H1350" s="4">
        <v>4</v>
      </c>
      <c r="I1350" s="26">
        <v>3662.2</v>
      </c>
      <c r="J1350" s="11">
        <v>3387.2</v>
      </c>
      <c r="K1350" s="26">
        <v>3387.2</v>
      </c>
      <c r="L1350" s="36">
        <v>159</v>
      </c>
      <c r="M1350" s="15">
        <f t="shared" si="205"/>
        <v>593810</v>
      </c>
      <c r="N1350" s="110"/>
      <c r="O1350" s="110"/>
      <c r="P1350" s="110"/>
      <c r="Q1350" s="11">
        <f t="shared" si="204"/>
        <v>593810</v>
      </c>
      <c r="R1350" s="110">
        <v>593810</v>
      </c>
      <c r="S1350" s="111"/>
      <c r="T1350" s="110"/>
      <c r="U1350" s="110"/>
      <c r="V1350" s="110"/>
      <c r="W1350" s="110"/>
      <c r="X1350" s="110"/>
      <c r="Y1350" s="110"/>
      <c r="Z1350" s="110"/>
      <c r="AA1350" s="110"/>
      <c r="AB1350" s="110"/>
      <c r="AC1350" s="110"/>
      <c r="AD1350" s="110"/>
      <c r="AE1350" s="110"/>
      <c r="AF1350" s="204"/>
      <c r="AG1350" s="29" t="s">
        <v>197</v>
      </c>
      <c r="AH1350" s="118"/>
      <c r="AI1350" s="159"/>
      <c r="AJ1350" s="182" t="s">
        <v>1405</v>
      </c>
      <c r="AK1350" s="182"/>
      <c r="AL1350" s="182"/>
      <c r="AM1350" s="182"/>
      <c r="AN1350" s="182"/>
      <c r="AO1350" s="70">
        <f>MAX(AO$26:AO1349)+1</f>
        <v>1259</v>
      </c>
      <c r="AP1350" s="70" t="s">
        <v>142</v>
      </c>
      <c r="AQ1350" s="70" t="str">
        <f t="shared" si="202"/>
        <v>1259.</v>
      </c>
      <c r="AS1350" s="70"/>
      <c r="AV1350" s="114"/>
    </row>
    <row r="1351" spans="1:48" ht="22.5" customHeight="1" x14ac:dyDescent="0.25">
      <c r="A1351" s="93" t="str">
        <f t="shared" si="201"/>
        <v>1260.</v>
      </c>
      <c r="B1351" s="93">
        <v>3447</v>
      </c>
      <c r="C1351" s="222" t="s">
        <v>878</v>
      </c>
      <c r="D1351" s="109">
        <v>1981</v>
      </c>
      <c r="E1351" s="4" t="s">
        <v>23</v>
      </c>
      <c r="F1351" s="4" t="s">
        <v>24</v>
      </c>
      <c r="G1351" s="4">
        <v>5</v>
      </c>
      <c r="H1351" s="4">
        <v>6</v>
      </c>
      <c r="I1351" s="26">
        <v>4452.5</v>
      </c>
      <c r="J1351" s="11">
        <v>3999.5</v>
      </c>
      <c r="K1351" s="26">
        <v>3999.5</v>
      </c>
      <c r="L1351" s="36">
        <v>162</v>
      </c>
      <c r="M1351" s="15">
        <f t="shared" si="205"/>
        <v>1174096</v>
      </c>
      <c r="N1351" s="110"/>
      <c r="O1351" s="110"/>
      <c r="P1351" s="110"/>
      <c r="Q1351" s="11">
        <f t="shared" si="204"/>
        <v>1174096</v>
      </c>
      <c r="R1351" s="110">
        <f>396404+777692</f>
        <v>1174096</v>
      </c>
      <c r="S1351" s="111"/>
      <c r="T1351" s="110"/>
      <c r="U1351" s="110"/>
      <c r="V1351" s="110"/>
      <c r="W1351" s="110"/>
      <c r="X1351" s="110"/>
      <c r="Y1351" s="110"/>
      <c r="Z1351" s="110"/>
      <c r="AA1351" s="110"/>
      <c r="AB1351" s="110"/>
      <c r="AC1351" s="110"/>
      <c r="AD1351" s="110"/>
      <c r="AE1351" s="110"/>
      <c r="AF1351" s="204"/>
      <c r="AG1351" s="29" t="s">
        <v>197</v>
      </c>
      <c r="AH1351" s="118"/>
      <c r="AI1351" s="159"/>
      <c r="AJ1351" s="182" t="s">
        <v>1402</v>
      </c>
      <c r="AK1351" s="182"/>
      <c r="AL1351" s="182"/>
      <c r="AM1351" s="182"/>
      <c r="AN1351" s="182"/>
      <c r="AO1351" s="70">
        <f>MAX(AO$26:AO1350)+1</f>
        <v>1260</v>
      </c>
      <c r="AP1351" s="70" t="s">
        <v>142</v>
      </c>
      <c r="AQ1351" s="70" t="str">
        <f t="shared" si="202"/>
        <v>1260.</v>
      </c>
      <c r="AS1351" s="70"/>
      <c r="AV1351" s="114"/>
    </row>
    <row r="1352" spans="1:48" ht="22.5" customHeight="1" x14ac:dyDescent="0.25">
      <c r="A1352" s="93" t="str">
        <f t="shared" si="201"/>
        <v>1261.</v>
      </c>
      <c r="B1352" s="93">
        <v>3452</v>
      </c>
      <c r="C1352" s="222" t="s">
        <v>879</v>
      </c>
      <c r="D1352" s="109">
        <v>1982</v>
      </c>
      <c r="E1352" s="4" t="s">
        <v>23</v>
      </c>
      <c r="F1352" s="4" t="s">
        <v>24</v>
      </c>
      <c r="G1352" s="4">
        <v>5</v>
      </c>
      <c r="H1352" s="4">
        <v>4</v>
      </c>
      <c r="I1352" s="26">
        <v>3607.5</v>
      </c>
      <c r="J1352" s="11">
        <v>3323.6</v>
      </c>
      <c r="K1352" s="26">
        <v>3323.6</v>
      </c>
      <c r="L1352" s="36">
        <v>108</v>
      </c>
      <c r="M1352" s="15">
        <f t="shared" si="205"/>
        <v>2400422</v>
      </c>
      <c r="N1352" s="110"/>
      <c r="O1352" s="110"/>
      <c r="P1352" s="110"/>
      <c r="Q1352" s="11">
        <f t="shared" si="204"/>
        <v>2400422</v>
      </c>
      <c r="R1352" s="110">
        <v>1157326</v>
      </c>
      <c r="S1352" s="111"/>
      <c r="T1352" s="110"/>
      <c r="U1352" s="110">
        <v>801</v>
      </c>
      <c r="V1352" s="110">
        <v>1243096</v>
      </c>
      <c r="W1352" s="110"/>
      <c r="X1352" s="110"/>
      <c r="Y1352" s="110"/>
      <c r="Z1352" s="110"/>
      <c r="AA1352" s="110"/>
      <c r="AB1352" s="110"/>
      <c r="AC1352" s="110"/>
      <c r="AD1352" s="110"/>
      <c r="AE1352" s="110"/>
      <c r="AF1352" s="204"/>
      <c r="AG1352" s="29" t="s">
        <v>197</v>
      </c>
      <c r="AH1352" s="118"/>
      <c r="AI1352" s="159"/>
      <c r="AJ1352" s="182" t="s">
        <v>1396</v>
      </c>
      <c r="AK1352" s="182"/>
      <c r="AL1352" s="182"/>
      <c r="AM1352" s="182"/>
      <c r="AN1352" s="182"/>
      <c r="AO1352" s="70">
        <f>MAX(AO$26:AO1351)+1</f>
        <v>1261</v>
      </c>
      <c r="AP1352" s="70" t="s">
        <v>142</v>
      </c>
      <c r="AQ1352" s="70" t="str">
        <f t="shared" si="202"/>
        <v>1261.</v>
      </c>
      <c r="AS1352" s="70"/>
      <c r="AV1352" s="114"/>
    </row>
    <row r="1353" spans="1:48" ht="22.5" customHeight="1" x14ac:dyDescent="0.25">
      <c r="A1353" s="93" t="str">
        <f t="shared" ref="A1353:A1391" si="206">AQ1353</f>
        <v>1262.</v>
      </c>
      <c r="B1353" s="93">
        <v>3395</v>
      </c>
      <c r="C1353" s="222" t="s">
        <v>877</v>
      </c>
      <c r="D1353" s="109">
        <v>1984</v>
      </c>
      <c r="E1353" s="4" t="s">
        <v>23</v>
      </c>
      <c r="F1353" s="4" t="s">
        <v>24</v>
      </c>
      <c r="G1353" s="4">
        <v>5</v>
      </c>
      <c r="H1353" s="4">
        <v>8</v>
      </c>
      <c r="I1353" s="26">
        <v>6754.7</v>
      </c>
      <c r="J1353" s="11">
        <v>6061.5</v>
      </c>
      <c r="K1353" s="26">
        <v>6061.5</v>
      </c>
      <c r="L1353" s="36">
        <v>189</v>
      </c>
      <c r="M1353" s="15">
        <f t="shared" si="205"/>
        <v>4971188</v>
      </c>
      <c r="N1353" s="110"/>
      <c r="O1353" s="110"/>
      <c r="P1353" s="110"/>
      <c r="Q1353" s="11">
        <f t="shared" si="204"/>
        <v>4971188</v>
      </c>
      <c r="R1353" s="110">
        <f>4577574+393614</f>
        <v>4971188</v>
      </c>
      <c r="S1353" s="111"/>
      <c r="T1353" s="110"/>
      <c r="U1353" s="110"/>
      <c r="V1353" s="110"/>
      <c r="W1353" s="110"/>
      <c r="X1353" s="110"/>
      <c r="Y1353" s="110"/>
      <c r="Z1353" s="110"/>
      <c r="AA1353" s="110"/>
      <c r="AB1353" s="110"/>
      <c r="AC1353" s="110"/>
      <c r="AD1353" s="110"/>
      <c r="AE1353" s="110"/>
      <c r="AF1353" s="204"/>
      <c r="AG1353" s="29" t="s">
        <v>197</v>
      </c>
      <c r="AH1353" s="118"/>
      <c r="AI1353" s="159"/>
      <c r="AJ1353" s="182" t="s">
        <v>1401</v>
      </c>
      <c r="AK1353" s="182"/>
      <c r="AL1353" s="182"/>
      <c r="AM1353" s="182"/>
      <c r="AN1353" s="182"/>
      <c r="AO1353" s="70">
        <f>MAX(AO$26:AO1352)+1</f>
        <v>1262</v>
      </c>
      <c r="AP1353" s="70" t="s">
        <v>142</v>
      </c>
      <c r="AQ1353" s="70" t="str">
        <f t="shared" ref="AQ1353:AQ1391" si="207">CONCATENATE(AO1353,AP1353)</f>
        <v>1262.</v>
      </c>
      <c r="AS1353" s="70"/>
      <c r="AV1353" s="114"/>
    </row>
    <row r="1354" spans="1:48" ht="22.5" customHeight="1" x14ac:dyDescent="0.25">
      <c r="A1354" s="93" t="str">
        <f t="shared" si="206"/>
        <v>1263.</v>
      </c>
      <c r="B1354" s="93">
        <v>3570</v>
      </c>
      <c r="C1354" s="222" t="s">
        <v>885</v>
      </c>
      <c r="D1354" s="109">
        <v>1987</v>
      </c>
      <c r="E1354" s="4" t="s">
        <v>23</v>
      </c>
      <c r="F1354" s="4" t="s">
        <v>24</v>
      </c>
      <c r="G1354" s="4">
        <v>5</v>
      </c>
      <c r="H1354" s="4">
        <v>6</v>
      </c>
      <c r="I1354" s="26">
        <v>4697.3</v>
      </c>
      <c r="J1354" s="11">
        <v>4006.8</v>
      </c>
      <c r="K1354" s="26">
        <v>4006.8</v>
      </c>
      <c r="L1354" s="36">
        <v>187</v>
      </c>
      <c r="M1354" s="15">
        <f t="shared" si="205"/>
        <v>1414083</v>
      </c>
      <c r="N1354" s="110"/>
      <c r="O1354" s="110"/>
      <c r="P1354" s="110"/>
      <c r="Q1354" s="11">
        <f t="shared" si="204"/>
        <v>1414083</v>
      </c>
      <c r="R1354" s="110">
        <v>1414083</v>
      </c>
      <c r="S1354" s="111"/>
      <c r="T1354" s="110"/>
      <c r="U1354" s="110"/>
      <c r="V1354" s="110"/>
      <c r="W1354" s="110"/>
      <c r="X1354" s="110"/>
      <c r="Y1354" s="110"/>
      <c r="Z1354" s="110"/>
      <c r="AA1354" s="110"/>
      <c r="AB1354" s="110"/>
      <c r="AC1354" s="110"/>
      <c r="AD1354" s="110"/>
      <c r="AE1354" s="11"/>
      <c r="AF1354" s="204"/>
      <c r="AG1354" s="29" t="s">
        <v>197</v>
      </c>
      <c r="AH1354" s="118"/>
      <c r="AI1354" s="159"/>
      <c r="AJ1354" s="182" t="s">
        <v>1399</v>
      </c>
      <c r="AK1354" s="182"/>
      <c r="AL1354" s="182"/>
      <c r="AM1354" s="182"/>
      <c r="AN1354" s="182"/>
      <c r="AO1354" s="70">
        <f>MAX(AO$26:AO1353)+1</f>
        <v>1263</v>
      </c>
      <c r="AP1354" s="70" t="s">
        <v>142</v>
      </c>
      <c r="AQ1354" s="70" t="str">
        <f t="shared" si="207"/>
        <v>1263.</v>
      </c>
      <c r="AS1354" s="70"/>
      <c r="AV1354" s="114"/>
    </row>
    <row r="1355" spans="1:48" ht="22.5" customHeight="1" x14ac:dyDescent="0.25">
      <c r="A1355" s="93" t="str">
        <f t="shared" si="206"/>
        <v>1264.</v>
      </c>
      <c r="B1355" s="93">
        <v>3305</v>
      </c>
      <c r="C1355" s="222" t="s">
        <v>784</v>
      </c>
      <c r="D1355" s="109">
        <v>1989</v>
      </c>
      <c r="E1355" s="4" t="s">
        <v>23</v>
      </c>
      <c r="F1355" s="4" t="s">
        <v>26</v>
      </c>
      <c r="G1355" s="4">
        <v>5</v>
      </c>
      <c r="H1355" s="4">
        <v>6</v>
      </c>
      <c r="I1355" s="26">
        <v>7230.9</v>
      </c>
      <c r="J1355" s="11">
        <v>6417.5</v>
      </c>
      <c r="K1355" s="26">
        <v>6417.5</v>
      </c>
      <c r="L1355" s="36">
        <v>261</v>
      </c>
      <c r="M1355" s="15">
        <f t="shared" si="205"/>
        <v>716294</v>
      </c>
      <c r="N1355" s="110"/>
      <c r="O1355" s="110"/>
      <c r="P1355" s="110"/>
      <c r="Q1355" s="11">
        <f t="shared" si="204"/>
        <v>716294</v>
      </c>
      <c r="R1355" s="110">
        <v>716294</v>
      </c>
      <c r="S1355" s="111"/>
      <c r="T1355" s="110"/>
      <c r="U1355" s="110"/>
      <c r="V1355" s="110"/>
      <c r="W1355" s="110"/>
      <c r="X1355" s="110"/>
      <c r="Y1355" s="110"/>
      <c r="Z1355" s="110"/>
      <c r="AA1355" s="110"/>
      <c r="AB1355" s="110"/>
      <c r="AC1355" s="110"/>
      <c r="AD1355" s="110"/>
      <c r="AE1355" s="11"/>
      <c r="AF1355" s="204"/>
      <c r="AG1355" s="29" t="s">
        <v>197</v>
      </c>
      <c r="AH1355" s="118"/>
      <c r="AI1355" s="159"/>
      <c r="AJ1355" s="182" t="s">
        <v>1399</v>
      </c>
      <c r="AK1355" s="182"/>
      <c r="AL1355" s="182"/>
      <c r="AM1355" s="182"/>
      <c r="AN1355" s="182"/>
      <c r="AO1355" s="70">
        <f>MAX(AO$26:AO1354)+1</f>
        <v>1264</v>
      </c>
      <c r="AP1355" s="70" t="s">
        <v>142</v>
      </c>
      <c r="AQ1355" s="70" t="str">
        <f t="shared" si="207"/>
        <v>1264.</v>
      </c>
      <c r="AS1355" s="70"/>
      <c r="AV1355" s="114"/>
    </row>
    <row r="1356" spans="1:48" ht="22.5" customHeight="1" x14ac:dyDescent="0.25">
      <c r="A1356" s="93" t="str">
        <f t="shared" si="206"/>
        <v>1265.</v>
      </c>
      <c r="B1356" s="93">
        <v>3572</v>
      </c>
      <c r="C1356" s="222" t="s">
        <v>778</v>
      </c>
      <c r="D1356" s="109">
        <v>1993</v>
      </c>
      <c r="E1356" s="4" t="s">
        <v>23</v>
      </c>
      <c r="F1356" s="4" t="s">
        <v>24</v>
      </c>
      <c r="G1356" s="4">
        <v>5</v>
      </c>
      <c r="H1356" s="4">
        <v>4</v>
      </c>
      <c r="I1356" s="26">
        <v>3354.8</v>
      </c>
      <c r="J1356" s="11">
        <v>3004.3</v>
      </c>
      <c r="K1356" s="26">
        <v>3004.3</v>
      </c>
      <c r="L1356" s="36">
        <v>135</v>
      </c>
      <c r="M1356" s="15">
        <f t="shared" si="205"/>
        <v>1554445.28</v>
      </c>
      <c r="N1356" s="110"/>
      <c r="O1356" s="110"/>
      <c r="P1356" s="110"/>
      <c r="Q1356" s="11">
        <f t="shared" si="204"/>
        <v>1554445.28</v>
      </c>
      <c r="R1356" s="110">
        <v>1554445.28</v>
      </c>
      <c r="S1356" s="111"/>
      <c r="T1356" s="110"/>
      <c r="U1356" s="110"/>
      <c r="V1356" s="110"/>
      <c r="W1356" s="110"/>
      <c r="X1356" s="110"/>
      <c r="Y1356" s="110"/>
      <c r="Z1356" s="110"/>
      <c r="AA1356" s="110"/>
      <c r="AB1356" s="110"/>
      <c r="AC1356" s="110"/>
      <c r="AD1356" s="110"/>
      <c r="AE1356" s="110"/>
      <c r="AF1356" s="204"/>
      <c r="AG1356" s="29" t="s">
        <v>197</v>
      </c>
      <c r="AH1356" s="118"/>
      <c r="AI1356" s="159"/>
      <c r="AJ1356" s="182" t="s">
        <v>1395</v>
      </c>
      <c r="AK1356" s="182"/>
      <c r="AL1356" s="182"/>
      <c r="AM1356" s="182"/>
      <c r="AN1356" s="182"/>
      <c r="AO1356" s="70">
        <f>MAX(AO$26:AO1355)+1</f>
        <v>1265</v>
      </c>
      <c r="AP1356" s="70" t="s">
        <v>142</v>
      </c>
      <c r="AQ1356" s="70" t="str">
        <f t="shared" si="207"/>
        <v>1265.</v>
      </c>
      <c r="AS1356" s="70"/>
      <c r="AV1356" s="114"/>
    </row>
    <row r="1357" spans="1:48" ht="22.5" customHeight="1" x14ac:dyDescent="0.25">
      <c r="A1357" s="93" t="str">
        <f t="shared" si="206"/>
        <v>1266.</v>
      </c>
      <c r="B1357" s="93">
        <v>3413</v>
      </c>
      <c r="C1357" s="222" t="s">
        <v>896</v>
      </c>
      <c r="D1357" s="109">
        <v>1989</v>
      </c>
      <c r="E1357" s="27" t="s">
        <v>23</v>
      </c>
      <c r="F1357" s="4" t="s">
        <v>26</v>
      </c>
      <c r="G1357" s="109">
        <v>5</v>
      </c>
      <c r="H1357" s="109">
        <v>3</v>
      </c>
      <c r="I1357" s="13">
        <v>3643.8</v>
      </c>
      <c r="J1357" s="11">
        <v>3241</v>
      </c>
      <c r="K1357" s="26">
        <v>3241</v>
      </c>
      <c r="L1357" s="36">
        <v>100</v>
      </c>
      <c r="M1357" s="15">
        <f t="shared" si="205"/>
        <v>1446290</v>
      </c>
      <c r="N1357" s="110"/>
      <c r="O1357" s="110"/>
      <c r="P1357" s="110"/>
      <c r="Q1357" s="11">
        <f t="shared" si="204"/>
        <v>1446290</v>
      </c>
      <c r="R1357" s="110"/>
      <c r="S1357" s="111"/>
      <c r="T1357" s="110"/>
      <c r="U1357" s="110">
        <v>848</v>
      </c>
      <c r="V1357" s="110">
        <v>1446290</v>
      </c>
      <c r="W1357" s="110"/>
      <c r="X1357" s="110"/>
      <c r="Y1357" s="110"/>
      <c r="Z1357" s="110"/>
      <c r="AA1357" s="110"/>
      <c r="AB1357" s="110"/>
      <c r="AC1357" s="110"/>
      <c r="AD1357" s="110"/>
      <c r="AE1357" s="110"/>
      <c r="AF1357" s="204"/>
      <c r="AG1357" s="29" t="s">
        <v>197</v>
      </c>
      <c r="AH1357" s="118"/>
      <c r="AI1357" s="159"/>
      <c r="AJ1357" s="182"/>
      <c r="AK1357" s="182"/>
      <c r="AL1357" s="182"/>
      <c r="AM1357" s="182"/>
      <c r="AN1357" s="182"/>
      <c r="AO1357" s="70">
        <f>MAX(AO$26:AO1356)+1</f>
        <v>1266</v>
      </c>
      <c r="AP1357" s="70" t="s">
        <v>142</v>
      </c>
      <c r="AQ1357" s="70" t="str">
        <f t="shared" si="207"/>
        <v>1266.</v>
      </c>
      <c r="AS1357" s="70"/>
      <c r="AV1357" s="114"/>
    </row>
    <row r="1358" spans="1:48" ht="22.5" customHeight="1" x14ac:dyDescent="0.25">
      <c r="A1358" s="93" t="str">
        <f t="shared" si="206"/>
        <v>1267.</v>
      </c>
      <c r="B1358" s="93">
        <v>3359</v>
      </c>
      <c r="C1358" s="225" t="s">
        <v>768</v>
      </c>
      <c r="D1358" s="109">
        <v>1959</v>
      </c>
      <c r="E1358" s="27" t="s">
        <v>23</v>
      </c>
      <c r="F1358" s="4" t="s">
        <v>24</v>
      </c>
      <c r="G1358" s="109">
        <v>3</v>
      </c>
      <c r="H1358" s="109">
        <v>3</v>
      </c>
      <c r="I1358" s="13">
        <v>1926.3</v>
      </c>
      <c r="J1358" s="11">
        <v>1549.2</v>
      </c>
      <c r="K1358" s="26">
        <v>1549.2</v>
      </c>
      <c r="L1358" s="36">
        <v>26</v>
      </c>
      <c r="M1358" s="15">
        <f t="shared" si="205"/>
        <v>794923.4</v>
      </c>
      <c r="N1358" s="110"/>
      <c r="O1358" s="110"/>
      <c r="P1358" s="110"/>
      <c r="Q1358" s="11">
        <f t="shared" si="204"/>
        <v>794923.4</v>
      </c>
      <c r="R1358" s="110">
        <v>794923.4</v>
      </c>
      <c r="S1358" s="111"/>
      <c r="T1358" s="110"/>
      <c r="U1358" s="110"/>
      <c r="V1358" s="110"/>
      <c r="W1358" s="110"/>
      <c r="X1358" s="110"/>
      <c r="Y1358" s="110"/>
      <c r="Z1358" s="110"/>
      <c r="AA1358" s="110"/>
      <c r="AB1358" s="110"/>
      <c r="AC1358" s="110"/>
      <c r="AD1358" s="110"/>
      <c r="AE1358" s="110"/>
      <c r="AF1358" s="204"/>
      <c r="AG1358" s="29" t="s">
        <v>197</v>
      </c>
      <c r="AH1358" s="118"/>
      <c r="AI1358" s="159"/>
      <c r="AJ1358" s="182" t="s">
        <v>1395</v>
      </c>
      <c r="AK1358" s="182"/>
      <c r="AL1358" s="182"/>
      <c r="AM1358" s="182"/>
      <c r="AN1358" s="182"/>
      <c r="AO1358" s="70">
        <f>MAX(AO$26:AO1357)+1</f>
        <v>1267</v>
      </c>
      <c r="AP1358" s="70" t="s">
        <v>142</v>
      </c>
      <c r="AQ1358" s="70" t="str">
        <f t="shared" si="207"/>
        <v>1267.</v>
      </c>
      <c r="AV1358" s="114"/>
    </row>
    <row r="1359" spans="1:48" ht="22.5" customHeight="1" x14ac:dyDescent="0.25">
      <c r="A1359" s="93" t="str">
        <f t="shared" si="206"/>
        <v>1268.</v>
      </c>
      <c r="B1359" s="93">
        <v>3334</v>
      </c>
      <c r="C1359" s="222" t="s">
        <v>111</v>
      </c>
      <c r="D1359" s="109">
        <v>1971</v>
      </c>
      <c r="E1359" s="27" t="s">
        <v>23</v>
      </c>
      <c r="F1359" s="4" t="s">
        <v>24</v>
      </c>
      <c r="G1359" s="109">
        <v>5</v>
      </c>
      <c r="H1359" s="109">
        <v>4</v>
      </c>
      <c r="I1359" s="13">
        <v>2869.8</v>
      </c>
      <c r="J1359" s="11">
        <v>2590.8000000000002</v>
      </c>
      <c r="K1359" s="26">
        <v>2590.8000000000002</v>
      </c>
      <c r="L1359" s="36">
        <v>94</v>
      </c>
      <c r="M1359" s="15">
        <f t="shared" si="205"/>
        <v>244392</v>
      </c>
      <c r="N1359" s="110"/>
      <c r="O1359" s="110"/>
      <c r="P1359" s="110"/>
      <c r="Q1359" s="11">
        <f t="shared" si="204"/>
        <v>244392</v>
      </c>
      <c r="R1359" s="110">
        <v>244392</v>
      </c>
      <c r="S1359" s="111"/>
      <c r="T1359" s="110"/>
      <c r="U1359" s="110"/>
      <c r="V1359" s="110"/>
      <c r="W1359" s="110"/>
      <c r="X1359" s="110"/>
      <c r="Y1359" s="110"/>
      <c r="Z1359" s="110"/>
      <c r="AA1359" s="110"/>
      <c r="AB1359" s="110"/>
      <c r="AC1359" s="110"/>
      <c r="AD1359" s="110"/>
      <c r="AE1359" s="110"/>
      <c r="AF1359" s="204"/>
      <c r="AG1359" s="29" t="s">
        <v>197</v>
      </c>
      <c r="AH1359" s="118"/>
      <c r="AI1359" s="159"/>
      <c r="AJ1359" s="182" t="s">
        <v>1396</v>
      </c>
      <c r="AK1359" s="182"/>
      <c r="AL1359" s="182"/>
      <c r="AM1359" s="182"/>
      <c r="AN1359" s="182"/>
      <c r="AO1359" s="70">
        <f>MAX(AO$26:AO1358)+1</f>
        <v>1268</v>
      </c>
      <c r="AP1359" s="70" t="s">
        <v>142</v>
      </c>
      <c r="AQ1359" s="70" t="str">
        <f t="shared" si="207"/>
        <v>1268.</v>
      </c>
      <c r="AS1359" s="70"/>
      <c r="AV1359" s="114"/>
    </row>
    <row r="1360" spans="1:48" ht="22.5" customHeight="1" x14ac:dyDescent="0.25">
      <c r="A1360" s="93" t="str">
        <f t="shared" si="206"/>
        <v>1269.</v>
      </c>
      <c r="B1360" s="93">
        <v>3340</v>
      </c>
      <c r="C1360" s="222" t="s">
        <v>890</v>
      </c>
      <c r="D1360" s="109">
        <v>1976</v>
      </c>
      <c r="E1360" s="27" t="s">
        <v>23</v>
      </c>
      <c r="F1360" s="4" t="s">
        <v>26</v>
      </c>
      <c r="G1360" s="109">
        <v>5</v>
      </c>
      <c r="H1360" s="109">
        <v>6</v>
      </c>
      <c r="I1360" s="13">
        <v>5180.3</v>
      </c>
      <c r="J1360" s="11">
        <v>4733.8</v>
      </c>
      <c r="K1360" s="26">
        <v>4733.8</v>
      </c>
      <c r="L1360" s="36">
        <v>180</v>
      </c>
      <c r="M1360" s="15">
        <f t="shared" si="205"/>
        <v>711532</v>
      </c>
      <c r="N1360" s="110"/>
      <c r="O1360" s="110"/>
      <c r="P1360" s="110"/>
      <c r="Q1360" s="11">
        <f t="shared" ref="Q1360:Q1391" si="208">M1360</f>
        <v>711532</v>
      </c>
      <c r="R1360" s="110">
        <f>544403+167129</f>
        <v>711532</v>
      </c>
      <c r="S1360" s="111"/>
      <c r="T1360" s="110"/>
      <c r="U1360" s="110"/>
      <c r="V1360" s="110"/>
      <c r="W1360" s="110"/>
      <c r="X1360" s="110"/>
      <c r="Y1360" s="110"/>
      <c r="Z1360" s="110"/>
      <c r="AA1360" s="110"/>
      <c r="AB1360" s="110"/>
      <c r="AC1360" s="110"/>
      <c r="AD1360" s="110"/>
      <c r="AE1360" s="110"/>
      <c r="AF1360" s="204"/>
      <c r="AG1360" s="29" t="s">
        <v>197</v>
      </c>
      <c r="AH1360" s="118"/>
      <c r="AI1360" s="159"/>
      <c r="AJ1360" s="182" t="s">
        <v>1394</v>
      </c>
      <c r="AK1360" s="182"/>
      <c r="AL1360" s="182"/>
      <c r="AM1360" s="182"/>
      <c r="AN1360" s="182"/>
      <c r="AO1360" s="70">
        <f>MAX(AO$26:AO1359)+1</f>
        <v>1269</v>
      </c>
      <c r="AP1360" s="70" t="s">
        <v>142</v>
      </c>
      <c r="AQ1360" s="70" t="str">
        <f t="shared" si="207"/>
        <v>1269.</v>
      </c>
      <c r="AS1360" s="70"/>
      <c r="AV1360" s="114"/>
    </row>
    <row r="1361" spans="1:48" ht="22.5" customHeight="1" x14ac:dyDescent="0.25">
      <c r="A1361" s="93" t="str">
        <f t="shared" si="206"/>
        <v>1270.</v>
      </c>
      <c r="B1361" s="93">
        <v>3335</v>
      </c>
      <c r="C1361" s="222" t="s">
        <v>889</v>
      </c>
      <c r="D1361" s="109">
        <v>1987</v>
      </c>
      <c r="E1361" s="27" t="s">
        <v>23</v>
      </c>
      <c r="F1361" s="4" t="s">
        <v>26</v>
      </c>
      <c r="G1361" s="109">
        <v>5</v>
      </c>
      <c r="H1361" s="109">
        <v>4</v>
      </c>
      <c r="I1361" s="13">
        <v>4968.8999999999996</v>
      </c>
      <c r="J1361" s="11">
        <v>4428.8</v>
      </c>
      <c r="K1361" s="26">
        <v>4428.8</v>
      </c>
      <c r="L1361" s="36">
        <v>94</v>
      </c>
      <c r="M1361" s="15">
        <f t="shared" si="205"/>
        <v>663225</v>
      </c>
      <c r="N1361" s="110"/>
      <c r="O1361" s="110"/>
      <c r="P1361" s="110"/>
      <c r="Q1361" s="11">
        <f t="shared" si="208"/>
        <v>663225</v>
      </c>
      <c r="R1361" s="110">
        <v>663225</v>
      </c>
      <c r="S1361" s="111"/>
      <c r="T1361" s="110"/>
      <c r="U1361" s="110"/>
      <c r="V1361" s="110"/>
      <c r="W1361" s="110"/>
      <c r="X1361" s="110"/>
      <c r="Y1361" s="110"/>
      <c r="Z1361" s="110"/>
      <c r="AA1361" s="110"/>
      <c r="AB1361" s="110"/>
      <c r="AC1361" s="110"/>
      <c r="AD1361" s="110"/>
      <c r="AE1361" s="110"/>
      <c r="AF1361" s="204"/>
      <c r="AG1361" s="29" t="s">
        <v>197</v>
      </c>
      <c r="AH1361" s="118"/>
      <c r="AI1361" s="159"/>
      <c r="AJ1361" s="182" t="s">
        <v>1396</v>
      </c>
      <c r="AK1361" s="182"/>
      <c r="AL1361" s="182"/>
      <c r="AM1361" s="182"/>
      <c r="AN1361" s="182"/>
      <c r="AO1361" s="70">
        <f>MAX(AO$26:AO1360)+1</f>
        <v>1270</v>
      </c>
      <c r="AP1361" s="70" t="s">
        <v>142</v>
      </c>
      <c r="AQ1361" s="70" t="str">
        <f t="shared" si="207"/>
        <v>1270.</v>
      </c>
      <c r="AS1361" s="70"/>
      <c r="AV1361" s="114"/>
    </row>
    <row r="1362" spans="1:48" ht="22.5" customHeight="1" x14ac:dyDescent="0.25">
      <c r="A1362" s="93" t="str">
        <f t="shared" si="206"/>
        <v>1271.</v>
      </c>
      <c r="B1362" s="93">
        <v>3464</v>
      </c>
      <c r="C1362" s="222" t="s">
        <v>893</v>
      </c>
      <c r="D1362" s="109">
        <v>1986</v>
      </c>
      <c r="E1362" s="27" t="s">
        <v>23</v>
      </c>
      <c r="F1362" s="4" t="s">
        <v>24</v>
      </c>
      <c r="G1362" s="109">
        <v>5</v>
      </c>
      <c r="H1362" s="109">
        <v>4</v>
      </c>
      <c r="I1362" s="13">
        <v>3240.1</v>
      </c>
      <c r="J1362" s="11">
        <v>2544.1</v>
      </c>
      <c r="K1362" s="26">
        <v>2544.1</v>
      </c>
      <c r="L1362" s="36">
        <v>101</v>
      </c>
      <c r="M1362" s="15">
        <f t="shared" si="205"/>
        <v>1176030</v>
      </c>
      <c r="N1362" s="110"/>
      <c r="O1362" s="110"/>
      <c r="P1362" s="110"/>
      <c r="Q1362" s="11">
        <f t="shared" si="208"/>
        <v>1176030</v>
      </c>
      <c r="R1362" s="110"/>
      <c r="S1362" s="111"/>
      <c r="T1362" s="110"/>
      <c r="U1362" s="110">
        <v>711</v>
      </c>
      <c r="V1362" s="110">
        <v>1176030</v>
      </c>
      <c r="W1362" s="110"/>
      <c r="X1362" s="110"/>
      <c r="Y1362" s="110"/>
      <c r="Z1362" s="110"/>
      <c r="AA1362" s="110"/>
      <c r="AB1362" s="110"/>
      <c r="AC1362" s="110"/>
      <c r="AD1362" s="110"/>
      <c r="AE1362" s="110"/>
      <c r="AF1362" s="204"/>
      <c r="AG1362" s="29" t="s">
        <v>197</v>
      </c>
      <c r="AH1362" s="118"/>
      <c r="AI1362" s="159"/>
      <c r="AJ1362" s="182"/>
      <c r="AK1362" s="182"/>
      <c r="AL1362" s="182"/>
      <c r="AM1362" s="182"/>
      <c r="AN1362" s="182"/>
      <c r="AO1362" s="70">
        <f>MAX(AO$26:AO1361)+1</f>
        <v>1271</v>
      </c>
      <c r="AP1362" s="70" t="s">
        <v>142</v>
      </c>
      <c r="AQ1362" s="70" t="str">
        <f t="shared" si="207"/>
        <v>1271.</v>
      </c>
      <c r="AS1362" s="70"/>
      <c r="AV1362" s="114"/>
    </row>
    <row r="1363" spans="1:48" ht="22.5" customHeight="1" x14ac:dyDescent="0.25">
      <c r="A1363" s="93" t="str">
        <f t="shared" si="206"/>
        <v>1272.</v>
      </c>
      <c r="B1363" s="93">
        <v>3300</v>
      </c>
      <c r="C1363" s="222" t="s">
        <v>888</v>
      </c>
      <c r="D1363" s="109">
        <v>1989</v>
      </c>
      <c r="E1363" s="27" t="s">
        <v>23</v>
      </c>
      <c r="F1363" s="4" t="s">
        <v>24</v>
      </c>
      <c r="G1363" s="109">
        <v>5</v>
      </c>
      <c r="H1363" s="109">
        <v>6</v>
      </c>
      <c r="I1363" s="13">
        <v>4007.3</v>
      </c>
      <c r="J1363" s="11">
        <v>3576.7</v>
      </c>
      <c r="K1363" s="26">
        <v>3434.1</v>
      </c>
      <c r="L1363" s="36">
        <v>143</v>
      </c>
      <c r="M1363" s="15">
        <f t="shared" si="205"/>
        <v>595025</v>
      </c>
      <c r="N1363" s="110"/>
      <c r="O1363" s="110"/>
      <c r="P1363" s="110"/>
      <c r="Q1363" s="11">
        <f t="shared" si="208"/>
        <v>595025</v>
      </c>
      <c r="R1363" s="110">
        <v>595025</v>
      </c>
      <c r="S1363" s="111"/>
      <c r="T1363" s="110"/>
      <c r="U1363" s="110"/>
      <c r="V1363" s="110"/>
      <c r="W1363" s="110"/>
      <c r="X1363" s="110"/>
      <c r="Y1363" s="110"/>
      <c r="Z1363" s="110"/>
      <c r="AA1363" s="110"/>
      <c r="AB1363" s="110"/>
      <c r="AC1363" s="110"/>
      <c r="AD1363" s="110"/>
      <c r="AE1363" s="11"/>
      <c r="AF1363" s="204"/>
      <c r="AG1363" s="29" t="s">
        <v>197</v>
      </c>
      <c r="AH1363" s="118"/>
      <c r="AI1363" s="159"/>
      <c r="AJ1363" s="182" t="s">
        <v>1399</v>
      </c>
      <c r="AK1363" s="182"/>
      <c r="AL1363" s="182"/>
      <c r="AM1363" s="182"/>
      <c r="AN1363" s="182"/>
      <c r="AO1363" s="70">
        <f>MAX(AO$26:AO1362)+1</f>
        <v>1272</v>
      </c>
      <c r="AP1363" s="70" t="s">
        <v>142</v>
      </c>
      <c r="AQ1363" s="70" t="str">
        <f t="shared" si="207"/>
        <v>1272.</v>
      </c>
      <c r="AS1363" s="70"/>
      <c r="AV1363" s="114"/>
    </row>
    <row r="1364" spans="1:48" ht="22.5" customHeight="1" x14ac:dyDescent="0.25">
      <c r="A1364" s="93" t="str">
        <f t="shared" si="206"/>
        <v>1273.</v>
      </c>
      <c r="B1364" s="93">
        <v>3415</v>
      </c>
      <c r="C1364" s="222" t="s">
        <v>897</v>
      </c>
      <c r="D1364" s="109">
        <v>1989</v>
      </c>
      <c r="E1364" s="27" t="s">
        <v>23</v>
      </c>
      <c r="F1364" s="4" t="s">
        <v>24</v>
      </c>
      <c r="G1364" s="109">
        <v>5</v>
      </c>
      <c r="H1364" s="109">
        <v>6</v>
      </c>
      <c r="I1364" s="13">
        <v>5464.8</v>
      </c>
      <c r="J1364" s="11">
        <v>4821.1000000000004</v>
      </c>
      <c r="K1364" s="26">
        <v>4821.1000000000004</v>
      </c>
      <c r="L1364" s="36">
        <v>215</v>
      </c>
      <c r="M1364" s="15">
        <f t="shared" si="205"/>
        <v>1184522</v>
      </c>
      <c r="N1364" s="110"/>
      <c r="O1364" s="110"/>
      <c r="P1364" s="110"/>
      <c r="Q1364" s="11">
        <f t="shared" si="208"/>
        <v>1184522</v>
      </c>
      <c r="R1364" s="110">
        <v>1184522</v>
      </c>
      <c r="S1364" s="111"/>
      <c r="T1364" s="110"/>
      <c r="U1364" s="110"/>
      <c r="V1364" s="110"/>
      <c r="W1364" s="110"/>
      <c r="X1364" s="110"/>
      <c r="Y1364" s="110"/>
      <c r="Z1364" s="110"/>
      <c r="AA1364" s="110"/>
      <c r="AB1364" s="110"/>
      <c r="AC1364" s="110"/>
      <c r="AD1364" s="110"/>
      <c r="AE1364" s="110"/>
      <c r="AF1364" s="204"/>
      <c r="AG1364" s="29" t="s">
        <v>197</v>
      </c>
      <c r="AH1364" s="118"/>
      <c r="AI1364" s="159"/>
      <c r="AJ1364" s="182" t="s">
        <v>1396</v>
      </c>
      <c r="AK1364" s="182"/>
      <c r="AL1364" s="182"/>
      <c r="AM1364" s="182"/>
      <c r="AN1364" s="182"/>
      <c r="AO1364" s="70">
        <f>MAX(AO$26:AO1363)+1</f>
        <v>1273</v>
      </c>
      <c r="AP1364" s="70" t="s">
        <v>142</v>
      </c>
      <c r="AQ1364" s="70" t="str">
        <f t="shared" si="207"/>
        <v>1273.</v>
      </c>
      <c r="AS1364" s="70"/>
      <c r="AV1364" s="114"/>
    </row>
    <row r="1365" spans="1:48" ht="22.5" customHeight="1" x14ac:dyDescent="0.25">
      <c r="A1365" s="93" t="str">
        <f t="shared" si="206"/>
        <v>1274.</v>
      </c>
      <c r="B1365" s="93">
        <v>3506</v>
      </c>
      <c r="C1365" s="222" t="s">
        <v>900</v>
      </c>
      <c r="D1365" s="109">
        <v>1989</v>
      </c>
      <c r="E1365" s="27" t="s">
        <v>23</v>
      </c>
      <c r="F1365" s="4" t="s">
        <v>24</v>
      </c>
      <c r="G1365" s="109">
        <v>3</v>
      </c>
      <c r="H1365" s="109">
        <v>2</v>
      </c>
      <c r="I1365" s="13">
        <v>1418.3</v>
      </c>
      <c r="J1365" s="11">
        <v>1306</v>
      </c>
      <c r="K1365" s="26">
        <v>1306</v>
      </c>
      <c r="L1365" s="36">
        <v>52</v>
      </c>
      <c r="M1365" s="15">
        <f t="shared" si="205"/>
        <v>356765</v>
      </c>
      <c r="N1365" s="110"/>
      <c r="O1365" s="110"/>
      <c r="P1365" s="110"/>
      <c r="Q1365" s="11">
        <f t="shared" si="208"/>
        <v>356765</v>
      </c>
      <c r="R1365" s="110">
        <f>163850+168615</f>
        <v>332465</v>
      </c>
      <c r="S1365" s="111"/>
      <c r="T1365" s="110"/>
      <c r="U1365" s="110"/>
      <c r="V1365" s="110"/>
      <c r="W1365" s="110"/>
      <c r="X1365" s="110"/>
      <c r="Y1365" s="110">
        <v>4.87</v>
      </c>
      <c r="Z1365" s="110">
        <v>24300</v>
      </c>
      <c r="AA1365" s="110"/>
      <c r="AB1365" s="110"/>
      <c r="AC1365" s="110"/>
      <c r="AD1365" s="110"/>
      <c r="AE1365" s="110"/>
      <c r="AF1365" s="204"/>
      <c r="AG1365" s="29" t="s">
        <v>197</v>
      </c>
      <c r="AH1365" s="118"/>
      <c r="AI1365" s="159"/>
      <c r="AJ1365" s="182" t="s">
        <v>1394</v>
      </c>
      <c r="AK1365" s="182"/>
      <c r="AL1365" s="182"/>
      <c r="AM1365" s="182"/>
      <c r="AN1365" s="182"/>
      <c r="AO1365" s="70">
        <f>MAX(AO$26:AO1364)+1</f>
        <v>1274</v>
      </c>
      <c r="AP1365" s="70" t="s">
        <v>142</v>
      </c>
      <c r="AQ1365" s="70" t="str">
        <f t="shared" si="207"/>
        <v>1274.</v>
      </c>
      <c r="AV1365" s="114"/>
    </row>
    <row r="1366" spans="1:48" ht="22.5" customHeight="1" x14ac:dyDescent="0.25">
      <c r="A1366" s="93" t="str">
        <f t="shared" si="206"/>
        <v>1275.</v>
      </c>
      <c r="B1366" s="93">
        <v>3276</v>
      </c>
      <c r="C1366" s="225" t="s">
        <v>887</v>
      </c>
      <c r="D1366" s="109">
        <v>1993</v>
      </c>
      <c r="E1366" s="27" t="s">
        <v>23</v>
      </c>
      <c r="F1366" s="4" t="s">
        <v>26</v>
      </c>
      <c r="G1366" s="109">
        <v>5</v>
      </c>
      <c r="H1366" s="109">
        <v>5</v>
      </c>
      <c r="I1366" s="13">
        <v>6215.6</v>
      </c>
      <c r="J1366" s="11">
        <v>5619.6</v>
      </c>
      <c r="K1366" s="26">
        <v>5619.6</v>
      </c>
      <c r="L1366" s="36">
        <v>214</v>
      </c>
      <c r="M1366" s="15">
        <f t="shared" si="205"/>
        <v>329144</v>
      </c>
      <c r="N1366" s="110"/>
      <c r="O1366" s="110"/>
      <c r="P1366" s="110"/>
      <c r="Q1366" s="11">
        <f t="shared" si="208"/>
        <v>329144</v>
      </c>
      <c r="R1366" s="110">
        <v>329144</v>
      </c>
      <c r="S1366" s="111"/>
      <c r="T1366" s="110"/>
      <c r="U1366" s="110"/>
      <c r="V1366" s="110"/>
      <c r="W1366" s="110"/>
      <c r="X1366" s="110"/>
      <c r="Y1366" s="110"/>
      <c r="Z1366" s="110"/>
      <c r="AA1366" s="110"/>
      <c r="AB1366" s="110"/>
      <c r="AC1366" s="110"/>
      <c r="AD1366" s="110"/>
      <c r="AE1366" s="110"/>
      <c r="AF1366" s="204"/>
      <c r="AG1366" s="29" t="s">
        <v>197</v>
      </c>
      <c r="AH1366" s="118"/>
      <c r="AI1366" s="159"/>
      <c r="AJ1366" s="182" t="s">
        <v>1405</v>
      </c>
      <c r="AK1366" s="182"/>
      <c r="AL1366" s="182"/>
      <c r="AM1366" s="182"/>
      <c r="AN1366" s="182"/>
      <c r="AO1366" s="70">
        <f>MAX(AO$26:AO1365)+1</f>
        <v>1275</v>
      </c>
      <c r="AP1366" s="70" t="s">
        <v>142</v>
      </c>
      <c r="AQ1366" s="70" t="str">
        <f t="shared" si="207"/>
        <v>1275.</v>
      </c>
      <c r="AS1366" s="70"/>
      <c r="AV1366" s="114"/>
    </row>
    <row r="1367" spans="1:48" ht="22.5" customHeight="1" x14ac:dyDescent="0.25">
      <c r="A1367" s="93" t="str">
        <f t="shared" si="206"/>
        <v>1276.</v>
      </c>
      <c r="B1367" s="93">
        <v>3543</v>
      </c>
      <c r="C1367" s="222" t="s">
        <v>891</v>
      </c>
      <c r="D1367" s="109">
        <v>1992</v>
      </c>
      <c r="E1367" s="27" t="s">
        <v>23</v>
      </c>
      <c r="F1367" s="4" t="s">
        <v>24</v>
      </c>
      <c r="G1367" s="109">
        <v>5</v>
      </c>
      <c r="H1367" s="109">
        <v>8</v>
      </c>
      <c r="I1367" s="13">
        <v>5484.2</v>
      </c>
      <c r="J1367" s="11">
        <v>5331.1</v>
      </c>
      <c r="K1367" s="26">
        <v>5331.1</v>
      </c>
      <c r="L1367" s="36">
        <v>217</v>
      </c>
      <c r="M1367" s="15">
        <f t="shared" ref="M1367:M1398" si="209">R1367+T1367+V1367+X1367+Z1367+AB1367+AE1367+AF1367</f>
        <v>1794489.98</v>
      </c>
      <c r="N1367" s="110"/>
      <c r="O1367" s="110"/>
      <c r="P1367" s="110"/>
      <c r="Q1367" s="11">
        <f t="shared" si="208"/>
        <v>1794489.98</v>
      </c>
      <c r="R1367" s="110"/>
      <c r="S1367" s="111"/>
      <c r="T1367" s="110"/>
      <c r="U1367" s="110"/>
      <c r="V1367" s="110"/>
      <c r="W1367" s="110"/>
      <c r="X1367" s="110"/>
      <c r="Y1367" s="110"/>
      <c r="Z1367" s="110"/>
      <c r="AA1367" s="110">
        <v>329</v>
      </c>
      <c r="AB1367" s="110">
        <v>1794489.98</v>
      </c>
      <c r="AC1367" s="110"/>
      <c r="AD1367" s="110"/>
      <c r="AE1367" s="110"/>
      <c r="AF1367" s="204"/>
      <c r="AG1367" s="29" t="s">
        <v>197</v>
      </c>
      <c r="AH1367" s="118"/>
      <c r="AI1367" s="159"/>
      <c r="AJ1367" s="182"/>
      <c r="AK1367" s="182"/>
      <c r="AL1367" s="182"/>
      <c r="AM1367" s="182"/>
      <c r="AN1367" s="182"/>
      <c r="AO1367" s="70">
        <f>MAX(AO$26:AO1366)+1</f>
        <v>1276</v>
      </c>
      <c r="AP1367" s="70" t="s">
        <v>142</v>
      </c>
      <c r="AQ1367" s="70" t="str">
        <f t="shared" si="207"/>
        <v>1276.</v>
      </c>
      <c r="AS1367" s="70"/>
      <c r="AV1367" s="114"/>
    </row>
    <row r="1368" spans="1:48" ht="22.5" customHeight="1" x14ac:dyDescent="0.25">
      <c r="A1368" s="93" t="str">
        <f t="shared" si="206"/>
        <v>1277.</v>
      </c>
      <c r="B1368" s="93">
        <v>3404</v>
      </c>
      <c r="C1368" s="222" t="s">
        <v>895</v>
      </c>
      <c r="D1368" s="109">
        <v>1991</v>
      </c>
      <c r="E1368" s="27" t="s">
        <v>23</v>
      </c>
      <c r="F1368" s="4" t="s">
        <v>26</v>
      </c>
      <c r="G1368" s="109">
        <v>5</v>
      </c>
      <c r="H1368" s="109">
        <v>4</v>
      </c>
      <c r="I1368" s="13">
        <v>4968.6000000000004</v>
      </c>
      <c r="J1368" s="11">
        <v>4401.6000000000004</v>
      </c>
      <c r="K1368" s="26">
        <v>4401.6000000000004</v>
      </c>
      <c r="L1368" s="36">
        <v>152</v>
      </c>
      <c r="M1368" s="15">
        <f t="shared" si="209"/>
        <v>1357215</v>
      </c>
      <c r="N1368" s="110"/>
      <c r="O1368" s="110"/>
      <c r="P1368" s="110"/>
      <c r="Q1368" s="11">
        <f t="shared" si="208"/>
        <v>1357215</v>
      </c>
      <c r="R1368" s="110">
        <v>1357215</v>
      </c>
      <c r="S1368" s="111"/>
      <c r="T1368" s="110"/>
      <c r="U1368" s="110"/>
      <c r="V1368" s="110"/>
      <c r="W1368" s="110"/>
      <c r="X1368" s="110"/>
      <c r="Y1368" s="110"/>
      <c r="Z1368" s="110"/>
      <c r="AA1368" s="110"/>
      <c r="AB1368" s="110"/>
      <c r="AC1368" s="110"/>
      <c r="AD1368" s="110"/>
      <c r="AE1368" s="11"/>
      <c r="AF1368" s="204"/>
      <c r="AG1368" s="29" t="s">
        <v>197</v>
      </c>
      <c r="AH1368" s="118"/>
      <c r="AI1368" s="159"/>
      <c r="AJ1368" s="182" t="s">
        <v>1399</v>
      </c>
      <c r="AK1368" s="182"/>
      <c r="AL1368" s="182"/>
      <c r="AM1368" s="182"/>
      <c r="AN1368" s="182"/>
      <c r="AO1368" s="70">
        <f>MAX(AO$26:AO1367)+1</f>
        <v>1277</v>
      </c>
      <c r="AP1368" s="70" t="s">
        <v>142</v>
      </c>
      <c r="AQ1368" s="70" t="str">
        <f t="shared" si="207"/>
        <v>1277.</v>
      </c>
      <c r="AS1368" s="70"/>
      <c r="AV1368" s="114"/>
    </row>
    <row r="1369" spans="1:48" ht="22.5" customHeight="1" x14ac:dyDescent="0.25">
      <c r="A1369" s="93" t="str">
        <f t="shared" si="206"/>
        <v>1278.</v>
      </c>
      <c r="B1369" s="93">
        <v>3573</v>
      </c>
      <c r="C1369" s="225" t="s">
        <v>907</v>
      </c>
      <c r="D1369" s="109">
        <v>1993</v>
      </c>
      <c r="E1369" s="27" t="s">
        <v>23</v>
      </c>
      <c r="F1369" s="4" t="s">
        <v>24</v>
      </c>
      <c r="G1369" s="109">
        <v>5</v>
      </c>
      <c r="H1369" s="109">
        <v>5</v>
      </c>
      <c r="I1369" s="13">
        <v>4407.3999999999996</v>
      </c>
      <c r="J1369" s="11">
        <v>3953.3</v>
      </c>
      <c r="K1369" s="26">
        <v>3953.3</v>
      </c>
      <c r="L1369" s="36">
        <v>164</v>
      </c>
      <c r="M1369" s="15">
        <f t="shared" si="209"/>
        <v>2104748</v>
      </c>
      <c r="N1369" s="110"/>
      <c r="O1369" s="110"/>
      <c r="P1369" s="110"/>
      <c r="Q1369" s="11">
        <f t="shared" si="208"/>
        <v>2104748</v>
      </c>
      <c r="R1369" s="110">
        <v>2104748</v>
      </c>
      <c r="S1369" s="111"/>
      <c r="T1369" s="110"/>
      <c r="U1369" s="110"/>
      <c r="V1369" s="110"/>
      <c r="W1369" s="110"/>
      <c r="X1369" s="110"/>
      <c r="Y1369" s="110"/>
      <c r="Z1369" s="110"/>
      <c r="AA1369" s="110"/>
      <c r="AB1369" s="110"/>
      <c r="AC1369" s="110"/>
      <c r="AD1369" s="110"/>
      <c r="AE1369" s="110"/>
      <c r="AF1369" s="204"/>
      <c r="AG1369" s="29" t="s">
        <v>197</v>
      </c>
      <c r="AH1369" s="118"/>
      <c r="AI1369" s="159"/>
      <c r="AJ1369" s="182" t="s">
        <v>1395</v>
      </c>
      <c r="AK1369" s="182"/>
      <c r="AL1369" s="182"/>
      <c r="AM1369" s="182"/>
      <c r="AN1369" s="182"/>
      <c r="AO1369" s="70">
        <f>MAX(AO$26:AO1368)+1</f>
        <v>1278</v>
      </c>
      <c r="AP1369" s="70" t="s">
        <v>142</v>
      </c>
      <c r="AQ1369" s="70" t="str">
        <f t="shared" si="207"/>
        <v>1278.</v>
      </c>
      <c r="AS1369" s="70"/>
      <c r="AV1369" s="114"/>
    </row>
    <row r="1370" spans="1:48" ht="22.5" customHeight="1" x14ac:dyDescent="0.25">
      <c r="A1370" s="93" t="str">
        <f t="shared" si="206"/>
        <v>1279.</v>
      </c>
      <c r="B1370" s="93">
        <v>3482</v>
      </c>
      <c r="C1370" s="222" t="s">
        <v>894</v>
      </c>
      <c r="D1370" s="109">
        <v>1995</v>
      </c>
      <c r="E1370" s="27" t="s">
        <v>23</v>
      </c>
      <c r="F1370" s="4" t="s">
        <v>26</v>
      </c>
      <c r="G1370" s="109">
        <v>5</v>
      </c>
      <c r="H1370" s="109">
        <v>5</v>
      </c>
      <c r="I1370" s="13">
        <v>5947.7</v>
      </c>
      <c r="J1370" s="11">
        <v>5283.8</v>
      </c>
      <c r="K1370" s="26">
        <v>5283.8</v>
      </c>
      <c r="L1370" s="36">
        <v>201</v>
      </c>
      <c r="M1370" s="15">
        <f t="shared" si="209"/>
        <v>209428</v>
      </c>
      <c r="N1370" s="110"/>
      <c r="O1370" s="110"/>
      <c r="P1370" s="110"/>
      <c r="Q1370" s="11">
        <f t="shared" si="208"/>
        <v>209428</v>
      </c>
      <c r="R1370" s="110">
        <v>209428</v>
      </c>
      <c r="S1370" s="111"/>
      <c r="T1370" s="110"/>
      <c r="U1370" s="110"/>
      <c r="V1370" s="110"/>
      <c r="W1370" s="110"/>
      <c r="X1370" s="110"/>
      <c r="Y1370" s="110"/>
      <c r="Z1370" s="110"/>
      <c r="AA1370" s="110"/>
      <c r="AB1370" s="110"/>
      <c r="AC1370" s="110"/>
      <c r="AD1370" s="110"/>
      <c r="AE1370" s="110"/>
      <c r="AF1370" s="204"/>
      <c r="AG1370" s="29" t="s">
        <v>197</v>
      </c>
      <c r="AH1370" s="118"/>
      <c r="AI1370" s="159"/>
      <c r="AJ1370" s="182" t="s">
        <v>1396</v>
      </c>
      <c r="AK1370" s="182"/>
      <c r="AL1370" s="182"/>
      <c r="AM1370" s="182"/>
      <c r="AN1370" s="182"/>
      <c r="AO1370" s="70">
        <f>MAX(AO$26:AO1369)+1</f>
        <v>1279</v>
      </c>
      <c r="AP1370" s="70" t="s">
        <v>142</v>
      </c>
      <c r="AQ1370" s="70" t="str">
        <f t="shared" si="207"/>
        <v>1279.</v>
      </c>
      <c r="AS1370" s="70"/>
      <c r="AV1370" s="114"/>
    </row>
    <row r="1371" spans="1:48" ht="22.5" customHeight="1" x14ac:dyDescent="0.25">
      <c r="A1371" s="93" t="str">
        <f t="shared" si="206"/>
        <v>1280.</v>
      </c>
      <c r="B1371" s="93">
        <v>3514</v>
      </c>
      <c r="C1371" s="222" t="s">
        <v>902</v>
      </c>
      <c r="D1371" s="109">
        <v>1993</v>
      </c>
      <c r="E1371" s="27" t="s">
        <v>23</v>
      </c>
      <c r="F1371" s="4" t="s">
        <v>24</v>
      </c>
      <c r="G1371" s="109">
        <v>5</v>
      </c>
      <c r="H1371" s="109">
        <v>1</v>
      </c>
      <c r="I1371" s="13">
        <v>7298.4</v>
      </c>
      <c r="J1371" s="11">
        <v>6589.7</v>
      </c>
      <c r="K1371" s="26">
        <v>6589.7</v>
      </c>
      <c r="L1371" s="36">
        <v>300</v>
      </c>
      <c r="M1371" s="15">
        <f t="shared" si="209"/>
        <v>1747760</v>
      </c>
      <c r="N1371" s="110"/>
      <c r="O1371" s="110"/>
      <c r="P1371" s="110"/>
      <c r="Q1371" s="11">
        <f t="shared" si="208"/>
        <v>1747760</v>
      </c>
      <c r="R1371" s="110">
        <v>1747760</v>
      </c>
      <c r="S1371" s="111"/>
      <c r="T1371" s="110"/>
      <c r="U1371" s="110"/>
      <c r="V1371" s="110"/>
      <c r="W1371" s="110"/>
      <c r="X1371" s="110"/>
      <c r="Y1371" s="110"/>
      <c r="Z1371" s="110"/>
      <c r="AA1371" s="110"/>
      <c r="AB1371" s="110"/>
      <c r="AC1371" s="110"/>
      <c r="AD1371" s="110"/>
      <c r="AE1371" s="110"/>
      <c r="AF1371" s="204"/>
      <c r="AG1371" s="29" t="s">
        <v>197</v>
      </c>
      <c r="AH1371" s="118"/>
      <c r="AI1371" s="159"/>
      <c r="AJ1371" s="182" t="s">
        <v>1395</v>
      </c>
      <c r="AK1371" s="182"/>
      <c r="AL1371" s="182"/>
      <c r="AM1371" s="182"/>
      <c r="AN1371" s="182"/>
      <c r="AO1371" s="70">
        <f>MAX(AO$26:AO1370)+1</f>
        <v>1280</v>
      </c>
      <c r="AP1371" s="70" t="s">
        <v>142</v>
      </c>
      <c r="AQ1371" s="70" t="str">
        <f t="shared" si="207"/>
        <v>1280.</v>
      </c>
      <c r="AV1371" s="114"/>
    </row>
    <row r="1372" spans="1:48" ht="22.5" customHeight="1" x14ac:dyDescent="0.25">
      <c r="A1372" s="93" t="str">
        <f t="shared" si="206"/>
        <v>1281.</v>
      </c>
      <c r="B1372" s="93">
        <v>3515</v>
      </c>
      <c r="C1372" s="225" t="s">
        <v>903</v>
      </c>
      <c r="D1372" s="109">
        <v>1994</v>
      </c>
      <c r="E1372" s="27" t="s">
        <v>23</v>
      </c>
      <c r="F1372" s="4" t="s">
        <v>26</v>
      </c>
      <c r="G1372" s="109">
        <v>5</v>
      </c>
      <c r="H1372" s="109">
        <v>3</v>
      </c>
      <c r="I1372" s="13">
        <v>3647.5</v>
      </c>
      <c r="J1372" s="11">
        <v>3274.7</v>
      </c>
      <c r="K1372" s="26">
        <v>3274.7</v>
      </c>
      <c r="L1372" s="36">
        <v>129</v>
      </c>
      <c r="M1372" s="15">
        <f t="shared" si="209"/>
        <v>409632</v>
      </c>
      <c r="N1372" s="110"/>
      <c r="O1372" s="110"/>
      <c r="P1372" s="110"/>
      <c r="Q1372" s="11">
        <f t="shared" si="208"/>
        <v>409632</v>
      </c>
      <c r="R1372" s="110">
        <v>409632</v>
      </c>
      <c r="S1372" s="111"/>
      <c r="T1372" s="110"/>
      <c r="U1372" s="110"/>
      <c r="V1372" s="110"/>
      <c r="W1372" s="110"/>
      <c r="X1372" s="110"/>
      <c r="Y1372" s="110"/>
      <c r="Z1372" s="110"/>
      <c r="AA1372" s="110"/>
      <c r="AB1372" s="110"/>
      <c r="AC1372" s="110"/>
      <c r="AD1372" s="110"/>
      <c r="AE1372" s="110"/>
      <c r="AF1372" s="204"/>
      <c r="AG1372" s="29" t="s">
        <v>197</v>
      </c>
      <c r="AH1372" s="118"/>
      <c r="AI1372" s="159"/>
      <c r="AJ1372" s="182" t="s">
        <v>1396</v>
      </c>
      <c r="AK1372" s="182"/>
      <c r="AL1372" s="182"/>
      <c r="AM1372" s="182"/>
      <c r="AN1372" s="182"/>
      <c r="AO1372" s="70">
        <f>MAX(AO$26:AO1371)+1</f>
        <v>1281</v>
      </c>
      <c r="AP1372" s="70" t="s">
        <v>142</v>
      </c>
      <c r="AQ1372" s="70" t="str">
        <f t="shared" si="207"/>
        <v>1281.</v>
      </c>
      <c r="AV1372" s="114"/>
    </row>
    <row r="1373" spans="1:48" ht="22.5" customHeight="1" x14ac:dyDescent="0.25">
      <c r="A1373" s="93" t="str">
        <f t="shared" si="206"/>
        <v>1282.</v>
      </c>
      <c r="B1373" s="93">
        <v>3521</v>
      </c>
      <c r="C1373" s="225" t="s">
        <v>904</v>
      </c>
      <c r="D1373" s="109">
        <v>1996</v>
      </c>
      <c r="E1373" s="27" t="s">
        <v>23</v>
      </c>
      <c r="F1373" s="4" t="s">
        <v>24</v>
      </c>
      <c r="G1373" s="109">
        <v>3</v>
      </c>
      <c r="H1373" s="109">
        <v>2</v>
      </c>
      <c r="I1373" s="13">
        <v>1002.1</v>
      </c>
      <c r="J1373" s="11">
        <v>952.7</v>
      </c>
      <c r="K1373" s="26">
        <v>952.7</v>
      </c>
      <c r="L1373" s="36">
        <v>24</v>
      </c>
      <c r="M1373" s="15">
        <f t="shared" si="209"/>
        <v>197119.06</v>
      </c>
      <c r="N1373" s="110"/>
      <c r="O1373" s="110"/>
      <c r="P1373" s="110"/>
      <c r="Q1373" s="11">
        <f t="shared" si="208"/>
        <v>197119.06</v>
      </c>
      <c r="R1373" s="110"/>
      <c r="S1373" s="111"/>
      <c r="T1373" s="110"/>
      <c r="U1373" s="110"/>
      <c r="V1373" s="110"/>
      <c r="W1373" s="110"/>
      <c r="X1373" s="110"/>
      <c r="Y1373" s="110"/>
      <c r="Z1373" s="110"/>
      <c r="AA1373" s="110">
        <v>75</v>
      </c>
      <c r="AB1373" s="110">
        <v>197119.06</v>
      </c>
      <c r="AC1373" s="110"/>
      <c r="AD1373" s="110"/>
      <c r="AE1373" s="110"/>
      <c r="AF1373" s="204"/>
      <c r="AG1373" s="29" t="s">
        <v>197</v>
      </c>
      <c r="AH1373" s="118"/>
      <c r="AI1373" s="159"/>
      <c r="AJ1373" s="182"/>
      <c r="AK1373" s="182"/>
      <c r="AL1373" s="182"/>
      <c r="AM1373" s="182"/>
      <c r="AN1373" s="182"/>
      <c r="AO1373" s="70">
        <f>MAX(AO$26:AO1372)+1</f>
        <v>1282</v>
      </c>
      <c r="AP1373" s="70" t="s">
        <v>142</v>
      </c>
      <c r="AQ1373" s="70" t="str">
        <f t="shared" si="207"/>
        <v>1282.</v>
      </c>
      <c r="AV1373" s="114"/>
    </row>
    <row r="1374" spans="1:48" ht="22.5" customHeight="1" x14ac:dyDescent="0.25">
      <c r="A1374" s="93" t="str">
        <f t="shared" si="206"/>
        <v>1283.</v>
      </c>
      <c r="B1374" s="93">
        <v>3566</v>
      </c>
      <c r="C1374" s="225" t="s">
        <v>906</v>
      </c>
      <c r="D1374" s="109">
        <v>1995</v>
      </c>
      <c r="E1374" s="27" t="s">
        <v>23</v>
      </c>
      <c r="F1374" s="4" t="s">
        <v>24</v>
      </c>
      <c r="G1374" s="109">
        <v>3</v>
      </c>
      <c r="H1374" s="109">
        <v>5</v>
      </c>
      <c r="I1374" s="13">
        <v>3534.4</v>
      </c>
      <c r="J1374" s="11">
        <v>3265.5</v>
      </c>
      <c r="K1374" s="26">
        <v>3265.5</v>
      </c>
      <c r="L1374" s="36">
        <v>126</v>
      </c>
      <c r="M1374" s="15">
        <f t="shared" si="209"/>
        <v>116606.39999999999</v>
      </c>
      <c r="N1374" s="110"/>
      <c r="O1374" s="110"/>
      <c r="P1374" s="110"/>
      <c r="Q1374" s="11">
        <f t="shared" si="208"/>
        <v>116606.39999999999</v>
      </c>
      <c r="R1374" s="110">
        <v>116606.39999999999</v>
      </c>
      <c r="S1374" s="111"/>
      <c r="T1374" s="110"/>
      <c r="U1374" s="110"/>
      <c r="V1374" s="110"/>
      <c r="W1374" s="110"/>
      <c r="X1374" s="110"/>
      <c r="Y1374" s="110"/>
      <c r="Z1374" s="110"/>
      <c r="AA1374" s="110"/>
      <c r="AB1374" s="110"/>
      <c r="AC1374" s="110"/>
      <c r="AD1374" s="110"/>
      <c r="AE1374" s="110"/>
      <c r="AF1374" s="204"/>
      <c r="AG1374" s="29" t="s">
        <v>197</v>
      </c>
      <c r="AH1374" s="118"/>
      <c r="AI1374" s="159"/>
      <c r="AJ1374" s="182" t="s">
        <v>1396</v>
      </c>
      <c r="AK1374" s="182"/>
      <c r="AL1374" s="182"/>
      <c r="AM1374" s="182"/>
      <c r="AN1374" s="182"/>
      <c r="AO1374" s="70">
        <f>MAX(AO$26:AO1373)+1</f>
        <v>1283</v>
      </c>
      <c r="AP1374" s="70" t="s">
        <v>142</v>
      </c>
      <c r="AQ1374" s="70" t="str">
        <f t="shared" si="207"/>
        <v>1283.</v>
      </c>
      <c r="AV1374" s="114"/>
    </row>
    <row r="1375" spans="1:48" ht="22.5" customHeight="1" x14ac:dyDescent="0.25">
      <c r="A1375" s="93" t="str">
        <f t="shared" si="206"/>
        <v>1284.</v>
      </c>
      <c r="B1375" s="93">
        <v>3577</v>
      </c>
      <c r="C1375" s="222" t="s">
        <v>908</v>
      </c>
      <c r="D1375" s="109">
        <v>1994</v>
      </c>
      <c r="E1375" s="27" t="s">
        <v>23</v>
      </c>
      <c r="F1375" s="4" t="s">
        <v>26</v>
      </c>
      <c r="G1375" s="109">
        <v>5</v>
      </c>
      <c r="H1375" s="109">
        <v>6</v>
      </c>
      <c r="I1375" s="13">
        <v>6207.3</v>
      </c>
      <c r="J1375" s="11">
        <v>5573.1</v>
      </c>
      <c r="K1375" s="26">
        <v>5573.1</v>
      </c>
      <c r="L1375" s="36">
        <v>214</v>
      </c>
      <c r="M1375" s="15">
        <f t="shared" si="209"/>
        <v>283377</v>
      </c>
      <c r="N1375" s="110"/>
      <c r="O1375" s="110"/>
      <c r="P1375" s="110"/>
      <c r="Q1375" s="11">
        <f t="shared" si="208"/>
        <v>283377</v>
      </c>
      <c r="R1375" s="110">
        <v>283377</v>
      </c>
      <c r="S1375" s="111"/>
      <c r="T1375" s="110"/>
      <c r="U1375" s="110"/>
      <c r="V1375" s="110"/>
      <c r="W1375" s="110"/>
      <c r="X1375" s="110"/>
      <c r="Y1375" s="110"/>
      <c r="Z1375" s="110"/>
      <c r="AA1375" s="110"/>
      <c r="AB1375" s="110"/>
      <c r="AC1375" s="110"/>
      <c r="AD1375" s="110"/>
      <c r="AE1375" s="110"/>
      <c r="AF1375" s="204"/>
      <c r="AG1375" s="29" t="s">
        <v>197</v>
      </c>
      <c r="AH1375" s="118"/>
      <c r="AI1375" s="159"/>
      <c r="AJ1375" s="182" t="s">
        <v>1396</v>
      </c>
      <c r="AK1375" s="182"/>
      <c r="AL1375" s="182"/>
      <c r="AM1375" s="182"/>
      <c r="AN1375" s="182"/>
      <c r="AO1375" s="70">
        <f>MAX(AO$26:AO1374)+1</f>
        <v>1284</v>
      </c>
      <c r="AP1375" s="70" t="s">
        <v>142</v>
      </c>
      <c r="AQ1375" s="70" t="str">
        <f t="shared" si="207"/>
        <v>1284.</v>
      </c>
      <c r="AS1375" s="70"/>
      <c r="AV1375" s="114"/>
    </row>
    <row r="1376" spans="1:48" ht="22.5" customHeight="1" x14ac:dyDescent="0.25">
      <c r="A1376" s="93" t="str">
        <f t="shared" si="206"/>
        <v>1285.</v>
      </c>
      <c r="B1376" s="93">
        <v>3282</v>
      </c>
      <c r="C1376" s="222" t="s">
        <v>744</v>
      </c>
      <c r="D1376" s="109">
        <v>1953</v>
      </c>
      <c r="E1376" s="27" t="s">
        <v>23</v>
      </c>
      <c r="F1376" s="4" t="s">
        <v>24</v>
      </c>
      <c r="G1376" s="109">
        <v>4</v>
      </c>
      <c r="H1376" s="109">
        <v>3</v>
      </c>
      <c r="I1376" s="13">
        <v>2562.1</v>
      </c>
      <c r="J1376" s="11">
        <v>2264.3000000000002</v>
      </c>
      <c r="K1376" s="26">
        <v>2264.3000000000002</v>
      </c>
      <c r="L1376" s="36">
        <v>77</v>
      </c>
      <c r="M1376" s="15">
        <f t="shared" si="209"/>
        <v>1480700</v>
      </c>
      <c r="N1376" s="110"/>
      <c r="O1376" s="110"/>
      <c r="P1376" s="110"/>
      <c r="Q1376" s="11">
        <f t="shared" si="208"/>
        <v>1480700</v>
      </c>
      <c r="R1376" s="110"/>
      <c r="S1376" s="111"/>
      <c r="T1376" s="110"/>
      <c r="U1376" s="110"/>
      <c r="V1376" s="110"/>
      <c r="W1376" s="110"/>
      <c r="X1376" s="110"/>
      <c r="Y1376" s="110">
        <v>298</v>
      </c>
      <c r="Z1376" s="110">
        <v>1480700</v>
      </c>
      <c r="AA1376" s="110"/>
      <c r="AB1376" s="110"/>
      <c r="AC1376" s="110"/>
      <c r="AD1376" s="110"/>
      <c r="AE1376" s="110"/>
      <c r="AF1376" s="204"/>
      <c r="AG1376" s="29" t="s">
        <v>197</v>
      </c>
      <c r="AH1376" s="118"/>
      <c r="AI1376" s="159"/>
      <c r="AJ1376" s="182"/>
      <c r="AK1376" s="182"/>
      <c r="AL1376" s="182"/>
      <c r="AM1376" s="182"/>
      <c r="AN1376" s="182"/>
      <c r="AO1376" s="70">
        <f>MAX(AO$26:AO1375)+1</f>
        <v>1285</v>
      </c>
      <c r="AP1376" s="70" t="s">
        <v>142</v>
      </c>
      <c r="AQ1376" s="70" t="str">
        <f t="shared" si="207"/>
        <v>1285.</v>
      </c>
      <c r="AS1376" s="70"/>
      <c r="AV1376" s="114"/>
    </row>
    <row r="1377" spans="1:48" ht="22.5" customHeight="1" x14ac:dyDescent="0.25">
      <c r="A1377" s="93" t="str">
        <f t="shared" si="206"/>
        <v>1286.</v>
      </c>
      <c r="B1377" s="93">
        <v>3492</v>
      </c>
      <c r="C1377" s="227" t="s">
        <v>107</v>
      </c>
      <c r="D1377" s="4">
        <v>1967</v>
      </c>
      <c r="E1377" s="4" t="s">
        <v>23</v>
      </c>
      <c r="F1377" s="4" t="s">
        <v>24</v>
      </c>
      <c r="G1377" s="10">
        <v>5</v>
      </c>
      <c r="H1377" s="10">
        <v>4</v>
      </c>
      <c r="I1377" s="15">
        <v>3420.8</v>
      </c>
      <c r="J1377" s="11">
        <v>2520.3000000000002</v>
      </c>
      <c r="K1377" s="19">
        <v>2520.3000000000002</v>
      </c>
      <c r="L1377" s="36">
        <v>100</v>
      </c>
      <c r="M1377" s="15">
        <f t="shared" si="209"/>
        <v>1521807</v>
      </c>
      <c r="N1377" s="15"/>
      <c r="O1377" s="15"/>
      <c r="P1377" s="15"/>
      <c r="Q1377" s="11">
        <f t="shared" si="208"/>
        <v>1521807</v>
      </c>
      <c r="R1377" s="15">
        <v>1521807</v>
      </c>
      <c r="S1377" s="98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203"/>
      <c r="AG1377" s="29" t="s">
        <v>197</v>
      </c>
      <c r="AH1377" s="118"/>
      <c r="AI1377" s="95"/>
      <c r="AJ1377" s="182" t="s">
        <v>1395</v>
      </c>
      <c r="AK1377" s="182"/>
      <c r="AL1377" s="182"/>
      <c r="AM1377" s="182"/>
      <c r="AN1377" s="182"/>
      <c r="AO1377" s="70">
        <f>MAX(AO$26:AO1376)+1</f>
        <v>1286</v>
      </c>
      <c r="AP1377" s="70" t="s">
        <v>142</v>
      </c>
      <c r="AQ1377" s="70" t="str">
        <f t="shared" si="207"/>
        <v>1286.</v>
      </c>
      <c r="AS1377" s="70"/>
      <c r="AV1377" s="114"/>
    </row>
    <row r="1378" spans="1:48" ht="22.5" customHeight="1" x14ac:dyDescent="0.25">
      <c r="A1378" s="93" t="str">
        <f t="shared" si="206"/>
        <v>1287.</v>
      </c>
      <c r="B1378" s="93">
        <v>3523</v>
      </c>
      <c r="C1378" s="222" t="s">
        <v>115</v>
      </c>
      <c r="D1378" s="109">
        <v>1970</v>
      </c>
      <c r="E1378" s="4" t="s">
        <v>23</v>
      </c>
      <c r="F1378" s="4" t="s">
        <v>26</v>
      </c>
      <c r="G1378" s="4">
        <v>5</v>
      </c>
      <c r="H1378" s="4">
        <v>5</v>
      </c>
      <c r="I1378" s="26">
        <v>2928.2</v>
      </c>
      <c r="J1378" s="11">
        <v>2626.6</v>
      </c>
      <c r="K1378" s="26">
        <v>2626.6</v>
      </c>
      <c r="L1378" s="36">
        <v>99</v>
      </c>
      <c r="M1378" s="15">
        <f t="shared" si="209"/>
        <v>211254</v>
      </c>
      <c r="N1378" s="110"/>
      <c r="O1378" s="110"/>
      <c r="P1378" s="110"/>
      <c r="Q1378" s="11">
        <f t="shared" si="208"/>
        <v>211254</v>
      </c>
      <c r="R1378" s="110">
        <v>211254</v>
      </c>
      <c r="S1378" s="111"/>
      <c r="T1378" s="110"/>
      <c r="U1378" s="110"/>
      <c r="V1378" s="110"/>
      <c r="W1378" s="110"/>
      <c r="X1378" s="110"/>
      <c r="Y1378" s="110"/>
      <c r="Z1378" s="110"/>
      <c r="AA1378" s="110"/>
      <c r="AB1378" s="110"/>
      <c r="AC1378" s="110"/>
      <c r="AD1378" s="110"/>
      <c r="AE1378" s="110"/>
      <c r="AF1378" s="204"/>
      <c r="AG1378" s="29" t="s">
        <v>197</v>
      </c>
      <c r="AH1378" s="118"/>
      <c r="AI1378" s="159"/>
      <c r="AJ1378" s="182" t="s">
        <v>1396</v>
      </c>
      <c r="AK1378" s="182"/>
      <c r="AL1378" s="182"/>
      <c r="AM1378" s="182"/>
      <c r="AN1378" s="182"/>
      <c r="AO1378" s="70">
        <f>MAX(AO$26:AO1377)+1</f>
        <v>1287</v>
      </c>
      <c r="AP1378" s="70" t="s">
        <v>142</v>
      </c>
      <c r="AQ1378" s="70" t="str">
        <f t="shared" si="207"/>
        <v>1287.</v>
      </c>
      <c r="AS1378" s="70"/>
      <c r="AV1378" s="114"/>
    </row>
    <row r="1379" spans="1:48" ht="22.5" customHeight="1" x14ac:dyDescent="0.25">
      <c r="A1379" s="93" t="str">
        <f t="shared" si="206"/>
        <v>1288.</v>
      </c>
      <c r="B1379" s="93">
        <v>3272</v>
      </c>
      <c r="C1379" s="222" t="s">
        <v>110</v>
      </c>
      <c r="D1379" s="109">
        <v>1983</v>
      </c>
      <c r="E1379" s="4" t="s">
        <v>23</v>
      </c>
      <c r="F1379" s="4" t="s">
        <v>26</v>
      </c>
      <c r="G1379" s="4">
        <v>5</v>
      </c>
      <c r="H1379" s="4">
        <v>5</v>
      </c>
      <c r="I1379" s="26">
        <v>4016.5</v>
      </c>
      <c r="J1379" s="11">
        <v>3512.5</v>
      </c>
      <c r="K1379" s="26">
        <v>3512.5</v>
      </c>
      <c r="L1379" s="36">
        <v>140</v>
      </c>
      <c r="M1379" s="15">
        <f t="shared" si="209"/>
        <v>713748</v>
      </c>
      <c r="N1379" s="110"/>
      <c r="O1379" s="110"/>
      <c r="P1379" s="110"/>
      <c r="Q1379" s="11">
        <f t="shared" si="208"/>
        <v>713748</v>
      </c>
      <c r="R1379" s="110">
        <v>713748</v>
      </c>
      <c r="S1379" s="111"/>
      <c r="T1379" s="110"/>
      <c r="U1379" s="110"/>
      <c r="V1379" s="110"/>
      <c r="W1379" s="110"/>
      <c r="X1379" s="110"/>
      <c r="Y1379" s="110"/>
      <c r="Z1379" s="110"/>
      <c r="AA1379" s="110"/>
      <c r="AB1379" s="110"/>
      <c r="AC1379" s="110"/>
      <c r="AD1379" s="110"/>
      <c r="AE1379" s="110"/>
      <c r="AF1379" s="204"/>
      <c r="AG1379" s="29" t="s">
        <v>197</v>
      </c>
      <c r="AH1379" s="118"/>
      <c r="AI1379" s="159"/>
      <c r="AJ1379" s="182" t="s">
        <v>1396</v>
      </c>
      <c r="AK1379" s="182"/>
      <c r="AL1379" s="182"/>
      <c r="AM1379" s="182"/>
      <c r="AN1379" s="182"/>
      <c r="AO1379" s="70">
        <f>MAX(AO$26:AO1378)+1</f>
        <v>1288</v>
      </c>
      <c r="AP1379" s="70" t="s">
        <v>142</v>
      </c>
      <c r="AQ1379" s="70" t="str">
        <f t="shared" si="207"/>
        <v>1288.</v>
      </c>
      <c r="AS1379" s="70"/>
      <c r="AV1379" s="114"/>
    </row>
    <row r="1380" spans="1:48" ht="22.5" customHeight="1" x14ac:dyDescent="0.25">
      <c r="A1380" s="93" t="str">
        <f t="shared" si="206"/>
        <v>1289.</v>
      </c>
      <c r="B1380" s="93">
        <v>3513</v>
      </c>
      <c r="C1380" s="222" t="s">
        <v>883</v>
      </c>
      <c r="D1380" s="109">
        <v>1989</v>
      </c>
      <c r="E1380" s="4" t="s">
        <v>23</v>
      </c>
      <c r="F1380" s="4" t="s">
        <v>26</v>
      </c>
      <c r="G1380" s="4">
        <v>5</v>
      </c>
      <c r="H1380" s="4">
        <v>5</v>
      </c>
      <c r="I1380" s="26">
        <v>5830.6</v>
      </c>
      <c r="J1380" s="11">
        <v>5418.3</v>
      </c>
      <c r="K1380" s="26">
        <v>5358.1</v>
      </c>
      <c r="L1380" s="36">
        <v>223</v>
      </c>
      <c r="M1380" s="15">
        <f t="shared" si="209"/>
        <v>530391</v>
      </c>
      <c r="N1380" s="110"/>
      <c r="O1380" s="110"/>
      <c r="P1380" s="110"/>
      <c r="Q1380" s="11">
        <f t="shared" si="208"/>
        <v>530391</v>
      </c>
      <c r="R1380" s="110">
        <v>530391</v>
      </c>
      <c r="S1380" s="111"/>
      <c r="T1380" s="110"/>
      <c r="U1380" s="110"/>
      <c r="V1380" s="110"/>
      <c r="W1380" s="110"/>
      <c r="X1380" s="110"/>
      <c r="Y1380" s="110"/>
      <c r="Z1380" s="110"/>
      <c r="AA1380" s="110"/>
      <c r="AB1380" s="110"/>
      <c r="AC1380" s="110"/>
      <c r="AD1380" s="110"/>
      <c r="AE1380" s="110"/>
      <c r="AF1380" s="204"/>
      <c r="AG1380" s="29" t="s">
        <v>197</v>
      </c>
      <c r="AH1380" s="118"/>
      <c r="AI1380" s="159"/>
      <c r="AJ1380" s="182" t="s">
        <v>1396</v>
      </c>
      <c r="AK1380" s="182"/>
      <c r="AL1380" s="182"/>
      <c r="AM1380" s="182"/>
      <c r="AN1380" s="182"/>
      <c r="AO1380" s="70">
        <f>MAX(AO$26:AO1379)+1</f>
        <v>1289</v>
      </c>
      <c r="AP1380" s="70" t="s">
        <v>142</v>
      </c>
      <c r="AQ1380" s="70" t="str">
        <f t="shared" si="207"/>
        <v>1289.</v>
      </c>
      <c r="AS1380" s="70"/>
      <c r="AV1380" s="114"/>
    </row>
    <row r="1381" spans="1:48" ht="22.5" customHeight="1" x14ac:dyDescent="0.25">
      <c r="A1381" s="93" t="str">
        <f t="shared" si="206"/>
        <v>1290.</v>
      </c>
      <c r="B1381" s="93">
        <v>3551</v>
      </c>
      <c r="C1381" s="225" t="s">
        <v>905</v>
      </c>
      <c r="D1381" s="109">
        <v>1990</v>
      </c>
      <c r="E1381" s="27" t="s">
        <v>23</v>
      </c>
      <c r="F1381" s="4" t="s">
        <v>26</v>
      </c>
      <c r="G1381" s="109">
        <v>5</v>
      </c>
      <c r="H1381" s="109">
        <v>3</v>
      </c>
      <c r="I1381" s="13">
        <v>3718.1</v>
      </c>
      <c r="J1381" s="11">
        <v>3327.6</v>
      </c>
      <c r="K1381" s="26">
        <v>3327.6</v>
      </c>
      <c r="L1381" s="36">
        <v>144</v>
      </c>
      <c r="M1381" s="15">
        <f t="shared" si="209"/>
        <v>1123219</v>
      </c>
      <c r="N1381" s="110"/>
      <c r="O1381" s="110"/>
      <c r="P1381" s="110"/>
      <c r="Q1381" s="11">
        <f t="shared" si="208"/>
        <v>1123219</v>
      </c>
      <c r="R1381" s="110">
        <v>1123219</v>
      </c>
      <c r="S1381" s="111"/>
      <c r="T1381" s="110"/>
      <c r="U1381" s="110"/>
      <c r="V1381" s="110"/>
      <c r="W1381" s="110"/>
      <c r="X1381" s="110"/>
      <c r="Y1381" s="110"/>
      <c r="Z1381" s="110"/>
      <c r="AA1381" s="110"/>
      <c r="AB1381" s="110"/>
      <c r="AC1381" s="110"/>
      <c r="AD1381" s="110"/>
      <c r="AE1381" s="11"/>
      <c r="AF1381" s="204"/>
      <c r="AG1381" s="29" t="s">
        <v>197</v>
      </c>
      <c r="AH1381" s="118"/>
      <c r="AI1381" s="159"/>
      <c r="AJ1381" s="182" t="s">
        <v>1399</v>
      </c>
      <c r="AK1381" s="182"/>
      <c r="AL1381" s="182"/>
      <c r="AM1381" s="182"/>
      <c r="AN1381" s="182"/>
      <c r="AO1381" s="70">
        <f>MAX(AO$26:AO1380)+1</f>
        <v>1290</v>
      </c>
      <c r="AP1381" s="70" t="s">
        <v>142</v>
      </c>
      <c r="AQ1381" s="70" t="str">
        <f t="shared" si="207"/>
        <v>1290.</v>
      </c>
      <c r="AS1381" s="70"/>
      <c r="AV1381" s="114"/>
    </row>
    <row r="1382" spans="1:48" ht="22.5" customHeight="1" x14ac:dyDescent="0.25">
      <c r="A1382" s="93" t="str">
        <f t="shared" si="206"/>
        <v>1291.</v>
      </c>
      <c r="B1382" s="93">
        <v>3306</v>
      </c>
      <c r="C1382" s="225" t="s">
        <v>1466</v>
      </c>
      <c r="D1382" s="109">
        <v>1964</v>
      </c>
      <c r="E1382" s="27" t="s">
        <v>23</v>
      </c>
      <c r="F1382" s="4" t="s">
        <v>24</v>
      </c>
      <c r="G1382" s="109">
        <v>4</v>
      </c>
      <c r="H1382" s="109">
        <v>2</v>
      </c>
      <c r="I1382" s="13">
        <v>1408.3</v>
      </c>
      <c r="J1382" s="11">
        <v>1306.4000000000001</v>
      </c>
      <c r="K1382" s="26">
        <v>1306.4000000000001</v>
      </c>
      <c r="L1382" s="36">
        <v>44</v>
      </c>
      <c r="M1382" s="15">
        <f t="shared" si="209"/>
        <v>65606.95</v>
      </c>
      <c r="N1382" s="110"/>
      <c r="O1382" s="110"/>
      <c r="P1382" s="110"/>
      <c r="Q1382" s="11">
        <f t="shared" si="208"/>
        <v>65606.95</v>
      </c>
      <c r="R1382" s="110"/>
      <c r="S1382" s="111"/>
      <c r="T1382" s="110"/>
      <c r="U1382" s="110"/>
      <c r="V1382" s="110"/>
      <c r="W1382" s="110"/>
      <c r="X1382" s="110"/>
      <c r="Y1382" s="110"/>
      <c r="Z1382" s="110"/>
      <c r="AA1382" s="110"/>
      <c r="AB1382" s="110"/>
      <c r="AC1382" s="110"/>
      <c r="AD1382" s="110"/>
      <c r="AE1382" s="11"/>
      <c r="AF1382" s="204">
        <v>65606.95</v>
      </c>
      <c r="AG1382" s="29" t="s">
        <v>197</v>
      </c>
      <c r="AH1382" s="118"/>
      <c r="AI1382" s="159"/>
      <c r="AJ1382" s="182"/>
      <c r="AK1382" s="182"/>
      <c r="AL1382" s="182"/>
      <c r="AM1382" s="182"/>
      <c r="AN1382" s="182"/>
      <c r="AO1382" s="70">
        <f>MAX(AO$26:AO1381)+1</f>
        <v>1291</v>
      </c>
      <c r="AP1382" s="70" t="s">
        <v>142</v>
      </c>
      <c r="AQ1382" s="70" t="str">
        <f t="shared" si="207"/>
        <v>1291.</v>
      </c>
      <c r="AS1382" s="70"/>
      <c r="AV1382" s="114"/>
    </row>
    <row r="1383" spans="1:48" ht="22.5" customHeight="1" x14ac:dyDescent="0.25">
      <c r="A1383" s="93" t="str">
        <f t="shared" si="206"/>
        <v>1292.</v>
      </c>
      <c r="B1383" s="93">
        <v>3369</v>
      </c>
      <c r="C1383" s="225" t="s">
        <v>770</v>
      </c>
      <c r="D1383" s="109">
        <v>1959</v>
      </c>
      <c r="E1383" s="27" t="s">
        <v>23</v>
      </c>
      <c r="F1383" s="4" t="s">
        <v>24</v>
      </c>
      <c r="G1383" s="109">
        <v>2</v>
      </c>
      <c r="H1383" s="109">
        <v>1</v>
      </c>
      <c r="I1383" s="13">
        <v>296.8</v>
      </c>
      <c r="J1383" s="11">
        <v>237</v>
      </c>
      <c r="K1383" s="26">
        <v>237</v>
      </c>
      <c r="L1383" s="36">
        <v>8</v>
      </c>
      <c r="M1383" s="15">
        <f t="shared" si="209"/>
        <v>47565.22</v>
      </c>
      <c r="N1383" s="110"/>
      <c r="O1383" s="110"/>
      <c r="P1383" s="110"/>
      <c r="Q1383" s="11">
        <f t="shared" si="208"/>
        <v>47565.22</v>
      </c>
      <c r="R1383" s="110"/>
      <c r="S1383" s="111"/>
      <c r="T1383" s="110"/>
      <c r="U1383" s="110"/>
      <c r="V1383" s="110"/>
      <c r="W1383" s="110"/>
      <c r="X1383" s="110"/>
      <c r="Y1383" s="110"/>
      <c r="Z1383" s="110"/>
      <c r="AA1383" s="110"/>
      <c r="AB1383" s="110"/>
      <c r="AC1383" s="110"/>
      <c r="AD1383" s="110"/>
      <c r="AE1383" s="11"/>
      <c r="AF1383" s="204">
        <v>47565.22</v>
      </c>
      <c r="AG1383" s="29" t="s">
        <v>197</v>
      </c>
      <c r="AH1383" s="118"/>
      <c r="AI1383" s="159"/>
      <c r="AJ1383" s="182"/>
      <c r="AK1383" s="182"/>
      <c r="AL1383" s="182"/>
      <c r="AM1383" s="182"/>
      <c r="AN1383" s="182"/>
      <c r="AO1383" s="70">
        <f>MAX(AO$26:AO1382)+1</f>
        <v>1292</v>
      </c>
      <c r="AP1383" s="70" t="s">
        <v>142</v>
      </c>
      <c r="AQ1383" s="70" t="str">
        <f t="shared" si="207"/>
        <v>1292.</v>
      </c>
      <c r="AS1383" s="70"/>
      <c r="AV1383" s="114"/>
    </row>
    <row r="1384" spans="1:48" ht="22.5" customHeight="1" x14ac:dyDescent="0.25">
      <c r="A1384" s="93" t="str">
        <f t="shared" si="206"/>
        <v>1293.</v>
      </c>
      <c r="B1384" s="93">
        <v>3379</v>
      </c>
      <c r="C1384" s="225" t="s">
        <v>892</v>
      </c>
      <c r="D1384" s="109">
        <v>1958</v>
      </c>
      <c r="E1384" s="27"/>
      <c r="F1384" s="4" t="s">
        <v>24</v>
      </c>
      <c r="G1384" s="109">
        <v>3</v>
      </c>
      <c r="H1384" s="109">
        <v>2</v>
      </c>
      <c r="I1384" s="13">
        <v>1239</v>
      </c>
      <c r="J1384" s="11">
        <v>1127.2</v>
      </c>
      <c r="K1384" s="26">
        <v>1127.2</v>
      </c>
      <c r="L1384" s="36">
        <v>43</v>
      </c>
      <c r="M1384" s="15">
        <f t="shared" si="209"/>
        <v>276057.92</v>
      </c>
      <c r="N1384" s="110"/>
      <c r="O1384" s="110"/>
      <c r="P1384" s="110"/>
      <c r="Q1384" s="11">
        <f t="shared" si="208"/>
        <v>276057.92</v>
      </c>
      <c r="R1384" s="110">
        <v>276057.92</v>
      </c>
      <c r="S1384" s="111"/>
      <c r="T1384" s="110"/>
      <c r="U1384" s="110"/>
      <c r="V1384" s="110"/>
      <c r="W1384" s="110"/>
      <c r="X1384" s="110"/>
      <c r="Y1384" s="110"/>
      <c r="Z1384" s="110"/>
      <c r="AA1384" s="110"/>
      <c r="AB1384" s="110"/>
      <c r="AC1384" s="110"/>
      <c r="AD1384" s="110"/>
      <c r="AE1384" s="11"/>
      <c r="AF1384" s="204"/>
      <c r="AG1384" s="29" t="s">
        <v>197</v>
      </c>
      <c r="AH1384" s="118"/>
      <c r="AI1384" s="159"/>
      <c r="AJ1384" s="182" t="s">
        <v>1395</v>
      </c>
      <c r="AK1384" s="182"/>
      <c r="AL1384" s="182"/>
      <c r="AM1384" s="182"/>
      <c r="AN1384" s="182"/>
      <c r="AO1384" s="70">
        <f>MAX(AO$26:AO1383)+1</f>
        <v>1293</v>
      </c>
      <c r="AP1384" s="70" t="s">
        <v>142</v>
      </c>
      <c r="AQ1384" s="70" t="str">
        <f t="shared" si="207"/>
        <v>1293.</v>
      </c>
      <c r="AS1384" s="70"/>
      <c r="AV1384" s="114"/>
    </row>
    <row r="1385" spans="1:48" ht="22.5" customHeight="1" x14ac:dyDescent="0.25">
      <c r="A1385" s="93" t="str">
        <f t="shared" si="206"/>
        <v>1294.</v>
      </c>
      <c r="B1385" s="93">
        <v>3333</v>
      </c>
      <c r="C1385" s="225" t="s">
        <v>2322</v>
      </c>
      <c r="D1385" s="109">
        <v>1970</v>
      </c>
      <c r="E1385" s="27" t="s">
        <v>23</v>
      </c>
      <c r="F1385" s="4" t="s">
        <v>24</v>
      </c>
      <c r="G1385" s="109">
        <v>5</v>
      </c>
      <c r="H1385" s="109">
        <v>4</v>
      </c>
      <c r="I1385" s="13">
        <v>3321.7</v>
      </c>
      <c r="J1385" s="11">
        <v>3053.7</v>
      </c>
      <c r="K1385" s="26">
        <v>3053.7</v>
      </c>
      <c r="L1385" s="36">
        <v>130</v>
      </c>
      <c r="M1385" s="15">
        <f t="shared" si="209"/>
        <v>442543</v>
      </c>
      <c r="N1385" s="110"/>
      <c r="O1385" s="110"/>
      <c r="P1385" s="110"/>
      <c r="Q1385" s="11">
        <f t="shared" si="208"/>
        <v>442543</v>
      </c>
      <c r="R1385" s="110">
        <v>442543</v>
      </c>
      <c r="S1385" s="111"/>
      <c r="T1385" s="110"/>
      <c r="U1385" s="110"/>
      <c r="V1385" s="110"/>
      <c r="W1385" s="110"/>
      <c r="X1385" s="110"/>
      <c r="Y1385" s="110"/>
      <c r="Z1385" s="110"/>
      <c r="AA1385" s="110"/>
      <c r="AB1385" s="110"/>
      <c r="AC1385" s="110"/>
      <c r="AD1385" s="110"/>
      <c r="AE1385" s="11"/>
      <c r="AF1385" s="204"/>
      <c r="AG1385" s="29" t="s">
        <v>197</v>
      </c>
      <c r="AH1385" s="118"/>
      <c r="AI1385" s="159"/>
      <c r="AJ1385" s="182" t="s">
        <v>1395</v>
      </c>
      <c r="AK1385" s="182"/>
      <c r="AL1385" s="182"/>
      <c r="AM1385" s="182"/>
      <c r="AN1385" s="182"/>
      <c r="AO1385" s="70">
        <f>MAX(AO$26:AO1384)+1</f>
        <v>1294</v>
      </c>
      <c r="AP1385" s="70" t="s">
        <v>142</v>
      </c>
      <c r="AQ1385" s="70" t="str">
        <f t="shared" si="207"/>
        <v>1294.</v>
      </c>
      <c r="AS1385" s="70"/>
      <c r="AV1385" s="114"/>
    </row>
    <row r="1386" spans="1:48" ht="22.5" customHeight="1" x14ac:dyDescent="0.25">
      <c r="A1386" s="93" t="str">
        <f t="shared" si="206"/>
        <v>1295.</v>
      </c>
      <c r="B1386" s="93">
        <v>3423</v>
      </c>
      <c r="C1386" s="225" t="s">
        <v>2328</v>
      </c>
      <c r="D1386" s="109">
        <v>1985</v>
      </c>
      <c r="E1386" s="27" t="s">
        <v>23</v>
      </c>
      <c r="F1386" s="4" t="s">
        <v>24</v>
      </c>
      <c r="G1386" s="109">
        <v>5</v>
      </c>
      <c r="H1386" s="109">
        <v>9</v>
      </c>
      <c r="I1386" s="13">
        <v>6970.7</v>
      </c>
      <c r="J1386" s="11">
        <v>6237.7</v>
      </c>
      <c r="K1386" s="26">
        <v>6237.7</v>
      </c>
      <c r="L1386" s="36">
        <v>125</v>
      </c>
      <c r="M1386" s="15">
        <f t="shared" si="209"/>
        <v>1274008</v>
      </c>
      <c r="N1386" s="110"/>
      <c r="O1386" s="110"/>
      <c r="P1386" s="110"/>
      <c r="Q1386" s="11">
        <f t="shared" si="208"/>
        <v>1274008</v>
      </c>
      <c r="R1386" s="110">
        <v>1274008</v>
      </c>
      <c r="S1386" s="111"/>
      <c r="T1386" s="110"/>
      <c r="U1386" s="110"/>
      <c r="V1386" s="110"/>
      <c r="W1386" s="110"/>
      <c r="X1386" s="110"/>
      <c r="Y1386" s="110"/>
      <c r="Z1386" s="110"/>
      <c r="AA1386" s="110"/>
      <c r="AB1386" s="110"/>
      <c r="AC1386" s="110"/>
      <c r="AD1386" s="110"/>
      <c r="AE1386" s="11"/>
      <c r="AF1386" s="204"/>
      <c r="AG1386" s="29" t="s">
        <v>197</v>
      </c>
      <c r="AH1386" s="118"/>
      <c r="AI1386" s="159"/>
      <c r="AJ1386" s="182" t="s">
        <v>1393</v>
      </c>
      <c r="AK1386" s="182"/>
      <c r="AL1386" s="182"/>
      <c r="AM1386" s="182"/>
      <c r="AN1386" s="182"/>
      <c r="AO1386" s="70">
        <f>MAX(AO$26:AO1385)+1</f>
        <v>1295</v>
      </c>
      <c r="AP1386" s="70" t="s">
        <v>142</v>
      </c>
      <c r="AQ1386" s="70" t="str">
        <f t="shared" si="207"/>
        <v>1295.</v>
      </c>
      <c r="AS1386" s="70"/>
      <c r="AV1386" s="114"/>
    </row>
    <row r="1387" spans="1:48" ht="22.5" customHeight="1" x14ac:dyDescent="0.25">
      <c r="A1387" s="93" t="str">
        <f t="shared" si="206"/>
        <v>1296.</v>
      </c>
      <c r="B1387" s="93">
        <v>3459</v>
      </c>
      <c r="C1387" s="225" t="s">
        <v>1850</v>
      </c>
      <c r="D1387" s="109">
        <v>1953</v>
      </c>
      <c r="E1387" s="27" t="s">
        <v>23</v>
      </c>
      <c r="F1387" s="4" t="s">
        <v>24</v>
      </c>
      <c r="G1387" s="109">
        <v>2</v>
      </c>
      <c r="H1387" s="109">
        <v>2</v>
      </c>
      <c r="I1387" s="13">
        <v>828.6</v>
      </c>
      <c r="J1387" s="11">
        <v>649.5</v>
      </c>
      <c r="K1387" s="26">
        <v>649.5</v>
      </c>
      <c r="L1387" s="36">
        <v>12</v>
      </c>
      <c r="M1387" s="15">
        <f t="shared" si="209"/>
        <v>3149708.95</v>
      </c>
      <c r="N1387" s="110"/>
      <c r="O1387" s="110"/>
      <c r="P1387" s="110"/>
      <c r="Q1387" s="11">
        <f t="shared" si="208"/>
        <v>3149708.95</v>
      </c>
      <c r="R1387" s="110">
        <v>254670.85</v>
      </c>
      <c r="S1387" s="111"/>
      <c r="T1387" s="110"/>
      <c r="U1387" s="110"/>
      <c r="V1387" s="110"/>
      <c r="W1387" s="110"/>
      <c r="X1387" s="110"/>
      <c r="Y1387" s="110">
        <v>724.5</v>
      </c>
      <c r="Z1387" s="110">
        <v>2280994</v>
      </c>
      <c r="AA1387" s="110">
        <v>88.5</v>
      </c>
      <c r="AB1387" s="110">
        <v>236888</v>
      </c>
      <c r="AC1387" s="110"/>
      <c r="AD1387" s="110"/>
      <c r="AE1387" s="11"/>
      <c r="AF1387" s="204">
        <f>102995.16+274160.94</f>
        <v>377156.1</v>
      </c>
      <c r="AG1387" s="29" t="s">
        <v>1496</v>
      </c>
      <c r="AH1387" s="118"/>
      <c r="AI1387" s="159"/>
      <c r="AJ1387" s="182" t="s">
        <v>1396</v>
      </c>
      <c r="AK1387" s="182"/>
      <c r="AL1387" s="182"/>
      <c r="AM1387" s="182"/>
      <c r="AN1387" s="182"/>
      <c r="AO1387" s="70">
        <f>MAX(AO$26:AO1386)+1</f>
        <v>1296</v>
      </c>
      <c r="AP1387" s="70" t="s">
        <v>142</v>
      </c>
      <c r="AQ1387" s="70" t="str">
        <f t="shared" si="207"/>
        <v>1296.</v>
      </c>
      <c r="AS1387" s="70"/>
      <c r="AV1387" s="114"/>
    </row>
    <row r="1388" spans="1:48" ht="22.5" customHeight="1" x14ac:dyDescent="0.25">
      <c r="A1388" s="93" t="str">
        <f t="shared" si="206"/>
        <v>1297.</v>
      </c>
      <c r="B1388" s="93">
        <v>3258</v>
      </c>
      <c r="C1388" s="225" t="s">
        <v>1851</v>
      </c>
      <c r="D1388" s="109">
        <v>1989</v>
      </c>
      <c r="E1388" s="27" t="s">
        <v>23</v>
      </c>
      <c r="F1388" s="4" t="s">
        <v>24</v>
      </c>
      <c r="G1388" s="109">
        <v>2</v>
      </c>
      <c r="H1388" s="109">
        <v>3</v>
      </c>
      <c r="I1388" s="13">
        <v>722.1</v>
      </c>
      <c r="J1388" s="11">
        <v>640.5</v>
      </c>
      <c r="K1388" s="26">
        <v>506.7</v>
      </c>
      <c r="L1388" s="36">
        <v>20</v>
      </c>
      <c r="M1388" s="15">
        <f t="shared" si="209"/>
        <v>4224465.2300000004</v>
      </c>
      <c r="N1388" s="110"/>
      <c r="O1388" s="110"/>
      <c r="P1388" s="110"/>
      <c r="Q1388" s="11">
        <f t="shared" si="208"/>
        <v>4224465.2300000004</v>
      </c>
      <c r="R1388" s="110"/>
      <c r="S1388" s="111"/>
      <c r="T1388" s="110"/>
      <c r="U1388" s="110">
        <v>817</v>
      </c>
      <c r="V1388" s="110">
        <v>4224465.2300000004</v>
      </c>
      <c r="W1388" s="110"/>
      <c r="X1388" s="110"/>
      <c r="Y1388" s="110"/>
      <c r="Z1388" s="110"/>
      <c r="AA1388" s="110"/>
      <c r="AB1388" s="110"/>
      <c r="AC1388" s="110"/>
      <c r="AD1388" s="110"/>
      <c r="AE1388" s="11"/>
      <c r="AF1388" s="204"/>
      <c r="AG1388" s="29" t="s">
        <v>1496</v>
      </c>
      <c r="AH1388" s="118"/>
      <c r="AI1388" s="159"/>
      <c r="AJ1388" s="182"/>
      <c r="AK1388" s="182"/>
      <c r="AL1388" s="182"/>
      <c r="AM1388" s="182"/>
      <c r="AN1388" s="182"/>
      <c r="AO1388" s="70">
        <f>MAX(AO$26:AO1387)+1</f>
        <v>1297</v>
      </c>
      <c r="AP1388" s="70" t="s">
        <v>142</v>
      </c>
      <c r="AQ1388" s="70" t="str">
        <f t="shared" si="207"/>
        <v>1297.</v>
      </c>
      <c r="AS1388" s="70"/>
      <c r="AV1388" s="114"/>
    </row>
    <row r="1389" spans="1:48" ht="22.5" customHeight="1" x14ac:dyDescent="0.25">
      <c r="A1389" s="93" t="str">
        <f t="shared" si="206"/>
        <v>1298.</v>
      </c>
      <c r="B1389" s="93">
        <v>3261</v>
      </c>
      <c r="C1389" s="225" t="s">
        <v>1852</v>
      </c>
      <c r="D1389" s="109">
        <v>1976</v>
      </c>
      <c r="E1389" s="27" t="s">
        <v>23</v>
      </c>
      <c r="F1389" s="4" t="s">
        <v>24</v>
      </c>
      <c r="G1389" s="109">
        <v>2</v>
      </c>
      <c r="H1389" s="109">
        <v>2</v>
      </c>
      <c r="I1389" s="13">
        <v>814.4</v>
      </c>
      <c r="J1389" s="11">
        <v>764.2</v>
      </c>
      <c r="K1389" s="26">
        <v>764.2</v>
      </c>
      <c r="L1389" s="36">
        <v>36</v>
      </c>
      <c r="M1389" s="15">
        <f t="shared" si="209"/>
        <v>378331.62</v>
      </c>
      <c r="N1389" s="110"/>
      <c r="O1389" s="110"/>
      <c r="P1389" s="110"/>
      <c r="Q1389" s="11">
        <f t="shared" si="208"/>
        <v>378331.62</v>
      </c>
      <c r="R1389" s="110">
        <v>378331.62</v>
      </c>
      <c r="S1389" s="111"/>
      <c r="T1389" s="110"/>
      <c r="U1389" s="110"/>
      <c r="V1389" s="110"/>
      <c r="W1389" s="110"/>
      <c r="X1389" s="110"/>
      <c r="Y1389" s="110"/>
      <c r="Z1389" s="110"/>
      <c r="AA1389" s="110"/>
      <c r="AB1389" s="110"/>
      <c r="AC1389" s="110"/>
      <c r="AD1389" s="110"/>
      <c r="AE1389" s="11"/>
      <c r="AF1389" s="204"/>
      <c r="AG1389" s="29" t="s">
        <v>1496</v>
      </c>
      <c r="AH1389" s="118"/>
      <c r="AI1389" s="159"/>
      <c r="AJ1389" s="182" t="s">
        <v>1405</v>
      </c>
      <c r="AK1389" s="182"/>
      <c r="AL1389" s="182"/>
      <c r="AM1389" s="182"/>
      <c r="AN1389" s="182"/>
      <c r="AO1389" s="70">
        <f>MAX(AO$26:AO1388)+1</f>
        <v>1298</v>
      </c>
      <c r="AP1389" s="70" t="s">
        <v>142</v>
      </c>
      <c r="AQ1389" s="70" t="str">
        <f t="shared" si="207"/>
        <v>1298.</v>
      </c>
      <c r="AS1389" s="70"/>
      <c r="AV1389" s="114"/>
    </row>
    <row r="1390" spans="1:48" ht="22.5" customHeight="1" x14ac:dyDescent="0.25">
      <c r="A1390" s="93" t="str">
        <f t="shared" si="206"/>
        <v>1299.</v>
      </c>
      <c r="B1390" s="93">
        <v>3265</v>
      </c>
      <c r="C1390" s="225" t="s">
        <v>1853</v>
      </c>
      <c r="D1390" s="109">
        <v>1986</v>
      </c>
      <c r="E1390" s="27" t="s">
        <v>23</v>
      </c>
      <c r="F1390" s="4" t="s">
        <v>24</v>
      </c>
      <c r="G1390" s="109">
        <v>2</v>
      </c>
      <c r="H1390" s="109">
        <v>3</v>
      </c>
      <c r="I1390" s="13">
        <v>937.6</v>
      </c>
      <c r="J1390" s="11">
        <v>852.6</v>
      </c>
      <c r="K1390" s="26">
        <v>852.6</v>
      </c>
      <c r="L1390" s="36">
        <v>46</v>
      </c>
      <c r="M1390" s="15">
        <f t="shared" si="209"/>
        <v>4009112.05</v>
      </c>
      <c r="N1390" s="110"/>
      <c r="O1390" s="110"/>
      <c r="P1390" s="110"/>
      <c r="Q1390" s="11">
        <f t="shared" si="208"/>
        <v>4009112.05</v>
      </c>
      <c r="R1390" s="110"/>
      <c r="S1390" s="111"/>
      <c r="T1390" s="110"/>
      <c r="U1390" s="110">
        <v>774.6</v>
      </c>
      <c r="V1390" s="110">
        <v>4009112.05</v>
      </c>
      <c r="W1390" s="110"/>
      <c r="X1390" s="110"/>
      <c r="Y1390" s="110"/>
      <c r="Z1390" s="110"/>
      <c r="AA1390" s="110"/>
      <c r="AB1390" s="110"/>
      <c r="AC1390" s="110"/>
      <c r="AD1390" s="110"/>
      <c r="AE1390" s="11"/>
      <c r="AF1390" s="204"/>
      <c r="AG1390" s="29" t="s">
        <v>1496</v>
      </c>
      <c r="AH1390" s="118"/>
      <c r="AI1390" s="159"/>
      <c r="AJ1390" s="182"/>
      <c r="AK1390" s="182"/>
      <c r="AL1390" s="182"/>
      <c r="AM1390" s="182"/>
      <c r="AN1390" s="182"/>
      <c r="AO1390" s="70">
        <f>MAX(AO$26:AO1389)+1</f>
        <v>1299</v>
      </c>
      <c r="AP1390" s="70" t="s">
        <v>142</v>
      </c>
      <c r="AQ1390" s="70" t="str">
        <f t="shared" si="207"/>
        <v>1299.</v>
      </c>
      <c r="AS1390" s="70"/>
      <c r="AV1390" s="114"/>
    </row>
    <row r="1391" spans="1:48" ht="22.5" customHeight="1" x14ac:dyDescent="0.25">
      <c r="A1391" s="93" t="str">
        <f t="shared" si="206"/>
        <v>1300.</v>
      </c>
      <c r="B1391" s="93">
        <v>3628</v>
      </c>
      <c r="C1391" s="225" t="s">
        <v>1854</v>
      </c>
      <c r="D1391" s="109">
        <v>1989</v>
      </c>
      <c r="E1391" s="27" t="s">
        <v>23</v>
      </c>
      <c r="F1391" s="4" t="s">
        <v>24</v>
      </c>
      <c r="G1391" s="109">
        <v>2</v>
      </c>
      <c r="H1391" s="109">
        <v>2</v>
      </c>
      <c r="I1391" s="13">
        <v>862.5</v>
      </c>
      <c r="J1391" s="11">
        <v>778.1</v>
      </c>
      <c r="K1391" s="26">
        <v>778.1</v>
      </c>
      <c r="L1391" s="36">
        <v>16</v>
      </c>
      <c r="M1391" s="15">
        <f t="shared" si="209"/>
        <v>4497199.54</v>
      </c>
      <c r="N1391" s="110"/>
      <c r="O1391" s="110"/>
      <c r="P1391" s="110"/>
      <c r="Q1391" s="11">
        <f t="shared" si="208"/>
        <v>4497199.54</v>
      </c>
      <c r="R1391" s="110"/>
      <c r="S1391" s="111"/>
      <c r="T1391" s="110"/>
      <c r="U1391" s="110">
        <v>879</v>
      </c>
      <c r="V1391" s="110">
        <v>4497199.54</v>
      </c>
      <c r="W1391" s="110"/>
      <c r="X1391" s="110"/>
      <c r="Y1391" s="110"/>
      <c r="Z1391" s="110"/>
      <c r="AA1391" s="110"/>
      <c r="AB1391" s="110"/>
      <c r="AC1391" s="110"/>
      <c r="AD1391" s="110"/>
      <c r="AE1391" s="11"/>
      <c r="AF1391" s="204"/>
      <c r="AG1391" s="29" t="s">
        <v>1496</v>
      </c>
      <c r="AH1391" s="118"/>
      <c r="AI1391" s="159"/>
      <c r="AJ1391" s="182"/>
      <c r="AK1391" s="182"/>
      <c r="AL1391" s="182"/>
      <c r="AM1391" s="182"/>
      <c r="AN1391" s="182"/>
      <c r="AO1391" s="70">
        <f>MAX(AO$26:AO1390)+1</f>
        <v>1300</v>
      </c>
      <c r="AP1391" s="70" t="s">
        <v>142</v>
      </c>
      <c r="AQ1391" s="70" t="str">
        <f t="shared" si="207"/>
        <v>1300.</v>
      </c>
      <c r="AS1391" s="70"/>
      <c r="AV1391" s="114"/>
    </row>
    <row r="1392" spans="1:48" ht="22.5" customHeight="1" x14ac:dyDescent="0.25">
      <c r="A1392" s="93" t="str">
        <f t="shared" ref="A1392:A1399" si="210">AQ1392</f>
        <v>1301.</v>
      </c>
      <c r="B1392" s="93">
        <v>3267</v>
      </c>
      <c r="C1392" s="225" t="s">
        <v>1881</v>
      </c>
      <c r="D1392" s="109">
        <v>1970</v>
      </c>
      <c r="E1392" s="27" t="s">
        <v>23</v>
      </c>
      <c r="F1392" s="4" t="s">
        <v>24</v>
      </c>
      <c r="G1392" s="109">
        <v>5</v>
      </c>
      <c r="H1392" s="109">
        <v>4</v>
      </c>
      <c r="I1392" s="13">
        <v>3863.2</v>
      </c>
      <c r="J1392" s="11">
        <v>3558.4</v>
      </c>
      <c r="K1392" s="26">
        <v>3558.4</v>
      </c>
      <c r="L1392" s="36">
        <v>143</v>
      </c>
      <c r="M1392" s="15">
        <f t="shared" si="209"/>
        <v>1552366</v>
      </c>
      <c r="N1392" s="110"/>
      <c r="O1392" s="110"/>
      <c r="P1392" s="110"/>
      <c r="Q1392" s="11">
        <f t="shared" ref="Q1392:Q1399" si="211">M1392</f>
        <v>1552366</v>
      </c>
      <c r="R1392" s="110">
        <v>1552366</v>
      </c>
      <c r="S1392" s="111"/>
      <c r="T1392" s="110"/>
      <c r="U1392" s="110"/>
      <c r="V1392" s="110"/>
      <c r="W1392" s="110"/>
      <c r="X1392" s="110"/>
      <c r="Y1392" s="110"/>
      <c r="Z1392" s="110"/>
      <c r="AA1392" s="110"/>
      <c r="AB1392" s="110"/>
      <c r="AC1392" s="110"/>
      <c r="AD1392" s="110"/>
      <c r="AE1392" s="11"/>
      <c r="AF1392" s="204"/>
      <c r="AG1392" s="29" t="s">
        <v>1496</v>
      </c>
      <c r="AH1392" s="118"/>
      <c r="AI1392" s="159"/>
      <c r="AJ1392" s="182" t="s">
        <v>1395</v>
      </c>
      <c r="AK1392" s="182"/>
      <c r="AL1392" s="182"/>
      <c r="AM1392" s="182"/>
      <c r="AN1392" s="182"/>
      <c r="AO1392" s="70">
        <f>MAX(AO$26:AO1391)+1</f>
        <v>1301</v>
      </c>
      <c r="AP1392" s="70" t="s">
        <v>142</v>
      </c>
      <c r="AQ1392" s="70" t="str">
        <f t="shared" ref="AQ1392" si="212">CONCATENATE(AO1392,AP1392)</f>
        <v>1301.</v>
      </c>
      <c r="AS1392" s="70"/>
      <c r="AV1392" s="114"/>
    </row>
    <row r="1393" spans="1:48" ht="22.5" customHeight="1" x14ac:dyDescent="0.25">
      <c r="A1393" s="93" t="str">
        <f t="shared" ref="A1393:A1395" si="213">AQ1393</f>
        <v>1302.</v>
      </c>
      <c r="B1393" s="93">
        <v>3621</v>
      </c>
      <c r="C1393" s="225" t="s">
        <v>1898</v>
      </c>
      <c r="D1393" s="109">
        <v>1988</v>
      </c>
      <c r="E1393" s="27" t="s">
        <v>23</v>
      </c>
      <c r="F1393" s="4" t="s">
        <v>26</v>
      </c>
      <c r="G1393" s="109">
        <v>3</v>
      </c>
      <c r="H1393" s="109">
        <v>2</v>
      </c>
      <c r="I1393" s="13">
        <v>839.7</v>
      </c>
      <c r="J1393" s="11">
        <v>743.7</v>
      </c>
      <c r="K1393" s="26">
        <v>743.7</v>
      </c>
      <c r="L1393" s="36">
        <v>18</v>
      </c>
      <c r="M1393" s="15">
        <f t="shared" si="209"/>
        <v>451022.12</v>
      </c>
      <c r="N1393" s="110"/>
      <c r="O1393" s="110"/>
      <c r="P1393" s="110"/>
      <c r="Q1393" s="11">
        <f t="shared" ref="Q1393:Q1395" si="214">M1393</f>
        <v>451022.12</v>
      </c>
      <c r="R1393" s="110">
        <v>451022.12</v>
      </c>
      <c r="S1393" s="111"/>
      <c r="T1393" s="110"/>
      <c r="U1393" s="110"/>
      <c r="V1393" s="110"/>
      <c r="W1393" s="110"/>
      <c r="X1393" s="110"/>
      <c r="Y1393" s="110"/>
      <c r="Z1393" s="110"/>
      <c r="AA1393" s="110"/>
      <c r="AB1393" s="110"/>
      <c r="AC1393" s="110"/>
      <c r="AD1393" s="110"/>
      <c r="AE1393" s="11"/>
      <c r="AF1393" s="204"/>
      <c r="AG1393" s="29" t="s">
        <v>1496</v>
      </c>
      <c r="AH1393" s="118"/>
      <c r="AI1393" s="159"/>
      <c r="AJ1393" s="182" t="s">
        <v>1396</v>
      </c>
      <c r="AK1393" s="182"/>
      <c r="AL1393" s="182"/>
      <c r="AM1393" s="182"/>
      <c r="AN1393" s="182"/>
      <c r="AO1393" s="70">
        <f>MAX(AO$26:AO1392)+1</f>
        <v>1302</v>
      </c>
      <c r="AP1393" s="70" t="s">
        <v>142</v>
      </c>
      <c r="AQ1393" s="70" t="str">
        <f t="shared" ref="AQ1393:AQ1399" si="215">CONCATENATE(AO1393,AP1393)</f>
        <v>1302.</v>
      </c>
      <c r="AS1393" s="70"/>
      <c r="AV1393" s="114"/>
    </row>
    <row r="1394" spans="1:48" ht="22.5" customHeight="1" x14ac:dyDescent="0.25">
      <c r="A1394" s="93" t="str">
        <f t="shared" si="213"/>
        <v>1303.</v>
      </c>
      <c r="B1394" s="93">
        <v>3527</v>
      </c>
      <c r="C1394" s="225" t="s">
        <v>1885</v>
      </c>
      <c r="D1394" s="109">
        <v>1974</v>
      </c>
      <c r="E1394" s="27" t="s">
        <v>23</v>
      </c>
      <c r="F1394" s="4" t="s">
        <v>24</v>
      </c>
      <c r="G1394" s="109">
        <v>2</v>
      </c>
      <c r="H1394" s="109">
        <v>2</v>
      </c>
      <c r="I1394" s="13">
        <v>780.8</v>
      </c>
      <c r="J1394" s="11">
        <v>723.2</v>
      </c>
      <c r="K1394" s="26">
        <v>723.2</v>
      </c>
      <c r="L1394" s="36">
        <v>16</v>
      </c>
      <c r="M1394" s="15">
        <f t="shared" si="209"/>
        <v>265685.26</v>
      </c>
      <c r="N1394" s="110"/>
      <c r="O1394" s="110"/>
      <c r="P1394" s="110"/>
      <c r="Q1394" s="11">
        <f t="shared" si="214"/>
        <v>265685.26</v>
      </c>
      <c r="R1394" s="110">
        <v>265685.26</v>
      </c>
      <c r="S1394" s="111"/>
      <c r="T1394" s="110"/>
      <c r="U1394" s="110"/>
      <c r="V1394" s="110"/>
      <c r="W1394" s="110"/>
      <c r="X1394" s="110"/>
      <c r="Y1394" s="110"/>
      <c r="Z1394" s="110"/>
      <c r="AA1394" s="110"/>
      <c r="AB1394" s="110"/>
      <c r="AC1394" s="110"/>
      <c r="AD1394" s="110"/>
      <c r="AE1394" s="11"/>
      <c r="AF1394" s="204"/>
      <c r="AG1394" s="29" t="s">
        <v>1496</v>
      </c>
      <c r="AH1394" s="118"/>
      <c r="AI1394" s="159"/>
      <c r="AJ1394" s="182" t="s">
        <v>1396</v>
      </c>
      <c r="AK1394" s="182"/>
      <c r="AL1394" s="182"/>
      <c r="AM1394" s="182"/>
      <c r="AN1394" s="182"/>
      <c r="AO1394" s="70">
        <f>MAX(AO$26:AO1393)+1</f>
        <v>1303</v>
      </c>
      <c r="AP1394" s="70" t="s">
        <v>142</v>
      </c>
      <c r="AQ1394" s="70" t="str">
        <f t="shared" si="215"/>
        <v>1303.</v>
      </c>
      <c r="AS1394" s="70"/>
      <c r="AV1394" s="114"/>
    </row>
    <row r="1395" spans="1:48" ht="22.5" customHeight="1" x14ac:dyDescent="0.25">
      <c r="A1395" s="93" t="str">
        <f t="shared" si="213"/>
        <v>1304.</v>
      </c>
      <c r="B1395" s="93">
        <v>3360</v>
      </c>
      <c r="C1395" s="225" t="s">
        <v>1941</v>
      </c>
      <c r="D1395" s="109">
        <v>1954</v>
      </c>
      <c r="E1395" s="27" t="s">
        <v>23</v>
      </c>
      <c r="F1395" s="4" t="s">
        <v>24</v>
      </c>
      <c r="G1395" s="109">
        <v>2</v>
      </c>
      <c r="H1395" s="109">
        <v>3</v>
      </c>
      <c r="I1395" s="13">
        <v>1403.7</v>
      </c>
      <c r="J1395" s="11">
        <v>1347.1</v>
      </c>
      <c r="K1395" s="26">
        <v>1347.1</v>
      </c>
      <c r="L1395" s="36">
        <v>14</v>
      </c>
      <c r="M1395" s="15">
        <f t="shared" si="209"/>
        <v>295776</v>
      </c>
      <c r="N1395" s="110"/>
      <c r="O1395" s="110"/>
      <c r="P1395" s="110"/>
      <c r="Q1395" s="11">
        <f t="shared" si="214"/>
        <v>295776</v>
      </c>
      <c r="R1395" s="110">
        <v>295776</v>
      </c>
      <c r="S1395" s="111"/>
      <c r="T1395" s="110"/>
      <c r="U1395" s="110"/>
      <c r="V1395" s="110"/>
      <c r="W1395" s="110"/>
      <c r="X1395" s="110"/>
      <c r="Y1395" s="110"/>
      <c r="Z1395" s="110"/>
      <c r="AA1395" s="110"/>
      <c r="AB1395" s="110"/>
      <c r="AC1395" s="110"/>
      <c r="AD1395" s="110"/>
      <c r="AE1395" s="11"/>
      <c r="AF1395" s="204"/>
      <c r="AG1395" s="29" t="s">
        <v>1496</v>
      </c>
      <c r="AH1395" s="118"/>
      <c r="AI1395" s="159"/>
      <c r="AJ1395" s="182" t="s">
        <v>1396</v>
      </c>
      <c r="AK1395" s="182"/>
      <c r="AL1395" s="182"/>
      <c r="AM1395" s="182"/>
      <c r="AN1395" s="182"/>
      <c r="AO1395" s="70">
        <f>MAX(AO$26:AO1394)+1</f>
        <v>1304</v>
      </c>
      <c r="AP1395" s="70" t="s">
        <v>142</v>
      </c>
      <c r="AQ1395" s="70" t="str">
        <f t="shared" si="215"/>
        <v>1304.</v>
      </c>
      <c r="AS1395" s="70"/>
      <c r="AV1395" s="114"/>
    </row>
    <row r="1396" spans="1:48" ht="22.5" customHeight="1" x14ac:dyDescent="0.25">
      <c r="A1396" s="93" t="str">
        <f t="shared" si="210"/>
        <v>1305.</v>
      </c>
      <c r="B1396" s="93">
        <v>3257</v>
      </c>
      <c r="C1396" s="225" t="s">
        <v>1882</v>
      </c>
      <c r="D1396" s="109">
        <v>1987</v>
      </c>
      <c r="E1396" s="27" t="s">
        <v>23</v>
      </c>
      <c r="F1396" s="4" t="s">
        <v>24</v>
      </c>
      <c r="G1396" s="109">
        <v>3</v>
      </c>
      <c r="H1396" s="109">
        <v>2</v>
      </c>
      <c r="I1396" s="13">
        <v>481</v>
      </c>
      <c r="J1396" s="11">
        <v>481</v>
      </c>
      <c r="K1396" s="26">
        <v>481</v>
      </c>
      <c r="L1396" s="36">
        <v>37</v>
      </c>
      <c r="M1396" s="15">
        <f t="shared" si="209"/>
        <v>3365037.9</v>
      </c>
      <c r="N1396" s="110"/>
      <c r="O1396" s="110"/>
      <c r="P1396" s="110"/>
      <c r="Q1396" s="11">
        <f t="shared" si="211"/>
        <v>3365037.9</v>
      </c>
      <c r="R1396" s="110"/>
      <c r="S1396" s="111"/>
      <c r="T1396" s="110"/>
      <c r="U1396" s="110">
        <v>447.3</v>
      </c>
      <c r="V1396" s="110">
        <v>3365037.9</v>
      </c>
      <c r="W1396" s="110"/>
      <c r="X1396" s="110"/>
      <c r="Y1396" s="110"/>
      <c r="Z1396" s="110"/>
      <c r="AA1396" s="110"/>
      <c r="AB1396" s="110"/>
      <c r="AC1396" s="110"/>
      <c r="AD1396" s="110"/>
      <c r="AE1396" s="11"/>
      <c r="AF1396" s="204"/>
      <c r="AG1396" s="29" t="s">
        <v>2336</v>
      </c>
      <c r="AH1396" s="118"/>
      <c r="AI1396" s="159"/>
      <c r="AJ1396" s="182"/>
      <c r="AK1396" s="182"/>
      <c r="AL1396" s="182"/>
      <c r="AM1396" s="182"/>
      <c r="AN1396" s="182"/>
      <c r="AO1396" s="70">
        <f>MAX(AO$26:AO1395)+1</f>
        <v>1305</v>
      </c>
      <c r="AP1396" s="70" t="s">
        <v>142</v>
      </c>
      <c r="AQ1396" s="70" t="str">
        <f t="shared" si="215"/>
        <v>1305.</v>
      </c>
      <c r="AS1396" s="70"/>
      <c r="AV1396" s="114"/>
    </row>
    <row r="1397" spans="1:48" ht="22.5" customHeight="1" x14ac:dyDescent="0.25">
      <c r="A1397" s="93" t="str">
        <f t="shared" si="210"/>
        <v>1306.</v>
      </c>
      <c r="B1397" s="93">
        <v>3255</v>
      </c>
      <c r="C1397" s="225" t="s">
        <v>1895</v>
      </c>
      <c r="D1397" s="109">
        <v>1976</v>
      </c>
      <c r="E1397" s="27" t="s">
        <v>23</v>
      </c>
      <c r="F1397" s="4" t="s">
        <v>24</v>
      </c>
      <c r="G1397" s="109">
        <v>2</v>
      </c>
      <c r="H1397" s="109">
        <v>2</v>
      </c>
      <c r="I1397" s="13">
        <v>719.1</v>
      </c>
      <c r="J1397" s="11">
        <v>654.29999999999995</v>
      </c>
      <c r="K1397" s="26">
        <v>439</v>
      </c>
      <c r="L1397" s="36">
        <v>37</v>
      </c>
      <c r="M1397" s="15">
        <f t="shared" si="209"/>
        <v>1461960</v>
      </c>
      <c r="N1397" s="110"/>
      <c r="O1397" s="110"/>
      <c r="P1397" s="110"/>
      <c r="Q1397" s="11">
        <f t="shared" si="211"/>
        <v>1461960</v>
      </c>
      <c r="R1397" s="110">
        <v>1461960</v>
      </c>
      <c r="S1397" s="111"/>
      <c r="T1397" s="110"/>
      <c r="U1397" s="110"/>
      <c r="V1397" s="110"/>
      <c r="W1397" s="110"/>
      <c r="X1397" s="110"/>
      <c r="Y1397" s="110"/>
      <c r="Z1397" s="110"/>
      <c r="AA1397" s="110"/>
      <c r="AB1397" s="110"/>
      <c r="AC1397" s="110"/>
      <c r="AD1397" s="110"/>
      <c r="AE1397" s="11"/>
      <c r="AF1397" s="204"/>
      <c r="AG1397" s="29" t="s">
        <v>2336</v>
      </c>
      <c r="AH1397" s="118"/>
      <c r="AI1397" s="159"/>
      <c r="AJ1397" s="182" t="s">
        <v>1395</v>
      </c>
      <c r="AK1397" s="182"/>
      <c r="AL1397" s="182"/>
      <c r="AM1397" s="182"/>
      <c r="AN1397" s="182"/>
      <c r="AO1397" s="70">
        <f>MAX(AO$26:AO1396)+1</f>
        <v>1306</v>
      </c>
      <c r="AP1397" s="70" t="s">
        <v>142</v>
      </c>
      <c r="AQ1397" s="70" t="str">
        <f t="shared" si="215"/>
        <v>1306.</v>
      </c>
      <c r="AS1397" s="70"/>
      <c r="AV1397" s="114"/>
    </row>
    <row r="1398" spans="1:48" ht="22.5" customHeight="1" x14ac:dyDescent="0.25">
      <c r="A1398" s="93" t="str">
        <f t="shared" si="210"/>
        <v>1307.</v>
      </c>
      <c r="B1398" s="93">
        <v>3380</v>
      </c>
      <c r="C1398" s="225" t="s">
        <v>1872</v>
      </c>
      <c r="D1398" s="109">
        <v>1975</v>
      </c>
      <c r="E1398" s="27" t="s">
        <v>23</v>
      </c>
      <c r="F1398" s="4" t="s">
        <v>24</v>
      </c>
      <c r="G1398" s="109">
        <v>4</v>
      </c>
      <c r="H1398" s="109">
        <v>2</v>
      </c>
      <c r="I1398" s="13">
        <v>1513.5</v>
      </c>
      <c r="J1398" s="11">
        <v>1304.5999999999999</v>
      </c>
      <c r="K1398" s="26">
        <v>1304.5999999999999</v>
      </c>
      <c r="L1398" s="36">
        <v>70</v>
      </c>
      <c r="M1398" s="15">
        <f t="shared" si="209"/>
        <v>4386367</v>
      </c>
      <c r="N1398" s="110"/>
      <c r="O1398" s="110"/>
      <c r="P1398" s="110"/>
      <c r="Q1398" s="11">
        <f t="shared" si="211"/>
        <v>4386367</v>
      </c>
      <c r="R1398" s="110">
        <v>2680260</v>
      </c>
      <c r="S1398" s="111"/>
      <c r="T1398" s="110"/>
      <c r="U1398" s="110">
        <v>481</v>
      </c>
      <c r="V1398" s="110">
        <v>1706107</v>
      </c>
      <c r="W1398" s="110"/>
      <c r="X1398" s="110"/>
      <c r="Y1398" s="110"/>
      <c r="Z1398" s="110"/>
      <c r="AA1398" s="110"/>
      <c r="AB1398" s="110"/>
      <c r="AC1398" s="110"/>
      <c r="AD1398" s="110"/>
      <c r="AE1398" s="11"/>
      <c r="AF1398" s="204"/>
      <c r="AG1398" s="29" t="s">
        <v>2336</v>
      </c>
      <c r="AH1398" s="118"/>
      <c r="AI1398" s="159"/>
      <c r="AJ1398" s="182" t="s">
        <v>1395</v>
      </c>
      <c r="AK1398" s="182"/>
      <c r="AL1398" s="182"/>
      <c r="AM1398" s="182"/>
      <c r="AN1398" s="182"/>
      <c r="AO1398" s="70">
        <f>MAX(AO$26:AO1397)+1</f>
        <v>1307</v>
      </c>
      <c r="AP1398" s="70" t="s">
        <v>142</v>
      </c>
      <c r="AQ1398" s="70" t="str">
        <f t="shared" si="215"/>
        <v>1307.</v>
      </c>
      <c r="AS1398" s="70"/>
      <c r="AV1398" s="114"/>
    </row>
    <row r="1399" spans="1:48" ht="22.5" customHeight="1" x14ac:dyDescent="0.25">
      <c r="A1399" s="93" t="str">
        <f t="shared" si="210"/>
        <v>1308.</v>
      </c>
      <c r="B1399" s="93">
        <v>3260</v>
      </c>
      <c r="C1399" s="225" t="s">
        <v>1890</v>
      </c>
      <c r="D1399" s="109">
        <v>1972</v>
      </c>
      <c r="E1399" s="27" t="s">
        <v>23</v>
      </c>
      <c r="F1399" s="4" t="s">
        <v>24</v>
      </c>
      <c r="G1399" s="109">
        <v>2</v>
      </c>
      <c r="H1399" s="109">
        <v>2</v>
      </c>
      <c r="I1399" s="13">
        <v>802</v>
      </c>
      <c r="J1399" s="11">
        <v>752.7</v>
      </c>
      <c r="K1399" s="26">
        <v>752.7</v>
      </c>
      <c r="L1399" s="36">
        <v>35</v>
      </c>
      <c r="M1399" s="15">
        <f t="shared" ref="M1399:M1430" si="216">R1399+T1399+V1399+X1399+Z1399+AB1399+AE1399+AF1399</f>
        <v>588845</v>
      </c>
      <c r="N1399" s="110"/>
      <c r="O1399" s="110"/>
      <c r="P1399" s="110"/>
      <c r="Q1399" s="11">
        <f t="shared" si="211"/>
        <v>588845</v>
      </c>
      <c r="R1399" s="110">
        <v>588845</v>
      </c>
      <c r="S1399" s="111"/>
      <c r="T1399" s="110"/>
      <c r="U1399" s="110"/>
      <c r="V1399" s="110"/>
      <c r="W1399" s="110"/>
      <c r="X1399" s="110"/>
      <c r="Y1399" s="110"/>
      <c r="Z1399" s="110"/>
      <c r="AA1399" s="110"/>
      <c r="AB1399" s="110"/>
      <c r="AC1399" s="110"/>
      <c r="AD1399" s="110"/>
      <c r="AE1399" s="11"/>
      <c r="AF1399" s="204"/>
      <c r="AG1399" s="29" t="s">
        <v>2336</v>
      </c>
      <c r="AH1399" s="118"/>
      <c r="AI1399" s="159"/>
      <c r="AJ1399" s="182" t="s">
        <v>1395</v>
      </c>
      <c r="AK1399" s="182"/>
      <c r="AL1399" s="182"/>
      <c r="AM1399" s="182"/>
      <c r="AN1399" s="182"/>
      <c r="AO1399" s="70">
        <f>MAX(AO$26:AO1398)+1</f>
        <v>1308</v>
      </c>
      <c r="AP1399" s="70" t="s">
        <v>142</v>
      </c>
      <c r="AQ1399" s="70" t="str">
        <f t="shared" si="215"/>
        <v>1308.</v>
      </c>
      <c r="AS1399" s="70"/>
      <c r="AV1399" s="114"/>
    </row>
    <row r="1400" spans="1:48" ht="22.5" customHeight="1" x14ac:dyDescent="0.25">
      <c r="A1400" s="93" t="str">
        <f t="shared" ref="A1400" si="217">AQ1400</f>
        <v>1309.</v>
      </c>
      <c r="B1400" s="93">
        <v>3490</v>
      </c>
      <c r="C1400" s="225" t="s">
        <v>1907</v>
      </c>
      <c r="D1400" s="109">
        <v>1980</v>
      </c>
      <c r="E1400" s="27" t="s">
        <v>23</v>
      </c>
      <c r="F1400" s="4" t="s">
        <v>24</v>
      </c>
      <c r="G1400" s="109">
        <v>5</v>
      </c>
      <c r="H1400" s="109">
        <v>1</v>
      </c>
      <c r="I1400" s="13">
        <v>2048.5300000000002</v>
      </c>
      <c r="J1400" s="11">
        <v>1790.73</v>
      </c>
      <c r="K1400" s="26">
        <v>1790.73</v>
      </c>
      <c r="L1400" s="36">
        <v>120</v>
      </c>
      <c r="M1400" s="15">
        <f t="shared" si="216"/>
        <v>2815286</v>
      </c>
      <c r="N1400" s="110"/>
      <c r="O1400" s="110"/>
      <c r="P1400" s="110"/>
      <c r="Q1400" s="11">
        <f t="shared" ref="Q1400" si="218">M1400</f>
        <v>2815286</v>
      </c>
      <c r="R1400" s="110">
        <v>382044</v>
      </c>
      <c r="S1400" s="111"/>
      <c r="T1400" s="110"/>
      <c r="U1400" s="110">
        <v>686</v>
      </c>
      <c r="V1400" s="110">
        <v>2433242</v>
      </c>
      <c r="W1400" s="110"/>
      <c r="X1400" s="110"/>
      <c r="Y1400" s="110"/>
      <c r="Z1400" s="110"/>
      <c r="AA1400" s="110"/>
      <c r="AB1400" s="110"/>
      <c r="AC1400" s="110"/>
      <c r="AD1400" s="110"/>
      <c r="AE1400" s="11"/>
      <c r="AF1400" s="204"/>
      <c r="AG1400" s="29" t="s">
        <v>2336</v>
      </c>
      <c r="AH1400" s="118"/>
      <c r="AI1400" s="159"/>
      <c r="AJ1400" s="182" t="s">
        <v>1396</v>
      </c>
      <c r="AK1400" s="182"/>
      <c r="AL1400" s="182"/>
      <c r="AM1400" s="182"/>
      <c r="AN1400" s="182"/>
      <c r="AO1400" s="70">
        <f>MAX(AO$26:AO1399)+1</f>
        <v>1309</v>
      </c>
      <c r="AP1400" s="70" t="s">
        <v>142</v>
      </c>
      <c r="AQ1400" s="70" t="str">
        <f t="shared" ref="AQ1400" si="219">CONCATENATE(AO1400,AP1400)</f>
        <v>1309.</v>
      </c>
      <c r="AS1400" s="70"/>
      <c r="AV1400" s="114"/>
    </row>
    <row r="1401" spans="1:48" ht="22.5" customHeight="1" x14ac:dyDescent="0.25">
      <c r="A1401" s="93" t="str">
        <f t="shared" ref="A1401:A1429" si="220">AQ1401</f>
        <v>1310.</v>
      </c>
      <c r="B1401" s="93">
        <v>3378</v>
      </c>
      <c r="C1401" s="225" t="s">
        <v>1917</v>
      </c>
      <c r="D1401" s="109">
        <v>1969</v>
      </c>
      <c r="E1401" s="27" t="s">
        <v>23</v>
      </c>
      <c r="F1401" s="4" t="s">
        <v>24</v>
      </c>
      <c r="G1401" s="109">
        <v>4</v>
      </c>
      <c r="H1401" s="109">
        <v>2</v>
      </c>
      <c r="I1401" s="13">
        <v>1249.4000000000001</v>
      </c>
      <c r="J1401" s="11">
        <v>1050.3</v>
      </c>
      <c r="K1401" s="26">
        <v>1050.3</v>
      </c>
      <c r="L1401" s="36">
        <v>47</v>
      </c>
      <c r="M1401" s="15">
        <f t="shared" si="216"/>
        <v>2655894</v>
      </c>
      <c r="N1401" s="110"/>
      <c r="O1401" s="110"/>
      <c r="P1401" s="110"/>
      <c r="Q1401" s="11">
        <f t="shared" ref="Q1401:Q1429" si="221">M1401</f>
        <v>2655894</v>
      </c>
      <c r="R1401" s="110">
        <v>2655894</v>
      </c>
      <c r="S1401" s="111"/>
      <c r="T1401" s="110"/>
      <c r="U1401" s="110"/>
      <c r="V1401" s="110"/>
      <c r="W1401" s="110"/>
      <c r="X1401" s="110"/>
      <c r="Y1401" s="110"/>
      <c r="Z1401" s="110"/>
      <c r="AA1401" s="110"/>
      <c r="AB1401" s="110"/>
      <c r="AC1401" s="110"/>
      <c r="AD1401" s="110"/>
      <c r="AE1401" s="11"/>
      <c r="AF1401" s="204"/>
      <c r="AG1401" s="29" t="s">
        <v>2336</v>
      </c>
      <c r="AH1401" s="118"/>
      <c r="AI1401" s="159"/>
      <c r="AJ1401" s="182" t="s">
        <v>1395</v>
      </c>
      <c r="AK1401" s="182"/>
      <c r="AL1401" s="182"/>
      <c r="AM1401" s="182"/>
      <c r="AN1401" s="182"/>
      <c r="AO1401" s="70">
        <f>MAX(AO$26:AO1400)+1</f>
        <v>1310</v>
      </c>
      <c r="AP1401" s="70" t="s">
        <v>142</v>
      </c>
      <c r="AQ1401" s="70" t="str">
        <f t="shared" ref="AQ1401:AQ1429" si="222">CONCATENATE(AO1401,AP1401)</f>
        <v>1310.</v>
      </c>
      <c r="AS1401" s="70"/>
      <c r="AV1401" s="114"/>
    </row>
    <row r="1402" spans="1:48" ht="22.5" customHeight="1" x14ac:dyDescent="0.25">
      <c r="A1402" s="93" t="str">
        <f t="shared" si="220"/>
        <v>1311.</v>
      </c>
      <c r="B1402" s="93">
        <v>3366</v>
      </c>
      <c r="C1402" s="225" t="s">
        <v>1869</v>
      </c>
      <c r="D1402" s="109">
        <v>1959</v>
      </c>
      <c r="E1402" s="27" t="s">
        <v>23</v>
      </c>
      <c r="F1402" s="4" t="s">
        <v>24</v>
      </c>
      <c r="G1402" s="109">
        <v>2</v>
      </c>
      <c r="H1402" s="109">
        <v>1</v>
      </c>
      <c r="I1402" s="13">
        <v>295.2</v>
      </c>
      <c r="J1402" s="11">
        <v>269.39999999999998</v>
      </c>
      <c r="K1402" s="26">
        <v>269.39999999999998</v>
      </c>
      <c r="L1402" s="36">
        <v>12</v>
      </c>
      <c r="M1402" s="15">
        <f t="shared" si="216"/>
        <v>234600</v>
      </c>
      <c r="N1402" s="110"/>
      <c r="O1402" s="110"/>
      <c r="P1402" s="110"/>
      <c r="Q1402" s="11">
        <f t="shared" si="221"/>
        <v>234600</v>
      </c>
      <c r="R1402" s="110">
        <v>234600</v>
      </c>
      <c r="S1402" s="111"/>
      <c r="T1402" s="110"/>
      <c r="U1402" s="110"/>
      <c r="V1402" s="110"/>
      <c r="W1402" s="110"/>
      <c r="X1402" s="110"/>
      <c r="Y1402" s="110"/>
      <c r="Z1402" s="110"/>
      <c r="AA1402" s="110"/>
      <c r="AB1402" s="110"/>
      <c r="AC1402" s="110"/>
      <c r="AD1402" s="110"/>
      <c r="AE1402" s="11"/>
      <c r="AF1402" s="204"/>
      <c r="AG1402" s="29" t="s">
        <v>2336</v>
      </c>
      <c r="AH1402" s="118"/>
      <c r="AI1402" s="159"/>
      <c r="AJ1402" s="182" t="s">
        <v>1405</v>
      </c>
      <c r="AK1402" s="182"/>
      <c r="AL1402" s="182"/>
      <c r="AM1402" s="182"/>
      <c r="AN1402" s="182"/>
      <c r="AO1402" s="70">
        <f>MAX(AO$26:AO1401)+1</f>
        <v>1311</v>
      </c>
      <c r="AP1402" s="70" t="s">
        <v>142</v>
      </c>
      <c r="AQ1402" s="70" t="str">
        <f t="shared" si="222"/>
        <v>1311.</v>
      </c>
      <c r="AS1402" s="70"/>
      <c r="AV1402" s="114"/>
    </row>
    <row r="1403" spans="1:48" ht="22.5" customHeight="1" x14ac:dyDescent="0.25">
      <c r="A1403" s="93" t="str">
        <f t="shared" si="220"/>
        <v>1312.</v>
      </c>
      <c r="B1403" s="93">
        <v>3285</v>
      </c>
      <c r="C1403" s="225" t="s">
        <v>1929</v>
      </c>
      <c r="D1403" s="109">
        <v>1955</v>
      </c>
      <c r="E1403" s="27" t="s">
        <v>23</v>
      </c>
      <c r="F1403" s="4" t="s">
        <v>24</v>
      </c>
      <c r="G1403" s="109">
        <v>4</v>
      </c>
      <c r="H1403" s="109">
        <v>3</v>
      </c>
      <c r="I1403" s="13">
        <v>2774.9</v>
      </c>
      <c r="J1403" s="11">
        <v>2609.6</v>
      </c>
      <c r="K1403" s="26">
        <v>2609.6</v>
      </c>
      <c r="L1403" s="36">
        <v>100</v>
      </c>
      <c r="M1403" s="15">
        <f t="shared" si="216"/>
        <v>5332093</v>
      </c>
      <c r="N1403" s="110"/>
      <c r="O1403" s="110"/>
      <c r="P1403" s="110"/>
      <c r="Q1403" s="11">
        <f t="shared" si="221"/>
        <v>5332093</v>
      </c>
      <c r="R1403" s="110">
        <v>5332093</v>
      </c>
      <c r="S1403" s="111"/>
      <c r="T1403" s="110"/>
      <c r="U1403" s="110"/>
      <c r="V1403" s="110"/>
      <c r="W1403" s="110"/>
      <c r="X1403" s="110"/>
      <c r="Y1403" s="110"/>
      <c r="Z1403" s="110"/>
      <c r="AA1403" s="110"/>
      <c r="AB1403" s="110"/>
      <c r="AC1403" s="110"/>
      <c r="AD1403" s="110"/>
      <c r="AE1403" s="11"/>
      <c r="AF1403" s="204"/>
      <c r="AG1403" s="29" t="s">
        <v>2336</v>
      </c>
      <c r="AH1403" s="118"/>
      <c r="AI1403" s="159"/>
      <c r="AJ1403" s="182" t="s">
        <v>1395</v>
      </c>
      <c r="AK1403" s="182"/>
      <c r="AL1403" s="182"/>
      <c r="AM1403" s="182"/>
      <c r="AN1403" s="182"/>
      <c r="AO1403" s="70">
        <f>MAX(AO$26:AO1402)+1</f>
        <v>1312</v>
      </c>
      <c r="AP1403" s="70" t="s">
        <v>142</v>
      </c>
      <c r="AQ1403" s="70" t="str">
        <f t="shared" si="222"/>
        <v>1312.</v>
      </c>
      <c r="AS1403" s="70"/>
      <c r="AV1403" s="114"/>
    </row>
    <row r="1404" spans="1:48" ht="22.5" customHeight="1" x14ac:dyDescent="0.25">
      <c r="A1404" s="93" t="str">
        <f t="shared" si="220"/>
        <v>1313.</v>
      </c>
      <c r="B1404" s="93">
        <v>3326</v>
      </c>
      <c r="C1404" s="225" t="s">
        <v>1948</v>
      </c>
      <c r="D1404" s="109">
        <v>1962</v>
      </c>
      <c r="E1404" s="27" t="s">
        <v>23</v>
      </c>
      <c r="F1404" s="4" t="s">
        <v>24</v>
      </c>
      <c r="G1404" s="109">
        <v>3</v>
      </c>
      <c r="H1404" s="109">
        <v>2</v>
      </c>
      <c r="I1404" s="13">
        <v>1012.5</v>
      </c>
      <c r="J1404" s="11">
        <v>939.7</v>
      </c>
      <c r="K1404" s="26">
        <v>939.7</v>
      </c>
      <c r="L1404" s="36">
        <v>20</v>
      </c>
      <c r="M1404" s="15">
        <f t="shared" si="216"/>
        <v>441048</v>
      </c>
      <c r="N1404" s="110"/>
      <c r="O1404" s="110"/>
      <c r="P1404" s="110"/>
      <c r="Q1404" s="11">
        <f t="shared" si="221"/>
        <v>441048</v>
      </c>
      <c r="R1404" s="110">
        <v>441048</v>
      </c>
      <c r="S1404" s="111"/>
      <c r="T1404" s="110"/>
      <c r="U1404" s="110"/>
      <c r="V1404" s="110"/>
      <c r="W1404" s="110"/>
      <c r="X1404" s="110"/>
      <c r="Y1404" s="110"/>
      <c r="Z1404" s="110"/>
      <c r="AA1404" s="110"/>
      <c r="AB1404" s="110"/>
      <c r="AC1404" s="110"/>
      <c r="AD1404" s="110"/>
      <c r="AE1404" s="11"/>
      <c r="AF1404" s="204"/>
      <c r="AG1404" s="29" t="s">
        <v>2336</v>
      </c>
      <c r="AH1404" s="118"/>
      <c r="AI1404" s="159"/>
      <c r="AJ1404" s="182" t="s">
        <v>1405</v>
      </c>
      <c r="AK1404" s="182"/>
      <c r="AL1404" s="182"/>
      <c r="AM1404" s="182"/>
      <c r="AN1404" s="182"/>
      <c r="AO1404" s="70">
        <f>MAX(AO$26:AO1403)+1</f>
        <v>1313</v>
      </c>
      <c r="AP1404" s="70" t="s">
        <v>142</v>
      </c>
      <c r="AQ1404" s="70" t="str">
        <f t="shared" si="222"/>
        <v>1313.</v>
      </c>
      <c r="AS1404" s="70"/>
      <c r="AV1404" s="114"/>
    </row>
    <row r="1405" spans="1:48" ht="22.5" customHeight="1" x14ac:dyDescent="0.25">
      <c r="A1405" s="93" t="str">
        <f t="shared" si="220"/>
        <v>1314.</v>
      </c>
      <c r="B1405" s="93">
        <v>3562</v>
      </c>
      <c r="C1405" s="225" t="s">
        <v>1939</v>
      </c>
      <c r="D1405" s="109">
        <v>1981</v>
      </c>
      <c r="E1405" s="27" t="s">
        <v>23</v>
      </c>
      <c r="F1405" s="4" t="s">
        <v>24</v>
      </c>
      <c r="G1405" s="109">
        <v>2</v>
      </c>
      <c r="H1405" s="109">
        <v>2</v>
      </c>
      <c r="I1405" s="13">
        <v>908</v>
      </c>
      <c r="J1405" s="11">
        <v>865.7</v>
      </c>
      <c r="K1405" s="26">
        <v>865.7</v>
      </c>
      <c r="L1405" s="36">
        <v>33</v>
      </c>
      <c r="M1405" s="15">
        <f t="shared" si="216"/>
        <v>5637598.3099999996</v>
      </c>
      <c r="N1405" s="110"/>
      <c r="O1405" s="110"/>
      <c r="P1405" s="110"/>
      <c r="Q1405" s="11">
        <f t="shared" si="221"/>
        <v>5637598.3099999996</v>
      </c>
      <c r="R1405" s="110"/>
      <c r="S1405" s="111"/>
      <c r="T1405" s="110"/>
      <c r="U1405" s="110">
        <v>806</v>
      </c>
      <c r="V1405" s="110">
        <v>5637598.3099999996</v>
      </c>
      <c r="W1405" s="110"/>
      <c r="X1405" s="110"/>
      <c r="Y1405" s="110"/>
      <c r="Z1405" s="110"/>
      <c r="AA1405" s="110"/>
      <c r="AB1405" s="110"/>
      <c r="AC1405" s="110"/>
      <c r="AD1405" s="110"/>
      <c r="AE1405" s="11"/>
      <c r="AF1405" s="204"/>
      <c r="AG1405" s="29" t="s">
        <v>2336</v>
      </c>
      <c r="AH1405" s="118"/>
      <c r="AI1405" s="159"/>
      <c r="AJ1405" s="182"/>
      <c r="AK1405" s="182"/>
      <c r="AL1405" s="182"/>
      <c r="AM1405" s="182"/>
      <c r="AN1405" s="182"/>
      <c r="AO1405" s="70">
        <f>MAX(AO$26:AO1404)+1</f>
        <v>1314</v>
      </c>
      <c r="AP1405" s="70" t="s">
        <v>142</v>
      </c>
      <c r="AQ1405" s="70" t="str">
        <f t="shared" si="222"/>
        <v>1314.</v>
      </c>
      <c r="AS1405" s="70"/>
      <c r="AV1405" s="114"/>
    </row>
    <row r="1406" spans="1:48" ht="22.5" customHeight="1" x14ac:dyDescent="0.25">
      <c r="A1406" s="93" t="str">
        <f t="shared" si="220"/>
        <v>1315.</v>
      </c>
      <c r="B1406" s="93">
        <v>3622</v>
      </c>
      <c r="C1406" s="225" t="s">
        <v>1922</v>
      </c>
      <c r="D1406" s="109">
        <v>1989</v>
      </c>
      <c r="E1406" s="27" t="s">
        <v>23</v>
      </c>
      <c r="F1406" s="4" t="s">
        <v>26</v>
      </c>
      <c r="G1406" s="109">
        <v>3</v>
      </c>
      <c r="H1406" s="109">
        <v>2</v>
      </c>
      <c r="I1406" s="13">
        <v>841.9</v>
      </c>
      <c r="J1406" s="11">
        <v>743.7</v>
      </c>
      <c r="K1406" s="26">
        <v>743.7</v>
      </c>
      <c r="L1406" s="36">
        <v>18</v>
      </c>
      <c r="M1406" s="15">
        <f t="shared" si="216"/>
        <v>950274</v>
      </c>
      <c r="N1406" s="110"/>
      <c r="O1406" s="110"/>
      <c r="P1406" s="110"/>
      <c r="Q1406" s="11">
        <f t="shared" si="221"/>
        <v>950274</v>
      </c>
      <c r="R1406" s="110">
        <v>950274</v>
      </c>
      <c r="S1406" s="111"/>
      <c r="T1406" s="110"/>
      <c r="U1406" s="110"/>
      <c r="V1406" s="110"/>
      <c r="W1406" s="110"/>
      <c r="X1406" s="110"/>
      <c r="Y1406" s="110"/>
      <c r="Z1406" s="110"/>
      <c r="AA1406" s="110"/>
      <c r="AB1406" s="110"/>
      <c r="AC1406" s="110"/>
      <c r="AD1406" s="110"/>
      <c r="AE1406" s="11"/>
      <c r="AF1406" s="204"/>
      <c r="AG1406" s="29" t="s">
        <v>2336</v>
      </c>
      <c r="AH1406" s="118"/>
      <c r="AI1406" s="159"/>
      <c r="AJ1406" s="182" t="s">
        <v>1395</v>
      </c>
      <c r="AK1406" s="182"/>
      <c r="AL1406" s="182"/>
      <c r="AM1406" s="182"/>
      <c r="AN1406" s="182"/>
      <c r="AO1406" s="70">
        <f>MAX(AO$26:AO1405)+1</f>
        <v>1315</v>
      </c>
      <c r="AP1406" s="70" t="s">
        <v>142</v>
      </c>
      <c r="AQ1406" s="70" t="str">
        <f t="shared" si="222"/>
        <v>1315.</v>
      </c>
      <c r="AS1406" s="70"/>
      <c r="AV1406" s="114"/>
    </row>
    <row r="1407" spans="1:48" ht="22.5" customHeight="1" x14ac:dyDescent="0.25">
      <c r="A1407" s="93" t="str">
        <f t="shared" si="220"/>
        <v>1316.</v>
      </c>
      <c r="B1407" s="93">
        <v>3620</v>
      </c>
      <c r="C1407" s="225" t="s">
        <v>1897</v>
      </c>
      <c r="D1407" s="109">
        <v>1988</v>
      </c>
      <c r="E1407" s="27" t="s">
        <v>23</v>
      </c>
      <c r="F1407" s="4" t="s">
        <v>26</v>
      </c>
      <c r="G1407" s="109">
        <v>3</v>
      </c>
      <c r="H1407" s="109">
        <v>2</v>
      </c>
      <c r="I1407" s="13">
        <v>839.1</v>
      </c>
      <c r="J1407" s="11">
        <v>740.9</v>
      </c>
      <c r="K1407" s="26">
        <v>740.9</v>
      </c>
      <c r="L1407" s="36">
        <v>18</v>
      </c>
      <c r="M1407" s="15">
        <f t="shared" si="216"/>
        <v>950274</v>
      </c>
      <c r="N1407" s="110"/>
      <c r="O1407" s="110"/>
      <c r="P1407" s="110"/>
      <c r="Q1407" s="11">
        <f t="shared" si="221"/>
        <v>950274</v>
      </c>
      <c r="R1407" s="110">
        <v>950274</v>
      </c>
      <c r="S1407" s="111"/>
      <c r="T1407" s="110"/>
      <c r="U1407" s="110"/>
      <c r="V1407" s="110"/>
      <c r="W1407" s="110"/>
      <c r="X1407" s="110"/>
      <c r="Y1407" s="110"/>
      <c r="Z1407" s="110"/>
      <c r="AA1407" s="110"/>
      <c r="AB1407" s="110"/>
      <c r="AC1407" s="110"/>
      <c r="AD1407" s="110"/>
      <c r="AE1407" s="11"/>
      <c r="AF1407" s="204"/>
      <c r="AG1407" s="29" t="s">
        <v>2337</v>
      </c>
      <c r="AH1407" s="118"/>
      <c r="AI1407" s="159"/>
      <c r="AJ1407" s="182" t="s">
        <v>1395</v>
      </c>
      <c r="AK1407" s="182"/>
      <c r="AL1407" s="182"/>
      <c r="AM1407" s="182"/>
      <c r="AN1407" s="182"/>
      <c r="AO1407" s="70">
        <f>MAX(AO$26:AO1406)+1</f>
        <v>1316</v>
      </c>
      <c r="AP1407" s="70" t="s">
        <v>142</v>
      </c>
      <c r="AQ1407" s="70" t="str">
        <f t="shared" si="222"/>
        <v>1316.</v>
      </c>
      <c r="AS1407" s="70"/>
      <c r="AV1407" s="114"/>
    </row>
    <row r="1408" spans="1:48" ht="22.5" customHeight="1" x14ac:dyDescent="0.25">
      <c r="A1408" s="93" t="str">
        <f t="shared" si="220"/>
        <v>1317.</v>
      </c>
      <c r="B1408" s="93">
        <v>3550</v>
      </c>
      <c r="C1408" s="225" t="s">
        <v>1918</v>
      </c>
      <c r="D1408" s="109">
        <v>1947</v>
      </c>
      <c r="E1408" s="27" t="s">
        <v>23</v>
      </c>
      <c r="F1408" s="4" t="s">
        <v>24</v>
      </c>
      <c r="G1408" s="109">
        <v>2</v>
      </c>
      <c r="H1408" s="109">
        <v>1</v>
      </c>
      <c r="I1408" s="13">
        <v>267.5</v>
      </c>
      <c r="J1408" s="11">
        <v>255.9</v>
      </c>
      <c r="K1408" s="26">
        <v>255.9</v>
      </c>
      <c r="L1408" s="36">
        <v>5</v>
      </c>
      <c r="M1408" s="15">
        <f t="shared" si="216"/>
        <v>215233</v>
      </c>
      <c r="N1408" s="110"/>
      <c r="O1408" s="110"/>
      <c r="P1408" s="110"/>
      <c r="Q1408" s="11">
        <f t="shared" si="221"/>
        <v>215233</v>
      </c>
      <c r="R1408" s="110">
        <v>215233</v>
      </c>
      <c r="S1408" s="111"/>
      <c r="T1408" s="110"/>
      <c r="U1408" s="110"/>
      <c r="V1408" s="110"/>
      <c r="W1408" s="110"/>
      <c r="X1408" s="110"/>
      <c r="Y1408" s="110"/>
      <c r="Z1408" s="110"/>
      <c r="AA1408" s="110"/>
      <c r="AB1408" s="110"/>
      <c r="AC1408" s="110"/>
      <c r="AD1408" s="110"/>
      <c r="AE1408" s="11"/>
      <c r="AF1408" s="204"/>
      <c r="AG1408" s="29" t="s">
        <v>2337</v>
      </c>
      <c r="AH1408" s="118"/>
      <c r="AI1408" s="159"/>
      <c r="AJ1408" s="182" t="s">
        <v>1395</v>
      </c>
      <c r="AK1408" s="182"/>
      <c r="AL1408" s="182"/>
      <c r="AM1408" s="182"/>
      <c r="AN1408" s="182"/>
      <c r="AO1408" s="70">
        <f>MAX(AO$26:AO1407)+1</f>
        <v>1317</v>
      </c>
      <c r="AP1408" s="70" t="s">
        <v>142</v>
      </c>
      <c r="AQ1408" s="70" t="str">
        <f t="shared" si="222"/>
        <v>1317.</v>
      </c>
      <c r="AS1408" s="70"/>
      <c r="AV1408" s="114"/>
    </row>
    <row r="1409" spans="1:48" ht="22.5" customHeight="1" x14ac:dyDescent="0.25">
      <c r="A1409" s="93" t="str">
        <f t="shared" si="220"/>
        <v>1318.</v>
      </c>
      <c r="B1409" s="93">
        <v>3625</v>
      </c>
      <c r="C1409" s="225" t="s">
        <v>1938</v>
      </c>
      <c r="D1409" s="109">
        <v>1975</v>
      </c>
      <c r="E1409" s="27" t="s">
        <v>23</v>
      </c>
      <c r="F1409" s="4" t="s">
        <v>24</v>
      </c>
      <c r="G1409" s="109">
        <v>2</v>
      </c>
      <c r="H1409" s="109">
        <v>2</v>
      </c>
      <c r="I1409" s="13">
        <v>470</v>
      </c>
      <c r="J1409" s="11">
        <v>359.4</v>
      </c>
      <c r="K1409" s="26">
        <v>359.4</v>
      </c>
      <c r="L1409" s="36">
        <v>13</v>
      </c>
      <c r="M1409" s="15">
        <f t="shared" si="216"/>
        <v>512454</v>
      </c>
      <c r="N1409" s="110"/>
      <c r="O1409" s="110"/>
      <c r="P1409" s="110"/>
      <c r="Q1409" s="11">
        <f t="shared" si="221"/>
        <v>512454</v>
      </c>
      <c r="R1409" s="110">
        <f>240318+272136</f>
        <v>512454</v>
      </c>
      <c r="S1409" s="111"/>
      <c r="T1409" s="110"/>
      <c r="U1409" s="110"/>
      <c r="V1409" s="110"/>
      <c r="W1409" s="110"/>
      <c r="X1409" s="110"/>
      <c r="Y1409" s="110"/>
      <c r="Z1409" s="110"/>
      <c r="AA1409" s="110"/>
      <c r="AB1409" s="110"/>
      <c r="AC1409" s="110"/>
      <c r="AD1409" s="110"/>
      <c r="AE1409" s="11"/>
      <c r="AF1409" s="204"/>
      <c r="AG1409" s="29" t="s">
        <v>2337</v>
      </c>
      <c r="AH1409" s="118"/>
      <c r="AI1409" s="159"/>
      <c r="AJ1409" s="182" t="s">
        <v>1394</v>
      </c>
      <c r="AK1409" s="182"/>
      <c r="AL1409" s="182"/>
      <c r="AM1409" s="182"/>
      <c r="AN1409" s="182"/>
      <c r="AO1409" s="70">
        <f>MAX(AO$26:AO1408)+1</f>
        <v>1318</v>
      </c>
      <c r="AP1409" s="70" t="s">
        <v>142</v>
      </c>
      <c r="AQ1409" s="70" t="str">
        <f t="shared" si="222"/>
        <v>1318.</v>
      </c>
      <c r="AS1409" s="70"/>
      <c r="AV1409" s="114"/>
    </row>
    <row r="1410" spans="1:48" ht="22.5" customHeight="1" x14ac:dyDescent="0.25">
      <c r="A1410" s="93" t="str">
        <f t="shared" si="220"/>
        <v>1319.</v>
      </c>
      <c r="B1410" s="93">
        <v>3630</v>
      </c>
      <c r="C1410" s="225" t="s">
        <v>1880</v>
      </c>
      <c r="D1410" s="109">
        <v>1968</v>
      </c>
      <c r="E1410" s="27" t="s">
        <v>23</v>
      </c>
      <c r="F1410" s="4" t="s">
        <v>24</v>
      </c>
      <c r="G1410" s="109">
        <v>2</v>
      </c>
      <c r="H1410" s="109">
        <v>1</v>
      </c>
      <c r="I1410" s="13">
        <v>533.4</v>
      </c>
      <c r="J1410" s="11">
        <v>485</v>
      </c>
      <c r="K1410" s="26">
        <v>485</v>
      </c>
      <c r="L1410" s="36">
        <v>11</v>
      </c>
      <c r="M1410" s="15">
        <f t="shared" si="216"/>
        <v>4172456</v>
      </c>
      <c r="N1410" s="110"/>
      <c r="O1410" s="110"/>
      <c r="P1410" s="110"/>
      <c r="Q1410" s="11">
        <f t="shared" si="221"/>
        <v>4172456</v>
      </c>
      <c r="R1410" s="110">
        <v>441048</v>
      </c>
      <c r="S1410" s="111"/>
      <c r="T1410" s="110"/>
      <c r="U1410" s="110">
        <v>496</v>
      </c>
      <c r="V1410" s="110">
        <v>3731408</v>
      </c>
      <c r="W1410" s="110"/>
      <c r="X1410" s="110"/>
      <c r="Y1410" s="110"/>
      <c r="Z1410" s="110"/>
      <c r="AA1410" s="110"/>
      <c r="AB1410" s="110"/>
      <c r="AC1410" s="110"/>
      <c r="AD1410" s="110"/>
      <c r="AE1410" s="11"/>
      <c r="AF1410" s="204"/>
      <c r="AG1410" s="29" t="s">
        <v>2337</v>
      </c>
      <c r="AH1410" s="118"/>
      <c r="AI1410" s="159"/>
      <c r="AJ1410" s="182" t="s">
        <v>1405</v>
      </c>
      <c r="AK1410" s="182"/>
      <c r="AL1410" s="182"/>
      <c r="AM1410" s="182"/>
      <c r="AN1410" s="182"/>
      <c r="AO1410" s="70">
        <f>MAX(AO$26:AO1409)+1</f>
        <v>1319</v>
      </c>
      <c r="AP1410" s="70" t="s">
        <v>142</v>
      </c>
      <c r="AQ1410" s="70" t="str">
        <f t="shared" si="222"/>
        <v>1319.</v>
      </c>
      <c r="AS1410" s="70"/>
      <c r="AV1410" s="114"/>
    </row>
    <row r="1411" spans="1:48" ht="22.5" customHeight="1" x14ac:dyDescent="0.25">
      <c r="A1411" s="93" t="str">
        <f t="shared" si="220"/>
        <v>1320.</v>
      </c>
      <c r="B1411" s="93">
        <v>3374</v>
      </c>
      <c r="C1411" s="225" t="s">
        <v>1879</v>
      </c>
      <c r="D1411" s="109">
        <v>1954</v>
      </c>
      <c r="E1411" s="27" t="s">
        <v>23</v>
      </c>
      <c r="F1411" s="4" t="s">
        <v>24</v>
      </c>
      <c r="G1411" s="109">
        <v>2</v>
      </c>
      <c r="H1411" s="109">
        <v>2</v>
      </c>
      <c r="I1411" s="13">
        <v>415.6</v>
      </c>
      <c r="J1411" s="11">
        <v>269.39999999999998</v>
      </c>
      <c r="K1411" s="26">
        <v>269.39999999999998</v>
      </c>
      <c r="L1411" s="36">
        <v>12</v>
      </c>
      <c r="M1411" s="15">
        <f t="shared" si="216"/>
        <v>2745895</v>
      </c>
      <c r="N1411" s="110"/>
      <c r="O1411" s="110"/>
      <c r="P1411" s="110"/>
      <c r="Q1411" s="11">
        <f t="shared" si="221"/>
        <v>2745895</v>
      </c>
      <c r="R1411" s="110"/>
      <c r="S1411" s="111"/>
      <c r="T1411" s="110"/>
      <c r="U1411" s="110">
        <v>365</v>
      </c>
      <c r="V1411" s="110">
        <v>2745895</v>
      </c>
      <c r="W1411" s="110"/>
      <c r="X1411" s="110"/>
      <c r="Y1411" s="110"/>
      <c r="Z1411" s="110"/>
      <c r="AA1411" s="110"/>
      <c r="AB1411" s="110"/>
      <c r="AC1411" s="110"/>
      <c r="AD1411" s="110"/>
      <c r="AE1411" s="11"/>
      <c r="AF1411" s="204"/>
      <c r="AG1411" s="29" t="s">
        <v>2337</v>
      </c>
      <c r="AH1411" s="118"/>
      <c r="AI1411" s="159"/>
      <c r="AJ1411" s="182"/>
      <c r="AK1411" s="182"/>
      <c r="AL1411" s="182"/>
      <c r="AM1411" s="182"/>
      <c r="AN1411" s="182"/>
      <c r="AO1411" s="70">
        <f>MAX(AO$26:AO1410)+1</f>
        <v>1320</v>
      </c>
      <c r="AP1411" s="70" t="s">
        <v>142</v>
      </c>
      <c r="AQ1411" s="70" t="str">
        <f t="shared" si="222"/>
        <v>1320.</v>
      </c>
      <c r="AS1411" s="70"/>
      <c r="AV1411" s="114"/>
    </row>
    <row r="1412" spans="1:48" ht="22.5" customHeight="1" x14ac:dyDescent="0.25">
      <c r="A1412" s="93" t="str">
        <f t="shared" si="220"/>
        <v>1321.</v>
      </c>
      <c r="B1412" s="93">
        <v>3291</v>
      </c>
      <c r="C1412" s="225" t="s">
        <v>1901</v>
      </c>
      <c r="D1412" s="109">
        <v>1960</v>
      </c>
      <c r="E1412" s="27" t="s">
        <v>23</v>
      </c>
      <c r="F1412" s="4" t="s">
        <v>24</v>
      </c>
      <c r="G1412" s="109">
        <v>2</v>
      </c>
      <c r="H1412" s="109">
        <v>2</v>
      </c>
      <c r="I1412" s="13">
        <v>579.20000000000005</v>
      </c>
      <c r="J1412" s="11">
        <v>558.6</v>
      </c>
      <c r="K1412" s="26">
        <v>558.6</v>
      </c>
      <c r="L1412" s="36">
        <v>16</v>
      </c>
      <c r="M1412" s="15">
        <f t="shared" si="216"/>
        <v>207196</v>
      </c>
      <c r="N1412" s="110"/>
      <c r="O1412" s="110"/>
      <c r="P1412" s="110"/>
      <c r="Q1412" s="11">
        <f t="shared" si="221"/>
        <v>207196</v>
      </c>
      <c r="R1412" s="110">
        <f>98592+108604</f>
        <v>207196</v>
      </c>
      <c r="S1412" s="111"/>
      <c r="T1412" s="110"/>
      <c r="U1412" s="110"/>
      <c r="V1412" s="110"/>
      <c r="W1412" s="110"/>
      <c r="X1412" s="110"/>
      <c r="Y1412" s="110"/>
      <c r="Z1412" s="110"/>
      <c r="AA1412" s="110"/>
      <c r="AB1412" s="110"/>
      <c r="AC1412" s="110"/>
      <c r="AD1412" s="110"/>
      <c r="AE1412" s="11"/>
      <c r="AF1412" s="204"/>
      <c r="AG1412" s="29" t="s">
        <v>2337</v>
      </c>
      <c r="AH1412" s="118"/>
      <c r="AI1412" s="159"/>
      <c r="AJ1412" s="182" t="s">
        <v>1411</v>
      </c>
      <c r="AK1412" s="182"/>
      <c r="AL1412" s="182"/>
      <c r="AM1412" s="182"/>
      <c r="AN1412" s="182"/>
      <c r="AO1412" s="70">
        <f>MAX(AO$26:AO1411)+1</f>
        <v>1321</v>
      </c>
      <c r="AP1412" s="70" t="s">
        <v>142</v>
      </c>
      <c r="AQ1412" s="70" t="str">
        <f t="shared" si="222"/>
        <v>1321.</v>
      </c>
      <c r="AS1412" s="70"/>
      <c r="AV1412" s="114"/>
    </row>
    <row r="1413" spans="1:48" ht="22.5" customHeight="1" x14ac:dyDescent="0.25">
      <c r="A1413" s="93" t="str">
        <f t="shared" si="220"/>
        <v>1322.</v>
      </c>
      <c r="B1413" s="93">
        <v>3371</v>
      </c>
      <c r="C1413" s="225" t="s">
        <v>1934</v>
      </c>
      <c r="D1413" s="109">
        <v>1959</v>
      </c>
      <c r="E1413" s="27" t="s">
        <v>23</v>
      </c>
      <c r="F1413" s="4" t="s">
        <v>24</v>
      </c>
      <c r="G1413" s="109">
        <v>2</v>
      </c>
      <c r="H1413" s="109">
        <v>1</v>
      </c>
      <c r="I1413" s="13">
        <v>281.60000000000002</v>
      </c>
      <c r="J1413" s="11">
        <v>160.5</v>
      </c>
      <c r="K1413" s="26">
        <v>160.5</v>
      </c>
      <c r="L1413" s="36">
        <v>8</v>
      </c>
      <c r="M1413" s="15">
        <f t="shared" si="216"/>
        <v>836566</v>
      </c>
      <c r="N1413" s="110"/>
      <c r="O1413" s="110"/>
      <c r="P1413" s="110"/>
      <c r="Q1413" s="11">
        <f t="shared" si="221"/>
        <v>836566</v>
      </c>
      <c r="R1413" s="110">
        <v>836566</v>
      </c>
      <c r="S1413" s="111"/>
      <c r="T1413" s="110"/>
      <c r="U1413" s="110"/>
      <c r="V1413" s="110"/>
      <c r="W1413" s="110"/>
      <c r="X1413" s="110"/>
      <c r="Y1413" s="110"/>
      <c r="Z1413" s="110"/>
      <c r="AA1413" s="110"/>
      <c r="AB1413" s="110"/>
      <c r="AC1413" s="110"/>
      <c r="AD1413" s="110"/>
      <c r="AE1413" s="11"/>
      <c r="AF1413" s="204"/>
      <c r="AG1413" s="29" t="s">
        <v>2337</v>
      </c>
      <c r="AH1413" s="118"/>
      <c r="AI1413" s="159"/>
      <c r="AJ1413" s="182" t="s">
        <v>1395</v>
      </c>
      <c r="AK1413" s="182"/>
      <c r="AL1413" s="182"/>
      <c r="AM1413" s="182"/>
      <c r="AN1413" s="182"/>
      <c r="AO1413" s="70">
        <f>MAX(AO$26:AO1412)+1</f>
        <v>1322</v>
      </c>
      <c r="AP1413" s="70" t="s">
        <v>142</v>
      </c>
      <c r="AQ1413" s="70" t="str">
        <f t="shared" si="222"/>
        <v>1322.</v>
      </c>
      <c r="AS1413" s="70"/>
      <c r="AV1413" s="114"/>
    </row>
    <row r="1414" spans="1:48" ht="22.5" customHeight="1" x14ac:dyDescent="0.25">
      <c r="A1414" s="93" t="str">
        <f t="shared" si="220"/>
        <v>1323.</v>
      </c>
      <c r="B1414" s="93">
        <v>3588</v>
      </c>
      <c r="C1414" s="225" t="s">
        <v>1900</v>
      </c>
      <c r="D1414" s="109">
        <v>1994</v>
      </c>
      <c r="E1414" s="27" t="s">
        <v>23</v>
      </c>
      <c r="F1414" s="4" t="s">
        <v>24</v>
      </c>
      <c r="G1414" s="109">
        <v>2</v>
      </c>
      <c r="H1414" s="109">
        <v>1</v>
      </c>
      <c r="I1414" s="13">
        <v>368.3</v>
      </c>
      <c r="J1414" s="11">
        <v>332.9</v>
      </c>
      <c r="K1414" s="26">
        <v>332.9</v>
      </c>
      <c r="L1414" s="36">
        <v>14</v>
      </c>
      <c r="M1414" s="15">
        <f t="shared" si="216"/>
        <v>2576627.5</v>
      </c>
      <c r="N1414" s="110"/>
      <c r="O1414" s="110"/>
      <c r="P1414" s="110"/>
      <c r="Q1414" s="11">
        <f t="shared" si="221"/>
        <v>2576627.5</v>
      </c>
      <c r="R1414" s="110"/>
      <c r="S1414" s="111"/>
      <c r="T1414" s="110"/>
      <c r="U1414" s="110">
        <v>342.5</v>
      </c>
      <c r="V1414" s="110">
        <v>2576627.5</v>
      </c>
      <c r="W1414" s="110"/>
      <c r="X1414" s="110"/>
      <c r="Y1414" s="110"/>
      <c r="Z1414" s="110"/>
      <c r="AA1414" s="110"/>
      <c r="AB1414" s="110"/>
      <c r="AC1414" s="110"/>
      <c r="AD1414" s="110"/>
      <c r="AE1414" s="11"/>
      <c r="AF1414" s="204"/>
      <c r="AG1414" s="29" t="s">
        <v>2337</v>
      </c>
      <c r="AH1414" s="118"/>
      <c r="AI1414" s="159"/>
      <c r="AJ1414" s="182"/>
      <c r="AK1414" s="182"/>
      <c r="AL1414" s="182"/>
      <c r="AM1414" s="182"/>
      <c r="AN1414" s="182"/>
      <c r="AO1414" s="70">
        <f>MAX(AO$26:AO1413)+1</f>
        <v>1323</v>
      </c>
      <c r="AP1414" s="70" t="s">
        <v>142</v>
      </c>
      <c r="AQ1414" s="70" t="str">
        <f t="shared" si="222"/>
        <v>1323.</v>
      </c>
      <c r="AS1414" s="70"/>
      <c r="AV1414" s="114"/>
    </row>
    <row r="1415" spans="1:48" ht="22.5" customHeight="1" x14ac:dyDescent="0.25">
      <c r="A1415" s="93" t="str">
        <f t="shared" si="220"/>
        <v>1324.</v>
      </c>
      <c r="B1415" s="93">
        <v>3411</v>
      </c>
      <c r="C1415" s="225" t="s">
        <v>1873</v>
      </c>
      <c r="D1415" s="109">
        <v>1983</v>
      </c>
      <c r="E1415" s="27" t="s">
        <v>23</v>
      </c>
      <c r="F1415" s="4" t="s">
        <v>24</v>
      </c>
      <c r="G1415" s="109">
        <v>5</v>
      </c>
      <c r="H1415" s="109">
        <v>5</v>
      </c>
      <c r="I1415" s="13">
        <v>4766.3999999999996</v>
      </c>
      <c r="J1415" s="11">
        <v>3413</v>
      </c>
      <c r="K1415" s="26">
        <v>3413</v>
      </c>
      <c r="L1415" s="36">
        <v>106</v>
      </c>
      <c r="M1415" s="15">
        <f t="shared" si="216"/>
        <v>1287858</v>
      </c>
      <c r="N1415" s="110"/>
      <c r="O1415" s="110"/>
      <c r="P1415" s="110"/>
      <c r="Q1415" s="11">
        <f t="shared" si="221"/>
        <v>1287858</v>
      </c>
      <c r="R1415" s="110">
        <v>1287858</v>
      </c>
      <c r="S1415" s="111"/>
      <c r="T1415" s="110"/>
      <c r="U1415" s="110"/>
      <c r="V1415" s="110"/>
      <c r="W1415" s="110"/>
      <c r="X1415" s="110"/>
      <c r="Y1415" s="110"/>
      <c r="Z1415" s="110"/>
      <c r="AA1415" s="110"/>
      <c r="AB1415" s="110"/>
      <c r="AC1415" s="110"/>
      <c r="AD1415" s="110"/>
      <c r="AE1415" s="11"/>
      <c r="AF1415" s="204"/>
      <c r="AG1415" s="29" t="s">
        <v>2337</v>
      </c>
      <c r="AH1415" s="118"/>
      <c r="AI1415" s="159"/>
      <c r="AJ1415" s="182" t="s">
        <v>1396</v>
      </c>
      <c r="AK1415" s="182"/>
      <c r="AL1415" s="182"/>
      <c r="AM1415" s="182"/>
      <c r="AN1415" s="182"/>
      <c r="AO1415" s="70">
        <f>MAX(AO$26:AO1414)+1</f>
        <v>1324</v>
      </c>
      <c r="AP1415" s="70" t="s">
        <v>142</v>
      </c>
      <c r="AQ1415" s="70" t="str">
        <f t="shared" si="222"/>
        <v>1324.</v>
      </c>
      <c r="AS1415" s="70"/>
      <c r="AV1415" s="114"/>
    </row>
    <row r="1416" spans="1:48" ht="22.5" customHeight="1" x14ac:dyDescent="0.25">
      <c r="A1416" s="93" t="str">
        <f t="shared" si="220"/>
        <v>1325.</v>
      </c>
      <c r="B1416" s="93">
        <v>3582</v>
      </c>
      <c r="C1416" s="225" t="s">
        <v>1874</v>
      </c>
      <c r="D1416" s="109">
        <v>1988</v>
      </c>
      <c r="E1416" s="27" t="s">
        <v>23</v>
      </c>
      <c r="F1416" s="4" t="s">
        <v>24</v>
      </c>
      <c r="G1416" s="109">
        <v>2</v>
      </c>
      <c r="H1416" s="109">
        <v>1</v>
      </c>
      <c r="I1416" s="13">
        <v>287.8</v>
      </c>
      <c r="J1416" s="11">
        <v>287.8</v>
      </c>
      <c r="K1416" s="26">
        <v>287.8</v>
      </c>
      <c r="L1416" s="36">
        <v>41</v>
      </c>
      <c r="M1416" s="15">
        <f t="shared" si="216"/>
        <v>2602205.6999999997</v>
      </c>
      <c r="N1416" s="110"/>
      <c r="O1416" s="110"/>
      <c r="P1416" s="110"/>
      <c r="Q1416" s="11">
        <f t="shared" si="221"/>
        <v>2602205.6999999997</v>
      </c>
      <c r="R1416" s="110"/>
      <c r="S1416" s="111"/>
      <c r="T1416" s="110"/>
      <c r="U1416" s="110">
        <v>345.9</v>
      </c>
      <c r="V1416" s="110">
        <v>2602205.6999999997</v>
      </c>
      <c r="W1416" s="110"/>
      <c r="X1416" s="110"/>
      <c r="Y1416" s="110"/>
      <c r="Z1416" s="110"/>
      <c r="AA1416" s="110"/>
      <c r="AB1416" s="110"/>
      <c r="AC1416" s="110"/>
      <c r="AD1416" s="110"/>
      <c r="AE1416" s="11"/>
      <c r="AF1416" s="204"/>
      <c r="AG1416" s="29" t="s">
        <v>2337</v>
      </c>
      <c r="AH1416" s="118"/>
      <c r="AI1416" s="159"/>
      <c r="AJ1416" s="182"/>
      <c r="AK1416" s="182"/>
      <c r="AL1416" s="182"/>
      <c r="AM1416" s="182"/>
      <c r="AN1416" s="182"/>
      <c r="AO1416" s="70">
        <f>MAX(AO$26:AO1415)+1</f>
        <v>1325</v>
      </c>
      <c r="AP1416" s="70" t="s">
        <v>142</v>
      </c>
      <c r="AQ1416" s="70" t="str">
        <f t="shared" si="222"/>
        <v>1325.</v>
      </c>
      <c r="AS1416" s="70"/>
      <c r="AV1416" s="114"/>
    </row>
    <row r="1417" spans="1:48" ht="22.5" customHeight="1" x14ac:dyDescent="0.25">
      <c r="A1417" s="93" t="str">
        <f t="shared" si="220"/>
        <v>1326.</v>
      </c>
      <c r="B1417" s="93">
        <v>3383</v>
      </c>
      <c r="C1417" s="225" t="s">
        <v>1875</v>
      </c>
      <c r="D1417" s="109">
        <v>1963</v>
      </c>
      <c r="E1417" s="27" t="s">
        <v>23</v>
      </c>
      <c r="F1417" s="4" t="s">
        <v>24</v>
      </c>
      <c r="G1417" s="109">
        <v>3</v>
      </c>
      <c r="H1417" s="109">
        <v>2</v>
      </c>
      <c r="I1417" s="13">
        <v>1019.1</v>
      </c>
      <c r="J1417" s="11">
        <v>945.9</v>
      </c>
      <c r="K1417" s="26">
        <v>945.9</v>
      </c>
      <c r="L1417" s="36">
        <v>29</v>
      </c>
      <c r="M1417" s="15">
        <f t="shared" si="216"/>
        <v>4288110</v>
      </c>
      <c r="N1417" s="110"/>
      <c r="O1417" s="110"/>
      <c r="P1417" s="110"/>
      <c r="Q1417" s="11">
        <f t="shared" si="221"/>
        <v>4288110</v>
      </c>
      <c r="R1417" s="110"/>
      <c r="S1417" s="111"/>
      <c r="T1417" s="110"/>
      <c r="U1417" s="110">
        <v>570</v>
      </c>
      <c r="V1417" s="110">
        <v>4288110</v>
      </c>
      <c r="W1417" s="110"/>
      <c r="X1417" s="110"/>
      <c r="Y1417" s="110"/>
      <c r="Z1417" s="110"/>
      <c r="AA1417" s="110"/>
      <c r="AB1417" s="110"/>
      <c r="AC1417" s="110"/>
      <c r="AD1417" s="110"/>
      <c r="AE1417" s="11"/>
      <c r="AF1417" s="204"/>
      <c r="AG1417" s="29" t="s">
        <v>2337</v>
      </c>
      <c r="AH1417" s="118"/>
      <c r="AI1417" s="159"/>
      <c r="AJ1417" s="182"/>
      <c r="AK1417" s="182"/>
      <c r="AL1417" s="182"/>
      <c r="AM1417" s="182"/>
      <c r="AN1417" s="182"/>
      <c r="AO1417" s="70">
        <f>MAX(AO$26:AO1416)+1</f>
        <v>1326</v>
      </c>
      <c r="AP1417" s="70" t="s">
        <v>142</v>
      </c>
      <c r="AQ1417" s="70" t="str">
        <f t="shared" si="222"/>
        <v>1326.</v>
      </c>
      <c r="AS1417" s="70"/>
      <c r="AV1417" s="114"/>
    </row>
    <row r="1418" spans="1:48" ht="22.5" customHeight="1" x14ac:dyDescent="0.25">
      <c r="A1418" s="93" t="str">
        <f t="shared" si="220"/>
        <v>1327.</v>
      </c>
      <c r="B1418" s="93">
        <v>3595</v>
      </c>
      <c r="C1418" s="225" t="s">
        <v>1857</v>
      </c>
      <c r="D1418" s="109">
        <v>1987</v>
      </c>
      <c r="E1418" s="27" t="s">
        <v>23</v>
      </c>
      <c r="F1418" s="4" t="s">
        <v>24</v>
      </c>
      <c r="G1418" s="109">
        <v>2</v>
      </c>
      <c r="H1418" s="109">
        <v>1</v>
      </c>
      <c r="I1418" s="13">
        <v>356.7</v>
      </c>
      <c r="J1418" s="11">
        <v>322.10000000000002</v>
      </c>
      <c r="K1418" s="26">
        <v>322.10000000000002</v>
      </c>
      <c r="L1418" s="36">
        <v>21</v>
      </c>
      <c r="M1418" s="15">
        <f t="shared" si="216"/>
        <v>2495379.1</v>
      </c>
      <c r="N1418" s="110"/>
      <c r="O1418" s="110"/>
      <c r="P1418" s="110"/>
      <c r="Q1418" s="11">
        <f t="shared" si="221"/>
        <v>2495379.1</v>
      </c>
      <c r="R1418" s="110"/>
      <c r="S1418" s="111"/>
      <c r="T1418" s="110"/>
      <c r="U1418" s="110">
        <v>331.7</v>
      </c>
      <c r="V1418" s="110">
        <v>2495379.1</v>
      </c>
      <c r="W1418" s="110"/>
      <c r="X1418" s="110"/>
      <c r="Y1418" s="110"/>
      <c r="Z1418" s="110"/>
      <c r="AA1418" s="110"/>
      <c r="AB1418" s="110"/>
      <c r="AC1418" s="110"/>
      <c r="AD1418" s="110"/>
      <c r="AE1418" s="11"/>
      <c r="AF1418" s="204"/>
      <c r="AG1418" s="29" t="s">
        <v>2337</v>
      </c>
      <c r="AH1418" s="118"/>
      <c r="AI1418" s="159"/>
      <c r="AJ1418" s="182"/>
      <c r="AK1418" s="182"/>
      <c r="AL1418" s="182"/>
      <c r="AM1418" s="182"/>
      <c r="AN1418" s="182"/>
      <c r="AO1418" s="70">
        <f>MAX(AO$26:AO1417)+1</f>
        <v>1327</v>
      </c>
      <c r="AP1418" s="70" t="s">
        <v>142</v>
      </c>
      <c r="AQ1418" s="70" t="str">
        <f t="shared" si="222"/>
        <v>1327.</v>
      </c>
      <c r="AS1418" s="70"/>
      <c r="AV1418" s="114"/>
    </row>
    <row r="1419" spans="1:48" ht="22.5" customHeight="1" x14ac:dyDescent="0.25">
      <c r="A1419" s="93" t="str">
        <f t="shared" si="220"/>
        <v>1328.</v>
      </c>
      <c r="B1419" s="93">
        <v>3591</v>
      </c>
      <c r="C1419" s="225" t="s">
        <v>1859</v>
      </c>
      <c r="D1419" s="109">
        <v>1989</v>
      </c>
      <c r="E1419" s="27" t="s">
        <v>23</v>
      </c>
      <c r="F1419" s="4" t="s">
        <v>24</v>
      </c>
      <c r="G1419" s="109">
        <v>2</v>
      </c>
      <c r="H1419" s="109">
        <v>1</v>
      </c>
      <c r="I1419" s="13">
        <v>369.2</v>
      </c>
      <c r="J1419" s="11">
        <v>336.1</v>
      </c>
      <c r="K1419" s="26">
        <v>294.7</v>
      </c>
      <c r="L1419" s="36">
        <v>17</v>
      </c>
      <c r="M1419" s="15">
        <f t="shared" si="216"/>
        <v>2583398.1999999997</v>
      </c>
      <c r="N1419" s="110"/>
      <c r="O1419" s="110"/>
      <c r="P1419" s="110"/>
      <c r="Q1419" s="11">
        <f t="shared" si="221"/>
        <v>2583398.1999999997</v>
      </c>
      <c r="R1419" s="110"/>
      <c r="S1419" s="111"/>
      <c r="T1419" s="110"/>
      <c r="U1419" s="110">
        <v>343.4</v>
      </c>
      <c r="V1419" s="110">
        <v>2583398.1999999997</v>
      </c>
      <c r="W1419" s="110"/>
      <c r="X1419" s="110"/>
      <c r="Y1419" s="110"/>
      <c r="Z1419" s="110"/>
      <c r="AA1419" s="110"/>
      <c r="AB1419" s="110"/>
      <c r="AC1419" s="110"/>
      <c r="AD1419" s="110"/>
      <c r="AE1419" s="11"/>
      <c r="AF1419" s="204"/>
      <c r="AG1419" s="29" t="s">
        <v>2337</v>
      </c>
      <c r="AH1419" s="118"/>
      <c r="AI1419" s="159"/>
      <c r="AJ1419" s="182"/>
      <c r="AK1419" s="182"/>
      <c r="AL1419" s="182"/>
      <c r="AM1419" s="182"/>
      <c r="AN1419" s="182"/>
      <c r="AO1419" s="70">
        <f>MAX(AO$26:AO1418)+1</f>
        <v>1328</v>
      </c>
      <c r="AP1419" s="70" t="s">
        <v>142</v>
      </c>
      <c r="AQ1419" s="70" t="str">
        <f t="shared" si="222"/>
        <v>1328.</v>
      </c>
      <c r="AS1419" s="70"/>
      <c r="AV1419" s="114"/>
    </row>
    <row r="1420" spans="1:48" ht="22.5" customHeight="1" x14ac:dyDescent="0.25">
      <c r="A1420" s="93" t="str">
        <f t="shared" si="220"/>
        <v>1329.</v>
      </c>
      <c r="B1420" s="93">
        <v>3367</v>
      </c>
      <c r="C1420" s="225" t="s">
        <v>899</v>
      </c>
      <c r="D1420" s="109">
        <v>1956</v>
      </c>
      <c r="E1420" s="27" t="s">
        <v>23</v>
      </c>
      <c r="F1420" s="4" t="s">
        <v>24</v>
      </c>
      <c r="G1420" s="109">
        <v>2</v>
      </c>
      <c r="H1420" s="109">
        <v>2</v>
      </c>
      <c r="I1420" s="13">
        <v>657.2</v>
      </c>
      <c r="J1420" s="11">
        <v>492.3</v>
      </c>
      <c r="K1420" s="26">
        <v>492.3</v>
      </c>
      <c r="L1420" s="36">
        <v>12</v>
      </c>
      <c r="M1420" s="15">
        <f t="shared" si="216"/>
        <v>380052</v>
      </c>
      <c r="N1420" s="110"/>
      <c r="O1420" s="110"/>
      <c r="P1420" s="110"/>
      <c r="Q1420" s="11">
        <f t="shared" si="221"/>
        <v>380052</v>
      </c>
      <c r="R1420" s="110">
        <v>380052</v>
      </c>
      <c r="S1420" s="111"/>
      <c r="T1420" s="110"/>
      <c r="U1420" s="110"/>
      <c r="V1420" s="110"/>
      <c r="W1420" s="110"/>
      <c r="X1420" s="110"/>
      <c r="Y1420" s="110"/>
      <c r="Z1420" s="110"/>
      <c r="AA1420" s="110"/>
      <c r="AB1420" s="110"/>
      <c r="AC1420" s="110"/>
      <c r="AD1420" s="110"/>
      <c r="AE1420" s="11"/>
      <c r="AF1420" s="204"/>
      <c r="AG1420" s="29" t="s">
        <v>2337</v>
      </c>
      <c r="AH1420" s="118"/>
      <c r="AI1420" s="159"/>
      <c r="AJ1420" s="182" t="s">
        <v>1405</v>
      </c>
      <c r="AK1420" s="182"/>
      <c r="AL1420" s="182"/>
      <c r="AM1420" s="182"/>
      <c r="AN1420" s="182"/>
      <c r="AO1420" s="70">
        <f>MAX(AO$26:AO1419)+1</f>
        <v>1329</v>
      </c>
      <c r="AP1420" s="70" t="s">
        <v>142</v>
      </c>
      <c r="AQ1420" s="70" t="str">
        <f t="shared" si="222"/>
        <v>1329.</v>
      </c>
      <c r="AS1420" s="70"/>
      <c r="AV1420" s="114"/>
    </row>
    <row r="1421" spans="1:48" ht="22.5" customHeight="1" x14ac:dyDescent="0.25">
      <c r="A1421" s="93" t="str">
        <f t="shared" si="220"/>
        <v>1330.</v>
      </c>
      <c r="B1421" s="93">
        <v>3569</v>
      </c>
      <c r="C1421" s="225" t="s">
        <v>1920</v>
      </c>
      <c r="D1421" s="109">
        <v>1975</v>
      </c>
      <c r="E1421" s="27" t="s">
        <v>23</v>
      </c>
      <c r="F1421" s="4" t="s">
        <v>24</v>
      </c>
      <c r="G1421" s="109">
        <v>2</v>
      </c>
      <c r="H1421" s="109">
        <v>2</v>
      </c>
      <c r="I1421" s="13">
        <v>798.7</v>
      </c>
      <c r="J1421" s="11">
        <v>737</v>
      </c>
      <c r="K1421" s="26">
        <v>737</v>
      </c>
      <c r="L1421" s="36">
        <v>31</v>
      </c>
      <c r="M1421" s="15">
        <f t="shared" si="216"/>
        <v>4628010.0999999996</v>
      </c>
      <c r="N1421" s="110"/>
      <c r="O1421" s="110"/>
      <c r="P1421" s="110"/>
      <c r="Q1421" s="11">
        <f t="shared" si="221"/>
        <v>4628010.0999999996</v>
      </c>
      <c r="R1421" s="110">
        <v>801060</v>
      </c>
      <c r="S1421" s="111"/>
      <c r="T1421" s="110"/>
      <c r="U1421" s="110">
        <v>508.7</v>
      </c>
      <c r="V1421" s="110">
        <v>3826950.1</v>
      </c>
      <c r="W1421" s="110"/>
      <c r="X1421" s="110"/>
      <c r="Y1421" s="110"/>
      <c r="Z1421" s="110"/>
      <c r="AA1421" s="110"/>
      <c r="AB1421" s="110"/>
      <c r="AC1421" s="110"/>
      <c r="AD1421" s="110"/>
      <c r="AE1421" s="11"/>
      <c r="AF1421" s="204"/>
      <c r="AG1421" s="29" t="s">
        <v>2337</v>
      </c>
      <c r="AH1421" s="118"/>
      <c r="AI1421" s="159"/>
      <c r="AJ1421" s="182" t="s">
        <v>1396</v>
      </c>
      <c r="AK1421" s="182"/>
      <c r="AL1421" s="182"/>
      <c r="AM1421" s="182"/>
      <c r="AN1421" s="182"/>
      <c r="AO1421" s="70">
        <f>MAX(AO$26:AO1420)+1</f>
        <v>1330</v>
      </c>
      <c r="AP1421" s="70" t="s">
        <v>142</v>
      </c>
      <c r="AQ1421" s="70" t="str">
        <f t="shared" si="222"/>
        <v>1330.</v>
      </c>
      <c r="AS1421" s="70"/>
      <c r="AV1421" s="114"/>
    </row>
    <row r="1422" spans="1:48" ht="22.5" customHeight="1" x14ac:dyDescent="0.25">
      <c r="A1422" s="93" t="str">
        <f t="shared" si="220"/>
        <v>1331.</v>
      </c>
      <c r="B1422" s="93">
        <v>3524</v>
      </c>
      <c r="C1422" s="225" t="s">
        <v>1870</v>
      </c>
      <c r="D1422" s="109">
        <v>1980</v>
      </c>
      <c r="E1422" s="27" t="s">
        <v>23</v>
      </c>
      <c r="F1422" s="4" t="s">
        <v>24</v>
      </c>
      <c r="G1422" s="109">
        <v>2</v>
      </c>
      <c r="H1422" s="109">
        <v>2</v>
      </c>
      <c r="I1422" s="13">
        <v>637.27</v>
      </c>
      <c r="J1422" s="11">
        <v>496</v>
      </c>
      <c r="K1422" s="26">
        <v>496</v>
      </c>
      <c r="L1422" s="36">
        <v>78</v>
      </c>
      <c r="M1422" s="15">
        <f t="shared" si="216"/>
        <v>924970</v>
      </c>
      <c r="N1422" s="110"/>
      <c r="O1422" s="110"/>
      <c r="P1422" s="110"/>
      <c r="Q1422" s="11">
        <f t="shared" si="221"/>
        <v>924970</v>
      </c>
      <c r="R1422" s="110">
        <f>690370+234600</f>
        <v>924970</v>
      </c>
      <c r="S1422" s="111"/>
      <c r="T1422" s="110"/>
      <c r="U1422" s="110"/>
      <c r="V1422" s="110"/>
      <c r="W1422" s="110"/>
      <c r="X1422" s="110"/>
      <c r="Y1422" s="110"/>
      <c r="Z1422" s="110"/>
      <c r="AA1422" s="110"/>
      <c r="AB1422" s="110"/>
      <c r="AC1422" s="110"/>
      <c r="AD1422" s="110"/>
      <c r="AE1422" s="11"/>
      <c r="AF1422" s="204"/>
      <c r="AG1422" s="29" t="s">
        <v>2337</v>
      </c>
      <c r="AH1422" s="118"/>
      <c r="AI1422" s="159"/>
      <c r="AJ1422" s="182" t="s">
        <v>1401</v>
      </c>
      <c r="AK1422" s="182"/>
      <c r="AL1422" s="182"/>
      <c r="AM1422" s="182"/>
      <c r="AN1422" s="182"/>
      <c r="AO1422" s="70">
        <f>MAX(AO$26:AO1421)+1</f>
        <v>1331</v>
      </c>
      <c r="AP1422" s="70" t="s">
        <v>142</v>
      </c>
      <c r="AQ1422" s="70" t="str">
        <f t="shared" si="222"/>
        <v>1331.</v>
      </c>
      <c r="AS1422" s="70"/>
      <c r="AV1422" s="114"/>
    </row>
    <row r="1423" spans="1:48" ht="22.5" customHeight="1" x14ac:dyDescent="0.25">
      <c r="A1423" s="93" t="str">
        <f t="shared" si="220"/>
        <v>1332.</v>
      </c>
      <c r="B1423" s="93">
        <v>3526</v>
      </c>
      <c r="C1423" s="225" t="s">
        <v>1871</v>
      </c>
      <c r="D1423" s="109">
        <v>1980</v>
      </c>
      <c r="E1423" s="27" t="s">
        <v>23</v>
      </c>
      <c r="F1423" s="4" t="s">
        <v>24</v>
      </c>
      <c r="G1423" s="109">
        <v>2</v>
      </c>
      <c r="H1423" s="109">
        <v>2</v>
      </c>
      <c r="I1423" s="13">
        <v>603.20000000000005</v>
      </c>
      <c r="J1423" s="11">
        <v>517.4</v>
      </c>
      <c r="K1423" s="26">
        <v>517.4</v>
      </c>
      <c r="L1423" s="36">
        <v>25</v>
      </c>
      <c r="M1423" s="15">
        <f t="shared" si="216"/>
        <v>862906</v>
      </c>
      <c r="N1423" s="110"/>
      <c r="O1423" s="110"/>
      <c r="P1423" s="110"/>
      <c r="Q1423" s="11">
        <f t="shared" si="221"/>
        <v>862906</v>
      </c>
      <c r="R1423" s="110">
        <f>172536+690370</f>
        <v>862906</v>
      </c>
      <c r="S1423" s="111"/>
      <c r="T1423" s="110"/>
      <c r="U1423" s="110"/>
      <c r="V1423" s="110"/>
      <c r="W1423" s="110"/>
      <c r="X1423" s="110"/>
      <c r="Y1423" s="110"/>
      <c r="Z1423" s="110"/>
      <c r="AA1423" s="110"/>
      <c r="AB1423" s="110"/>
      <c r="AC1423" s="110"/>
      <c r="AD1423" s="110"/>
      <c r="AE1423" s="11"/>
      <c r="AF1423" s="204"/>
      <c r="AG1423" s="29" t="s">
        <v>2337</v>
      </c>
      <c r="AH1423" s="118"/>
      <c r="AI1423" s="159"/>
      <c r="AJ1423" s="182" t="s">
        <v>1398</v>
      </c>
      <c r="AK1423" s="182"/>
      <c r="AL1423" s="182"/>
      <c r="AM1423" s="182"/>
      <c r="AN1423" s="182"/>
      <c r="AO1423" s="70">
        <f>MAX(AO$26:AO1422)+1</f>
        <v>1332</v>
      </c>
      <c r="AP1423" s="70" t="s">
        <v>142</v>
      </c>
      <c r="AQ1423" s="70" t="str">
        <f t="shared" si="222"/>
        <v>1332.</v>
      </c>
      <c r="AS1423" s="70"/>
      <c r="AV1423" s="114"/>
    </row>
    <row r="1424" spans="1:48" ht="22.5" customHeight="1" x14ac:dyDescent="0.25">
      <c r="A1424" s="93" t="str">
        <f t="shared" si="220"/>
        <v>1333.</v>
      </c>
      <c r="B1424" s="93">
        <v>3362</v>
      </c>
      <c r="C1424" s="225" t="s">
        <v>1866</v>
      </c>
      <c r="D1424" s="109">
        <v>1962</v>
      </c>
      <c r="E1424" s="27" t="s">
        <v>23</v>
      </c>
      <c r="F1424" s="4" t="s">
        <v>24</v>
      </c>
      <c r="G1424" s="109">
        <v>4</v>
      </c>
      <c r="H1424" s="109">
        <v>3</v>
      </c>
      <c r="I1424" s="13">
        <v>2171.1</v>
      </c>
      <c r="J1424" s="11">
        <v>1495.8</v>
      </c>
      <c r="K1424" s="26">
        <v>1495.8</v>
      </c>
      <c r="L1424" s="36">
        <v>36</v>
      </c>
      <c r="M1424" s="15">
        <f t="shared" si="216"/>
        <v>9456988.5999999996</v>
      </c>
      <c r="N1424" s="110"/>
      <c r="O1424" s="110"/>
      <c r="P1424" s="110"/>
      <c r="Q1424" s="11">
        <f t="shared" si="221"/>
        <v>9456988.5999999996</v>
      </c>
      <c r="R1424" s="110">
        <v>606957</v>
      </c>
      <c r="S1424" s="111"/>
      <c r="T1424" s="110"/>
      <c r="U1424" s="110">
        <v>900.4</v>
      </c>
      <c r="V1424" s="110">
        <v>8850031.5999999996</v>
      </c>
      <c r="W1424" s="110"/>
      <c r="X1424" s="110"/>
      <c r="Y1424" s="110"/>
      <c r="Z1424" s="110"/>
      <c r="AA1424" s="110"/>
      <c r="AB1424" s="110"/>
      <c r="AC1424" s="110"/>
      <c r="AD1424" s="110"/>
      <c r="AE1424" s="11"/>
      <c r="AF1424" s="204"/>
      <c r="AG1424" s="29" t="s">
        <v>2337</v>
      </c>
      <c r="AH1424" s="118"/>
      <c r="AI1424" s="159"/>
      <c r="AJ1424" s="182" t="s">
        <v>1396</v>
      </c>
      <c r="AK1424" s="182"/>
      <c r="AL1424" s="182"/>
      <c r="AM1424" s="182"/>
      <c r="AN1424" s="182"/>
      <c r="AO1424" s="70">
        <f>MAX(AO$26:AO1423)+1</f>
        <v>1333</v>
      </c>
      <c r="AP1424" s="70" t="s">
        <v>142</v>
      </c>
      <c r="AQ1424" s="70" t="str">
        <f t="shared" si="222"/>
        <v>1333.</v>
      </c>
      <c r="AS1424" s="70"/>
      <c r="AV1424" s="114"/>
    </row>
    <row r="1425" spans="1:48" ht="22.5" customHeight="1" x14ac:dyDescent="0.25">
      <c r="A1425" s="93" t="str">
        <f t="shared" si="220"/>
        <v>1334.</v>
      </c>
      <c r="B1425" s="93">
        <v>3596</v>
      </c>
      <c r="C1425" s="225" t="s">
        <v>1855</v>
      </c>
      <c r="D1425" s="109">
        <v>1987</v>
      </c>
      <c r="E1425" s="27" t="s">
        <v>23</v>
      </c>
      <c r="F1425" s="4" t="s">
        <v>24</v>
      </c>
      <c r="G1425" s="109">
        <v>2</v>
      </c>
      <c r="H1425" s="109">
        <v>1</v>
      </c>
      <c r="I1425" s="13">
        <v>374.4</v>
      </c>
      <c r="J1425" s="11">
        <v>338.7</v>
      </c>
      <c r="K1425" s="26">
        <v>338.7</v>
      </c>
      <c r="L1425" s="36">
        <v>15</v>
      </c>
      <c r="M1425" s="15">
        <f t="shared" si="216"/>
        <v>3301756.6</v>
      </c>
      <c r="N1425" s="110"/>
      <c r="O1425" s="110"/>
      <c r="P1425" s="110"/>
      <c r="Q1425" s="11">
        <f t="shared" si="221"/>
        <v>3301756.6</v>
      </c>
      <c r="R1425" s="110">
        <v>682248</v>
      </c>
      <c r="S1425" s="111"/>
      <c r="T1425" s="110"/>
      <c r="U1425" s="110">
        <v>348.2</v>
      </c>
      <c r="V1425" s="110">
        <v>2619508.6</v>
      </c>
      <c r="W1425" s="110"/>
      <c r="X1425" s="110"/>
      <c r="Y1425" s="110"/>
      <c r="Z1425" s="110"/>
      <c r="AA1425" s="110"/>
      <c r="AB1425" s="110"/>
      <c r="AC1425" s="110"/>
      <c r="AD1425" s="110"/>
      <c r="AE1425" s="11"/>
      <c r="AF1425" s="204"/>
      <c r="AG1425" s="29" t="s">
        <v>2337</v>
      </c>
      <c r="AH1425" s="118"/>
      <c r="AI1425" s="159"/>
      <c r="AJ1425" s="182" t="s">
        <v>1395</v>
      </c>
      <c r="AK1425" s="182"/>
      <c r="AL1425" s="182"/>
      <c r="AM1425" s="182"/>
      <c r="AN1425" s="182"/>
      <c r="AO1425" s="70">
        <f>MAX(AO$26:AO1424)+1</f>
        <v>1334</v>
      </c>
      <c r="AP1425" s="70" t="s">
        <v>142</v>
      </c>
      <c r="AQ1425" s="70" t="str">
        <f t="shared" si="222"/>
        <v>1334.</v>
      </c>
      <c r="AS1425" s="70"/>
      <c r="AV1425" s="114"/>
    </row>
    <row r="1426" spans="1:48" ht="22.5" customHeight="1" x14ac:dyDescent="0.25">
      <c r="A1426" s="93" t="str">
        <f t="shared" si="220"/>
        <v>1335.</v>
      </c>
      <c r="B1426" s="93">
        <v>3594</v>
      </c>
      <c r="C1426" s="225" t="s">
        <v>1856</v>
      </c>
      <c r="D1426" s="109">
        <v>1987</v>
      </c>
      <c r="E1426" s="27" t="s">
        <v>23</v>
      </c>
      <c r="F1426" s="4" t="s">
        <v>24</v>
      </c>
      <c r="G1426" s="109">
        <v>2</v>
      </c>
      <c r="H1426" s="109">
        <v>1</v>
      </c>
      <c r="I1426" s="13">
        <v>364.6</v>
      </c>
      <c r="J1426" s="11">
        <v>332.1</v>
      </c>
      <c r="K1426" s="26">
        <v>287.5</v>
      </c>
      <c r="L1426" s="36">
        <v>17</v>
      </c>
      <c r="M1426" s="15">
        <f t="shared" si="216"/>
        <v>2550297</v>
      </c>
      <c r="N1426" s="110"/>
      <c r="O1426" s="110"/>
      <c r="P1426" s="110"/>
      <c r="Q1426" s="11">
        <f t="shared" si="221"/>
        <v>2550297</v>
      </c>
      <c r="R1426" s="110"/>
      <c r="S1426" s="111"/>
      <c r="T1426" s="110"/>
      <c r="U1426" s="110">
        <v>339</v>
      </c>
      <c r="V1426" s="110">
        <v>2550297</v>
      </c>
      <c r="W1426" s="110"/>
      <c r="X1426" s="110"/>
      <c r="Y1426" s="110"/>
      <c r="Z1426" s="110"/>
      <c r="AA1426" s="110"/>
      <c r="AB1426" s="110"/>
      <c r="AC1426" s="110"/>
      <c r="AD1426" s="110"/>
      <c r="AE1426" s="11"/>
      <c r="AF1426" s="204"/>
      <c r="AG1426" s="29" t="s">
        <v>2337</v>
      </c>
      <c r="AH1426" s="118"/>
      <c r="AI1426" s="159"/>
      <c r="AJ1426" s="182"/>
      <c r="AK1426" s="182"/>
      <c r="AL1426" s="182"/>
      <c r="AM1426" s="182"/>
      <c r="AN1426" s="182"/>
      <c r="AO1426" s="70">
        <f>MAX(AO$26:AO1425)+1</f>
        <v>1335</v>
      </c>
      <c r="AP1426" s="70" t="s">
        <v>142</v>
      </c>
      <c r="AQ1426" s="70" t="str">
        <f t="shared" si="222"/>
        <v>1335.</v>
      </c>
      <c r="AS1426" s="70"/>
      <c r="AV1426" s="114"/>
    </row>
    <row r="1427" spans="1:48" ht="22.5" customHeight="1" x14ac:dyDescent="0.25">
      <c r="A1427" s="93" t="str">
        <f t="shared" si="220"/>
        <v>1336.</v>
      </c>
      <c r="B1427" s="93">
        <v>3462</v>
      </c>
      <c r="C1427" s="225" t="s">
        <v>1876</v>
      </c>
      <c r="D1427" s="109">
        <v>1957</v>
      </c>
      <c r="E1427" s="27" t="s">
        <v>23</v>
      </c>
      <c r="F1427" s="4" t="s">
        <v>24</v>
      </c>
      <c r="G1427" s="109">
        <v>2</v>
      </c>
      <c r="H1427" s="109">
        <v>3</v>
      </c>
      <c r="I1427" s="13">
        <v>1496.1</v>
      </c>
      <c r="J1427" s="11">
        <v>750.9</v>
      </c>
      <c r="K1427" s="26">
        <v>691.7</v>
      </c>
      <c r="L1427" s="36">
        <v>29</v>
      </c>
      <c r="M1427" s="15">
        <f t="shared" si="216"/>
        <v>3492460</v>
      </c>
      <c r="N1427" s="110"/>
      <c r="O1427" s="110"/>
      <c r="P1427" s="110"/>
      <c r="Q1427" s="11">
        <f t="shared" si="221"/>
        <v>3492460</v>
      </c>
      <c r="R1427" s="110">
        <v>3492460</v>
      </c>
      <c r="S1427" s="111"/>
      <c r="T1427" s="110"/>
      <c r="U1427" s="110"/>
      <c r="V1427" s="110"/>
      <c r="W1427" s="110"/>
      <c r="X1427" s="110"/>
      <c r="Y1427" s="110"/>
      <c r="Z1427" s="110"/>
      <c r="AA1427" s="110"/>
      <c r="AB1427" s="110"/>
      <c r="AC1427" s="110"/>
      <c r="AD1427" s="110"/>
      <c r="AE1427" s="11"/>
      <c r="AF1427" s="204"/>
      <c r="AG1427" s="29" t="s">
        <v>2337</v>
      </c>
      <c r="AH1427" s="118"/>
      <c r="AI1427" s="159"/>
      <c r="AJ1427" s="182" t="s">
        <v>1395</v>
      </c>
      <c r="AK1427" s="182"/>
      <c r="AL1427" s="182"/>
      <c r="AM1427" s="182"/>
      <c r="AN1427" s="182"/>
      <c r="AO1427" s="70">
        <f>MAX(AO$26:AO1426)+1</f>
        <v>1336</v>
      </c>
      <c r="AP1427" s="70" t="s">
        <v>142</v>
      </c>
      <c r="AQ1427" s="70" t="str">
        <f t="shared" si="222"/>
        <v>1336.</v>
      </c>
      <c r="AS1427" s="70"/>
      <c r="AV1427" s="114"/>
    </row>
    <row r="1428" spans="1:48" ht="22.5" customHeight="1" x14ac:dyDescent="0.25">
      <c r="A1428" s="93" t="str">
        <f t="shared" si="220"/>
        <v>1337.</v>
      </c>
      <c r="B1428" s="93">
        <v>3474</v>
      </c>
      <c r="C1428" s="225" t="s">
        <v>1888</v>
      </c>
      <c r="D1428" s="109">
        <v>1964</v>
      </c>
      <c r="E1428" s="27" t="s">
        <v>23</v>
      </c>
      <c r="F1428" s="4" t="s">
        <v>24</v>
      </c>
      <c r="G1428" s="109">
        <v>4</v>
      </c>
      <c r="H1428" s="109">
        <v>3</v>
      </c>
      <c r="I1428" s="13">
        <v>2388.9</v>
      </c>
      <c r="J1428" s="11">
        <v>2388.9</v>
      </c>
      <c r="K1428" s="26">
        <v>2304.1</v>
      </c>
      <c r="L1428" s="36">
        <v>26</v>
      </c>
      <c r="M1428" s="15">
        <f t="shared" si="216"/>
        <v>8445923</v>
      </c>
      <c r="N1428" s="110"/>
      <c r="O1428" s="110"/>
      <c r="P1428" s="110"/>
      <c r="Q1428" s="11">
        <f t="shared" si="221"/>
        <v>8445923</v>
      </c>
      <c r="R1428" s="110">
        <v>606957</v>
      </c>
      <c r="S1428" s="111"/>
      <c r="T1428" s="110"/>
      <c r="U1428" s="110">
        <v>1042</v>
      </c>
      <c r="V1428" s="110">
        <v>7838966</v>
      </c>
      <c r="W1428" s="110"/>
      <c r="X1428" s="110"/>
      <c r="Y1428" s="110"/>
      <c r="Z1428" s="110"/>
      <c r="AA1428" s="110"/>
      <c r="AB1428" s="110"/>
      <c r="AC1428" s="110"/>
      <c r="AD1428" s="110"/>
      <c r="AE1428" s="11"/>
      <c r="AF1428" s="204"/>
      <c r="AG1428" s="29" t="s">
        <v>2337</v>
      </c>
      <c r="AH1428" s="118"/>
      <c r="AI1428" s="159"/>
      <c r="AJ1428" s="182" t="s">
        <v>1396</v>
      </c>
      <c r="AK1428" s="182"/>
      <c r="AL1428" s="182"/>
      <c r="AM1428" s="182"/>
      <c r="AN1428" s="182"/>
      <c r="AO1428" s="70">
        <f>MAX(AO$26:AO1427)+1</f>
        <v>1337</v>
      </c>
      <c r="AP1428" s="70" t="s">
        <v>142</v>
      </c>
      <c r="AQ1428" s="70" t="str">
        <f t="shared" si="222"/>
        <v>1337.</v>
      </c>
      <c r="AS1428" s="70"/>
      <c r="AV1428" s="114"/>
    </row>
    <row r="1429" spans="1:48" ht="22.5" customHeight="1" x14ac:dyDescent="0.25">
      <c r="A1429" s="93" t="str">
        <f t="shared" si="220"/>
        <v>1338.</v>
      </c>
      <c r="B1429" s="93">
        <v>3584</v>
      </c>
      <c r="C1429" s="225" t="s">
        <v>1858</v>
      </c>
      <c r="D1429" s="109">
        <v>1988</v>
      </c>
      <c r="E1429" s="27" t="s">
        <v>23</v>
      </c>
      <c r="F1429" s="4" t="s">
        <v>24</v>
      </c>
      <c r="G1429" s="109">
        <v>2</v>
      </c>
      <c r="H1429" s="109">
        <v>1</v>
      </c>
      <c r="I1429" s="13">
        <v>388.7</v>
      </c>
      <c r="J1429" s="11">
        <v>354.8</v>
      </c>
      <c r="K1429" s="26">
        <v>354.8</v>
      </c>
      <c r="L1429" s="36">
        <v>18</v>
      </c>
      <c r="M1429" s="15">
        <f t="shared" si="216"/>
        <v>2719564.5</v>
      </c>
      <c r="N1429" s="110"/>
      <c r="O1429" s="110"/>
      <c r="P1429" s="110"/>
      <c r="Q1429" s="11">
        <f t="shared" si="221"/>
        <v>2719564.5</v>
      </c>
      <c r="R1429" s="110"/>
      <c r="S1429" s="111"/>
      <c r="T1429" s="110"/>
      <c r="U1429" s="110">
        <v>361.5</v>
      </c>
      <c r="V1429" s="110">
        <v>2719564.5</v>
      </c>
      <c r="W1429" s="110"/>
      <c r="X1429" s="110"/>
      <c r="Y1429" s="110"/>
      <c r="Z1429" s="110"/>
      <c r="AA1429" s="110"/>
      <c r="AB1429" s="110"/>
      <c r="AC1429" s="110"/>
      <c r="AD1429" s="110"/>
      <c r="AE1429" s="11"/>
      <c r="AF1429" s="204"/>
      <c r="AG1429" s="29" t="s">
        <v>2337</v>
      </c>
      <c r="AH1429" s="118"/>
      <c r="AI1429" s="159"/>
      <c r="AJ1429" s="182"/>
      <c r="AK1429" s="182"/>
      <c r="AL1429" s="182"/>
      <c r="AM1429" s="182"/>
      <c r="AN1429" s="182"/>
      <c r="AO1429" s="70">
        <f>MAX(AO$26:AO1428)+1</f>
        <v>1338</v>
      </c>
      <c r="AP1429" s="70" t="s">
        <v>142</v>
      </c>
      <c r="AQ1429" s="70" t="str">
        <f t="shared" si="222"/>
        <v>1338.</v>
      </c>
      <c r="AS1429" s="70"/>
      <c r="AV1429" s="114"/>
    </row>
    <row r="1430" spans="1:48" ht="22.5" customHeight="1" x14ac:dyDescent="0.25">
      <c r="A1430" s="93" t="str">
        <f t="shared" ref="A1430:A1460" si="223">AQ1430</f>
        <v>1339.</v>
      </c>
      <c r="B1430" s="93">
        <v>3583</v>
      </c>
      <c r="C1430" s="225" t="s">
        <v>1860</v>
      </c>
      <c r="D1430" s="109">
        <v>1980</v>
      </c>
      <c r="E1430" s="27" t="s">
        <v>23</v>
      </c>
      <c r="F1430" s="4" t="s">
        <v>24</v>
      </c>
      <c r="G1430" s="109">
        <v>2</v>
      </c>
      <c r="H1430" s="109">
        <v>1</v>
      </c>
      <c r="I1430" s="13">
        <v>319.10000000000002</v>
      </c>
      <c r="J1430" s="11">
        <v>204</v>
      </c>
      <c r="K1430" s="26">
        <v>163.80000000000001</v>
      </c>
      <c r="L1430" s="36">
        <v>12</v>
      </c>
      <c r="M1430" s="15">
        <f t="shared" si="216"/>
        <v>2626954.4</v>
      </c>
      <c r="N1430" s="110"/>
      <c r="O1430" s="110"/>
      <c r="P1430" s="110"/>
      <c r="Q1430" s="11">
        <f t="shared" ref="Q1430:Q1460" si="224">M1430</f>
        <v>2626954.4</v>
      </c>
      <c r="R1430" s="110">
        <v>394128</v>
      </c>
      <c r="S1430" s="111"/>
      <c r="T1430" s="110"/>
      <c r="U1430" s="110">
        <v>296.8</v>
      </c>
      <c r="V1430" s="110">
        <v>2232826.4</v>
      </c>
      <c r="W1430" s="110"/>
      <c r="X1430" s="110"/>
      <c r="Y1430" s="110"/>
      <c r="Z1430" s="110"/>
      <c r="AA1430" s="110"/>
      <c r="AB1430" s="110"/>
      <c r="AC1430" s="110"/>
      <c r="AD1430" s="110"/>
      <c r="AE1430" s="11"/>
      <c r="AF1430" s="204"/>
      <c r="AG1430" s="29" t="s">
        <v>2337</v>
      </c>
      <c r="AH1430" s="118"/>
      <c r="AI1430" s="159"/>
      <c r="AJ1430" s="182" t="s">
        <v>1405</v>
      </c>
      <c r="AK1430" s="182"/>
      <c r="AL1430" s="182"/>
      <c r="AM1430" s="182"/>
      <c r="AN1430" s="182"/>
      <c r="AO1430" s="70">
        <f>MAX(AO$26:AO1429)+1</f>
        <v>1339</v>
      </c>
      <c r="AP1430" s="70" t="s">
        <v>142</v>
      </c>
      <c r="AQ1430" s="70" t="str">
        <f t="shared" ref="AQ1430:AQ1460" si="225">CONCATENATE(AO1430,AP1430)</f>
        <v>1339.</v>
      </c>
      <c r="AS1430" s="70"/>
      <c r="AV1430" s="114"/>
    </row>
    <row r="1431" spans="1:48" ht="22.5" customHeight="1" x14ac:dyDescent="0.25">
      <c r="A1431" s="93" t="str">
        <f t="shared" si="223"/>
        <v>1340.</v>
      </c>
      <c r="B1431" s="93">
        <v>3593</v>
      </c>
      <c r="C1431" s="225" t="s">
        <v>1861</v>
      </c>
      <c r="D1431" s="109">
        <v>1987</v>
      </c>
      <c r="E1431" s="27" t="s">
        <v>23</v>
      </c>
      <c r="F1431" s="4" t="s">
        <v>24</v>
      </c>
      <c r="G1431" s="109">
        <v>2</v>
      </c>
      <c r="H1431" s="109">
        <v>1</v>
      </c>
      <c r="I1431" s="13">
        <v>374.8</v>
      </c>
      <c r="J1431" s="11">
        <v>339.9</v>
      </c>
      <c r="K1431" s="26">
        <v>339.9</v>
      </c>
      <c r="L1431" s="36">
        <v>19</v>
      </c>
      <c r="M1431" s="15">
        <f t="shared" ref="M1431:M1462" si="226">R1431+T1431+V1431+X1431+Z1431+AB1431+AE1431+AF1431</f>
        <v>2622517.8000000003</v>
      </c>
      <c r="N1431" s="110"/>
      <c r="O1431" s="110"/>
      <c r="P1431" s="110"/>
      <c r="Q1431" s="11">
        <f t="shared" si="224"/>
        <v>2622517.8000000003</v>
      </c>
      <c r="R1431" s="110"/>
      <c r="S1431" s="111"/>
      <c r="T1431" s="110"/>
      <c r="U1431" s="110">
        <v>348.6</v>
      </c>
      <c r="V1431" s="110">
        <v>2622517.8000000003</v>
      </c>
      <c r="W1431" s="110"/>
      <c r="X1431" s="110"/>
      <c r="Y1431" s="110"/>
      <c r="Z1431" s="110"/>
      <c r="AA1431" s="110"/>
      <c r="AB1431" s="110"/>
      <c r="AC1431" s="110"/>
      <c r="AD1431" s="110"/>
      <c r="AE1431" s="11"/>
      <c r="AF1431" s="204"/>
      <c r="AG1431" s="29" t="s">
        <v>2337</v>
      </c>
      <c r="AH1431" s="118"/>
      <c r="AI1431" s="159"/>
      <c r="AJ1431" s="182"/>
      <c r="AK1431" s="182"/>
      <c r="AL1431" s="182"/>
      <c r="AM1431" s="182"/>
      <c r="AN1431" s="182"/>
      <c r="AO1431" s="70">
        <f>MAX(AO$26:AO1430)+1</f>
        <v>1340</v>
      </c>
      <c r="AP1431" s="70" t="s">
        <v>142</v>
      </c>
      <c r="AQ1431" s="70" t="str">
        <f t="shared" si="225"/>
        <v>1340.</v>
      </c>
      <c r="AS1431" s="70"/>
      <c r="AV1431" s="114"/>
    </row>
    <row r="1432" spans="1:48" ht="22.5" customHeight="1" x14ac:dyDescent="0.25">
      <c r="A1432" s="93" t="str">
        <f t="shared" si="223"/>
        <v>1341.</v>
      </c>
      <c r="B1432" s="93">
        <v>3581</v>
      </c>
      <c r="C1432" s="225" t="s">
        <v>1862</v>
      </c>
      <c r="D1432" s="109">
        <v>1988</v>
      </c>
      <c r="E1432" s="27" t="s">
        <v>23</v>
      </c>
      <c r="F1432" s="4" t="s">
        <v>24</v>
      </c>
      <c r="G1432" s="109">
        <v>2</v>
      </c>
      <c r="H1432" s="109">
        <v>1</v>
      </c>
      <c r="I1432" s="13">
        <v>409.8</v>
      </c>
      <c r="J1432" s="11">
        <v>373.1</v>
      </c>
      <c r="K1432" s="26">
        <v>373.1</v>
      </c>
      <c r="L1432" s="36">
        <v>15</v>
      </c>
      <c r="M1432" s="15">
        <f t="shared" si="226"/>
        <v>2867015.3000000003</v>
      </c>
      <c r="N1432" s="110"/>
      <c r="O1432" s="110"/>
      <c r="P1432" s="110"/>
      <c r="Q1432" s="11">
        <f t="shared" si="224"/>
        <v>2867015.3000000003</v>
      </c>
      <c r="R1432" s="110"/>
      <c r="S1432" s="111"/>
      <c r="T1432" s="110"/>
      <c r="U1432" s="110">
        <v>381.1</v>
      </c>
      <c r="V1432" s="110">
        <v>2867015.3000000003</v>
      </c>
      <c r="W1432" s="110"/>
      <c r="X1432" s="110"/>
      <c r="Y1432" s="110"/>
      <c r="Z1432" s="110"/>
      <c r="AA1432" s="110"/>
      <c r="AB1432" s="110"/>
      <c r="AC1432" s="110"/>
      <c r="AD1432" s="110"/>
      <c r="AE1432" s="11"/>
      <c r="AF1432" s="204"/>
      <c r="AG1432" s="29" t="s">
        <v>2337</v>
      </c>
      <c r="AH1432" s="118"/>
      <c r="AI1432" s="159"/>
      <c r="AJ1432" s="182"/>
      <c r="AK1432" s="182"/>
      <c r="AL1432" s="182"/>
      <c r="AM1432" s="182"/>
      <c r="AN1432" s="182"/>
      <c r="AO1432" s="70">
        <f>MAX(AO$26:AO1431)+1</f>
        <v>1341</v>
      </c>
      <c r="AP1432" s="70" t="s">
        <v>142</v>
      </c>
      <c r="AQ1432" s="70" t="str">
        <f t="shared" si="225"/>
        <v>1341.</v>
      </c>
      <c r="AS1432" s="70"/>
      <c r="AV1432" s="114"/>
    </row>
    <row r="1433" spans="1:48" ht="22.5" customHeight="1" x14ac:dyDescent="0.25">
      <c r="A1433" s="93" t="str">
        <f t="shared" si="223"/>
        <v>1342.</v>
      </c>
      <c r="B1433" s="93">
        <v>3590</v>
      </c>
      <c r="C1433" s="225" t="s">
        <v>1863</v>
      </c>
      <c r="D1433" s="109">
        <v>1988</v>
      </c>
      <c r="E1433" s="27" t="s">
        <v>23</v>
      </c>
      <c r="F1433" s="4" t="s">
        <v>24</v>
      </c>
      <c r="G1433" s="109">
        <v>2</v>
      </c>
      <c r="H1433" s="109">
        <v>1</v>
      </c>
      <c r="I1433" s="13">
        <v>362.9</v>
      </c>
      <c r="J1433" s="11">
        <v>328.5</v>
      </c>
      <c r="K1433" s="26">
        <v>328.5</v>
      </c>
      <c r="L1433" s="36">
        <v>16</v>
      </c>
      <c r="M1433" s="15">
        <f t="shared" si="226"/>
        <v>2539012.5</v>
      </c>
      <c r="N1433" s="110"/>
      <c r="O1433" s="110"/>
      <c r="P1433" s="110"/>
      <c r="Q1433" s="11">
        <f t="shared" si="224"/>
        <v>2539012.5</v>
      </c>
      <c r="R1433" s="110"/>
      <c r="S1433" s="111"/>
      <c r="T1433" s="110"/>
      <c r="U1433" s="110">
        <v>337.5</v>
      </c>
      <c r="V1433" s="110">
        <v>2539012.5</v>
      </c>
      <c r="W1433" s="110"/>
      <c r="X1433" s="110"/>
      <c r="Y1433" s="110"/>
      <c r="Z1433" s="110"/>
      <c r="AA1433" s="110"/>
      <c r="AB1433" s="110"/>
      <c r="AC1433" s="110"/>
      <c r="AD1433" s="110"/>
      <c r="AE1433" s="11"/>
      <c r="AF1433" s="204"/>
      <c r="AG1433" s="29" t="s">
        <v>2337</v>
      </c>
      <c r="AH1433" s="118"/>
      <c r="AI1433" s="159"/>
      <c r="AJ1433" s="182"/>
      <c r="AK1433" s="182"/>
      <c r="AL1433" s="182"/>
      <c r="AM1433" s="182"/>
      <c r="AN1433" s="182"/>
      <c r="AO1433" s="70">
        <f>MAX(AO$26:AO1432)+1</f>
        <v>1342</v>
      </c>
      <c r="AP1433" s="70" t="s">
        <v>142</v>
      </c>
      <c r="AQ1433" s="70" t="str">
        <f t="shared" si="225"/>
        <v>1342.</v>
      </c>
      <c r="AS1433" s="70"/>
      <c r="AV1433" s="114"/>
    </row>
    <row r="1434" spans="1:48" ht="22.5" customHeight="1" x14ac:dyDescent="0.25">
      <c r="A1434" s="93" t="str">
        <f t="shared" si="223"/>
        <v>1343.</v>
      </c>
      <c r="B1434" s="93">
        <v>3309</v>
      </c>
      <c r="C1434" s="225" t="s">
        <v>1864</v>
      </c>
      <c r="D1434" s="109">
        <v>1974</v>
      </c>
      <c r="E1434" s="27" t="s">
        <v>23</v>
      </c>
      <c r="F1434" s="4" t="s">
        <v>24</v>
      </c>
      <c r="G1434" s="109">
        <v>2</v>
      </c>
      <c r="H1434" s="109">
        <v>2</v>
      </c>
      <c r="I1434" s="13">
        <v>562.79999999999995</v>
      </c>
      <c r="J1434" s="11">
        <v>514</v>
      </c>
      <c r="K1434" s="26">
        <v>514</v>
      </c>
      <c r="L1434" s="36">
        <v>12</v>
      </c>
      <c r="M1434" s="15">
        <f t="shared" si="226"/>
        <v>2008206</v>
      </c>
      <c r="N1434" s="110"/>
      <c r="O1434" s="110"/>
      <c r="P1434" s="110"/>
      <c r="Q1434" s="11">
        <f t="shared" si="224"/>
        <v>2008206</v>
      </c>
      <c r="R1434" s="110">
        <f>1388862+619344</f>
        <v>2008206</v>
      </c>
      <c r="S1434" s="111"/>
      <c r="T1434" s="110"/>
      <c r="U1434" s="110"/>
      <c r="V1434" s="110"/>
      <c r="W1434" s="110"/>
      <c r="X1434" s="110"/>
      <c r="Y1434" s="110"/>
      <c r="Z1434" s="110"/>
      <c r="AA1434" s="110"/>
      <c r="AB1434" s="110"/>
      <c r="AC1434" s="110"/>
      <c r="AD1434" s="110"/>
      <c r="AE1434" s="11"/>
      <c r="AF1434" s="204"/>
      <c r="AG1434" s="29" t="s">
        <v>2337</v>
      </c>
      <c r="AH1434" s="118"/>
      <c r="AI1434" s="159"/>
      <c r="AJ1434" s="182" t="s">
        <v>1401</v>
      </c>
      <c r="AK1434" s="182"/>
      <c r="AL1434" s="182"/>
      <c r="AM1434" s="182"/>
      <c r="AN1434" s="182"/>
      <c r="AO1434" s="70">
        <f>MAX(AO$26:AO1433)+1</f>
        <v>1343</v>
      </c>
      <c r="AP1434" s="70" t="s">
        <v>142</v>
      </c>
      <c r="AQ1434" s="70" t="str">
        <f t="shared" si="225"/>
        <v>1343.</v>
      </c>
      <c r="AS1434" s="70"/>
      <c r="AV1434" s="114"/>
    </row>
    <row r="1435" spans="1:48" ht="22.5" customHeight="1" x14ac:dyDescent="0.25">
      <c r="A1435" s="93" t="str">
        <f t="shared" si="223"/>
        <v>1344.</v>
      </c>
      <c r="B1435" s="93">
        <v>3486</v>
      </c>
      <c r="C1435" s="225" t="s">
        <v>1865</v>
      </c>
      <c r="D1435" s="109">
        <v>1960</v>
      </c>
      <c r="E1435" s="27" t="s">
        <v>23</v>
      </c>
      <c r="F1435" s="4" t="s">
        <v>24</v>
      </c>
      <c r="G1435" s="109">
        <v>2</v>
      </c>
      <c r="H1435" s="109">
        <v>2</v>
      </c>
      <c r="I1435" s="13">
        <v>590.9</v>
      </c>
      <c r="J1435" s="11">
        <v>477.1</v>
      </c>
      <c r="K1435" s="26">
        <v>477.1</v>
      </c>
      <c r="L1435" s="36">
        <v>14</v>
      </c>
      <c r="M1435" s="15">
        <f t="shared" si="226"/>
        <v>567732</v>
      </c>
      <c r="N1435" s="110"/>
      <c r="O1435" s="110"/>
      <c r="P1435" s="110"/>
      <c r="Q1435" s="11">
        <f t="shared" si="224"/>
        <v>567732</v>
      </c>
      <c r="R1435" s="110">
        <v>567732</v>
      </c>
      <c r="S1435" s="111"/>
      <c r="T1435" s="110"/>
      <c r="U1435" s="110"/>
      <c r="V1435" s="110"/>
      <c r="W1435" s="110"/>
      <c r="X1435" s="110"/>
      <c r="Y1435" s="110"/>
      <c r="Z1435" s="110"/>
      <c r="AA1435" s="110"/>
      <c r="AB1435" s="110"/>
      <c r="AC1435" s="110"/>
      <c r="AD1435" s="110"/>
      <c r="AE1435" s="11"/>
      <c r="AF1435" s="204"/>
      <c r="AG1435" s="29" t="s">
        <v>2337</v>
      </c>
      <c r="AH1435" s="118"/>
      <c r="AI1435" s="159"/>
      <c r="AJ1435" s="182" t="s">
        <v>1405</v>
      </c>
      <c r="AK1435" s="182"/>
      <c r="AL1435" s="182"/>
      <c r="AM1435" s="182"/>
      <c r="AN1435" s="182"/>
      <c r="AO1435" s="70">
        <f>MAX(AO$26:AO1434)+1</f>
        <v>1344</v>
      </c>
      <c r="AP1435" s="70" t="s">
        <v>142</v>
      </c>
      <c r="AQ1435" s="70" t="str">
        <f t="shared" si="225"/>
        <v>1344.</v>
      </c>
      <c r="AS1435" s="70"/>
      <c r="AV1435" s="114"/>
    </row>
    <row r="1436" spans="1:48" ht="22.5" customHeight="1" x14ac:dyDescent="0.25">
      <c r="A1436" s="93" t="str">
        <f t="shared" si="223"/>
        <v>1345.</v>
      </c>
      <c r="B1436" s="93">
        <v>3289</v>
      </c>
      <c r="C1436" s="225" t="s">
        <v>1867</v>
      </c>
      <c r="D1436" s="109">
        <v>1941</v>
      </c>
      <c r="E1436" s="27" t="s">
        <v>23</v>
      </c>
      <c r="F1436" s="4" t="s">
        <v>24</v>
      </c>
      <c r="G1436" s="109">
        <v>2</v>
      </c>
      <c r="H1436" s="109">
        <v>1</v>
      </c>
      <c r="I1436" s="13">
        <v>316.45999999999998</v>
      </c>
      <c r="J1436" s="11">
        <v>302.60000000000002</v>
      </c>
      <c r="K1436" s="26">
        <v>302.60000000000002</v>
      </c>
      <c r="L1436" s="36">
        <v>3</v>
      </c>
      <c r="M1436" s="15">
        <f t="shared" si="226"/>
        <v>28580</v>
      </c>
      <c r="N1436" s="110"/>
      <c r="O1436" s="110"/>
      <c r="P1436" s="110"/>
      <c r="Q1436" s="11">
        <f t="shared" si="224"/>
        <v>28580</v>
      </c>
      <c r="R1436" s="110">
        <v>28580</v>
      </c>
      <c r="S1436" s="111"/>
      <c r="T1436" s="110"/>
      <c r="U1436" s="110"/>
      <c r="V1436" s="110"/>
      <c r="W1436" s="110"/>
      <c r="X1436" s="110"/>
      <c r="Y1436" s="110"/>
      <c r="Z1436" s="110"/>
      <c r="AA1436" s="110"/>
      <c r="AB1436" s="110"/>
      <c r="AC1436" s="110"/>
      <c r="AD1436" s="110"/>
      <c r="AE1436" s="11"/>
      <c r="AF1436" s="204"/>
      <c r="AG1436" s="29" t="s">
        <v>2337</v>
      </c>
      <c r="AH1436" s="118"/>
      <c r="AI1436" s="159"/>
      <c r="AJ1436" s="182" t="s">
        <v>1393</v>
      </c>
      <c r="AK1436" s="182"/>
      <c r="AL1436" s="182"/>
      <c r="AM1436" s="182"/>
      <c r="AN1436" s="182"/>
      <c r="AO1436" s="70">
        <f>MAX(AO$26:AO1435)+1</f>
        <v>1345</v>
      </c>
      <c r="AP1436" s="70" t="s">
        <v>142</v>
      </c>
      <c r="AQ1436" s="70" t="str">
        <f t="shared" si="225"/>
        <v>1345.</v>
      </c>
      <c r="AS1436" s="70"/>
      <c r="AV1436" s="114"/>
    </row>
    <row r="1437" spans="1:48" ht="22.5" customHeight="1" x14ac:dyDescent="0.25">
      <c r="A1437" s="93" t="str">
        <f t="shared" si="223"/>
        <v>1346.</v>
      </c>
      <c r="B1437" s="93">
        <v>3315</v>
      </c>
      <c r="C1437" s="225" t="s">
        <v>1868</v>
      </c>
      <c r="D1437" s="109">
        <v>1980</v>
      </c>
      <c r="E1437" s="27" t="s">
        <v>23</v>
      </c>
      <c r="F1437" s="4" t="s">
        <v>24</v>
      </c>
      <c r="G1437" s="109">
        <v>2</v>
      </c>
      <c r="H1437" s="109">
        <v>2</v>
      </c>
      <c r="I1437" s="13">
        <v>813.3</v>
      </c>
      <c r="J1437" s="11">
        <v>754.6</v>
      </c>
      <c r="K1437" s="26">
        <v>754.6</v>
      </c>
      <c r="L1437" s="36">
        <v>16</v>
      </c>
      <c r="M1437" s="15">
        <f t="shared" si="226"/>
        <v>929016</v>
      </c>
      <c r="N1437" s="110"/>
      <c r="O1437" s="110"/>
      <c r="P1437" s="110"/>
      <c r="Q1437" s="11">
        <f t="shared" si="224"/>
        <v>929016</v>
      </c>
      <c r="R1437" s="110">
        <v>929016</v>
      </c>
      <c r="S1437" s="111"/>
      <c r="T1437" s="110"/>
      <c r="U1437" s="110"/>
      <c r="V1437" s="110"/>
      <c r="W1437" s="110"/>
      <c r="X1437" s="110"/>
      <c r="Y1437" s="110"/>
      <c r="Z1437" s="110"/>
      <c r="AA1437" s="110"/>
      <c r="AB1437" s="110"/>
      <c r="AC1437" s="110"/>
      <c r="AD1437" s="110"/>
      <c r="AE1437" s="11"/>
      <c r="AF1437" s="204"/>
      <c r="AG1437" s="29" t="s">
        <v>2337</v>
      </c>
      <c r="AH1437" s="118"/>
      <c r="AI1437" s="159"/>
      <c r="AJ1437" s="182" t="s">
        <v>1405</v>
      </c>
      <c r="AK1437" s="182"/>
      <c r="AL1437" s="182"/>
      <c r="AM1437" s="182"/>
      <c r="AN1437" s="182"/>
      <c r="AO1437" s="70">
        <f>MAX(AO$26:AO1436)+1</f>
        <v>1346</v>
      </c>
      <c r="AP1437" s="70" t="s">
        <v>142</v>
      </c>
      <c r="AQ1437" s="70" t="str">
        <f t="shared" si="225"/>
        <v>1346.</v>
      </c>
      <c r="AS1437" s="70"/>
      <c r="AV1437" s="114"/>
    </row>
    <row r="1438" spans="1:48" ht="22.5" customHeight="1" x14ac:dyDescent="0.25">
      <c r="A1438" s="93" t="str">
        <f t="shared" si="223"/>
        <v>1347.</v>
      </c>
      <c r="B1438" s="93">
        <v>3458</v>
      </c>
      <c r="C1438" s="225" t="s">
        <v>141</v>
      </c>
      <c r="D1438" s="109">
        <v>1953</v>
      </c>
      <c r="E1438" s="27" t="s">
        <v>23</v>
      </c>
      <c r="F1438" s="4" t="s">
        <v>24</v>
      </c>
      <c r="G1438" s="109">
        <v>2</v>
      </c>
      <c r="H1438" s="109">
        <v>2</v>
      </c>
      <c r="I1438" s="13">
        <v>1451.8</v>
      </c>
      <c r="J1438" s="11">
        <v>1181.9000000000001</v>
      </c>
      <c r="K1438" s="26">
        <v>1181.9000000000001</v>
      </c>
      <c r="L1438" s="36">
        <v>25</v>
      </c>
      <c r="M1438" s="15">
        <f t="shared" si="226"/>
        <v>594633</v>
      </c>
      <c r="N1438" s="110"/>
      <c r="O1438" s="110"/>
      <c r="P1438" s="110"/>
      <c r="Q1438" s="11">
        <f t="shared" si="224"/>
        <v>594633</v>
      </c>
      <c r="R1438" s="110">
        <v>594633</v>
      </c>
      <c r="S1438" s="111"/>
      <c r="T1438" s="110"/>
      <c r="U1438" s="110"/>
      <c r="V1438" s="110"/>
      <c r="W1438" s="110"/>
      <c r="X1438" s="110"/>
      <c r="Y1438" s="110"/>
      <c r="Z1438" s="110"/>
      <c r="AA1438" s="110"/>
      <c r="AB1438" s="110"/>
      <c r="AC1438" s="110"/>
      <c r="AD1438" s="110"/>
      <c r="AE1438" s="11"/>
      <c r="AF1438" s="204"/>
      <c r="AG1438" s="29" t="s">
        <v>2337</v>
      </c>
      <c r="AH1438" s="118"/>
      <c r="AI1438" s="159"/>
      <c r="AJ1438" s="182" t="s">
        <v>1396</v>
      </c>
      <c r="AK1438" s="182"/>
      <c r="AL1438" s="182"/>
      <c r="AM1438" s="182"/>
      <c r="AN1438" s="182"/>
      <c r="AO1438" s="70">
        <f>MAX(AO$26:AO1437)+1</f>
        <v>1347</v>
      </c>
      <c r="AP1438" s="70" t="s">
        <v>142</v>
      </c>
      <c r="AQ1438" s="70" t="str">
        <f t="shared" si="225"/>
        <v>1347.</v>
      </c>
      <c r="AS1438" s="70"/>
      <c r="AV1438" s="114"/>
    </row>
    <row r="1439" spans="1:48" ht="22.5" customHeight="1" x14ac:dyDescent="0.25">
      <c r="A1439" s="93" t="str">
        <f t="shared" si="223"/>
        <v>1348.</v>
      </c>
      <c r="B1439" s="93">
        <v>3399</v>
      </c>
      <c r="C1439" s="225" t="s">
        <v>1877</v>
      </c>
      <c r="D1439" s="109">
        <v>1959</v>
      </c>
      <c r="E1439" s="27" t="s">
        <v>23</v>
      </c>
      <c r="F1439" s="4" t="s">
        <v>24</v>
      </c>
      <c r="G1439" s="109">
        <v>3</v>
      </c>
      <c r="H1439" s="109">
        <v>2</v>
      </c>
      <c r="I1439" s="13">
        <v>1097.7</v>
      </c>
      <c r="J1439" s="11">
        <v>983.5</v>
      </c>
      <c r="K1439" s="26">
        <v>983.5</v>
      </c>
      <c r="L1439" s="36">
        <v>35</v>
      </c>
      <c r="M1439" s="15">
        <f t="shared" si="226"/>
        <v>1232880</v>
      </c>
      <c r="N1439" s="110"/>
      <c r="O1439" s="110"/>
      <c r="P1439" s="110"/>
      <c r="Q1439" s="11">
        <f t="shared" si="224"/>
        <v>1232880</v>
      </c>
      <c r="R1439" s="110">
        <f>209508+1023372</f>
        <v>1232880</v>
      </c>
      <c r="S1439" s="111"/>
      <c r="T1439" s="110"/>
      <c r="U1439" s="110"/>
      <c r="V1439" s="110"/>
      <c r="W1439" s="110"/>
      <c r="X1439" s="110"/>
      <c r="Y1439" s="110"/>
      <c r="Z1439" s="110"/>
      <c r="AA1439" s="110"/>
      <c r="AB1439" s="110"/>
      <c r="AC1439" s="110"/>
      <c r="AD1439" s="110"/>
      <c r="AE1439" s="11"/>
      <c r="AF1439" s="204"/>
      <c r="AG1439" s="29" t="s">
        <v>2337</v>
      </c>
      <c r="AH1439" s="118"/>
      <c r="AI1439" s="159"/>
      <c r="AJ1439" s="182" t="s">
        <v>1398</v>
      </c>
      <c r="AK1439" s="182"/>
      <c r="AL1439" s="182"/>
      <c r="AM1439" s="182"/>
      <c r="AN1439" s="182"/>
      <c r="AO1439" s="70">
        <f>MAX(AO$26:AO1438)+1</f>
        <v>1348</v>
      </c>
      <c r="AP1439" s="70" t="s">
        <v>142</v>
      </c>
      <c r="AQ1439" s="70" t="str">
        <f t="shared" si="225"/>
        <v>1348.</v>
      </c>
      <c r="AS1439" s="70"/>
      <c r="AV1439" s="114"/>
    </row>
    <row r="1440" spans="1:48" ht="22.5" customHeight="1" x14ac:dyDescent="0.25">
      <c r="A1440" s="93" t="str">
        <f t="shared" si="223"/>
        <v>1349.</v>
      </c>
      <c r="B1440" s="93">
        <v>3587</v>
      </c>
      <c r="C1440" s="225" t="s">
        <v>1878</v>
      </c>
      <c r="D1440" s="109">
        <v>1993</v>
      </c>
      <c r="E1440" s="27" t="s">
        <v>23</v>
      </c>
      <c r="F1440" s="4" t="s">
        <v>24</v>
      </c>
      <c r="G1440" s="109">
        <v>2</v>
      </c>
      <c r="H1440" s="109">
        <v>1</v>
      </c>
      <c r="I1440" s="13">
        <v>405.4</v>
      </c>
      <c r="J1440" s="11">
        <v>371.6</v>
      </c>
      <c r="K1440" s="26">
        <v>371.6</v>
      </c>
      <c r="L1440" s="36">
        <v>19</v>
      </c>
      <c r="M1440" s="15">
        <f t="shared" si="226"/>
        <v>2836171</v>
      </c>
      <c r="N1440" s="110"/>
      <c r="O1440" s="110"/>
      <c r="P1440" s="110"/>
      <c r="Q1440" s="11">
        <f t="shared" si="224"/>
        <v>2836171</v>
      </c>
      <c r="R1440" s="110"/>
      <c r="S1440" s="111"/>
      <c r="T1440" s="110"/>
      <c r="U1440" s="110">
        <v>377</v>
      </c>
      <c r="V1440" s="110">
        <v>2836171</v>
      </c>
      <c r="W1440" s="110"/>
      <c r="X1440" s="110"/>
      <c r="Y1440" s="110"/>
      <c r="Z1440" s="110"/>
      <c r="AA1440" s="110"/>
      <c r="AB1440" s="110"/>
      <c r="AC1440" s="110"/>
      <c r="AD1440" s="110"/>
      <c r="AE1440" s="11"/>
      <c r="AF1440" s="204"/>
      <c r="AG1440" s="29" t="s">
        <v>2337</v>
      </c>
      <c r="AH1440" s="118"/>
      <c r="AI1440" s="159"/>
      <c r="AJ1440" s="182"/>
      <c r="AK1440" s="182"/>
      <c r="AL1440" s="182"/>
      <c r="AM1440" s="182"/>
      <c r="AN1440" s="182"/>
      <c r="AO1440" s="70">
        <f>MAX(AO$26:AO1439)+1</f>
        <v>1349</v>
      </c>
      <c r="AP1440" s="70" t="s">
        <v>142</v>
      </c>
      <c r="AQ1440" s="70" t="str">
        <f t="shared" si="225"/>
        <v>1349.</v>
      </c>
      <c r="AS1440" s="70"/>
      <c r="AV1440" s="114"/>
    </row>
    <row r="1441" spans="1:48" ht="22.5" customHeight="1" x14ac:dyDescent="0.25">
      <c r="A1441" s="93" t="str">
        <f t="shared" si="223"/>
        <v>1350.</v>
      </c>
      <c r="B1441" s="93">
        <v>3379</v>
      </c>
      <c r="C1441" s="225" t="s">
        <v>892</v>
      </c>
      <c r="D1441" s="109">
        <v>1958</v>
      </c>
      <c r="E1441" s="27" t="s">
        <v>23</v>
      </c>
      <c r="F1441" s="4" t="s">
        <v>24</v>
      </c>
      <c r="G1441" s="109">
        <v>3</v>
      </c>
      <c r="H1441" s="109">
        <v>2</v>
      </c>
      <c r="I1441" s="13">
        <v>1239</v>
      </c>
      <c r="J1441" s="11">
        <v>1127.2</v>
      </c>
      <c r="K1441" s="26">
        <v>1127.2</v>
      </c>
      <c r="L1441" s="36">
        <v>45</v>
      </c>
      <c r="M1441" s="15">
        <f t="shared" si="226"/>
        <v>272136</v>
      </c>
      <c r="N1441" s="110"/>
      <c r="O1441" s="110"/>
      <c r="P1441" s="110"/>
      <c r="Q1441" s="11">
        <f t="shared" si="224"/>
        <v>272136</v>
      </c>
      <c r="R1441" s="110">
        <v>272136</v>
      </c>
      <c r="S1441" s="111"/>
      <c r="T1441" s="110"/>
      <c r="U1441" s="110"/>
      <c r="V1441" s="110"/>
      <c r="W1441" s="110"/>
      <c r="X1441" s="110"/>
      <c r="Y1441" s="110"/>
      <c r="Z1441" s="110"/>
      <c r="AA1441" s="110"/>
      <c r="AB1441" s="110"/>
      <c r="AC1441" s="110"/>
      <c r="AD1441" s="110"/>
      <c r="AE1441" s="11"/>
      <c r="AF1441" s="204"/>
      <c r="AG1441" s="29" t="s">
        <v>2337</v>
      </c>
      <c r="AH1441" s="118"/>
      <c r="AI1441" s="159"/>
      <c r="AJ1441" s="182" t="s">
        <v>1405</v>
      </c>
      <c r="AK1441" s="182"/>
      <c r="AL1441" s="182"/>
      <c r="AM1441" s="182"/>
      <c r="AN1441" s="182"/>
      <c r="AO1441" s="70">
        <f>MAX(AO$26:AO1440)+1</f>
        <v>1350</v>
      </c>
      <c r="AP1441" s="70" t="s">
        <v>142</v>
      </c>
      <c r="AQ1441" s="70" t="str">
        <f t="shared" si="225"/>
        <v>1350.</v>
      </c>
      <c r="AS1441" s="70"/>
      <c r="AV1441" s="114"/>
    </row>
    <row r="1442" spans="1:48" ht="22.5" customHeight="1" x14ac:dyDescent="0.25">
      <c r="A1442" s="93" t="str">
        <f t="shared" si="223"/>
        <v>1351.</v>
      </c>
      <c r="B1442" s="93">
        <v>3502</v>
      </c>
      <c r="C1442" s="225" t="s">
        <v>1883</v>
      </c>
      <c r="D1442" s="109">
        <v>1975</v>
      </c>
      <c r="E1442" s="27" t="s">
        <v>23</v>
      </c>
      <c r="F1442" s="4" t="s">
        <v>24</v>
      </c>
      <c r="G1442" s="109">
        <v>2</v>
      </c>
      <c r="H1442" s="109">
        <v>2</v>
      </c>
      <c r="I1442" s="13">
        <v>597.9</v>
      </c>
      <c r="J1442" s="11">
        <v>569.79999999999995</v>
      </c>
      <c r="K1442" s="26">
        <v>569.79999999999995</v>
      </c>
      <c r="L1442" s="36">
        <v>12</v>
      </c>
      <c r="M1442" s="15">
        <f t="shared" si="226"/>
        <v>5642116</v>
      </c>
      <c r="N1442" s="110"/>
      <c r="O1442" s="110"/>
      <c r="P1442" s="110"/>
      <c r="Q1442" s="11">
        <f t="shared" si="224"/>
        <v>5642116</v>
      </c>
      <c r="R1442" s="110">
        <v>187941</v>
      </c>
      <c r="S1442" s="111"/>
      <c r="T1442" s="110"/>
      <c r="U1442" s="110">
        <v>725</v>
      </c>
      <c r="V1442" s="110">
        <v>5454175</v>
      </c>
      <c r="W1442" s="110"/>
      <c r="X1442" s="110"/>
      <c r="Y1442" s="110"/>
      <c r="Z1442" s="110"/>
      <c r="AA1442" s="110"/>
      <c r="AB1442" s="110"/>
      <c r="AC1442" s="110"/>
      <c r="AD1442" s="110"/>
      <c r="AE1442" s="11"/>
      <c r="AF1442" s="204"/>
      <c r="AG1442" s="29" t="s">
        <v>2337</v>
      </c>
      <c r="AH1442" s="118"/>
      <c r="AI1442" s="159"/>
      <c r="AJ1442" s="182" t="s">
        <v>1396</v>
      </c>
      <c r="AK1442" s="182"/>
      <c r="AL1442" s="182"/>
      <c r="AM1442" s="182"/>
      <c r="AN1442" s="182"/>
      <c r="AO1442" s="70">
        <f>MAX(AO$26:AO1441)+1</f>
        <v>1351</v>
      </c>
      <c r="AP1442" s="70" t="s">
        <v>142</v>
      </c>
      <c r="AQ1442" s="70" t="str">
        <f t="shared" si="225"/>
        <v>1351.</v>
      </c>
      <c r="AS1442" s="70"/>
      <c r="AV1442" s="114"/>
    </row>
    <row r="1443" spans="1:48" ht="22.5" customHeight="1" x14ac:dyDescent="0.25">
      <c r="A1443" s="93" t="str">
        <f t="shared" si="223"/>
        <v>1352.</v>
      </c>
      <c r="B1443" s="93">
        <v>3503</v>
      </c>
      <c r="C1443" s="225" t="s">
        <v>1884</v>
      </c>
      <c r="D1443" s="109">
        <v>1975</v>
      </c>
      <c r="E1443" s="27" t="s">
        <v>23</v>
      </c>
      <c r="F1443" s="4" t="s">
        <v>24</v>
      </c>
      <c r="G1443" s="109">
        <v>2</v>
      </c>
      <c r="H1443" s="109">
        <v>2</v>
      </c>
      <c r="I1443" s="13">
        <v>596.5</v>
      </c>
      <c r="J1443" s="11">
        <v>568.5</v>
      </c>
      <c r="K1443" s="26">
        <v>568.5</v>
      </c>
      <c r="L1443" s="36">
        <v>12</v>
      </c>
      <c r="M1443" s="15">
        <f t="shared" si="226"/>
        <v>5642116</v>
      </c>
      <c r="N1443" s="110"/>
      <c r="O1443" s="110"/>
      <c r="P1443" s="110"/>
      <c r="Q1443" s="11">
        <f t="shared" si="224"/>
        <v>5642116</v>
      </c>
      <c r="R1443" s="110">
        <v>187941</v>
      </c>
      <c r="S1443" s="111"/>
      <c r="T1443" s="110"/>
      <c r="U1443" s="110">
        <v>725</v>
      </c>
      <c r="V1443" s="110">
        <v>5454175</v>
      </c>
      <c r="W1443" s="110"/>
      <c r="X1443" s="110"/>
      <c r="Y1443" s="110"/>
      <c r="Z1443" s="110"/>
      <c r="AA1443" s="110"/>
      <c r="AB1443" s="110"/>
      <c r="AC1443" s="110"/>
      <c r="AD1443" s="110"/>
      <c r="AE1443" s="11"/>
      <c r="AF1443" s="204"/>
      <c r="AG1443" s="29" t="s">
        <v>2337</v>
      </c>
      <c r="AH1443" s="118"/>
      <c r="AI1443" s="159"/>
      <c r="AJ1443" s="182" t="s">
        <v>1396</v>
      </c>
      <c r="AK1443" s="182"/>
      <c r="AL1443" s="182"/>
      <c r="AM1443" s="182"/>
      <c r="AN1443" s="182"/>
      <c r="AO1443" s="70">
        <f>MAX(AO$26:AO1442)+1</f>
        <v>1352</v>
      </c>
      <c r="AP1443" s="70" t="s">
        <v>142</v>
      </c>
      <c r="AQ1443" s="70" t="str">
        <f t="shared" si="225"/>
        <v>1352.</v>
      </c>
      <c r="AS1443" s="70"/>
      <c r="AV1443" s="114"/>
    </row>
    <row r="1444" spans="1:48" ht="22.5" customHeight="1" x14ac:dyDescent="0.25">
      <c r="A1444" s="93" t="str">
        <f t="shared" si="223"/>
        <v>1353.</v>
      </c>
      <c r="B1444" s="93">
        <v>3372</v>
      </c>
      <c r="C1444" s="225" t="s">
        <v>1887</v>
      </c>
      <c r="D1444" s="109">
        <v>1957</v>
      </c>
      <c r="E1444" s="27" t="s">
        <v>23</v>
      </c>
      <c r="F1444" s="4" t="s">
        <v>24</v>
      </c>
      <c r="G1444" s="109">
        <v>2</v>
      </c>
      <c r="H1444" s="109">
        <v>1</v>
      </c>
      <c r="I1444" s="13">
        <v>435.8</v>
      </c>
      <c r="J1444" s="11">
        <v>282.8</v>
      </c>
      <c r="K1444" s="26">
        <v>282.8</v>
      </c>
      <c r="L1444" s="36">
        <v>8</v>
      </c>
      <c r="M1444" s="15">
        <f t="shared" si="226"/>
        <v>981373</v>
      </c>
      <c r="N1444" s="110"/>
      <c r="O1444" s="110"/>
      <c r="P1444" s="110"/>
      <c r="Q1444" s="11">
        <f t="shared" si="224"/>
        <v>981373</v>
      </c>
      <c r="R1444" s="110">
        <f>836566+144807</f>
        <v>981373</v>
      </c>
      <c r="S1444" s="111"/>
      <c r="T1444" s="110"/>
      <c r="U1444" s="110"/>
      <c r="V1444" s="110"/>
      <c r="W1444" s="110"/>
      <c r="X1444" s="110"/>
      <c r="Y1444" s="110"/>
      <c r="Z1444" s="110"/>
      <c r="AA1444" s="110"/>
      <c r="AB1444" s="110"/>
      <c r="AC1444" s="110"/>
      <c r="AD1444" s="110"/>
      <c r="AE1444" s="11"/>
      <c r="AF1444" s="204"/>
      <c r="AG1444" s="29" t="s">
        <v>2337</v>
      </c>
      <c r="AH1444" s="118"/>
      <c r="AI1444" s="159"/>
      <c r="AJ1444" s="182" t="s">
        <v>1562</v>
      </c>
      <c r="AK1444" s="182"/>
      <c r="AL1444" s="182"/>
      <c r="AM1444" s="182"/>
      <c r="AN1444" s="182"/>
      <c r="AO1444" s="70">
        <f>MAX(AO$26:AO1443)+1</f>
        <v>1353</v>
      </c>
      <c r="AP1444" s="70" t="s">
        <v>142</v>
      </c>
      <c r="AQ1444" s="70" t="str">
        <f t="shared" si="225"/>
        <v>1353.</v>
      </c>
      <c r="AS1444" s="70"/>
      <c r="AV1444" s="114"/>
    </row>
    <row r="1445" spans="1:48" ht="22.5" customHeight="1" x14ac:dyDescent="0.25">
      <c r="A1445" s="93" t="str">
        <f t="shared" si="223"/>
        <v>1354.</v>
      </c>
      <c r="B1445" s="93">
        <v>3354</v>
      </c>
      <c r="C1445" s="225" t="s">
        <v>753</v>
      </c>
      <c r="D1445" s="109">
        <v>1959</v>
      </c>
      <c r="E1445" s="27" t="s">
        <v>23</v>
      </c>
      <c r="F1445" s="4" t="s">
        <v>24</v>
      </c>
      <c r="G1445" s="109">
        <v>2</v>
      </c>
      <c r="H1445" s="109">
        <v>1</v>
      </c>
      <c r="I1445" s="13">
        <v>467.1</v>
      </c>
      <c r="J1445" s="11">
        <v>423.9</v>
      </c>
      <c r="K1445" s="26">
        <v>423.9</v>
      </c>
      <c r="L1445" s="36">
        <v>8</v>
      </c>
      <c r="M1445" s="15">
        <f t="shared" si="226"/>
        <v>563040</v>
      </c>
      <c r="N1445" s="110"/>
      <c r="O1445" s="110"/>
      <c r="P1445" s="110"/>
      <c r="Q1445" s="11">
        <f t="shared" si="224"/>
        <v>563040</v>
      </c>
      <c r="R1445" s="110">
        <v>563040</v>
      </c>
      <c r="S1445" s="111"/>
      <c r="T1445" s="110"/>
      <c r="U1445" s="110"/>
      <c r="V1445" s="110"/>
      <c r="W1445" s="110"/>
      <c r="X1445" s="110"/>
      <c r="Y1445" s="110"/>
      <c r="Z1445" s="110"/>
      <c r="AA1445" s="110"/>
      <c r="AB1445" s="110"/>
      <c r="AC1445" s="110"/>
      <c r="AD1445" s="110"/>
      <c r="AE1445" s="11"/>
      <c r="AF1445" s="204"/>
      <c r="AG1445" s="29" t="s">
        <v>2337</v>
      </c>
      <c r="AH1445" s="118"/>
      <c r="AI1445" s="159"/>
      <c r="AJ1445" s="182" t="s">
        <v>1405</v>
      </c>
      <c r="AK1445" s="182"/>
      <c r="AL1445" s="182"/>
      <c r="AM1445" s="182"/>
      <c r="AN1445" s="182"/>
      <c r="AO1445" s="70">
        <f>MAX(AO$26:AO1444)+1</f>
        <v>1354</v>
      </c>
      <c r="AP1445" s="70" t="s">
        <v>142</v>
      </c>
      <c r="AQ1445" s="70" t="str">
        <f t="shared" si="225"/>
        <v>1354.</v>
      </c>
      <c r="AS1445" s="70"/>
      <c r="AV1445" s="114"/>
    </row>
    <row r="1446" spans="1:48" ht="22.5" customHeight="1" x14ac:dyDescent="0.25">
      <c r="A1446" s="93" t="str">
        <f t="shared" si="223"/>
        <v>1355.</v>
      </c>
      <c r="B1446" s="93">
        <v>3308</v>
      </c>
      <c r="C1446" s="225" t="s">
        <v>1889</v>
      </c>
      <c r="D1446" s="109">
        <v>1970</v>
      </c>
      <c r="E1446" s="27" t="s">
        <v>23</v>
      </c>
      <c r="F1446" s="4" t="s">
        <v>24</v>
      </c>
      <c r="G1446" s="109">
        <v>2</v>
      </c>
      <c r="H1446" s="109">
        <v>2</v>
      </c>
      <c r="I1446" s="13">
        <v>563.70000000000005</v>
      </c>
      <c r="J1446" s="11">
        <v>514.9</v>
      </c>
      <c r="K1446" s="26">
        <v>514.9</v>
      </c>
      <c r="L1446" s="36">
        <v>12</v>
      </c>
      <c r="M1446" s="15">
        <f t="shared" si="226"/>
        <v>4992379</v>
      </c>
      <c r="N1446" s="110"/>
      <c r="O1446" s="110"/>
      <c r="P1446" s="110"/>
      <c r="Q1446" s="11">
        <f t="shared" si="224"/>
        <v>4992379</v>
      </c>
      <c r="R1446" s="110">
        <v>1388862</v>
      </c>
      <c r="S1446" s="111"/>
      <c r="T1446" s="110"/>
      <c r="U1446" s="110">
        <v>479</v>
      </c>
      <c r="V1446" s="110">
        <v>3603517</v>
      </c>
      <c r="W1446" s="110"/>
      <c r="X1446" s="110"/>
      <c r="Y1446" s="110"/>
      <c r="Z1446" s="110"/>
      <c r="AA1446" s="110"/>
      <c r="AB1446" s="110"/>
      <c r="AC1446" s="110"/>
      <c r="AD1446" s="110"/>
      <c r="AE1446" s="11"/>
      <c r="AF1446" s="204"/>
      <c r="AG1446" s="29" t="s">
        <v>2337</v>
      </c>
      <c r="AH1446" s="118"/>
      <c r="AI1446" s="159"/>
      <c r="AJ1446" s="182" t="s">
        <v>1395</v>
      </c>
      <c r="AK1446" s="182"/>
      <c r="AL1446" s="182"/>
      <c r="AM1446" s="182"/>
      <c r="AN1446" s="182"/>
      <c r="AO1446" s="70">
        <f>MAX(AO$26:AO1445)+1</f>
        <v>1355</v>
      </c>
      <c r="AP1446" s="70" t="s">
        <v>142</v>
      </c>
      <c r="AQ1446" s="70" t="str">
        <f t="shared" si="225"/>
        <v>1355.</v>
      </c>
      <c r="AS1446" s="70"/>
      <c r="AV1446" s="114"/>
    </row>
    <row r="1447" spans="1:48" ht="22.5" customHeight="1" x14ac:dyDescent="0.25">
      <c r="A1447" s="93" t="str">
        <f t="shared" si="223"/>
        <v>1356.</v>
      </c>
      <c r="B1447" s="93">
        <v>3422</v>
      </c>
      <c r="C1447" s="225" t="s">
        <v>757</v>
      </c>
      <c r="D1447" s="109">
        <v>1960</v>
      </c>
      <c r="E1447" s="27" t="s">
        <v>23</v>
      </c>
      <c r="F1447" s="4" t="s">
        <v>24</v>
      </c>
      <c r="G1447" s="109">
        <v>2</v>
      </c>
      <c r="H1447" s="109">
        <v>1</v>
      </c>
      <c r="I1447" s="13">
        <v>283.89999999999998</v>
      </c>
      <c r="J1447" s="11">
        <v>261.7</v>
      </c>
      <c r="K1447" s="26">
        <v>261.7</v>
      </c>
      <c r="L1447" s="36">
        <v>8</v>
      </c>
      <c r="M1447" s="15">
        <f t="shared" si="226"/>
        <v>1276730</v>
      </c>
      <c r="N1447" s="110"/>
      <c r="O1447" s="110"/>
      <c r="P1447" s="110"/>
      <c r="Q1447" s="11">
        <f t="shared" si="224"/>
        <v>1276730</v>
      </c>
      <c r="R1447" s="110">
        <v>1276730</v>
      </c>
      <c r="S1447" s="111"/>
      <c r="T1447" s="110"/>
      <c r="U1447" s="110"/>
      <c r="V1447" s="110"/>
      <c r="W1447" s="110"/>
      <c r="X1447" s="110"/>
      <c r="Y1447" s="110"/>
      <c r="Z1447" s="110"/>
      <c r="AA1447" s="110"/>
      <c r="AB1447" s="110"/>
      <c r="AC1447" s="110"/>
      <c r="AD1447" s="110"/>
      <c r="AE1447" s="11"/>
      <c r="AF1447" s="204"/>
      <c r="AG1447" s="29" t="s">
        <v>2337</v>
      </c>
      <c r="AH1447" s="118"/>
      <c r="AI1447" s="159"/>
      <c r="AJ1447" s="182" t="s">
        <v>1399</v>
      </c>
      <c r="AK1447" s="182"/>
      <c r="AL1447" s="182"/>
      <c r="AM1447" s="182"/>
      <c r="AN1447" s="182"/>
      <c r="AO1447" s="70">
        <f>MAX(AO$26:AO1446)+1</f>
        <v>1356</v>
      </c>
      <c r="AP1447" s="70" t="s">
        <v>142</v>
      </c>
      <c r="AQ1447" s="70" t="str">
        <f t="shared" si="225"/>
        <v>1356.</v>
      </c>
      <c r="AS1447" s="70"/>
      <c r="AV1447" s="114"/>
    </row>
    <row r="1448" spans="1:48" ht="22.5" customHeight="1" x14ac:dyDescent="0.25">
      <c r="A1448" s="93" t="str">
        <f t="shared" si="223"/>
        <v>1357.</v>
      </c>
      <c r="B1448" s="93">
        <v>3501</v>
      </c>
      <c r="C1448" s="225" t="s">
        <v>1892</v>
      </c>
      <c r="D1448" s="109">
        <v>1972</v>
      </c>
      <c r="E1448" s="27" t="s">
        <v>23</v>
      </c>
      <c r="F1448" s="4" t="s">
        <v>24</v>
      </c>
      <c r="G1448" s="109">
        <v>2</v>
      </c>
      <c r="H1448" s="109">
        <v>2</v>
      </c>
      <c r="I1448" s="13">
        <v>557.69000000000005</v>
      </c>
      <c r="J1448" s="11">
        <v>508.79</v>
      </c>
      <c r="K1448" s="26">
        <v>508.79</v>
      </c>
      <c r="L1448" s="36">
        <v>12</v>
      </c>
      <c r="M1448" s="15">
        <f t="shared" si="226"/>
        <v>971191</v>
      </c>
      <c r="N1448" s="110"/>
      <c r="O1448" s="110"/>
      <c r="P1448" s="110"/>
      <c r="Q1448" s="11">
        <f t="shared" si="224"/>
        <v>971191</v>
      </c>
      <c r="R1448" s="110">
        <f>856871+114320</f>
        <v>971191</v>
      </c>
      <c r="S1448" s="111"/>
      <c r="T1448" s="110"/>
      <c r="U1448" s="110"/>
      <c r="V1448" s="110"/>
      <c r="W1448" s="110"/>
      <c r="X1448" s="110"/>
      <c r="Y1448" s="110"/>
      <c r="Z1448" s="110"/>
      <c r="AA1448" s="110"/>
      <c r="AB1448" s="110"/>
      <c r="AC1448" s="110"/>
      <c r="AD1448" s="110"/>
      <c r="AE1448" s="11"/>
      <c r="AF1448" s="204"/>
      <c r="AG1448" s="29" t="s">
        <v>2337</v>
      </c>
      <c r="AH1448" s="118"/>
      <c r="AI1448" s="159"/>
      <c r="AJ1448" s="182" t="s">
        <v>1409</v>
      </c>
      <c r="AK1448" s="182"/>
      <c r="AL1448" s="182"/>
      <c r="AM1448" s="182"/>
      <c r="AN1448" s="182"/>
      <c r="AO1448" s="70">
        <f>MAX(AO$26:AO1447)+1</f>
        <v>1357</v>
      </c>
      <c r="AP1448" s="70" t="s">
        <v>142</v>
      </c>
      <c r="AQ1448" s="70" t="str">
        <f t="shared" si="225"/>
        <v>1357.</v>
      </c>
      <c r="AS1448" s="70"/>
      <c r="AV1448" s="114"/>
    </row>
    <row r="1449" spans="1:48" ht="22.5" customHeight="1" x14ac:dyDescent="0.25">
      <c r="A1449" s="93" t="str">
        <f t="shared" si="223"/>
        <v>1358.</v>
      </c>
      <c r="B1449" s="93">
        <v>3419</v>
      </c>
      <c r="C1449" s="225" t="s">
        <v>1893</v>
      </c>
      <c r="D1449" s="109">
        <v>1969</v>
      </c>
      <c r="E1449" s="27" t="s">
        <v>23</v>
      </c>
      <c r="F1449" s="4" t="s">
        <v>24</v>
      </c>
      <c r="G1449" s="109">
        <v>2</v>
      </c>
      <c r="H1449" s="109">
        <v>2</v>
      </c>
      <c r="I1449" s="13">
        <v>565.70000000000005</v>
      </c>
      <c r="J1449" s="11">
        <v>514.70000000000005</v>
      </c>
      <c r="K1449" s="26">
        <v>514.70000000000005</v>
      </c>
      <c r="L1449" s="36">
        <v>12</v>
      </c>
      <c r="M1449" s="15">
        <f t="shared" si="226"/>
        <v>114320</v>
      </c>
      <c r="N1449" s="110"/>
      <c r="O1449" s="110"/>
      <c r="P1449" s="110"/>
      <c r="Q1449" s="11">
        <f t="shared" si="224"/>
        <v>114320</v>
      </c>
      <c r="R1449" s="110">
        <v>114320</v>
      </c>
      <c r="S1449" s="111"/>
      <c r="T1449" s="110"/>
      <c r="U1449" s="110"/>
      <c r="V1449" s="110"/>
      <c r="W1449" s="110"/>
      <c r="X1449" s="110"/>
      <c r="Y1449" s="110"/>
      <c r="Z1449" s="110"/>
      <c r="AA1449" s="110"/>
      <c r="AB1449" s="110"/>
      <c r="AC1449" s="110"/>
      <c r="AD1449" s="110"/>
      <c r="AE1449" s="11"/>
      <c r="AF1449" s="204"/>
      <c r="AG1449" s="29" t="s">
        <v>2337</v>
      </c>
      <c r="AH1449" s="118"/>
      <c r="AI1449" s="159"/>
      <c r="AJ1449" s="182" t="s">
        <v>1393</v>
      </c>
      <c r="AK1449" s="182"/>
      <c r="AL1449" s="182"/>
      <c r="AM1449" s="182"/>
      <c r="AN1449" s="182"/>
      <c r="AO1449" s="70">
        <f>MAX(AO$26:AO1448)+1</f>
        <v>1358</v>
      </c>
      <c r="AP1449" s="70" t="s">
        <v>142</v>
      </c>
      <c r="AQ1449" s="70" t="str">
        <f t="shared" si="225"/>
        <v>1358.</v>
      </c>
      <c r="AS1449" s="70"/>
      <c r="AV1449" s="114"/>
    </row>
    <row r="1450" spans="1:48" ht="22.5" customHeight="1" x14ac:dyDescent="0.25">
      <c r="A1450" s="93" t="str">
        <f t="shared" si="223"/>
        <v>1359.</v>
      </c>
      <c r="B1450" s="93">
        <v>3619</v>
      </c>
      <c r="C1450" s="225" t="s">
        <v>1894</v>
      </c>
      <c r="D1450" s="109">
        <v>1989</v>
      </c>
      <c r="E1450" s="27" t="s">
        <v>23</v>
      </c>
      <c r="F1450" s="4" t="s">
        <v>24</v>
      </c>
      <c r="G1450" s="109">
        <v>2</v>
      </c>
      <c r="H1450" s="109">
        <v>2</v>
      </c>
      <c r="I1450" s="13">
        <v>371.2</v>
      </c>
      <c r="J1450" s="11">
        <v>358.6</v>
      </c>
      <c r="K1450" s="26">
        <v>329.3</v>
      </c>
      <c r="L1450" s="36">
        <v>25</v>
      </c>
      <c r="M1450" s="15">
        <f t="shared" si="226"/>
        <v>351234</v>
      </c>
      <c r="N1450" s="110"/>
      <c r="O1450" s="110"/>
      <c r="P1450" s="110"/>
      <c r="Q1450" s="11">
        <f t="shared" si="224"/>
        <v>351234</v>
      </c>
      <c r="R1450" s="110">
        <v>351234</v>
      </c>
      <c r="S1450" s="111"/>
      <c r="T1450" s="110"/>
      <c r="U1450" s="110"/>
      <c r="V1450" s="110"/>
      <c r="W1450" s="110"/>
      <c r="X1450" s="110"/>
      <c r="Y1450" s="110"/>
      <c r="Z1450" s="110"/>
      <c r="AA1450" s="110"/>
      <c r="AB1450" s="110"/>
      <c r="AC1450" s="110"/>
      <c r="AD1450" s="110"/>
      <c r="AE1450" s="11"/>
      <c r="AF1450" s="204"/>
      <c r="AG1450" s="29" t="s">
        <v>2337</v>
      </c>
      <c r="AH1450" s="118"/>
      <c r="AI1450" s="159"/>
      <c r="AJ1450" s="182" t="s">
        <v>1396</v>
      </c>
      <c r="AK1450" s="182"/>
      <c r="AL1450" s="182"/>
      <c r="AM1450" s="182"/>
      <c r="AN1450" s="182"/>
      <c r="AO1450" s="70">
        <f>MAX(AO$26:AO1449)+1</f>
        <v>1359</v>
      </c>
      <c r="AP1450" s="70" t="s">
        <v>142</v>
      </c>
      <c r="AQ1450" s="70" t="str">
        <f t="shared" si="225"/>
        <v>1359.</v>
      </c>
      <c r="AS1450" s="70"/>
      <c r="AV1450" s="114"/>
    </row>
    <row r="1451" spans="1:48" ht="22.5" customHeight="1" x14ac:dyDescent="0.25">
      <c r="A1451" s="93" t="str">
        <f t="shared" si="223"/>
        <v>1360.</v>
      </c>
      <c r="B1451" s="93">
        <v>3356</v>
      </c>
      <c r="C1451" s="225" t="s">
        <v>1896</v>
      </c>
      <c r="D1451" s="109">
        <v>1971</v>
      </c>
      <c r="E1451" s="27" t="s">
        <v>23</v>
      </c>
      <c r="F1451" s="4" t="s">
        <v>24</v>
      </c>
      <c r="G1451" s="109">
        <v>2</v>
      </c>
      <c r="H1451" s="109">
        <v>2</v>
      </c>
      <c r="I1451" s="13">
        <v>657.7</v>
      </c>
      <c r="J1451" s="11">
        <v>609.5</v>
      </c>
      <c r="K1451" s="26">
        <v>609</v>
      </c>
      <c r="L1451" s="36">
        <v>4</v>
      </c>
      <c r="M1451" s="15">
        <f t="shared" si="226"/>
        <v>1656909</v>
      </c>
      <c r="N1451" s="110"/>
      <c r="O1451" s="110"/>
      <c r="P1451" s="110"/>
      <c r="Q1451" s="11">
        <f t="shared" si="224"/>
        <v>1656909</v>
      </c>
      <c r="R1451" s="110">
        <f>268047+1388862</f>
        <v>1656909</v>
      </c>
      <c r="S1451" s="111"/>
      <c r="T1451" s="110"/>
      <c r="U1451" s="110"/>
      <c r="V1451" s="110"/>
      <c r="W1451" s="110"/>
      <c r="X1451" s="110"/>
      <c r="Y1451" s="110"/>
      <c r="Z1451" s="110"/>
      <c r="AA1451" s="110"/>
      <c r="AB1451" s="110"/>
      <c r="AC1451" s="110"/>
      <c r="AD1451" s="110"/>
      <c r="AE1451" s="11"/>
      <c r="AF1451" s="204"/>
      <c r="AG1451" s="29" t="s">
        <v>2337</v>
      </c>
      <c r="AH1451" s="118"/>
      <c r="AI1451" s="159"/>
      <c r="AJ1451" s="182" t="s">
        <v>1398</v>
      </c>
      <c r="AK1451" s="182"/>
      <c r="AL1451" s="182"/>
      <c r="AM1451" s="182"/>
      <c r="AN1451" s="182"/>
      <c r="AO1451" s="70">
        <f>MAX(AO$26:AO1450)+1</f>
        <v>1360</v>
      </c>
      <c r="AP1451" s="70" t="s">
        <v>142</v>
      </c>
      <c r="AQ1451" s="70" t="str">
        <f t="shared" si="225"/>
        <v>1360.</v>
      </c>
      <c r="AS1451" s="70"/>
      <c r="AV1451" s="114"/>
    </row>
    <row r="1452" spans="1:48" ht="22.5" customHeight="1" x14ac:dyDescent="0.25">
      <c r="A1452" s="93" t="str">
        <f t="shared" si="223"/>
        <v>1361.</v>
      </c>
      <c r="B1452" s="93">
        <v>3612</v>
      </c>
      <c r="C1452" s="225" t="s">
        <v>1899</v>
      </c>
      <c r="D1452" s="109">
        <v>1966</v>
      </c>
      <c r="E1452" s="27" t="s">
        <v>23</v>
      </c>
      <c r="F1452" s="4" t="s">
        <v>24</v>
      </c>
      <c r="G1452" s="109">
        <v>2</v>
      </c>
      <c r="H1452" s="109">
        <v>2</v>
      </c>
      <c r="I1452" s="13">
        <v>496</v>
      </c>
      <c r="J1452" s="11">
        <v>436</v>
      </c>
      <c r="K1452" s="26">
        <v>436</v>
      </c>
      <c r="L1452" s="36">
        <v>18</v>
      </c>
      <c r="M1452" s="15">
        <f t="shared" si="226"/>
        <v>3663094.2</v>
      </c>
      <c r="N1452" s="110"/>
      <c r="O1452" s="110"/>
      <c r="P1452" s="110"/>
      <c r="Q1452" s="11">
        <f t="shared" si="224"/>
        <v>3663094.2</v>
      </c>
      <c r="R1452" s="110">
        <v>193486.6</v>
      </c>
      <c r="S1452" s="111"/>
      <c r="T1452" s="110"/>
      <c r="U1452" s="110">
        <v>461.2</v>
      </c>
      <c r="V1452" s="110">
        <v>3469607.6</v>
      </c>
      <c r="W1452" s="110"/>
      <c r="X1452" s="110"/>
      <c r="Y1452" s="110"/>
      <c r="Z1452" s="110"/>
      <c r="AA1452" s="110"/>
      <c r="AB1452" s="110"/>
      <c r="AC1452" s="110"/>
      <c r="AD1452" s="110"/>
      <c r="AE1452" s="11"/>
      <c r="AF1452" s="204"/>
      <c r="AG1452" s="29" t="s">
        <v>2337</v>
      </c>
      <c r="AH1452" s="118"/>
      <c r="AI1452" s="159"/>
      <c r="AJ1452" s="182" t="s">
        <v>1393</v>
      </c>
      <c r="AK1452" s="182"/>
      <c r="AL1452" s="182"/>
      <c r="AM1452" s="182"/>
      <c r="AN1452" s="182"/>
      <c r="AO1452" s="70">
        <f>MAX(AO$26:AO1451)+1</f>
        <v>1361</v>
      </c>
      <c r="AP1452" s="70" t="s">
        <v>142</v>
      </c>
      <c r="AQ1452" s="70" t="str">
        <f t="shared" si="225"/>
        <v>1361.</v>
      </c>
      <c r="AS1452" s="70"/>
      <c r="AV1452" s="114"/>
    </row>
    <row r="1453" spans="1:48" ht="22.5" customHeight="1" x14ac:dyDescent="0.25">
      <c r="A1453" s="93" t="str">
        <f t="shared" si="223"/>
        <v>1362.</v>
      </c>
      <c r="B1453" s="93">
        <v>3558</v>
      </c>
      <c r="C1453" s="225" t="s">
        <v>1902</v>
      </c>
      <c r="D1453" s="109">
        <v>1963</v>
      </c>
      <c r="E1453" s="27" t="s">
        <v>23</v>
      </c>
      <c r="F1453" s="4" t="s">
        <v>24</v>
      </c>
      <c r="G1453" s="109">
        <v>2</v>
      </c>
      <c r="H1453" s="109">
        <v>1</v>
      </c>
      <c r="I1453" s="13">
        <v>342.7</v>
      </c>
      <c r="J1453" s="11">
        <v>309.10000000000002</v>
      </c>
      <c r="K1453" s="26">
        <v>309.10000000000002</v>
      </c>
      <c r="L1453" s="36">
        <v>8</v>
      </c>
      <c r="M1453" s="15">
        <f t="shared" si="226"/>
        <v>836566</v>
      </c>
      <c r="N1453" s="110"/>
      <c r="O1453" s="110"/>
      <c r="P1453" s="110"/>
      <c r="Q1453" s="11">
        <f t="shared" si="224"/>
        <v>836566</v>
      </c>
      <c r="R1453" s="110">
        <v>836566</v>
      </c>
      <c r="S1453" s="111"/>
      <c r="T1453" s="110"/>
      <c r="U1453" s="110"/>
      <c r="V1453" s="110"/>
      <c r="W1453" s="110"/>
      <c r="X1453" s="110"/>
      <c r="Y1453" s="110"/>
      <c r="Z1453" s="110"/>
      <c r="AA1453" s="110"/>
      <c r="AB1453" s="110"/>
      <c r="AC1453" s="110"/>
      <c r="AD1453" s="110"/>
      <c r="AE1453" s="11"/>
      <c r="AF1453" s="204"/>
      <c r="AG1453" s="29" t="s">
        <v>2337</v>
      </c>
      <c r="AH1453" s="118"/>
      <c r="AI1453" s="159"/>
      <c r="AJ1453" s="182" t="s">
        <v>1395</v>
      </c>
      <c r="AK1453" s="182"/>
      <c r="AL1453" s="182"/>
      <c r="AM1453" s="182"/>
      <c r="AN1453" s="182"/>
      <c r="AO1453" s="70">
        <f>MAX(AO$26:AO1452)+1</f>
        <v>1362</v>
      </c>
      <c r="AP1453" s="70" t="s">
        <v>142</v>
      </c>
      <c r="AQ1453" s="70" t="str">
        <f t="shared" si="225"/>
        <v>1362.</v>
      </c>
      <c r="AS1453" s="70"/>
      <c r="AV1453" s="114"/>
    </row>
    <row r="1454" spans="1:48" ht="22.5" customHeight="1" x14ac:dyDescent="0.25">
      <c r="A1454" s="93" t="str">
        <f t="shared" si="223"/>
        <v>1363.</v>
      </c>
      <c r="B1454" s="93">
        <v>3563</v>
      </c>
      <c r="C1454" s="225" t="s">
        <v>1903</v>
      </c>
      <c r="D1454" s="109">
        <v>1978</v>
      </c>
      <c r="E1454" s="27" t="s">
        <v>23</v>
      </c>
      <c r="F1454" s="4" t="s">
        <v>24</v>
      </c>
      <c r="G1454" s="109">
        <v>2</v>
      </c>
      <c r="H1454" s="109">
        <v>2</v>
      </c>
      <c r="I1454" s="13">
        <v>799.3</v>
      </c>
      <c r="J1454" s="11">
        <v>741</v>
      </c>
      <c r="K1454" s="26">
        <v>741</v>
      </c>
      <c r="L1454" s="36">
        <v>16</v>
      </c>
      <c r="M1454" s="15">
        <f t="shared" si="226"/>
        <v>1348252</v>
      </c>
      <c r="N1454" s="110"/>
      <c r="O1454" s="110"/>
      <c r="P1454" s="110"/>
      <c r="Q1454" s="11">
        <f t="shared" si="224"/>
        <v>1348252</v>
      </c>
      <c r="R1454" s="110">
        <v>1348252</v>
      </c>
      <c r="S1454" s="111"/>
      <c r="T1454" s="110"/>
      <c r="U1454" s="110"/>
      <c r="V1454" s="110"/>
      <c r="W1454" s="110"/>
      <c r="X1454" s="110"/>
      <c r="Y1454" s="110"/>
      <c r="Z1454" s="110"/>
      <c r="AA1454" s="110"/>
      <c r="AB1454" s="110"/>
      <c r="AC1454" s="110"/>
      <c r="AD1454" s="110"/>
      <c r="AE1454" s="11"/>
      <c r="AF1454" s="204"/>
      <c r="AG1454" s="29" t="s">
        <v>2337</v>
      </c>
      <c r="AH1454" s="118"/>
      <c r="AI1454" s="159"/>
      <c r="AJ1454" s="182" t="s">
        <v>1395</v>
      </c>
      <c r="AK1454" s="182"/>
      <c r="AL1454" s="182"/>
      <c r="AM1454" s="182"/>
      <c r="AN1454" s="182"/>
      <c r="AO1454" s="70">
        <f>MAX(AO$26:AO1453)+1</f>
        <v>1363</v>
      </c>
      <c r="AP1454" s="70" t="s">
        <v>142</v>
      </c>
      <c r="AQ1454" s="70" t="str">
        <f t="shared" si="225"/>
        <v>1363.</v>
      </c>
      <c r="AS1454" s="70"/>
      <c r="AV1454" s="114"/>
    </row>
    <row r="1455" spans="1:48" ht="22.5" customHeight="1" x14ac:dyDescent="0.25">
      <c r="A1455" s="93" t="str">
        <f t="shared" si="223"/>
        <v>1364.</v>
      </c>
      <c r="B1455" s="93">
        <v>3561</v>
      </c>
      <c r="C1455" s="225" t="s">
        <v>1904</v>
      </c>
      <c r="D1455" s="109">
        <v>1969</v>
      </c>
      <c r="E1455" s="27" t="s">
        <v>23</v>
      </c>
      <c r="F1455" s="4" t="s">
        <v>24</v>
      </c>
      <c r="G1455" s="109">
        <v>2</v>
      </c>
      <c r="H1455" s="109">
        <v>2</v>
      </c>
      <c r="I1455" s="13">
        <v>563.9</v>
      </c>
      <c r="J1455" s="11">
        <v>513.6</v>
      </c>
      <c r="K1455" s="26">
        <v>513.6</v>
      </c>
      <c r="L1455" s="36">
        <v>12</v>
      </c>
      <c r="M1455" s="15">
        <f t="shared" si="226"/>
        <v>187941</v>
      </c>
      <c r="N1455" s="110"/>
      <c r="O1455" s="110"/>
      <c r="P1455" s="110"/>
      <c r="Q1455" s="11">
        <f t="shared" si="224"/>
        <v>187941</v>
      </c>
      <c r="R1455" s="110">
        <v>187941</v>
      </c>
      <c r="S1455" s="111"/>
      <c r="T1455" s="110"/>
      <c r="U1455" s="110"/>
      <c r="V1455" s="110"/>
      <c r="W1455" s="110"/>
      <c r="X1455" s="110"/>
      <c r="Y1455" s="110"/>
      <c r="Z1455" s="110"/>
      <c r="AA1455" s="110"/>
      <c r="AB1455" s="110"/>
      <c r="AC1455" s="110"/>
      <c r="AD1455" s="110"/>
      <c r="AE1455" s="11"/>
      <c r="AF1455" s="204"/>
      <c r="AG1455" s="29" t="s">
        <v>2337</v>
      </c>
      <c r="AH1455" s="118"/>
      <c r="AI1455" s="159"/>
      <c r="AJ1455" s="182" t="s">
        <v>1396</v>
      </c>
      <c r="AK1455" s="182"/>
      <c r="AL1455" s="182"/>
      <c r="AM1455" s="182"/>
      <c r="AN1455" s="182"/>
      <c r="AO1455" s="70">
        <f>MAX(AO$26:AO1454)+1</f>
        <v>1364</v>
      </c>
      <c r="AP1455" s="70" t="s">
        <v>142</v>
      </c>
      <c r="AQ1455" s="70" t="str">
        <f t="shared" si="225"/>
        <v>1364.</v>
      </c>
      <c r="AS1455" s="70"/>
      <c r="AV1455" s="114"/>
    </row>
    <row r="1456" spans="1:48" ht="22.5" customHeight="1" x14ac:dyDescent="0.25">
      <c r="A1456" s="93" t="str">
        <f t="shared" si="223"/>
        <v>1365.</v>
      </c>
      <c r="B1456" s="93">
        <v>3499</v>
      </c>
      <c r="C1456" s="225" t="s">
        <v>1905</v>
      </c>
      <c r="D1456" s="109">
        <v>1970</v>
      </c>
      <c r="E1456" s="27" t="s">
        <v>23</v>
      </c>
      <c r="F1456" s="4" t="s">
        <v>24</v>
      </c>
      <c r="G1456" s="109">
        <v>2</v>
      </c>
      <c r="H1456" s="109">
        <v>2</v>
      </c>
      <c r="I1456" s="13">
        <v>566.20000000000005</v>
      </c>
      <c r="J1456" s="11">
        <v>520.79999999999995</v>
      </c>
      <c r="K1456" s="26">
        <v>520.79999999999995</v>
      </c>
      <c r="L1456" s="36">
        <v>12</v>
      </c>
      <c r="M1456" s="15">
        <f t="shared" si="226"/>
        <v>856871</v>
      </c>
      <c r="N1456" s="110"/>
      <c r="O1456" s="110"/>
      <c r="P1456" s="110"/>
      <c r="Q1456" s="11">
        <f t="shared" si="224"/>
        <v>856871</v>
      </c>
      <c r="R1456" s="110">
        <v>856871</v>
      </c>
      <c r="S1456" s="111"/>
      <c r="T1456" s="110"/>
      <c r="U1456" s="110"/>
      <c r="V1456" s="110"/>
      <c r="W1456" s="110"/>
      <c r="X1456" s="110"/>
      <c r="Y1456" s="110"/>
      <c r="Z1456" s="110"/>
      <c r="AA1456" s="110"/>
      <c r="AB1456" s="110"/>
      <c r="AC1456" s="110"/>
      <c r="AD1456" s="110"/>
      <c r="AE1456" s="11"/>
      <c r="AF1456" s="204"/>
      <c r="AG1456" s="29" t="s">
        <v>2337</v>
      </c>
      <c r="AH1456" s="118"/>
      <c r="AI1456" s="159"/>
      <c r="AJ1456" s="182" t="s">
        <v>1395</v>
      </c>
      <c r="AK1456" s="182"/>
      <c r="AL1456" s="182"/>
      <c r="AM1456" s="182"/>
      <c r="AN1456" s="182"/>
      <c r="AO1456" s="70">
        <f>MAX(AO$26:AO1455)+1</f>
        <v>1365</v>
      </c>
      <c r="AP1456" s="70" t="s">
        <v>142</v>
      </c>
      <c r="AQ1456" s="70" t="str">
        <f t="shared" si="225"/>
        <v>1365.</v>
      </c>
      <c r="AS1456" s="70"/>
      <c r="AV1456" s="114"/>
    </row>
    <row r="1457" spans="1:48" ht="22.5" customHeight="1" x14ac:dyDescent="0.25">
      <c r="A1457" s="93" t="str">
        <f t="shared" si="223"/>
        <v>1366.</v>
      </c>
      <c r="B1457" s="93">
        <v>3564</v>
      </c>
      <c r="C1457" s="225" t="s">
        <v>1906</v>
      </c>
      <c r="D1457" s="109">
        <v>1980</v>
      </c>
      <c r="E1457" s="27" t="s">
        <v>23</v>
      </c>
      <c r="F1457" s="4" t="s">
        <v>24</v>
      </c>
      <c r="G1457" s="109">
        <v>2</v>
      </c>
      <c r="H1457" s="109">
        <v>2</v>
      </c>
      <c r="I1457" s="13">
        <v>835.6</v>
      </c>
      <c r="J1457" s="11">
        <v>770.8</v>
      </c>
      <c r="K1457" s="26">
        <v>770.8</v>
      </c>
      <c r="L1457" s="36">
        <v>16</v>
      </c>
      <c r="M1457" s="15">
        <f t="shared" si="226"/>
        <v>2656594</v>
      </c>
      <c r="N1457" s="110"/>
      <c r="O1457" s="110"/>
      <c r="P1457" s="110"/>
      <c r="Q1457" s="11">
        <f t="shared" si="224"/>
        <v>2656594</v>
      </c>
      <c r="R1457" s="110">
        <f>910364+1746230</f>
        <v>2656594</v>
      </c>
      <c r="S1457" s="111"/>
      <c r="T1457" s="110"/>
      <c r="U1457" s="110"/>
      <c r="V1457" s="110"/>
      <c r="W1457" s="110"/>
      <c r="X1457" s="110"/>
      <c r="Y1457" s="110"/>
      <c r="Z1457" s="110"/>
      <c r="AA1457" s="110"/>
      <c r="AB1457" s="110"/>
      <c r="AC1457" s="110"/>
      <c r="AD1457" s="110"/>
      <c r="AE1457" s="11"/>
      <c r="AF1457" s="204"/>
      <c r="AG1457" s="29" t="s">
        <v>2337</v>
      </c>
      <c r="AH1457" s="118"/>
      <c r="AI1457" s="159"/>
      <c r="AJ1457" s="182" t="s">
        <v>1400</v>
      </c>
      <c r="AK1457" s="182"/>
      <c r="AL1457" s="182"/>
      <c r="AM1457" s="182"/>
      <c r="AN1457" s="182"/>
      <c r="AO1457" s="70">
        <f>MAX(AO$26:AO1456)+1</f>
        <v>1366</v>
      </c>
      <c r="AP1457" s="70" t="s">
        <v>142</v>
      </c>
      <c r="AQ1457" s="70" t="str">
        <f t="shared" si="225"/>
        <v>1366.</v>
      </c>
      <c r="AS1457" s="70"/>
      <c r="AV1457" s="114"/>
    </row>
    <row r="1458" spans="1:48" ht="22.5" customHeight="1" x14ac:dyDescent="0.25">
      <c r="A1458" s="93" t="str">
        <f t="shared" si="223"/>
        <v>1367.</v>
      </c>
      <c r="B1458" s="93">
        <v>3548</v>
      </c>
      <c r="C1458" s="225" t="s">
        <v>1908</v>
      </c>
      <c r="D1458" s="109">
        <v>1947</v>
      </c>
      <c r="E1458" s="27" t="s">
        <v>23</v>
      </c>
      <c r="F1458" s="4" t="s">
        <v>24</v>
      </c>
      <c r="G1458" s="109">
        <v>2</v>
      </c>
      <c r="H1458" s="109">
        <v>1</v>
      </c>
      <c r="I1458" s="13">
        <v>304.5</v>
      </c>
      <c r="J1458" s="11">
        <v>270.2</v>
      </c>
      <c r="K1458" s="26">
        <v>270.2</v>
      </c>
      <c r="L1458" s="36">
        <v>11</v>
      </c>
      <c r="M1458" s="15">
        <f t="shared" si="226"/>
        <v>1450788.84</v>
      </c>
      <c r="N1458" s="110"/>
      <c r="O1458" s="110"/>
      <c r="P1458" s="110"/>
      <c r="Q1458" s="11">
        <f t="shared" si="224"/>
        <v>1450788.84</v>
      </c>
      <c r="R1458" s="110">
        <v>1406790</v>
      </c>
      <c r="S1458" s="111"/>
      <c r="T1458" s="110"/>
      <c r="U1458" s="110"/>
      <c r="V1458" s="110"/>
      <c r="W1458" s="110"/>
      <c r="X1458" s="110"/>
      <c r="Y1458" s="110"/>
      <c r="Z1458" s="110"/>
      <c r="AA1458" s="110"/>
      <c r="AB1458" s="110"/>
      <c r="AC1458" s="110"/>
      <c r="AD1458" s="110"/>
      <c r="AE1458" s="11"/>
      <c r="AF1458" s="204">
        <v>43998.84</v>
      </c>
      <c r="AG1458" s="29" t="s">
        <v>2337</v>
      </c>
      <c r="AH1458" s="118"/>
      <c r="AI1458" s="159"/>
      <c r="AJ1458" s="182" t="s">
        <v>1406</v>
      </c>
      <c r="AK1458" s="182"/>
      <c r="AL1458" s="182"/>
      <c r="AM1458" s="182"/>
      <c r="AN1458" s="182"/>
      <c r="AO1458" s="70">
        <f>MAX(AO$26:AO1457)+1</f>
        <v>1367</v>
      </c>
      <c r="AP1458" s="70" t="s">
        <v>142</v>
      </c>
      <c r="AQ1458" s="70" t="str">
        <f t="shared" si="225"/>
        <v>1367.</v>
      </c>
      <c r="AS1458" s="70"/>
      <c r="AV1458" s="114"/>
    </row>
    <row r="1459" spans="1:48" ht="22.5" customHeight="1" x14ac:dyDescent="0.25">
      <c r="A1459" s="93" t="str">
        <f t="shared" si="223"/>
        <v>1368.</v>
      </c>
      <c r="B1459" s="93">
        <v>3368</v>
      </c>
      <c r="C1459" s="225" t="s">
        <v>1909</v>
      </c>
      <c r="D1459" s="109">
        <v>1958</v>
      </c>
      <c r="E1459" s="27" t="s">
        <v>23</v>
      </c>
      <c r="F1459" s="4" t="s">
        <v>24</v>
      </c>
      <c r="G1459" s="109">
        <v>2</v>
      </c>
      <c r="H1459" s="109">
        <v>1</v>
      </c>
      <c r="I1459" s="13">
        <v>408.8</v>
      </c>
      <c r="J1459" s="11">
        <v>290</v>
      </c>
      <c r="K1459" s="26">
        <v>290</v>
      </c>
      <c r="L1459" s="36">
        <v>8</v>
      </c>
      <c r="M1459" s="15">
        <f t="shared" si="226"/>
        <v>57160</v>
      </c>
      <c r="N1459" s="110"/>
      <c r="O1459" s="110"/>
      <c r="P1459" s="110"/>
      <c r="Q1459" s="11">
        <f t="shared" si="224"/>
        <v>57160</v>
      </c>
      <c r="R1459" s="110">
        <v>57160</v>
      </c>
      <c r="S1459" s="111"/>
      <c r="T1459" s="110"/>
      <c r="U1459" s="110"/>
      <c r="V1459" s="110"/>
      <c r="W1459" s="110"/>
      <c r="X1459" s="110"/>
      <c r="Y1459" s="110"/>
      <c r="Z1459" s="110"/>
      <c r="AA1459" s="110"/>
      <c r="AB1459" s="110"/>
      <c r="AC1459" s="110"/>
      <c r="AD1459" s="110"/>
      <c r="AE1459" s="11"/>
      <c r="AF1459" s="204"/>
      <c r="AG1459" s="29" t="s">
        <v>2337</v>
      </c>
      <c r="AH1459" s="118"/>
      <c r="AI1459" s="159"/>
      <c r="AJ1459" s="182" t="s">
        <v>1393</v>
      </c>
      <c r="AK1459" s="182"/>
      <c r="AL1459" s="182"/>
      <c r="AM1459" s="182"/>
      <c r="AN1459" s="182"/>
      <c r="AO1459" s="70">
        <f>MAX(AO$26:AO1458)+1</f>
        <v>1368</v>
      </c>
      <c r="AP1459" s="70" t="s">
        <v>142</v>
      </c>
      <c r="AQ1459" s="70" t="str">
        <f t="shared" si="225"/>
        <v>1368.</v>
      </c>
      <c r="AS1459" s="70"/>
      <c r="AV1459" s="114"/>
    </row>
    <row r="1460" spans="1:48" ht="22.5" customHeight="1" x14ac:dyDescent="0.25">
      <c r="A1460" s="93" t="str">
        <f t="shared" si="223"/>
        <v>1369.</v>
      </c>
      <c r="B1460" s="93">
        <v>3457</v>
      </c>
      <c r="C1460" s="225" t="s">
        <v>1910</v>
      </c>
      <c r="D1460" s="109">
        <v>1957</v>
      </c>
      <c r="E1460" s="27" t="s">
        <v>23</v>
      </c>
      <c r="F1460" s="4" t="s">
        <v>24</v>
      </c>
      <c r="G1460" s="109">
        <v>2</v>
      </c>
      <c r="H1460" s="109">
        <v>1</v>
      </c>
      <c r="I1460" s="13">
        <v>419.4</v>
      </c>
      <c r="J1460" s="11">
        <v>334.4</v>
      </c>
      <c r="K1460" s="26">
        <v>334.4</v>
      </c>
      <c r="L1460" s="36">
        <v>8</v>
      </c>
      <c r="M1460" s="15">
        <f t="shared" si="226"/>
        <v>981373</v>
      </c>
      <c r="N1460" s="110"/>
      <c r="O1460" s="110"/>
      <c r="P1460" s="110"/>
      <c r="Q1460" s="11">
        <f t="shared" si="224"/>
        <v>981373</v>
      </c>
      <c r="R1460" s="110">
        <f>836566+144807</f>
        <v>981373</v>
      </c>
      <c r="S1460" s="111"/>
      <c r="T1460" s="110"/>
      <c r="U1460" s="110"/>
      <c r="V1460" s="110"/>
      <c r="W1460" s="110"/>
      <c r="X1460" s="110"/>
      <c r="Y1460" s="110"/>
      <c r="Z1460" s="110"/>
      <c r="AA1460" s="110"/>
      <c r="AB1460" s="110"/>
      <c r="AC1460" s="110"/>
      <c r="AD1460" s="110"/>
      <c r="AE1460" s="11"/>
      <c r="AF1460" s="204"/>
      <c r="AG1460" s="29" t="s">
        <v>2337</v>
      </c>
      <c r="AH1460" s="118"/>
      <c r="AI1460" s="159"/>
      <c r="AJ1460" s="182" t="s">
        <v>1562</v>
      </c>
      <c r="AK1460" s="182"/>
      <c r="AL1460" s="182"/>
      <c r="AM1460" s="182"/>
      <c r="AN1460" s="182"/>
      <c r="AO1460" s="70">
        <f>MAX(AO$26:AO1459)+1</f>
        <v>1369</v>
      </c>
      <c r="AP1460" s="70" t="s">
        <v>142</v>
      </c>
      <c r="AQ1460" s="70" t="str">
        <f t="shared" si="225"/>
        <v>1369.</v>
      </c>
      <c r="AS1460" s="70"/>
      <c r="AV1460" s="114"/>
    </row>
    <row r="1461" spans="1:48" ht="22.5" customHeight="1" x14ac:dyDescent="0.25">
      <c r="A1461" s="93" t="str">
        <f t="shared" ref="A1461:A1491" si="227">AQ1461</f>
        <v>1370.</v>
      </c>
      <c r="B1461" s="93">
        <v>3259</v>
      </c>
      <c r="C1461" s="225" t="s">
        <v>1911</v>
      </c>
      <c r="D1461" s="109">
        <v>1964</v>
      </c>
      <c r="E1461" s="27" t="s">
        <v>23</v>
      </c>
      <c r="F1461" s="4" t="s">
        <v>24</v>
      </c>
      <c r="G1461" s="109">
        <v>2</v>
      </c>
      <c r="H1461" s="109">
        <v>1</v>
      </c>
      <c r="I1461" s="13">
        <v>360.1</v>
      </c>
      <c r="J1461" s="11">
        <v>329</v>
      </c>
      <c r="K1461" s="26">
        <v>329</v>
      </c>
      <c r="L1461" s="36">
        <v>8</v>
      </c>
      <c r="M1461" s="15">
        <f t="shared" si="226"/>
        <v>1574000</v>
      </c>
      <c r="N1461" s="110"/>
      <c r="O1461" s="110"/>
      <c r="P1461" s="110"/>
      <c r="Q1461" s="11">
        <f t="shared" ref="Q1461:Q1491" si="228">M1461</f>
        <v>1574000</v>
      </c>
      <c r="R1461" s="110"/>
      <c r="S1461" s="111"/>
      <c r="T1461" s="110"/>
      <c r="U1461" s="110"/>
      <c r="V1461" s="110"/>
      <c r="W1461" s="110"/>
      <c r="X1461" s="110"/>
      <c r="Y1461" s="110">
        <v>500</v>
      </c>
      <c r="Z1461" s="110">
        <v>1574000</v>
      </c>
      <c r="AA1461" s="110"/>
      <c r="AB1461" s="110"/>
      <c r="AC1461" s="110"/>
      <c r="AD1461" s="110"/>
      <c r="AE1461" s="11"/>
      <c r="AF1461" s="204"/>
      <c r="AG1461" s="29" t="s">
        <v>2337</v>
      </c>
      <c r="AH1461" s="118"/>
      <c r="AI1461" s="159"/>
      <c r="AJ1461" s="182"/>
      <c r="AK1461" s="182"/>
      <c r="AL1461" s="182"/>
      <c r="AM1461" s="182"/>
      <c r="AN1461" s="182"/>
      <c r="AO1461" s="70">
        <f>MAX(AO$26:AO1460)+1</f>
        <v>1370</v>
      </c>
      <c r="AP1461" s="70" t="s">
        <v>142</v>
      </c>
      <c r="AQ1461" s="70" t="str">
        <f t="shared" ref="AQ1461:AQ1490" si="229">CONCATENATE(AO1461,AP1461)</f>
        <v>1370.</v>
      </c>
      <c r="AS1461" s="70"/>
      <c r="AV1461" s="114"/>
    </row>
    <row r="1462" spans="1:48" ht="22.5" customHeight="1" x14ac:dyDescent="0.25">
      <c r="A1462" s="93" t="str">
        <f t="shared" si="227"/>
        <v>1371.</v>
      </c>
      <c r="B1462" s="93">
        <v>3557</v>
      </c>
      <c r="C1462" s="225" t="s">
        <v>1912</v>
      </c>
      <c r="D1462" s="109">
        <v>1983</v>
      </c>
      <c r="E1462" s="27" t="s">
        <v>23</v>
      </c>
      <c r="F1462" s="4" t="s">
        <v>24</v>
      </c>
      <c r="G1462" s="109">
        <v>3</v>
      </c>
      <c r="H1462" s="109">
        <v>3</v>
      </c>
      <c r="I1462" s="13">
        <v>1416.8</v>
      </c>
      <c r="J1462" s="11">
        <v>1288.5</v>
      </c>
      <c r="K1462" s="26">
        <v>1288.5</v>
      </c>
      <c r="L1462" s="36">
        <v>27</v>
      </c>
      <c r="M1462" s="15">
        <f t="shared" si="226"/>
        <v>1609790</v>
      </c>
      <c r="N1462" s="110"/>
      <c r="O1462" s="110"/>
      <c r="P1462" s="110"/>
      <c r="Q1462" s="11">
        <f t="shared" si="228"/>
        <v>1609790</v>
      </c>
      <c r="R1462" s="110">
        <v>1609790</v>
      </c>
      <c r="S1462" s="111"/>
      <c r="T1462" s="110"/>
      <c r="U1462" s="110"/>
      <c r="V1462" s="110"/>
      <c r="W1462" s="110"/>
      <c r="X1462" s="110"/>
      <c r="Y1462" s="110"/>
      <c r="Z1462" s="110"/>
      <c r="AA1462" s="110"/>
      <c r="AB1462" s="110"/>
      <c r="AC1462" s="110"/>
      <c r="AD1462" s="110"/>
      <c r="AE1462" s="11"/>
      <c r="AF1462" s="204"/>
      <c r="AG1462" s="29" t="s">
        <v>2337</v>
      </c>
      <c r="AH1462" s="118"/>
      <c r="AI1462" s="159"/>
      <c r="AJ1462" s="182" t="s">
        <v>1399</v>
      </c>
      <c r="AK1462" s="182"/>
      <c r="AL1462" s="182"/>
      <c r="AM1462" s="182"/>
      <c r="AN1462" s="182"/>
      <c r="AO1462" s="70">
        <f>MAX(AO$26:AO1461)+1</f>
        <v>1371</v>
      </c>
      <c r="AP1462" s="70" t="s">
        <v>142</v>
      </c>
      <c r="AQ1462" s="70" t="str">
        <f t="shared" si="229"/>
        <v>1371.</v>
      </c>
      <c r="AS1462" s="70"/>
      <c r="AV1462" s="114"/>
    </row>
    <row r="1463" spans="1:48" ht="22.5" customHeight="1" x14ac:dyDescent="0.25">
      <c r="A1463" s="93" t="str">
        <f t="shared" si="227"/>
        <v>1372.</v>
      </c>
      <c r="B1463" s="93">
        <v>3312</v>
      </c>
      <c r="C1463" s="225" t="s">
        <v>1914</v>
      </c>
      <c r="D1463" s="109">
        <v>1969</v>
      </c>
      <c r="E1463" s="27" t="s">
        <v>23</v>
      </c>
      <c r="F1463" s="4" t="s">
        <v>24</v>
      </c>
      <c r="G1463" s="109">
        <v>2</v>
      </c>
      <c r="H1463" s="109">
        <v>2</v>
      </c>
      <c r="I1463" s="13">
        <v>588.29999999999995</v>
      </c>
      <c r="J1463" s="11">
        <v>538.79999999999995</v>
      </c>
      <c r="K1463" s="26">
        <v>538.79999999999995</v>
      </c>
      <c r="L1463" s="36">
        <v>12</v>
      </c>
      <c r="M1463" s="15">
        <f t="shared" ref="M1463:M1497" si="230">R1463+T1463+V1463+X1463+Z1463+AB1463+AE1463+AF1463</f>
        <v>426972</v>
      </c>
      <c r="N1463" s="110"/>
      <c r="O1463" s="110"/>
      <c r="P1463" s="110"/>
      <c r="Q1463" s="11">
        <f t="shared" si="228"/>
        <v>426972</v>
      </c>
      <c r="R1463" s="110">
        <v>426972</v>
      </c>
      <c r="S1463" s="111"/>
      <c r="T1463" s="110"/>
      <c r="U1463" s="110"/>
      <c r="V1463" s="110"/>
      <c r="W1463" s="110"/>
      <c r="X1463" s="110"/>
      <c r="Y1463" s="110"/>
      <c r="Z1463" s="110"/>
      <c r="AA1463" s="110"/>
      <c r="AB1463" s="110"/>
      <c r="AC1463" s="110"/>
      <c r="AD1463" s="110"/>
      <c r="AE1463" s="11"/>
      <c r="AF1463" s="204"/>
      <c r="AG1463" s="29" t="s">
        <v>2337</v>
      </c>
      <c r="AH1463" s="118"/>
      <c r="AI1463" s="159"/>
      <c r="AJ1463" s="182" t="s">
        <v>1405</v>
      </c>
      <c r="AK1463" s="182"/>
      <c r="AL1463" s="182"/>
      <c r="AM1463" s="182"/>
      <c r="AN1463" s="182"/>
      <c r="AO1463" s="70">
        <f>MAX(AO$26:AO1462)+1</f>
        <v>1372</v>
      </c>
      <c r="AP1463" s="70" t="s">
        <v>142</v>
      </c>
      <c r="AQ1463" s="70" t="str">
        <f t="shared" si="229"/>
        <v>1372.</v>
      </c>
      <c r="AS1463" s="70"/>
      <c r="AV1463" s="114"/>
    </row>
    <row r="1464" spans="1:48" ht="22.5" customHeight="1" x14ac:dyDescent="0.25">
      <c r="A1464" s="93" t="str">
        <f t="shared" si="227"/>
        <v>1373.</v>
      </c>
      <c r="B1464" s="93">
        <v>3472</v>
      </c>
      <c r="C1464" s="225" t="s">
        <v>1915</v>
      </c>
      <c r="D1464" s="109">
        <v>1969</v>
      </c>
      <c r="E1464" s="27" t="s">
        <v>23</v>
      </c>
      <c r="F1464" s="4" t="s">
        <v>24</v>
      </c>
      <c r="G1464" s="109">
        <v>5</v>
      </c>
      <c r="H1464" s="109">
        <v>2</v>
      </c>
      <c r="I1464" s="13">
        <v>1876.6</v>
      </c>
      <c r="J1464" s="11">
        <v>1752.8</v>
      </c>
      <c r="K1464" s="26">
        <v>1752.8</v>
      </c>
      <c r="L1464" s="36">
        <v>65</v>
      </c>
      <c r="M1464" s="15">
        <f t="shared" si="230"/>
        <v>514440</v>
      </c>
      <c r="N1464" s="110"/>
      <c r="O1464" s="110"/>
      <c r="P1464" s="110"/>
      <c r="Q1464" s="11">
        <f t="shared" si="228"/>
        <v>514440</v>
      </c>
      <c r="R1464" s="110">
        <v>514440</v>
      </c>
      <c r="S1464" s="111"/>
      <c r="T1464" s="110"/>
      <c r="U1464" s="110"/>
      <c r="V1464" s="110"/>
      <c r="W1464" s="110"/>
      <c r="X1464" s="110"/>
      <c r="Y1464" s="110"/>
      <c r="Z1464" s="110"/>
      <c r="AA1464" s="110"/>
      <c r="AB1464" s="110"/>
      <c r="AC1464" s="110"/>
      <c r="AD1464" s="110"/>
      <c r="AE1464" s="11"/>
      <c r="AF1464" s="204"/>
      <c r="AG1464" s="29" t="s">
        <v>2337</v>
      </c>
      <c r="AH1464" s="118"/>
      <c r="AI1464" s="159"/>
      <c r="AJ1464" s="182" t="s">
        <v>1393</v>
      </c>
      <c r="AK1464" s="182"/>
      <c r="AL1464" s="182"/>
      <c r="AM1464" s="182"/>
      <c r="AN1464" s="182"/>
      <c r="AO1464" s="70">
        <f>MAX(AO$26:AO1463)+1</f>
        <v>1373</v>
      </c>
      <c r="AP1464" s="70" t="s">
        <v>142</v>
      </c>
      <c r="AQ1464" s="70" t="str">
        <f t="shared" si="229"/>
        <v>1373.</v>
      </c>
      <c r="AS1464" s="70"/>
      <c r="AV1464" s="114"/>
    </row>
    <row r="1465" spans="1:48" ht="22.5" customHeight="1" x14ac:dyDescent="0.25">
      <c r="A1465" s="93" t="str">
        <f t="shared" si="227"/>
        <v>1374.</v>
      </c>
      <c r="B1465" s="93">
        <v>3519</v>
      </c>
      <c r="C1465" s="225" t="s">
        <v>1916</v>
      </c>
      <c r="D1465" s="109">
        <v>1964</v>
      </c>
      <c r="E1465" s="27" t="s">
        <v>23</v>
      </c>
      <c r="F1465" s="4" t="s">
        <v>24</v>
      </c>
      <c r="G1465" s="109">
        <v>2</v>
      </c>
      <c r="H1465" s="109">
        <v>1</v>
      </c>
      <c r="I1465" s="13">
        <v>441.4</v>
      </c>
      <c r="J1465" s="11">
        <v>396.6</v>
      </c>
      <c r="K1465" s="26">
        <v>396.6</v>
      </c>
      <c r="L1465" s="36">
        <v>10</v>
      </c>
      <c r="M1465" s="15">
        <f t="shared" si="230"/>
        <v>336464</v>
      </c>
      <c r="N1465" s="110"/>
      <c r="O1465" s="110"/>
      <c r="P1465" s="110"/>
      <c r="Q1465" s="11">
        <f t="shared" si="228"/>
        <v>336464</v>
      </c>
      <c r="R1465" s="110">
        <v>336464</v>
      </c>
      <c r="S1465" s="111"/>
      <c r="T1465" s="110"/>
      <c r="U1465" s="110"/>
      <c r="V1465" s="110"/>
      <c r="W1465" s="110"/>
      <c r="X1465" s="110"/>
      <c r="Y1465" s="110"/>
      <c r="Z1465" s="110"/>
      <c r="AA1465" s="110"/>
      <c r="AB1465" s="110"/>
      <c r="AC1465" s="110"/>
      <c r="AD1465" s="110"/>
      <c r="AE1465" s="11"/>
      <c r="AF1465" s="204"/>
      <c r="AG1465" s="29" t="s">
        <v>2337</v>
      </c>
      <c r="AH1465" s="118"/>
      <c r="AI1465" s="159"/>
      <c r="AJ1465" s="182" t="s">
        <v>1396</v>
      </c>
      <c r="AK1465" s="182"/>
      <c r="AL1465" s="182"/>
      <c r="AM1465" s="182"/>
      <c r="AN1465" s="182"/>
      <c r="AO1465" s="70">
        <f>MAX(AO$26:AO1464)+1</f>
        <v>1374</v>
      </c>
      <c r="AP1465" s="70" t="s">
        <v>142</v>
      </c>
      <c r="AQ1465" s="70" t="str">
        <f t="shared" si="229"/>
        <v>1374.</v>
      </c>
      <c r="AS1465" s="70"/>
      <c r="AV1465" s="114"/>
    </row>
    <row r="1466" spans="1:48" ht="22.5" customHeight="1" x14ac:dyDescent="0.25">
      <c r="A1466" s="93" t="str">
        <f t="shared" si="227"/>
        <v>1375.</v>
      </c>
      <c r="B1466" s="93">
        <v>3387</v>
      </c>
      <c r="C1466" s="225" t="s">
        <v>1919</v>
      </c>
      <c r="D1466" s="109">
        <v>1979</v>
      </c>
      <c r="E1466" s="27" t="s">
        <v>23</v>
      </c>
      <c r="F1466" s="4" t="s">
        <v>24</v>
      </c>
      <c r="G1466" s="109">
        <v>5</v>
      </c>
      <c r="H1466" s="109">
        <v>2</v>
      </c>
      <c r="I1466" s="13">
        <v>1785.2</v>
      </c>
      <c r="J1466" s="11">
        <v>1678.2</v>
      </c>
      <c r="K1466" s="26">
        <v>1644.2</v>
      </c>
      <c r="L1466" s="36">
        <v>46</v>
      </c>
      <c r="M1466" s="15">
        <f t="shared" si="230"/>
        <v>1543180</v>
      </c>
      <c r="N1466" s="110"/>
      <c r="O1466" s="110"/>
      <c r="P1466" s="110"/>
      <c r="Q1466" s="11">
        <f t="shared" si="228"/>
        <v>1543180</v>
      </c>
      <c r="R1466" s="110">
        <v>1543180</v>
      </c>
      <c r="S1466" s="111"/>
      <c r="T1466" s="110"/>
      <c r="U1466" s="110"/>
      <c r="V1466" s="110"/>
      <c r="W1466" s="110"/>
      <c r="X1466" s="110"/>
      <c r="Y1466" s="110"/>
      <c r="Z1466" s="110"/>
      <c r="AA1466" s="110"/>
      <c r="AB1466" s="110"/>
      <c r="AC1466" s="110"/>
      <c r="AD1466" s="110"/>
      <c r="AE1466" s="11"/>
      <c r="AF1466" s="204"/>
      <c r="AG1466" s="29" t="s">
        <v>2337</v>
      </c>
      <c r="AH1466" s="118"/>
      <c r="AI1466" s="159"/>
      <c r="AJ1466" s="182" t="s">
        <v>1395</v>
      </c>
      <c r="AK1466" s="182"/>
      <c r="AL1466" s="182"/>
      <c r="AM1466" s="182"/>
      <c r="AN1466" s="182"/>
      <c r="AO1466" s="70">
        <f>MAX(AO$26:AO1465)+1</f>
        <v>1375</v>
      </c>
      <c r="AP1466" s="70" t="s">
        <v>142</v>
      </c>
      <c r="AQ1466" s="70" t="str">
        <f t="shared" si="229"/>
        <v>1375.</v>
      </c>
      <c r="AS1466" s="70"/>
      <c r="AV1466" s="114"/>
    </row>
    <row r="1467" spans="1:48" ht="22.5" customHeight="1" x14ac:dyDescent="0.25">
      <c r="A1467" s="93" t="str">
        <f t="shared" si="227"/>
        <v>1376.</v>
      </c>
      <c r="B1467" s="93">
        <v>3480</v>
      </c>
      <c r="C1467" s="225" t="s">
        <v>1921</v>
      </c>
      <c r="D1467" s="109">
        <v>1976</v>
      </c>
      <c r="E1467" s="27" t="s">
        <v>23</v>
      </c>
      <c r="F1467" s="4" t="s">
        <v>26</v>
      </c>
      <c r="G1467" s="109">
        <v>5</v>
      </c>
      <c r="H1467" s="109">
        <v>6</v>
      </c>
      <c r="I1467" s="13">
        <v>5109.6000000000004</v>
      </c>
      <c r="J1467" s="11">
        <v>4713.8</v>
      </c>
      <c r="K1467" s="26">
        <v>4713.8</v>
      </c>
      <c r="L1467" s="36">
        <v>198</v>
      </c>
      <c r="M1467" s="15">
        <f t="shared" si="230"/>
        <v>871690</v>
      </c>
      <c r="N1467" s="110"/>
      <c r="O1467" s="110"/>
      <c r="P1467" s="110"/>
      <c r="Q1467" s="11">
        <f t="shared" si="228"/>
        <v>871690</v>
      </c>
      <c r="R1467" s="110">
        <v>871690</v>
      </c>
      <c r="S1467" s="111"/>
      <c r="T1467" s="110"/>
      <c r="U1467" s="110"/>
      <c r="V1467" s="110"/>
      <c r="W1467" s="110"/>
      <c r="X1467" s="110"/>
      <c r="Y1467" s="110"/>
      <c r="Z1467" s="110"/>
      <c r="AA1467" s="110"/>
      <c r="AB1467" s="110"/>
      <c r="AC1467" s="110"/>
      <c r="AD1467" s="110"/>
      <c r="AE1467" s="11"/>
      <c r="AF1467" s="204"/>
      <c r="AG1467" s="29" t="s">
        <v>2337</v>
      </c>
      <c r="AH1467" s="118"/>
      <c r="AI1467" s="159"/>
      <c r="AJ1467" s="182" t="s">
        <v>1393</v>
      </c>
      <c r="AK1467" s="182"/>
      <c r="AL1467" s="182"/>
      <c r="AM1467" s="182"/>
      <c r="AN1467" s="182"/>
      <c r="AO1467" s="70">
        <f>MAX(AO$26:AO1466)+1</f>
        <v>1376</v>
      </c>
      <c r="AP1467" s="70" t="s">
        <v>142</v>
      </c>
      <c r="AQ1467" s="70" t="str">
        <f t="shared" si="229"/>
        <v>1376.</v>
      </c>
      <c r="AS1467" s="70"/>
      <c r="AV1467" s="114"/>
    </row>
    <row r="1468" spans="1:48" ht="22.5" customHeight="1" x14ac:dyDescent="0.25">
      <c r="A1468" s="93" t="str">
        <f t="shared" si="227"/>
        <v>1377.</v>
      </c>
      <c r="B1468" s="93">
        <v>3585</v>
      </c>
      <c r="C1468" s="225" t="s">
        <v>1923</v>
      </c>
      <c r="D1468" s="109">
        <v>1988</v>
      </c>
      <c r="E1468" s="27" t="s">
        <v>23</v>
      </c>
      <c r="F1468" s="4" t="s">
        <v>24</v>
      </c>
      <c r="G1468" s="109">
        <v>2</v>
      </c>
      <c r="H1468" s="109">
        <v>1</v>
      </c>
      <c r="I1468" s="13">
        <v>369.8</v>
      </c>
      <c r="J1468" s="11">
        <v>335.2</v>
      </c>
      <c r="K1468" s="26">
        <v>335.2</v>
      </c>
      <c r="L1468" s="36">
        <v>17</v>
      </c>
      <c r="M1468" s="15">
        <f t="shared" si="230"/>
        <v>3380193.1</v>
      </c>
      <c r="N1468" s="110"/>
      <c r="O1468" s="110"/>
      <c r="P1468" s="110"/>
      <c r="Q1468" s="11">
        <f t="shared" si="228"/>
        <v>3380193.1</v>
      </c>
      <c r="R1468" s="110"/>
      <c r="S1468" s="111"/>
      <c r="T1468" s="110"/>
      <c r="U1468" s="110">
        <v>343.9</v>
      </c>
      <c r="V1468" s="110">
        <v>3380193.1</v>
      </c>
      <c r="W1468" s="110"/>
      <c r="X1468" s="110"/>
      <c r="Y1468" s="110"/>
      <c r="Z1468" s="110"/>
      <c r="AA1468" s="110"/>
      <c r="AB1468" s="110"/>
      <c r="AC1468" s="110"/>
      <c r="AD1468" s="110"/>
      <c r="AE1468" s="11"/>
      <c r="AF1468" s="204"/>
      <c r="AG1468" s="29" t="s">
        <v>2337</v>
      </c>
      <c r="AH1468" s="118"/>
      <c r="AI1468" s="159"/>
      <c r="AJ1468" s="182"/>
      <c r="AK1468" s="182"/>
      <c r="AL1468" s="182"/>
      <c r="AM1468" s="182"/>
      <c r="AN1468" s="182"/>
      <c r="AO1468" s="70">
        <f>MAX(AO$26:AO1467)+1</f>
        <v>1377</v>
      </c>
      <c r="AP1468" s="70" t="s">
        <v>142</v>
      </c>
      <c r="AQ1468" s="70" t="str">
        <f t="shared" si="229"/>
        <v>1377.</v>
      </c>
      <c r="AS1468" s="70"/>
      <c r="AV1468" s="114"/>
    </row>
    <row r="1469" spans="1:48" ht="22.5" customHeight="1" x14ac:dyDescent="0.25">
      <c r="A1469" s="93" t="str">
        <f t="shared" si="227"/>
        <v>1378.</v>
      </c>
      <c r="B1469" s="93">
        <v>3295</v>
      </c>
      <c r="C1469" s="225" t="s">
        <v>1924</v>
      </c>
      <c r="D1469" s="109">
        <v>1944</v>
      </c>
      <c r="E1469" s="27" t="s">
        <v>23</v>
      </c>
      <c r="F1469" s="4" t="s">
        <v>24</v>
      </c>
      <c r="G1469" s="109">
        <v>3</v>
      </c>
      <c r="H1469" s="109">
        <v>2</v>
      </c>
      <c r="I1469" s="13">
        <v>841.9</v>
      </c>
      <c r="J1469" s="11">
        <v>773.2</v>
      </c>
      <c r="K1469" s="26">
        <v>773.2</v>
      </c>
      <c r="L1469" s="36">
        <v>41</v>
      </c>
      <c r="M1469" s="15">
        <f t="shared" si="230"/>
        <v>943410</v>
      </c>
      <c r="N1469" s="110"/>
      <c r="O1469" s="110"/>
      <c r="P1469" s="110"/>
      <c r="Q1469" s="11">
        <f t="shared" si="228"/>
        <v>943410</v>
      </c>
      <c r="R1469" s="110">
        <f>277290+666120</f>
        <v>943410</v>
      </c>
      <c r="S1469" s="111"/>
      <c r="T1469" s="110"/>
      <c r="U1469" s="110"/>
      <c r="V1469" s="110"/>
      <c r="W1469" s="110"/>
      <c r="X1469" s="110"/>
      <c r="Y1469" s="110"/>
      <c r="Z1469" s="110"/>
      <c r="AA1469" s="110"/>
      <c r="AB1469" s="110"/>
      <c r="AC1469" s="110"/>
      <c r="AD1469" s="110"/>
      <c r="AE1469" s="11"/>
      <c r="AF1469" s="204"/>
      <c r="AG1469" s="29" t="s">
        <v>2337</v>
      </c>
      <c r="AH1469" s="118"/>
      <c r="AI1469" s="159"/>
      <c r="AJ1469" s="182" t="s">
        <v>1402</v>
      </c>
      <c r="AK1469" s="182"/>
      <c r="AL1469" s="182"/>
      <c r="AM1469" s="182"/>
      <c r="AN1469" s="182"/>
      <c r="AO1469" s="70">
        <f>MAX(AO$26:AO1468)+1</f>
        <v>1378</v>
      </c>
      <c r="AP1469" s="70" t="s">
        <v>142</v>
      </c>
      <c r="AQ1469" s="70" t="str">
        <f t="shared" si="229"/>
        <v>1378.</v>
      </c>
      <c r="AS1469" s="70"/>
      <c r="AV1469" s="114"/>
    </row>
    <row r="1470" spans="1:48" ht="22.5" customHeight="1" x14ac:dyDescent="0.25">
      <c r="A1470" s="93" t="str">
        <f t="shared" si="227"/>
        <v>1379.</v>
      </c>
      <c r="B1470" s="93">
        <v>3460</v>
      </c>
      <c r="C1470" s="225" t="s">
        <v>1925</v>
      </c>
      <c r="D1470" s="109">
        <v>1952</v>
      </c>
      <c r="E1470" s="27" t="s">
        <v>23</v>
      </c>
      <c r="F1470" s="4" t="s">
        <v>24</v>
      </c>
      <c r="G1470" s="109">
        <v>2</v>
      </c>
      <c r="H1470" s="109">
        <v>2</v>
      </c>
      <c r="I1470" s="13">
        <v>816.7</v>
      </c>
      <c r="J1470" s="11">
        <v>675.1</v>
      </c>
      <c r="K1470" s="26">
        <v>675.1</v>
      </c>
      <c r="L1470" s="36">
        <v>12</v>
      </c>
      <c r="M1470" s="15">
        <f t="shared" si="230"/>
        <v>406692</v>
      </c>
      <c r="N1470" s="110"/>
      <c r="O1470" s="110"/>
      <c r="P1470" s="110"/>
      <c r="Q1470" s="11">
        <f t="shared" si="228"/>
        <v>406692</v>
      </c>
      <c r="R1470" s="110">
        <v>406692</v>
      </c>
      <c r="S1470" s="111"/>
      <c r="T1470" s="110"/>
      <c r="U1470" s="110"/>
      <c r="V1470" s="110"/>
      <c r="W1470" s="110"/>
      <c r="X1470" s="110"/>
      <c r="Y1470" s="110"/>
      <c r="Z1470" s="110"/>
      <c r="AA1470" s="110"/>
      <c r="AB1470" s="110"/>
      <c r="AC1470" s="110"/>
      <c r="AD1470" s="110"/>
      <c r="AE1470" s="11"/>
      <c r="AF1470" s="204"/>
      <c r="AG1470" s="29" t="s">
        <v>2337</v>
      </c>
      <c r="AH1470" s="118"/>
      <c r="AI1470" s="159"/>
      <c r="AJ1470" s="182" t="s">
        <v>1396</v>
      </c>
      <c r="AK1470" s="182"/>
      <c r="AL1470" s="182"/>
      <c r="AM1470" s="182"/>
      <c r="AN1470" s="182"/>
      <c r="AO1470" s="70">
        <f>MAX(AO$26:AO1469)+1</f>
        <v>1379</v>
      </c>
      <c r="AP1470" s="70" t="s">
        <v>142</v>
      </c>
      <c r="AQ1470" s="70" t="str">
        <f t="shared" si="229"/>
        <v>1379.</v>
      </c>
      <c r="AS1470" s="70"/>
      <c r="AV1470" s="114"/>
    </row>
    <row r="1471" spans="1:48" ht="22.5" customHeight="1" x14ac:dyDescent="0.25">
      <c r="A1471" s="93" t="str">
        <f t="shared" si="227"/>
        <v>1380.</v>
      </c>
      <c r="B1471" s="93">
        <v>3398</v>
      </c>
      <c r="C1471" s="225" t="s">
        <v>1926</v>
      </c>
      <c r="D1471" s="109">
        <v>1946</v>
      </c>
      <c r="E1471" s="27" t="s">
        <v>23</v>
      </c>
      <c r="F1471" s="4" t="s">
        <v>24</v>
      </c>
      <c r="G1471" s="109">
        <v>2</v>
      </c>
      <c r="H1471" s="109">
        <v>1</v>
      </c>
      <c r="I1471" s="13">
        <v>328.5</v>
      </c>
      <c r="J1471" s="11">
        <v>219.9</v>
      </c>
      <c r="K1471" s="26">
        <v>219.9</v>
      </c>
      <c r="L1471" s="36">
        <v>15</v>
      </c>
      <c r="M1471" s="15">
        <f t="shared" si="230"/>
        <v>591030</v>
      </c>
      <c r="N1471" s="110"/>
      <c r="O1471" s="110"/>
      <c r="P1471" s="110"/>
      <c r="Q1471" s="11">
        <f t="shared" si="228"/>
        <v>591030</v>
      </c>
      <c r="R1471" s="110">
        <f>215670+375360</f>
        <v>591030</v>
      </c>
      <c r="S1471" s="111"/>
      <c r="T1471" s="110"/>
      <c r="U1471" s="110"/>
      <c r="V1471" s="110"/>
      <c r="W1471" s="110"/>
      <c r="X1471" s="110"/>
      <c r="Y1471" s="110"/>
      <c r="Z1471" s="110"/>
      <c r="AA1471" s="110"/>
      <c r="AB1471" s="110"/>
      <c r="AC1471" s="110"/>
      <c r="AD1471" s="110"/>
      <c r="AE1471" s="11"/>
      <c r="AF1471" s="204"/>
      <c r="AG1471" s="29" t="s">
        <v>2337</v>
      </c>
      <c r="AH1471" s="118"/>
      <c r="AI1471" s="159"/>
      <c r="AJ1471" s="182" t="s">
        <v>1394</v>
      </c>
      <c r="AK1471" s="182"/>
      <c r="AL1471" s="182"/>
      <c r="AM1471" s="182"/>
      <c r="AN1471" s="182"/>
      <c r="AO1471" s="70">
        <f>MAX(AO$26:AO1470)+1</f>
        <v>1380</v>
      </c>
      <c r="AP1471" s="70" t="s">
        <v>142</v>
      </c>
      <c r="AQ1471" s="70" t="str">
        <f t="shared" si="229"/>
        <v>1380.</v>
      </c>
      <c r="AS1471" s="70"/>
      <c r="AV1471" s="114"/>
    </row>
    <row r="1472" spans="1:48" ht="22.5" customHeight="1" x14ac:dyDescent="0.25">
      <c r="A1472" s="93" t="str">
        <f t="shared" si="227"/>
        <v>1381.</v>
      </c>
      <c r="B1472" s="93">
        <v>3461</v>
      </c>
      <c r="C1472" s="225" t="s">
        <v>1927</v>
      </c>
      <c r="D1472" s="109">
        <v>1955</v>
      </c>
      <c r="E1472" s="27" t="s">
        <v>23</v>
      </c>
      <c r="F1472" s="4" t="s">
        <v>24</v>
      </c>
      <c r="G1472" s="109">
        <v>2</v>
      </c>
      <c r="H1472" s="109">
        <v>1</v>
      </c>
      <c r="I1472" s="13">
        <v>421.6</v>
      </c>
      <c r="J1472" s="11">
        <v>281.3</v>
      </c>
      <c r="K1472" s="26">
        <v>281.3</v>
      </c>
      <c r="L1472" s="36">
        <v>13</v>
      </c>
      <c r="M1472" s="15">
        <f t="shared" si="230"/>
        <v>836566</v>
      </c>
      <c r="N1472" s="110"/>
      <c r="O1472" s="110"/>
      <c r="P1472" s="110"/>
      <c r="Q1472" s="11">
        <f t="shared" si="228"/>
        <v>836566</v>
      </c>
      <c r="R1472" s="110">
        <v>836566</v>
      </c>
      <c r="S1472" s="111"/>
      <c r="T1472" s="110"/>
      <c r="U1472" s="110"/>
      <c r="V1472" s="110"/>
      <c r="W1472" s="110"/>
      <c r="X1472" s="110"/>
      <c r="Y1472" s="110"/>
      <c r="Z1472" s="110"/>
      <c r="AA1472" s="110"/>
      <c r="AB1472" s="110"/>
      <c r="AC1472" s="110"/>
      <c r="AD1472" s="110"/>
      <c r="AE1472" s="11"/>
      <c r="AF1472" s="204"/>
      <c r="AG1472" s="29" t="s">
        <v>2337</v>
      </c>
      <c r="AH1472" s="118"/>
      <c r="AI1472" s="159"/>
      <c r="AJ1472" s="182" t="s">
        <v>1395</v>
      </c>
      <c r="AK1472" s="182"/>
      <c r="AL1472" s="182"/>
      <c r="AM1472" s="182"/>
      <c r="AN1472" s="182"/>
      <c r="AO1472" s="70">
        <f>MAX(AO$26:AO1471)+1</f>
        <v>1381</v>
      </c>
      <c r="AP1472" s="70" t="s">
        <v>142</v>
      </c>
      <c r="AQ1472" s="70" t="str">
        <f t="shared" si="229"/>
        <v>1381.</v>
      </c>
      <c r="AS1472" s="70"/>
      <c r="AV1472" s="114"/>
    </row>
    <row r="1473" spans="1:48" ht="22.5" customHeight="1" x14ac:dyDescent="0.25">
      <c r="A1473" s="93" t="str">
        <f t="shared" si="227"/>
        <v>1382.</v>
      </c>
      <c r="B1473" s="93">
        <v>3286</v>
      </c>
      <c r="C1473" s="225" t="s">
        <v>1928</v>
      </c>
      <c r="D1473" s="109">
        <v>1953</v>
      </c>
      <c r="E1473" s="27" t="s">
        <v>23</v>
      </c>
      <c r="F1473" s="4" t="s">
        <v>24</v>
      </c>
      <c r="G1473" s="109">
        <v>4</v>
      </c>
      <c r="H1473" s="109">
        <v>3</v>
      </c>
      <c r="I1473" s="13">
        <v>2751.8</v>
      </c>
      <c r="J1473" s="11">
        <v>2569.8000000000002</v>
      </c>
      <c r="K1473" s="26">
        <v>2569.8000000000002</v>
      </c>
      <c r="L1473" s="36">
        <v>108</v>
      </c>
      <c r="M1473" s="15">
        <f t="shared" si="230"/>
        <v>5590848</v>
      </c>
      <c r="N1473" s="110"/>
      <c r="O1473" s="110"/>
      <c r="P1473" s="110"/>
      <c r="Q1473" s="11">
        <f t="shared" si="228"/>
        <v>5590848</v>
      </c>
      <c r="R1473" s="110"/>
      <c r="S1473" s="111"/>
      <c r="T1473" s="110"/>
      <c r="U1473" s="110"/>
      <c r="V1473" s="110"/>
      <c r="W1473" s="110"/>
      <c r="X1473" s="110"/>
      <c r="Y1473" s="110">
        <v>1776</v>
      </c>
      <c r="Z1473" s="110">
        <v>5590848</v>
      </c>
      <c r="AA1473" s="110"/>
      <c r="AB1473" s="110"/>
      <c r="AC1473" s="110"/>
      <c r="AD1473" s="110"/>
      <c r="AE1473" s="11"/>
      <c r="AF1473" s="204"/>
      <c r="AG1473" s="29" t="s">
        <v>2337</v>
      </c>
      <c r="AH1473" s="118"/>
      <c r="AI1473" s="159"/>
      <c r="AJ1473" s="182"/>
      <c r="AK1473" s="182"/>
      <c r="AL1473" s="182"/>
      <c r="AM1473" s="182"/>
      <c r="AN1473" s="182"/>
      <c r="AO1473" s="70">
        <f>MAX(AO$26:AO1472)+1</f>
        <v>1382</v>
      </c>
      <c r="AP1473" s="70" t="s">
        <v>142</v>
      </c>
      <c r="AQ1473" s="70" t="str">
        <f t="shared" si="229"/>
        <v>1382.</v>
      </c>
      <c r="AS1473" s="70"/>
      <c r="AV1473" s="114"/>
    </row>
    <row r="1474" spans="1:48" ht="22.5" customHeight="1" x14ac:dyDescent="0.25">
      <c r="A1474" s="93" t="str">
        <f t="shared" si="227"/>
        <v>1383.</v>
      </c>
      <c r="B1474" s="93">
        <v>3536</v>
      </c>
      <c r="C1474" s="225" t="s">
        <v>1930</v>
      </c>
      <c r="D1474" s="109">
        <v>1957</v>
      </c>
      <c r="E1474" s="27" t="s">
        <v>23</v>
      </c>
      <c r="F1474" s="4" t="s">
        <v>24</v>
      </c>
      <c r="G1474" s="109">
        <v>2</v>
      </c>
      <c r="H1474" s="109">
        <v>1</v>
      </c>
      <c r="I1474" s="13">
        <v>449.2</v>
      </c>
      <c r="J1474" s="11">
        <v>414.8</v>
      </c>
      <c r="K1474" s="26">
        <v>414.8</v>
      </c>
      <c r="L1474" s="36">
        <v>19</v>
      </c>
      <c r="M1474" s="15">
        <f t="shared" si="230"/>
        <v>349246</v>
      </c>
      <c r="N1474" s="110"/>
      <c r="O1474" s="110"/>
      <c r="P1474" s="110"/>
      <c r="Q1474" s="11">
        <f t="shared" si="228"/>
        <v>349246</v>
      </c>
      <c r="R1474" s="110">
        <v>349246</v>
      </c>
      <c r="S1474" s="111"/>
      <c r="T1474" s="110"/>
      <c r="U1474" s="110"/>
      <c r="V1474" s="110"/>
      <c r="W1474" s="110"/>
      <c r="X1474" s="110"/>
      <c r="Y1474" s="110"/>
      <c r="Z1474" s="110"/>
      <c r="AA1474" s="110"/>
      <c r="AB1474" s="110"/>
      <c r="AC1474" s="110"/>
      <c r="AD1474" s="110"/>
      <c r="AE1474" s="11"/>
      <c r="AF1474" s="204"/>
      <c r="AG1474" s="29" t="s">
        <v>2337</v>
      </c>
      <c r="AH1474" s="118"/>
      <c r="AI1474" s="159"/>
      <c r="AJ1474" s="182" t="s">
        <v>1395</v>
      </c>
      <c r="AK1474" s="182"/>
      <c r="AL1474" s="182"/>
      <c r="AM1474" s="182"/>
      <c r="AN1474" s="182"/>
      <c r="AO1474" s="70">
        <f>MAX(AO$26:AO1473)+1</f>
        <v>1383</v>
      </c>
      <c r="AP1474" s="70" t="s">
        <v>142</v>
      </c>
      <c r="AQ1474" s="70" t="str">
        <f t="shared" si="229"/>
        <v>1383.</v>
      </c>
      <c r="AS1474" s="70"/>
      <c r="AV1474" s="114"/>
    </row>
    <row r="1475" spans="1:48" ht="22.5" customHeight="1" x14ac:dyDescent="0.25">
      <c r="A1475" s="93" t="str">
        <f t="shared" si="227"/>
        <v>1384.</v>
      </c>
      <c r="B1475" s="93">
        <v>3288</v>
      </c>
      <c r="C1475" s="225" t="s">
        <v>2315</v>
      </c>
      <c r="D1475" s="109">
        <v>1958</v>
      </c>
      <c r="E1475" s="27" t="s">
        <v>23</v>
      </c>
      <c r="F1475" s="4" t="s">
        <v>24</v>
      </c>
      <c r="G1475" s="109">
        <v>3</v>
      </c>
      <c r="H1475" s="109">
        <v>1</v>
      </c>
      <c r="I1475" s="13">
        <v>3385.7</v>
      </c>
      <c r="J1475" s="11">
        <v>2577.4</v>
      </c>
      <c r="K1475" s="26">
        <v>1004.6</v>
      </c>
      <c r="L1475" s="36">
        <v>30</v>
      </c>
      <c r="M1475" s="15">
        <f t="shared" si="230"/>
        <v>2467842</v>
      </c>
      <c r="N1475" s="110"/>
      <c r="O1475" s="110"/>
      <c r="P1475" s="110"/>
      <c r="Q1475" s="11">
        <f t="shared" si="228"/>
        <v>2467842</v>
      </c>
      <c r="R1475" s="110">
        <v>2467842</v>
      </c>
      <c r="S1475" s="111"/>
      <c r="T1475" s="110"/>
      <c r="U1475" s="110"/>
      <c r="V1475" s="110"/>
      <c r="W1475" s="110"/>
      <c r="X1475" s="110"/>
      <c r="Y1475" s="110"/>
      <c r="Z1475" s="110"/>
      <c r="AA1475" s="110"/>
      <c r="AB1475" s="110"/>
      <c r="AC1475" s="110"/>
      <c r="AD1475" s="110"/>
      <c r="AE1475" s="11"/>
      <c r="AF1475" s="204"/>
      <c r="AG1475" s="29" t="s">
        <v>2337</v>
      </c>
      <c r="AH1475" s="118"/>
      <c r="AI1475" s="159"/>
      <c r="AJ1475" s="182" t="s">
        <v>1402</v>
      </c>
      <c r="AK1475" s="182"/>
      <c r="AL1475" s="182"/>
      <c r="AM1475" s="182"/>
      <c r="AN1475" s="182"/>
      <c r="AO1475" s="70">
        <f>MAX(AO$26:AO1474)+1</f>
        <v>1384</v>
      </c>
      <c r="AP1475" s="70" t="s">
        <v>142</v>
      </c>
      <c r="AQ1475" s="70" t="str">
        <f t="shared" si="229"/>
        <v>1384.</v>
      </c>
      <c r="AS1475" s="70"/>
      <c r="AV1475" s="114"/>
    </row>
    <row r="1476" spans="1:48" ht="22.5" customHeight="1" x14ac:dyDescent="0.25">
      <c r="A1476" s="93" t="str">
        <f t="shared" si="227"/>
        <v>1385.</v>
      </c>
      <c r="B1476" s="93">
        <v>3281</v>
      </c>
      <c r="C1476" s="225" t="s">
        <v>1932</v>
      </c>
      <c r="D1476" s="109">
        <v>1959</v>
      </c>
      <c r="E1476" s="27" t="s">
        <v>23</v>
      </c>
      <c r="F1476" s="4" t="s">
        <v>24</v>
      </c>
      <c r="G1476" s="109">
        <v>2</v>
      </c>
      <c r="H1476" s="109">
        <v>2</v>
      </c>
      <c r="I1476" s="13">
        <v>451.1</v>
      </c>
      <c r="J1476" s="11">
        <v>428.4</v>
      </c>
      <c r="K1476" s="26">
        <v>428.4</v>
      </c>
      <c r="L1476" s="36">
        <v>22</v>
      </c>
      <c r="M1476" s="15">
        <f t="shared" si="230"/>
        <v>720496</v>
      </c>
      <c r="N1476" s="110"/>
      <c r="O1476" s="110"/>
      <c r="P1476" s="110"/>
      <c r="Q1476" s="11">
        <f t="shared" si="228"/>
        <v>720496</v>
      </c>
      <c r="R1476" s="110">
        <f>617272+103224</f>
        <v>720496</v>
      </c>
      <c r="S1476" s="111"/>
      <c r="T1476" s="110"/>
      <c r="U1476" s="110"/>
      <c r="V1476" s="110"/>
      <c r="W1476" s="110"/>
      <c r="X1476" s="110"/>
      <c r="Y1476" s="110"/>
      <c r="Z1476" s="110"/>
      <c r="AA1476" s="110"/>
      <c r="AB1476" s="110"/>
      <c r="AC1476" s="110"/>
      <c r="AD1476" s="110"/>
      <c r="AE1476" s="11"/>
      <c r="AF1476" s="204"/>
      <c r="AG1476" s="29" t="s">
        <v>2337</v>
      </c>
      <c r="AH1476" s="118"/>
      <c r="AI1476" s="159"/>
      <c r="AJ1476" s="182" t="s">
        <v>1401</v>
      </c>
      <c r="AK1476" s="182"/>
      <c r="AL1476" s="182"/>
      <c r="AM1476" s="182"/>
      <c r="AN1476" s="182"/>
      <c r="AO1476" s="70">
        <f>MAX(AO$26:AO1475)+1</f>
        <v>1385</v>
      </c>
      <c r="AP1476" s="70" t="s">
        <v>142</v>
      </c>
      <c r="AQ1476" s="70" t="str">
        <f t="shared" si="229"/>
        <v>1385.</v>
      </c>
      <c r="AS1476" s="70"/>
      <c r="AV1476" s="114"/>
    </row>
    <row r="1477" spans="1:48" ht="22.5" customHeight="1" x14ac:dyDescent="0.25">
      <c r="A1477" s="93" t="str">
        <f t="shared" si="227"/>
        <v>1386.</v>
      </c>
      <c r="B1477" s="93">
        <v>3555</v>
      </c>
      <c r="C1477" s="225" t="s">
        <v>1935</v>
      </c>
      <c r="D1477" s="109">
        <v>1956</v>
      </c>
      <c r="E1477" s="27" t="s">
        <v>23</v>
      </c>
      <c r="F1477" s="4" t="s">
        <v>24</v>
      </c>
      <c r="G1477" s="109">
        <v>2</v>
      </c>
      <c r="H1477" s="109">
        <v>1</v>
      </c>
      <c r="I1477" s="13">
        <v>408.1</v>
      </c>
      <c r="J1477" s="11">
        <v>371.5</v>
      </c>
      <c r="K1477" s="26">
        <v>371.5</v>
      </c>
      <c r="L1477" s="36">
        <v>8</v>
      </c>
      <c r="M1477" s="15">
        <f t="shared" si="230"/>
        <v>144807</v>
      </c>
      <c r="N1477" s="110"/>
      <c r="O1477" s="110"/>
      <c r="P1477" s="110"/>
      <c r="Q1477" s="11">
        <f t="shared" si="228"/>
        <v>144807</v>
      </c>
      <c r="R1477" s="110">
        <v>144807</v>
      </c>
      <c r="S1477" s="111"/>
      <c r="T1477" s="110"/>
      <c r="U1477" s="110"/>
      <c r="V1477" s="110"/>
      <c r="W1477" s="110"/>
      <c r="X1477" s="110"/>
      <c r="Y1477" s="110"/>
      <c r="Z1477" s="110"/>
      <c r="AA1477" s="110"/>
      <c r="AB1477" s="110"/>
      <c r="AC1477" s="110"/>
      <c r="AD1477" s="110"/>
      <c r="AE1477" s="11"/>
      <c r="AF1477" s="204"/>
      <c r="AG1477" s="29" t="s">
        <v>2337</v>
      </c>
      <c r="AH1477" s="118"/>
      <c r="AI1477" s="159"/>
      <c r="AJ1477" s="182" t="s">
        <v>1396</v>
      </c>
      <c r="AK1477" s="182"/>
      <c r="AL1477" s="182"/>
      <c r="AM1477" s="182"/>
      <c r="AN1477" s="182"/>
      <c r="AO1477" s="70">
        <f>MAX(AO$26:AO1476)+1</f>
        <v>1386</v>
      </c>
      <c r="AP1477" s="70" t="s">
        <v>142</v>
      </c>
      <c r="AQ1477" s="70" t="str">
        <f t="shared" si="229"/>
        <v>1386.</v>
      </c>
      <c r="AS1477" s="70"/>
      <c r="AV1477" s="114"/>
    </row>
    <row r="1478" spans="1:48" ht="22.5" customHeight="1" x14ac:dyDescent="0.25">
      <c r="A1478" s="93" t="str">
        <f t="shared" si="227"/>
        <v>1387.</v>
      </c>
      <c r="B1478" s="93">
        <v>3424</v>
      </c>
      <c r="C1478" s="225" t="s">
        <v>758</v>
      </c>
      <c r="D1478" s="109">
        <v>1965</v>
      </c>
      <c r="E1478" s="27" t="s">
        <v>23</v>
      </c>
      <c r="F1478" s="4" t="s">
        <v>24</v>
      </c>
      <c r="G1478" s="109">
        <v>2</v>
      </c>
      <c r="H1478" s="109">
        <v>1</v>
      </c>
      <c r="I1478" s="13">
        <v>424.8</v>
      </c>
      <c r="J1478" s="11">
        <v>383.6</v>
      </c>
      <c r="K1478" s="26">
        <v>383.6</v>
      </c>
      <c r="L1478" s="36">
        <v>22</v>
      </c>
      <c r="M1478" s="15">
        <f t="shared" si="230"/>
        <v>303762.8</v>
      </c>
      <c r="N1478" s="110"/>
      <c r="O1478" s="110"/>
      <c r="P1478" s="110"/>
      <c r="Q1478" s="11">
        <f t="shared" si="228"/>
        <v>303762.8</v>
      </c>
      <c r="R1478" s="110">
        <v>303762.8</v>
      </c>
      <c r="S1478" s="111"/>
      <c r="T1478" s="110"/>
      <c r="U1478" s="110"/>
      <c r="V1478" s="110"/>
      <c r="W1478" s="110"/>
      <c r="X1478" s="110"/>
      <c r="Y1478" s="110"/>
      <c r="Z1478" s="110"/>
      <c r="AA1478" s="110"/>
      <c r="AB1478" s="110"/>
      <c r="AC1478" s="110"/>
      <c r="AD1478" s="110"/>
      <c r="AE1478" s="11"/>
      <c r="AF1478" s="204"/>
      <c r="AG1478" s="29" t="s">
        <v>2337</v>
      </c>
      <c r="AH1478" s="118"/>
      <c r="AI1478" s="159"/>
      <c r="AJ1478" s="182" t="s">
        <v>1395</v>
      </c>
      <c r="AK1478" s="182"/>
      <c r="AL1478" s="182"/>
      <c r="AM1478" s="182"/>
      <c r="AN1478" s="182"/>
      <c r="AO1478" s="70">
        <f>MAX(AO$26:AO1477)+1</f>
        <v>1387</v>
      </c>
      <c r="AP1478" s="70" t="s">
        <v>142</v>
      </c>
      <c r="AQ1478" s="70" t="str">
        <f t="shared" si="229"/>
        <v>1387.</v>
      </c>
      <c r="AS1478" s="70"/>
      <c r="AV1478" s="114"/>
    </row>
    <row r="1479" spans="1:48" ht="22.5" customHeight="1" x14ac:dyDescent="0.25">
      <c r="A1479" s="93" t="str">
        <f t="shared" si="227"/>
        <v>1388.</v>
      </c>
      <c r="B1479" s="93">
        <v>3600</v>
      </c>
      <c r="C1479" s="225" t="s">
        <v>1936</v>
      </c>
      <c r="D1479" s="109">
        <v>1965</v>
      </c>
      <c r="E1479" s="27" t="s">
        <v>23</v>
      </c>
      <c r="F1479" s="4" t="s">
        <v>24</v>
      </c>
      <c r="G1479" s="109">
        <v>2</v>
      </c>
      <c r="H1479" s="109">
        <v>1</v>
      </c>
      <c r="I1479" s="13">
        <v>347.5</v>
      </c>
      <c r="J1479" s="11">
        <v>302.5</v>
      </c>
      <c r="K1479" s="26">
        <v>302.5</v>
      </c>
      <c r="L1479" s="36">
        <v>17</v>
      </c>
      <c r="M1479" s="15">
        <f t="shared" si="230"/>
        <v>2727209.6</v>
      </c>
      <c r="N1479" s="110"/>
      <c r="O1479" s="110"/>
      <c r="P1479" s="110"/>
      <c r="Q1479" s="11">
        <f t="shared" si="228"/>
        <v>2727209.6</v>
      </c>
      <c r="R1479" s="110">
        <v>295776</v>
      </c>
      <c r="S1479" s="111"/>
      <c r="T1479" s="110"/>
      <c r="U1479" s="110">
        <v>323.2</v>
      </c>
      <c r="V1479" s="110">
        <v>2431433.6</v>
      </c>
      <c r="W1479" s="110"/>
      <c r="X1479" s="110"/>
      <c r="Y1479" s="110"/>
      <c r="Z1479" s="110"/>
      <c r="AA1479" s="110"/>
      <c r="AB1479" s="110"/>
      <c r="AC1479" s="110"/>
      <c r="AD1479" s="110"/>
      <c r="AE1479" s="11"/>
      <c r="AF1479" s="204"/>
      <c r="AG1479" s="29" t="s">
        <v>2337</v>
      </c>
      <c r="AH1479" s="118"/>
      <c r="AI1479" s="159"/>
      <c r="AJ1479" s="182" t="s">
        <v>1396</v>
      </c>
      <c r="AK1479" s="182"/>
      <c r="AL1479" s="182"/>
      <c r="AM1479" s="182"/>
      <c r="AN1479" s="182"/>
      <c r="AO1479" s="70">
        <f>MAX(AO$26:AO1478)+1</f>
        <v>1388</v>
      </c>
      <c r="AP1479" s="70" t="s">
        <v>142</v>
      </c>
      <c r="AQ1479" s="70" t="str">
        <f t="shared" si="229"/>
        <v>1388.</v>
      </c>
      <c r="AS1479" s="70"/>
      <c r="AV1479" s="114"/>
    </row>
    <row r="1480" spans="1:48" ht="22.5" customHeight="1" x14ac:dyDescent="0.25">
      <c r="A1480" s="93" t="str">
        <f t="shared" si="227"/>
        <v>1389.</v>
      </c>
      <c r="B1480" s="93">
        <v>3364</v>
      </c>
      <c r="C1480" s="225" t="s">
        <v>769</v>
      </c>
      <c r="D1480" s="109">
        <v>1964</v>
      </c>
      <c r="E1480" s="27" t="s">
        <v>23</v>
      </c>
      <c r="F1480" s="4" t="s">
        <v>24</v>
      </c>
      <c r="G1480" s="109">
        <v>4</v>
      </c>
      <c r="H1480" s="109">
        <v>3</v>
      </c>
      <c r="I1480" s="13">
        <v>2085.1</v>
      </c>
      <c r="J1480" s="11">
        <v>1901.8</v>
      </c>
      <c r="K1480" s="26">
        <v>1901.8</v>
      </c>
      <c r="L1480" s="36">
        <v>69</v>
      </c>
      <c r="M1480" s="15">
        <f t="shared" si="230"/>
        <v>2204591.2400000002</v>
      </c>
      <c r="N1480" s="110"/>
      <c r="O1480" s="110"/>
      <c r="P1480" s="110"/>
      <c r="Q1480" s="11">
        <f t="shared" si="228"/>
        <v>2204591.2400000002</v>
      </c>
      <c r="R1480" s="110">
        <v>2079000</v>
      </c>
      <c r="S1480" s="111"/>
      <c r="T1480" s="110"/>
      <c r="U1480" s="110"/>
      <c r="V1480" s="110"/>
      <c r="W1480" s="110"/>
      <c r="X1480" s="110"/>
      <c r="Y1480" s="110"/>
      <c r="Z1480" s="110"/>
      <c r="AA1480" s="110"/>
      <c r="AB1480" s="110"/>
      <c r="AC1480" s="110"/>
      <c r="AD1480" s="110"/>
      <c r="AE1480" s="11"/>
      <c r="AF1480" s="204">
        <v>125591.24</v>
      </c>
      <c r="AG1480" s="29" t="s">
        <v>2337</v>
      </c>
      <c r="AH1480" s="118"/>
      <c r="AI1480" s="159"/>
      <c r="AJ1480" s="182" t="s">
        <v>1406</v>
      </c>
      <c r="AK1480" s="182"/>
      <c r="AL1480" s="182"/>
      <c r="AM1480" s="182"/>
      <c r="AN1480" s="182"/>
      <c r="AO1480" s="70">
        <f>MAX(AO$26:AO1479)+1</f>
        <v>1389</v>
      </c>
      <c r="AP1480" s="70" t="s">
        <v>142</v>
      </c>
      <c r="AQ1480" s="70" t="str">
        <f t="shared" si="229"/>
        <v>1389.</v>
      </c>
      <c r="AS1480" s="70"/>
      <c r="AV1480" s="114"/>
    </row>
    <row r="1481" spans="1:48" ht="22.5" customHeight="1" x14ac:dyDescent="0.25">
      <c r="A1481" s="93" t="str">
        <f t="shared" si="227"/>
        <v>1390.</v>
      </c>
      <c r="B1481" s="93">
        <v>3328</v>
      </c>
      <c r="C1481" s="225" t="s">
        <v>1937</v>
      </c>
      <c r="D1481" s="109">
        <v>1970</v>
      </c>
      <c r="E1481" s="27" t="s">
        <v>23</v>
      </c>
      <c r="F1481" s="4" t="s">
        <v>24</v>
      </c>
      <c r="G1481" s="109">
        <v>3</v>
      </c>
      <c r="H1481" s="109">
        <v>2</v>
      </c>
      <c r="I1481" s="13">
        <v>831.5</v>
      </c>
      <c r="J1481" s="11">
        <v>787.5</v>
      </c>
      <c r="K1481" s="26">
        <v>787.5</v>
      </c>
      <c r="L1481" s="36">
        <v>22</v>
      </c>
      <c r="M1481" s="15">
        <f t="shared" si="230"/>
        <v>4072122.6999999997</v>
      </c>
      <c r="N1481" s="110"/>
      <c r="O1481" s="110"/>
      <c r="P1481" s="110"/>
      <c r="Q1481" s="11">
        <f t="shared" si="228"/>
        <v>4072122.6999999997</v>
      </c>
      <c r="R1481" s="110">
        <v>394128</v>
      </c>
      <c r="S1481" s="111"/>
      <c r="T1481" s="110"/>
      <c r="U1481" s="110">
        <v>488.9</v>
      </c>
      <c r="V1481" s="110">
        <v>3677994.6999999997</v>
      </c>
      <c r="W1481" s="110"/>
      <c r="X1481" s="110"/>
      <c r="Y1481" s="110"/>
      <c r="Z1481" s="110"/>
      <c r="AA1481" s="110"/>
      <c r="AB1481" s="110"/>
      <c r="AC1481" s="110"/>
      <c r="AD1481" s="110"/>
      <c r="AE1481" s="11"/>
      <c r="AF1481" s="204"/>
      <c r="AG1481" s="29" t="s">
        <v>2337</v>
      </c>
      <c r="AH1481" s="118"/>
      <c r="AI1481" s="159"/>
      <c r="AJ1481" s="182" t="s">
        <v>1405</v>
      </c>
      <c r="AK1481" s="182"/>
      <c r="AL1481" s="182"/>
      <c r="AM1481" s="182"/>
      <c r="AN1481" s="182"/>
      <c r="AO1481" s="70">
        <f>MAX(AO$26:AO1480)+1</f>
        <v>1390</v>
      </c>
      <c r="AP1481" s="70" t="s">
        <v>142</v>
      </c>
      <c r="AQ1481" s="70" t="str">
        <f t="shared" si="229"/>
        <v>1390.</v>
      </c>
      <c r="AS1481" s="70"/>
      <c r="AV1481" s="114"/>
    </row>
    <row r="1482" spans="1:48" ht="22.5" customHeight="1" x14ac:dyDescent="0.25">
      <c r="A1482" s="93" t="str">
        <f t="shared" si="227"/>
        <v>1391.</v>
      </c>
      <c r="B1482" s="93">
        <v>3361</v>
      </c>
      <c r="C1482" s="225" t="s">
        <v>898</v>
      </c>
      <c r="D1482" s="109">
        <v>1954</v>
      </c>
      <c r="E1482" s="27" t="s">
        <v>23</v>
      </c>
      <c r="F1482" s="4" t="s">
        <v>24</v>
      </c>
      <c r="G1482" s="109">
        <v>2</v>
      </c>
      <c r="H1482" s="109">
        <v>1</v>
      </c>
      <c r="I1482" s="13">
        <v>511.8</v>
      </c>
      <c r="J1482" s="11">
        <v>294.8</v>
      </c>
      <c r="K1482" s="26">
        <v>294.8</v>
      </c>
      <c r="L1482" s="36">
        <v>8</v>
      </c>
      <c r="M1482" s="15">
        <f t="shared" si="230"/>
        <v>234600</v>
      </c>
      <c r="N1482" s="110"/>
      <c r="O1482" s="110"/>
      <c r="P1482" s="110"/>
      <c r="Q1482" s="11">
        <f t="shared" si="228"/>
        <v>234600</v>
      </c>
      <c r="R1482" s="110">
        <v>234600</v>
      </c>
      <c r="S1482" s="111"/>
      <c r="T1482" s="110"/>
      <c r="U1482" s="110"/>
      <c r="V1482" s="110"/>
      <c r="W1482" s="110"/>
      <c r="X1482" s="110"/>
      <c r="Y1482" s="110"/>
      <c r="Z1482" s="110"/>
      <c r="AA1482" s="110"/>
      <c r="AB1482" s="110"/>
      <c r="AC1482" s="110"/>
      <c r="AD1482" s="110"/>
      <c r="AE1482" s="11"/>
      <c r="AF1482" s="204"/>
      <c r="AG1482" s="29" t="s">
        <v>2337</v>
      </c>
      <c r="AH1482" s="118"/>
      <c r="AI1482" s="159"/>
      <c r="AJ1482" s="182" t="s">
        <v>1405</v>
      </c>
      <c r="AK1482" s="182"/>
      <c r="AL1482" s="182"/>
      <c r="AM1482" s="182"/>
      <c r="AN1482" s="182"/>
      <c r="AO1482" s="70">
        <f>MAX(AO$26:AO1481)+1</f>
        <v>1391</v>
      </c>
      <c r="AP1482" s="70" t="s">
        <v>142</v>
      </c>
      <c r="AQ1482" s="70" t="str">
        <f t="shared" si="229"/>
        <v>1391.</v>
      </c>
      <c r="AS1482" s="70"/>
      <c r="AV1482" s="114"/>
    </row>
    <row r="1483" spans="1:48" ht="22.5" customHeight="1" x14ac:dyDescent="0.25">
      <c r="A1483" s="93" t="str">
        <f t="shared" si="227"/>
        <v>1392.</v>
      </c>
      <c r="B1483" s="93">
        <v>3363</v>
      </c>
      <c r="C1483" s="225" t="s">
        <v>1942</v>
      </c>
      <c r="D1483" s="109">
        <v>1953</v>
      </c>
      <c r="E1483" s="27" t="s">
        <v>23</v>
      </c>
      <c r="F1483" s="4" t="s">
        <v>24</v>
      </c>
      <c r="G1483" s="109">
        <v>2</v>
      </c>
      <c r="H1483" s="109">
        <v>1</v>
      </c>
      <c r="I1483" s="13">
        <v>504.5</v>
      </c>
      <c r="J1483" s="11">
        <v>338.8</v>
      </c>
      <c r="K1483" s="26">
        <v>338.8</v>
      </c>
      <c r="L1483" s="36">
        <v>8</v>
      </c>
      <c r="M1483" s="15">
        <f t="shared" si="230"/>
        <v>357840</v>
      </c>
      <c r="N1483" s="110"/>
      <c r="O1483" s="110"/>
      <c r="P1483" s="110"/>
      <c r="Q1483" s="11">
        <f t="shared" si="228"/>
        <v>357840</v>
      </c>
      <c r="R1483" s="110">
        <f>123240+234600</f>
        <v>357840</v>
      </c>
      <c r="S1483" s="111"/>
      <c r="T1483" s="110"/>
      <c r="U1483" s="110"/>
      <c r="V1483" s="110"/>
      <c r="W1483" s="110"/>
      <c r="X1483" s="110"/>
      <c r="Y1483" s="110"/>
      <c r="Z1483" s="110"/>
      <c r="AA1483" s="110"/>
      <c r="AB1483" s="110"/>
      <c r="AC1483" s="110"/>
      <c r="AD1483" s="110"/>
      <c r="AE1483" s="11"/>
      <c r="AF1483" s="204"/>
      <c r="AG1483" s="29" t="s">
        <v>2337</v>
      </c>
      <c r="AH1483" s="118"/>
      <c r="AI1483" s="159"/>
      <c r="AJ1483" s="182" t="s">
        <v>1394</v>
      </c>
      <c r="AK1483" s="182"/>
      <c r="AL1483" s="182"/>
      <c r="AM1483" s="182"/>
      <c r="AN1483" s="182"/>
      <c r="AO1483" s="70">
        <f>MAX(AO$26:AO1482)+1</f>
        <v>1392</v>
      </c>
      <c r="AP1483" s="70" t="s">
        <v>142</v>
      </c>
      <c r="AQ1483" s="70" t="str">
        <f t="shared" si="229"/>
        <v>1392.</v>
      </c>
      <c r="AS1483" s="70"/>
      <c r="AV1483" s="114"/>
    </row>
    <row r="1484" spans="1:48" ht="22.5" customHeight="1" x14ac:dyDescent="0.25">
      <c r="A1484" s="93" t="str">
        <f t="shared" si="227"/>
        <v>1393.</v>
      </c>
      <c r="B1484" s="93">
        <v>3538</v>
      </c>
      <c r="C1484" s="225" t="s">
        <v>1944</v>
      </c>
      <c r="D1484" s="109">
        <v>1960</v>
      </c>
      <c r="E1484" s="27" t="s">
        <v>23</v>
      </c>
      <c r="F1484" s="4" t="s">
        <v>24</v>
      </c>
      <c r="G1484" s="109">
        <v>2</v>
      </c>
      <c r="H1484" s="109">
        <v>2</v>
      </c>
      <c r="I1484" s="13">
        <v>624.20000000000005</v>
      </c>
      <c r="J1484" s="11">
        <v>575.5</v>
      </c>
      <c r="K1484" s="26">
        <v>575.5</v>
      </c>
      <c r="L1484" s="36">
        <v>9</v>
      </c>
      <c r="M1484" s="15">
        <f t="shared" si="230"/>
        <v>129402</v>
      </c>
      <c r="N1484" s="110"/>
      <c r="O1484" s="110"/>
      <c r="P1484" s="110"/>
      <c r="Q1484" s="11">
        <f t="shared" si="228"/>
        <v>129402</v>
      </c>
      <c r="R1484" s="110">
        <v>129402</v>
      </c>
      <c r="S1484" s="111"/>
      <c r="T1484" s="110"/>
      <c r="U1484" s="110"/>
      <c r="V1484" s="110"/>
      <c r="W1484" s="110"/>
      <c r="X1484" s="110"/>
      <c r="Y1484" s="110"/>
      <c r="Z1484" s="110"/>
      <c r="AA1484" s="110"/>
      <c r="AB1484" s="110"/>
      <c r="AC1484" s="110"/>
      <c r="AD1484" s="110"/>
      <c r="AE1484" s="11"/>
      <c r="AF1484" s="204"/>
      <c r="AG1484" s="29" t="s">
        <v>2337</v>
      </c>
      <c r="AH1484" s="118"/>
      <c r="AI1484" s="159"/>
      <c r="AJ1484" s="182" t="s">
        <v>1396</v>
      </c>
      <c r="AK1484" s="182"/>
      <c r="AL1484" s="182"/>
      <c r="AM1484" s="182"/>
      <c r="AN1484" s="182"/>
      <c r="AO1484" s="70">
        <f>MAX(AO$26:AO1483)+1</f>
        <v>1393</v>
      </c>
      <c r="AP1484" s="70" t="s">
        <v>142</v>
      </c>
      <c r="AQ1484" s="70" t="str">
        <f t="shared" si="229"/>
        <v>1393.</v>
      </c>
      <c r="AS1484" s="70"/>
      <c r="AV1484" s="114"/>
    </row>
    <row r="1485" spans="1:48" ht="22.5" customHeight="1" x14ac:dyDescent="0.25">
      <c r="A1485" s="93" t="str">
        <f t="shared" si="227"/>
        <v>1394.</v>
      </c>
      <c r="B1485" s="93">
        <v>3549</v>
      </c>
      <c r="C1485" s="225" t="s">
        <v>1945</v>
      </c>
      <c r="D1485" s="109">
        <v>1960</v>
      </c>
      <c r="E1485" s="27" t="s">
        <v>23</v>
      </c>
      <c r="F1485" s="4" t="s">
        <v>24</v>
      </c>
      <c r="G1485" s="109">
        <v>2</v>
      </c>
      <c r="H1485" s="109">
        <v>1</v>
      </c>
      <c r="I1485" s="13">
        <v>572.20000000000005</v>
      </c>
      <c r="J1485" s="11">
        <v>552.70000000000005</v>
      </c>
      <c r="K1485" s="26">
        <v>552.70000000000005</v>
      </c>
      <c r="L1485" s="36">
        <v>11</v>
      </c>
      <c r="M1485" s="15">
        <f t="shared" si="230"/>
        <v>354195</v>
      </c>
      <c r="N1485" s="110"/>
      <c r="O1485" s="110"/>
      <c r="P1485" s="110"/>
      <c r="Q1485" s="11">
        <f t="shared" si="228"/>
        <v>354195</v>
      </c>
      <c r="R1485" s="110">
        <f>157131+197064</f>
        <v>354195</v>
      </c>
      <c r="S1485" s="111"/>
      <c r="T1485" s="110"/>
      <c r="U1485" s="110"/>
      <c r="V1485" s="110"/>
      <c r="W1485" s="110"/>
      <c r="X1485" s="110"/>
      <c r="Y1485" s="110"/>
      <c r="Z1485" s="110"/>
      <c r="AA1485" s="110"/>
      <c r="AB1485" s="110"/>
      <c r="AC1485" s="110"/>
      <c r="AD1485" s="110"/>
      <c r="AE1485" s="11"/>
      <c r="AF1485" s="204"/>
      <c r="AG1485" s="29" t="s">
        <v>2337</v>
      </c>
      <c r="AH1485" s="118"/>
      <c r="AI1485" s="159"/>
      <c r="AJ1485" s="182" t="s">
        <v>1394</v>
      </c>
      <c r="AK1485" s="182"/>
      <c r="AL1485" s="182"/>
      <c r="AM1485" s="182"/>
      <c r="AN1485" s="182"/>
      <c r="AO1485" s="70">
        <f>MAX(AO$26:AO1484)+1</f>
        <v>1394</v>
      </c>
      <c r="AP1485" s="70" t="s">
        <v>142</v>
      </c>
      <c r="AQ1485" s="70" t="str">
        <f t="shared" si="229"/>
        <v>1394.</v>
      </c>
      <c r="AS1485" s="70"/>
      <c r="AV1485" s="114"/>
    </row>
    <row r="1486" spans="1:48" ht="22.5" customHeight="1" x14ac:dyDescent="0.25">
      <c r="A1486" s="93" t="str">
        <f t="shared" si="227"/>
        <v>1395.</v>
      </c>
      <c r="B1486" s="93">
        <v>3318</v>
      </c>
      <c r="C1486" s="225" t="s">
        <v>1946</v>
      </c>
      <c r="D1486" s="109">
        <v>1960</v>
      </c>
      <c r="E1486" s="27" t="s">
        <v>23</v>
      </c>
      <c r="F1486" s="4" t="s">
        <v>24</v>
      </c>
      <c r="G1486" s="109">
        <v>2</v>
      </c>
      <c r="H1486" s="109">
        <v>1</v>
      </c>
      <c r="I1486" s="13">
        <v>363.2</v>
      </c>
      <c r="J1486" s="11">
        <v>331.2</v>
      </c>
      <c r="K1486" s="26">
        <v>331.2</v>
      </c>
      <c r="L1486" s="36">
        <v>8</v>
      </c>
      <c r="M1486" s="15">
        <f t="shared" si="230"/>
        <v>286533</v>
      </c>
      <c r="N1486" s="110"/>
      <c r="O1486" s="110"/>
      <c r="P1486" s="110"/>
      <c r="Q1486" s="11">
        <f t="shared" si="228"/>
        <v>286533</v>
      </c>
      <c r="R1486" s="110">
        <v>286533</v>
      </c>
      <c r="S1486" s="111"/>
      <c r="T1486" s="110"/>
      <c r="U1486" s="110"/>
      <c r="V1486" s="110"/>
      <c r="W1486" s="110"/>
      <c r="X1486" s="110"/>
      <c r="Y1486" s="110"/>
      <c r="Z1486" s="110"/>
      <c r="AA1486" s="110"/>
      <c r="AB1486" s="110"/>
      <c r="AC1486" s="110"/>
      <c r="AD1486" s="110"/>
      <c r="AE1486" s="11"/>
      <c r="AF1486" s="204"/>
      <c r="AG1486" s="29" t="s">
        <v>2337</v>
      </c>
      <c r="AH1486" s="118"/>
      <c r="AI1486" s="159"/>
      <c r="AJ1486" s="182" t="s">
        <v>1396</v>
      </c>
      <c r="AK1486" s="182"/>
      <c r="AL1486" s="182"/>
      <c r="AM1486" s="182"/>
      <c r="AN1486" s="182"/>
      <c r="AO1486" s="70">
        <f>MAX(AO$26:AO1485)+1</f>
        <v>1395</v>
      </c>
      <c r="AP1486" s="70" t="s">
        <v>142</v>
      </c>
      <c r="AQ1486" s="70" t="str">
        <f t="shared" si="229"/>
        <v>1395.</v>
      </c>
      <c r="AS1486" s="70"/>
      <c r="AV1486" s="114"/>
    </row>
    <row r="1487" spans="1:48" ht="22.5" customHeight="1" x14ac:dyDescent="0.25">
      <c r="A1487" s="93" t="str">
        <f t="shared" si="227"/>
        <v>1396.</v>
      </c>
      <c r="B1487" s="93">
        <v>3537</v>
      </c>
      <c r="C1487" s="225" t="s">
        <v>1947</v>
      </c>
      <c r="D1487" s="109">
        <v>1961</v>
      </c>
      <c r="E1487" s="27" t="s">
        <v>23</v>
      </c>
      <c r="F1487" s="4" t="s">
        <v>24</v>
      </c>
      <c r="G1487" s="109">
        <v>2</v>
      </c>
      <c r="H1487" s="109">
        <v>1</v>
      </c>
      <c r="I1487" s="13">
        <v>299</v>
      </c>
      <c r="J1487" s="11">
        <v>288.7</v>
      </c>
      <c r="K1487" s="26">
        <v>288.7</v>
      </c>
      <c r="L1487" s="36">
        <v>9</v>
      </c>
      <c r="M1487" s="15">
        <f t="shared" si="230"/>
        <v>247721</v>
      </c>
      <c r="N1487" s="110"/>
      <c r="O1487" s="110"/>
      <c r="P1487" s="110"/>
      <c r="Q1487" s="11">
        <f t="shared" si="228"/>
        <v>247721</v>
      </c>
      <c r="R1487" s="110">
        <v>247721</v>
      </c>
      <c r="S1487" s="111"/>
      <c r="T1487" s="110"/>
      <c r="U1487" s="110"/>
      <c r="V1487" s="110"/>
      <c r="W1487" s="110"/>
      <c r="X1487" s="110"/>
      <c r="Y1487" s="110"/>
      <c r="Z1487" s="110"/>
      <c r="AA1487" s="110"/>
      <c r="AB1487" s="110"/>
      <c r="AC1487" s="110"/>
      <c r="AD1487" s="110"/>
      <c r="AE1487" s="11"/>
      <c r="AF1487" s="204"/>
      <c r="AG1487" s="29" t="s">
        <v>2337</v>
      </c>
      <c r="AH1487" s="118"/>
      <c r="AI1487" s="159"/>
      <c r="AJ1487" s="182" t="s">
        <v>1395</v>
      </c>
      <c r="AK1487" s="182"/>
      <c r="AL1487" s="182"/>
      <c r="AM1487" s="182"/>
      <c r="AN1487" s="182"/>
      <c r="AO1487" s="70">
        <f>MAX(AO$26:AO1486)+1</f>
        <v>1396</v>
      </c>
      <c r="AP1487" s="70" t="s">
        <v>142</v>
      </c>
      <c r="AQ1487" s="70" t="str">
        <f t="shared" si="229"/>
        <v>1396.</v>
      </c>
      <c r="AS1487" s="70"/>
      <c r="AV1487" s="114"/>
    </row>
    <row r="1488" spans="1:48" ht="22.5" customHeight="1" x14ac:dyDescent="0.25">
      <c r="A1488" s="93" t="str">
        <f t="shared" si="227"/>
        <v>1397.</v>
      </c>
      <c r="B1488" s="93">
        <v>3249</v>
      </c>
      <c r="C1488" s="225" t="s">
        <v>1949</v>
      </c>
      <c r="D1488" s="109">
        <v>1969</v>
      </c>
      <c r="E1488" s="27" t="s">
        <v>23</v>
      </c>
      <c r="F1488" s="4" t="s">
        <v>24</v>
      </c>
      <c r="G1488" s="109">
        <v>2</v>
      </c>
      <c r="H1488" s="109">
        <v>2</v>
      </c>
      <c r="I1488" s="13">
        <v>461.2</v>
      </c>
      <c r="J1488" s="11">
        <v>461.2</v>
      </c>
      <c r="K1488" s="26">
        <v>461.2</v>
      </c>
      <c r="L1488" s="36">
        <v>16</v>
      </c>
      <c r="M1488" s="15">
        <f t="shared" si="230"/>
        <v>5080740.5</v>
      </c>
      <c r="N1488" s="110"/>
      <c r="O1488" s="110"/>
      <c r="P1488" s="110"/>
      <c r="Q1488" s="11">
        <f t="shared" si="228"/>
        <v>5080740.5</v>
      </c>
      <c r="R1488" s="110">
        <f>377114.4+487968</f>
        <v>865082.4</v>
      </c>
      <c r="S1488" s="111"/>
      <c r="T1488" s="110"/>
      <c r="U1488" s="110">
        <v>428.9</v>
      </c>
      <c r="V1488" s="110">
        <v>4215658.0999999996</v>
      </c>
      <c r="W1488" s="110"/>
      <c r="X1488" s="110"/>
      <c r="Y1488" s="110"/>
      <c r="Z1488" s="110"/>
      <c r="AA1488" s="110"/>
      <c r="AB1488" s="110"/>
      <c r="AC1488" s="110"/>
      <c r="AD1488" s="110"/>
      <c r="AE1488" s="11"/>
      <c r="AF1488" s="204"/>
      <c r="AG1488" s="29" t="s">
        <v>2337</v>
      </c>
      <c r="AH1488" s="118"/>
      <c r="AI1488" s="159"/>
      <c r="AJ1488" s="182" t="s">
        <v>1394</v>
      </c>
      <c r="AK1488" s="182"/>
      <c r="AL1488" s="182"/>
      <c r="AM1488" s="182"/>
      <c r="AN1488" s="182"/>
      <c r="AO1488" s="70">
        <f>MAX(AO$26:AO1487)+1</f>
        <v>1397</v>
      </c>
      <c r="AP1488" s="70" t="s">
        <v>142</v>
      </c>
      <c r="AQ1488" s="70" t="str">
        <f t="shared" si="229"/>
        <v>1397.</v>
      </c>
      <c r="AS1488" s="70"/>
      <c r="AV1488" s="114"/>
    </row>
    <row r="1489" spans="1:48" ht="22.5" customHeight="1" x14ac:dyDescent="0.25">
      <c r="A1489" s="93" t="str">
        <f t="shared" si="227"/>
        <v>1398.</v>
      </c>
      <c r="B1489" s="93">
        <v>3553</v>
      </c>
      <c r="C1489" s="225" t="s">
        <v>1950</v>
      </c>
      <c r="D1489" s="109">
        <v>1973</v>
      </c>
      <c r="E1489" s="27" t="s">
        <v>23</v>
      </c>
      <c r="F1489" s="4" t="s">
        <v>24</v>
      </c>
      <c r="G1489" s="109">
        <v>2</v>
      </c>
      <c r="H1489" s="109">
        <v>2</v>
      </c>
      <c r="I1489" s="13">
        <v>724</v>
      </c>
      <c r="J1489" s="11">
        <v>708.4</v>
      </c>
      <c r="K1489" s="26">
        <v>708.4</v>
      </c>
      <c r="L1489" s="36">
        <v>31</v>
      </c>
      <c r="M1489" s="15">
        <f t="shared" si="230"/>
        <v>2038643</v>
      </c>
      <c r="N1489" s="110"/>
      <c r="O1489" s="110"/>
      <c r="P1489" s="110"/>
      <c r="Q1489" s="11">
        <f t="shared" si="228"/>
        <v>2038643</v>
      </c>
      <c r="R1489" s="110">
        <f>268047+1770596</f>
        <v>2038643</v>
      </c>
      <c r="S1489" s="111"/>
      <c r="T1489" s="110"/>
      <c r="U1489" s="110"/>
      <c r="V1489" s="110"/>
      <c r="W1489" s="110"/>
      <c r="X1489" s="110"/>
      <c r="Y1489" s="110"/>
      <c r="Z1489" s="110"/>
      <c r="AA1489" s="110"/>
      <c r="AB1489" s="110"/>
      <c r="AC1489" s="110"/>
      <c r="AD1489" s="110"/>
      <c r="AE1489" s="11"/>
      <c r="AF1489" s="204"/>
      <c r="AG1489" s="29" t="s">
        <v>2337</v>
      </c>
      <c r="AH1489" s="118"/>
      <c r="AI1489" s="159"/>
      <c r="AJ1489" s="182" t="s">
        <v>1398</v>
      </c>
      <c r="AK1489" s="182"/>
      <c r="AL1489" s="182"/>
      <c r="AM1489" s="182"/>
      <c r="AN1489" s="182"/>
      <c r="AO1489" s="70">
        <f>MAX(AO$26:AO1488)+1</f>
        <v>1398</v>
      </c>
      <c r="AP1489" s="70" t="s">
        <v>142</v>
      </c>
      <c r="AQ1489" s="70" t="str">
        <f t="shared" si="229"/>
        <v>1398.</v>
      </c>
      <c r="AS1489" s="70"/>
      <c r="AV1489" s="114"/>
    </row>
    <row r="1490" spans="1:48" ht="22.5" customHeight="1" x14ac:dyDescent="0.25">
      <c r="A1490" s="93" t="str">
        <f t="shared" si="227"/>
        <v>1399.</v>
      </c>
      <c r="B1490" s="93">
        <v>3560</v>
      </c>
      <c r="C1490" s="225" t="s">
        <v>1951</v>
      </c>
      <c r="D1490" s="109">
        <v>1967</v>
      </c>
      <c r="E1490" s="27" t="s">
        <v>23</v>
      </c>
      <c r="F1490" s="4" t="s">
        <v>24</v>
      </c>
      <c r="G1490" s="109">
        <v>2</v>
      </c>
      <c r="H1490" s="109">
        <v>2</v>
      </c>
      <c r="I1490" s="13">
        <v>574.79999999999995</v>
      </c>
      <c r="J1490" s="11">
        <v>527.9</v>
      </c>
      <c r="K1490" s="26">
        <v>527.9</v>
      </c>
      <c r="L1490" s="36">
        <v>12</v>
      </c>
      <c r="M1490" s="15">
        <f t="shared" si="230"/>
        <v>187941</v>
      </c>
      <c r="N1490" s="110"/>
      <c r="O1490" s="110"/>
      <c r="P1490" s="110"/>
      <c r="Q1490" s="11">
        <f t="shared" si="228"/>
        <v>187941</v>
      </c>
      <c r="R1490" s="110">
        <v>187941</v>
      </c>
      <c r="S1490" s="111"/>
      <c r="T1490" s="110"/>
      <c r="U1490" s="110"/>
      <c r="V1490" s="110"/>
      <c r="W1490" s="110"/>
      <c r="X1490" s="110"/>
      <c r="Y1490" s="110"/>
      <c r="Z1490" s="110"/>
      <c r="AA1490" s="110"/>
      <c r="AB1490" s="110"/>
      <c r="AC1490" s="110"/>
      <c r="AD1490" s="110"/>
      <c r="AE1490" s="11"/>
      <c r="AF1490" s="204"/>
      <c r="AG1490" s="29" t="s">
        <v>2337</v>
      </c>
      <c r="AH1490" s="118"/>
      <c r="AI1490" s="159"/>
      <c r="AJ1490" s="182" t="s">
        <v>1396</v>
      </c>
      <c r="AK1490" s="182"/>
      <c r="AL1490" s="182"/>
      <c r="AM1490" s="182"/>
      <c r="AN1490" s="182"/>
      <c r="AO1490" s="70">
        <f>MAX(AO$26:AO1489)+1</f>
        <v>1399</v>
      </c>
      <c r="AP1490" s="70" t="s">
        <v>142</v>
      </c>
      <c r="AQ1490" s="70" t="str">
        <f t="shared" si="229"/>
        <v>1399.</v>
      </c>
      <c r="AS1490" s="70"/>
      <c r="AV1490" s="114"/>
    </row>
    <row r="1491" spans="1:48" ht="22.5" customHeight="1" x14ac:dyDescent="0.25">
      <c r="A1491" s="93" t="str">
        <f t="shared" si="227"/>
        <v>1400.</v>
      </c>
      <c r="B1491" s="93">
        <v>3303</v>
      </c>
      <c r="C1491" s="225" t="s">
        <v>1886</v>
      </c>
      <c r="D1491" s="109">
        <v>1955</v>
      </c>
      <c r="E1491" s="27" t="s">
        <v>23</v>
      </c>
      <c r="F1491" s="4" t="s">
        <v>24</v>
      </c>
      <c r="G1491" s="109">
        <v>2</v>
      </c>
      <c r="H1491" s="109">
        <v>1</v>
      </c>
      <c r="I1491" s="13">
        <v>280</v>
      </c>
      <c r="J1491" s="11">
        <v>260</v>
      </c>
      <c r="K1491" s="26">
        <v>260</v>
      </c>
      <c r="L1491" s="36">
        <v>8</v>
      </c>
      <c r="M1491" s="15">
        <f t="shared" si="230"/>
        <v>419460</v>
      </c>
      <c r="N1491" s="110"/>
      <c r="O1491" s="110"/>
      <c r="P1491" s="110"/>
      <c r="Q1491" s="11">
        <f t="shared" si="228"/>
        <v>419460</v>
      </c>
      <c r="R1491" s="110">
        <f>184860+234600</f>
        <v>419460</v>
      </c>
      <c r="S1491" s="111"/>
      <c r="T1491" s="110"/>
      <c r="U1491" s="110"/>
      <c r="V1491" s="110"/>
      <c r="W1491" s="110"/>
      <c r="X1491" s="110"/>
      <c r="Y1491" s="110"/>
      <c r="Z1491" s="110"/>
      <c r="AA1491" s="110"/>
      <c r="AB1491" s="110"/>
      <c r="AC1491" s="110"/>
      <c r="AD1491" s="110"/>
      <c r="AE1491" s="11"/>
      <c r="AF1491" s="204"/>
      <c r="AG1491" s="29" t="s">
        <v>2337</v>
      </c>
      <c r="AH1491" s="118"/>
      <c r="AI1491" s="159"/>
      <c r="AJ1491" s="182" t="s">
        <v>1394</v>
      </c>
      <c r="AK1491" s="182"/>
      <c r="AL1491" s="182"/>
      <c r="AM1491" s="182"/>
      <c r="AN1491" s="182"/>
      <c r="AO1491" s="70">
        <f>MAX(AO$26:AO1490)+1</f>
        <v>1400</v>
      </c>
      <c r="AP1491" s="70" t="s">
        <v>142</v>
      </c>
      <c r="AQ1491" s="70" t="str">
        <f t="shared" ref="AQ1491" si="231">CONCATENATE(AO1491,AP1491)</f>
        <v>1400.</v>
      </c>
      <c r="AS1491" s="70"/>
      <c r="AV1491" s="114"/>
    </row>
    <row r="1492" spans="1:48" ht="22.5" customHeight="1" x14ac:dyDescent="0.25">
      <c r="A1492" s="93" t="str">
        <f t="shared" ref="A1492:A1493" si="232">AQ1492</f>
        <v>1401.</v>
      </c>
      <c r="B1492" s="93">
        <v>3365</v>
      </c>
      <c r="C1492" s="225" t="s">
        <v>1891</v>
      </c>
      <c r="D1492" s="109">
        <v>1957</v>
      </c>
      <c r="E1492" s="27" t="s">
        <v>23</v>
      </c>
      <c r="F1492" s="4" t="s">
        <v>24</v>
      </c>
      <c r="G1492" s="109">
        <v>2</v>
      </c>
      <c r="H1492" s="109">
        <v>3</v>
      </c>
      <c r="I1492" s="13">
        <v>1098.5999999999999</v>
      </c>
      <c r="J1492" s="11">
        <v>644.9</v>
      </c>
      <c r="K1492" s="26">
        <v>644.9</v>
      </c>
      <c r="L1492" s="36">
        <v>18</v>
      </c>
      <c r="M1492" s="15">
        <f t="shared" si="230"/>
        <v>778872</v>
      </c>
      <c r="N1492" s="110"/>
      <c r="O1492" s="110"/>
      <c r="P1492" s="110"/>
      <c r="Q1492" s="11">
        <f t="shared" ref="Q1492:Q1495" si="233">M1492</f>
        <v>778872</v>
      </c>
      <c r="R1492" s="110">
        <v>778872</v>
      </c>
      <c r="S1492" s="111"/>
      <c r="T1492" s="110"/>
      <c r="U1492" s="110"/>
      <c r="V1492" s="110"/>
      <c r="W1492" s="110"/>
      <c r="X1492" s="110"/>
      <c r="Y1492" s="110"/>
      <c r="Z1492" s="110"/>
      <c r="AA1492" s="110"/>
      <c r="AB1492" s="110"/>
      <c r="AC1492" s="110"/>
      <c r="AD1492" s="110"/>
      <c r="AE1492" s="11"/>
      <c r="AF1492" s="204"/>
      <c r="AG1492" s="29" t="s">
        <v>2337</v>
      </c>
      <c r="AH1492" s="118"/>
      <c r="AI1492" s="159"/>
      <c r="AJ1492" s="182" t="s">
        <v>1405</v>
      </c>
      <c r="AK1492" s="182"/>
      <c r="AL1492" s="182"/>
      <c r="AM1492" s="182"/>
      <c r="AN1492" s="182"/>
      <c r="AO1492" s="70">
        <f>MAX(AO$26:AO1491)+1</f>
        <v>1401</v>
      </c>
      <c r="AP1492" s="70" t="s">
        <v>142</v>
      </c>
      <c r="AQ1492" s="70" t="str">
        <f t="shared" ref="AQ1492:AQ1493" si="234">CONCATENATE(AO1492,AP1492)</f>
        <v>1401.</v>
      </c>
      <c r="AS1492" s="70"/>
      <c r="AV1492" s="114"/>
    </row>
    <row r="1493" spans="1:48" ht="22.5" customHeight="1" x14ac:dyDescent="0.25">
      <c r="A1493" s="93" t="str">
        <f t="shared" si="232"/>
        <v>1402.</v>
      </c>
      <c r="B1493" s="93">
        <v>3487</v>
      </c>
      <c r="C1493" s="225" t="s">
        <v>1913</v>
      </c>
      <c r="D1493" s="109">
        <v>1960</v>
      </c>
      <c r="E1493" s="27" t="s">
        <v>23</v>
      </c>
      <c r="F1493" s="4" t="s">
        <v>24</v>
      </c>
      <c r="G1493" s="109">
        <v>2</v>
      </c>
      <c r="H1493" s="109">
        <v>2</v>
      </c>
      <c r="I1493" s="13">
        <v>542.4</v>
      </c>
      <c r="J1493" s="11">
        <v>494.8</v>
      </c>
      <c r="K1493" s="26">
        <v>494.8</v>
      </c>
      <c r="L1493" s="36">
        <v>16</v>
      </c>
      <c r="M1493" s="15">
        <f t="shared" si="230"/>
        <v>114320</v>
      </c>
      <c r="N1493" s="110"/>
      <c r="O1493" s="110"/>
      <c r="P1493" s="110"/>
      <c r="Q1493" s="11">
        <f t="shared" si="233"/>
        <v>114320</v>
      </c>
      <c r="R1493" s="110">
        <v>114320</v>
      </c>
      <c r="S1493" s="111"/>
      <c r="T1493" s="110"/>
      <c r="U1493" s="110"/>
      <c r="V1493" s="110"/>
      <c r="W1493" s="110"/>
      <c r="X1493" s="110"/>
      <c r="Y1493" s="110"/>
      <c r="Z1493" s="110"/>
      <c r="AA1493" s="110"/>
      <c r="AB1493" s="110"/>
      <c r="AC1493" s="110"/>
      <c r="AD1493" s="110"/>
      <c r="AE1493" s="11"/>
      <c r="AF1493" s="204"/>
      <c r="AG1493" s="29" t="s">
        <v>2337</v>
      </c>
      <c r="AH1493" s="118"/>
      <c r="AI1493" s="159"/>
      <c r="AJ1493" s="182" t="s">
        <v>1393</v>
      </c>
      <c r="AK1493" s="182"/>
      <c r="AL1493" s="182"/>
      <c r="AM1493" s="182"/>
      <c r="AN1493" s="182"/>
      <c r="AO1493" s="70">
        <f>MAX(AO$26:AO1492)+1</f>
        <v>1402</v>
      </c>
      <c r="AP1493" s="70" t="s">
        <v>142</v>
      </c>
      <c r="AQ1493" s="70" t="str">
        <f t="shared" si="234"/>
        <v>1402.</v>
      </c>
      <c r="AS1493" s="70"/>
      <c r="AV1493" s="114"/>
    </row>
    <row r="1494" spans="1:48" ht="22.5" customHeight="1" x14ac:dyDescent="0.25">
      <c r="A1494" s="93" t="str">
        <f t="shared" ref="A1494:A1535" si="235">AQ1494</f>
        <v>1403.</v>
      </c>
      <c r="B1494" s="93">
        <v>3477</v>
      </c>
      <c r="C1494" s="225" t="s">
        <v>1931</v>
      </c>
      <c r="D1494" s="109">
        <v>1958</v>
      </c>
      <c r="E1494" s="27" t="s">
        <v>23</v>
      </c>
      <c r="F1494" s="4" t="s">
        <v>24</v>
      </c>
      <c r="G1494" s="109">
        <v>2</v>
      </c>
      <c r="H1494" s="109">
        <v>1</v>
      </c>
      <c r="I1494" s="13">
        <v>460.2</v>
      </c>
      <c r="J1494" s="11">
        <v>416.2</v>
      </c>
      <c r="K1494" s="26">
        <v>416.2</v>
      </c>
      <c r="L1494" s="36">
        <v>8</v>
      </c>
      <c r="M1494" s="15">
        <f t="shared" si="230"/>
        <v>57160</v>
      </c>
      <c r="N1494" s="110"/>
      <c r="O1494" s="110"/>
      <c r="P1494" s="110"/>
      <c r="Q1494" s="11">
        <f t="shared" si="233"/>
        <v>57160</v>
      </c>
      <c r="R1494" s="110">
        <v>57160</v>
      </c>
      <c r="S1494" s="111"/>
      <c r="T1494" s="110"/>
      <c r="U1494" s="110"/>
      <c r="V1494" s="110"/>
      <c r="W1494" s="110"/>
      <c r="X1494" s="110"/>
      <c r="Y1494" s="110"/>
      <c r="Z1494" s="110"/>
      <c r="AA1494" s="110"/>
      <c r="AB1494" s="110"/>
      <c r="AC1494" s="110"/>
      <c r="AD1494" s="110"/>
      <c r="AE1494" s="11"/>
      <c r="AF1494" s="204"/>
      <c r="AG1494" s="29" t="s">
        <v>2337</v>
      </c>
      <c r="AH1494" s="118"/>
      <c r="AI1494" s="159"/>
      <c r="AJ1494" s="182" t="s">
        <v>1393</v>
      </c>
      <c r="AK1494" s="182"/>
      <c r="AL1494" s="182"/>
      <c r="AM1494" s="182"/>
      <c r="AN1494" s="182"/>
      <c r="AO1494" s="70">
        <f>MAX(AO$26:AO1493)+1</f>
        <v>1403</v>
      </c>
      <c r="AP1494" s="70" t="s">
        <v>142</v>
      </c>
      <c r="AQ1494" s="70" t="str">
        <f t="shared" ref="AQ1494:AQ1535" si="236">CONCATENATE(AO1494,AP1494)</f>
        <v>1403.</v>
      </c>
      <c r="AS1494" s="70"/>
      <c r="AV1494" s="114"/>
    </row>
    <row r="1495" spans="1:48" ht="22.5" customHeight="1" x14ac:dyDescent="0.25">
      <c r="A1495" s="93" t="str">
        <f t="shared" si="235"/>
        <v>1404.</v>
      </c>
      <c r="B1495" s="93">
        <v>3292</v>
      </c>
      <c r="C1495" s="225" t="s">
        <v>1933</v>
      </c>
      <c r="D1495" s="109">
        <v>1959</v>
      </c>
      <c r="E1495" s="27" t="s">
        <v>23</v>
      </c>
      <c r="F1495" s="4" t="s">
        <v>24</v>
      </c>
      <c r="G1495" s="109">
        <v>2</v>
      </c>
      <c r="H1495" s="109">
        <v>1</v>
      </c>
      <c r="I1495" s="13">
        <v>456.3</v>
      </c>
      <c r="J1495" s="11">
        <v>434.9</v>
      </c>
      <c r="K1495" s="26">
        <v>434.9</v>
      </c>
      <c r="L1495" s="36">
        <v>8</v>
      </c>
      <c r="M1495" s="15">
        <f t="shared" si="230"/>
        <v>171471</v>
      </c>
      <c r="N1495" s="110"/>
      <c r="O1495" s="110"/>
      <c r="P1495" s="110"/>
      <c r="Q1495" s="11">
        <f t="shared" si="233"/>
        <v>171471</v>
      </c>
      <c r="R1495" s="110">
        <f>98592+72879</f>
        <v>171471</v>
      </c>
      <c r="S1495" s="111"/>
      <c r="T1495" s="110"/>
      <c r="U1495" s="110"/>
      <c r="V1495" s="110"/>
      <c r="W1495" s="110"/>
      <c r="X1495" s="110"/>
      <c r="Y1495" s="110"/>
      <c r="Z1495" s="110"/>
      <c r="AA1495" s="110"/>
      <c r="AB1495" s="110"/>
      <c r="AC1495" s="110"/>
      <c r="AD1495" s="110"/>
      <c r="AE1495" s="11"/>
      <c r="AF1495" s="204"/>
      <c r="AG1495" s="29" t="s">
        <v>2337</v>
      </c>
      <c r="AH1495" s="118"/>
      <c r="AI1495" s="159"/>
      <c r="AJ1495" s="182" t="s">
        <v>1411</v>
      </c>
      <c r="AK1495" s="182"/>
      <c r="AL1495" s="182"/>
      <c r="AM1495" s="182"/>
      <c r="AN1495" s="182"/>
      <c r="AO1495" s="70">
        <f>MAX(AO$26:AO1494)+1</f>
        <v>1404</v>
      </c>
      <c r="AP1495" s="70" t="s">
        <v>142</v>
      </c>
      <c r="AQ1495" s="70" t="str">
        <f t="shared" si="236"/>
        <v>1404.</v>
      </c>
      <c r="AS1495" s="70"/>
      <c r="AV1495" s="114"/>
    </row>
    <row r="1496" spans="1:48" ht="22.5" customHeight="1" x14ac:dyDescent="0.25">
      <c r="A1496" s="93" t="str">
        <f t="shared" si="235"/>
        <v>1405.</v>
      </c>
      <c r="B1496" s="93">
        <v>3266</v>
      </c>
      <c r="C1496" s="225" t="s">
        <v>1940</v>
      </c>
      <c r="D1496" s="109">
        <v>1965</v>
      </c>
      <c r="E1496" s="27" t="s">
        <v>23</v>
      </c>
      <c r="F1496" s="4" t="s">
        <v>24</v>
      </c>
      <c r="G1496" s="109">
        <v>5</v>
      </c>
      <c r="H1496" s="109">
        <v>4</v>
      </c>
      <c r="I1496" s="13">
        <v>3745.1</v>
      </c>
      <c r="J1496" s="11">
        <v>3443.9</v>
      </c>
      <c r="K1496" s="26">
        <v>3443.9</v>
      </c>
      <c r="L1496" s="36">
        <v>147</v>
      </c>
      <c r="M1496" s="15">
        <f t="shared" si="230"/>
        <v>4085536</v>
      </c>
      <c r="N1496" s="110"/>
      <c r="O1496" s="110"/>
      <c r="P1496" s="110"/>
      <c r="Q1496" s="11">
        <f t="shared" ref="Q1496:Q1497" si="237">M1496</f>
        <v>4085536</v>
      </c>
      <c r="R1496" s="110">
        <v>4085536</v>
      </c>
      <c r="S1496" s="111"/>
      <c r="T1496" s="110"/>
      <c r="U1496" s="110"/>
      <c r="V1496" s="110"/>
      <c r="W1496" s="110"/>
      <c r="X1496" s="110"/>
      <c r="Y1496" s="110"/>
      <c r="Z1496" s="110"/>
      <c r="AA1496" s="110"/>
      <c r="AB1496" s="110"/>
      <c r="AC1496" s="110"/>
      <c r="AD1496" s="110"/>
      <c r="AE1496" s="11"/>
      <c r="AF1496" s="204"/>
      <c r="AG1496" s="29" t="s">
        <v>2337</v>
      </c>
      <c r="AH1496" s="118"/>
      <c r="AI1496" s="159"/>
      <c r="AJ1496" s="182" t="s">
        <v>1399</v>
      </c>
      <c r="AK1496" s="182"/>
      <c r="AL1496" s="182"/>
      <c r="AM1496" s="182"/>
      <c r="AN1496" s="182"/>
      <c r="AO1496" s="70">
        <f>MAX(AO$26:AO1495)+1</f>
        <v>1405</v>
      </c>
      <c r="AP1496" s="70" t="s">
        <v>142</v>
      </c>
      <c r="AQ1496" s="70" t="str">
        <f t="shared" si="236"/>
        <v>1405.</v>
      </c>
      <c r="AS1496" s="70"/>
      <c r="AV1496" s="114"/>
    </row>
    <row r="1497" spans="1:48" ht="22.5" customHeight="1" x14ac:dyDescent="0.25">
      <c r="A1497" s="93" t="str">
        <f t="shared" si="235"/>
        <v>1406.</v>
      </c>
      <c r="B1497" s="93">
        <v>3304</v>
      </c>
      <c r="C1497" s="225" t="s">
        <v>1943</v>
      </c>
      <c r="D1497" s="109">
        <v>1974</v>
      </c>
      <c r="E1497" s="27" t="s">
        <v>23</v>
      </c>
      <c r="F1497" s="4" t="s">
        <v>24</v>
      </c>
      <c r="G1497" s="109">
        <v>2</v>
      </c>
      <c r="H1497" s="109">
        <v>2</v>
      </c>
      <c r="I1497" s="13">
        <v>721.5</v>
      </c>
      <c r="J1497" s="11">
        <v>676.3</v>
      </c>
      <c r="K1497" s="26">
        <v>676.3</v>
      </c>
      <c r="L1497" s="36">
        <v>42</v>
      </c>
      <c r="M1497" s="15">
        <f t="shared" si="230"/>
        <v>369720</v>
      </c>
      <c r="N1497" s="110"/>
      <c r="O1497" s="110"/>
      <c r="P1497" s="110"/>
      <c r="Q1497" s="11">
        <f t="shared" si="237"/>
        <v>369720</v>
      </c>
      <c r="R1497" s="110">
        <v>369720</v>
      </c>
      <c r="S1497" s="111"/>
      <c r="T1497" s="110"/>
      <c r="U1497" s="110"/>
      <c r="V1497" s="110"/>
      <c r="W1497" s="110"/>
      <c r="X1497" s="110"/>
      <c r="Y1497" s="110"/>
      <c r="Z1497" s="110"/>
      <c r="AA1497" s="110"/>
      <c r="AB1497" s="110"/>
      <c r="AC1497" s="110"/>
      <c r="AD1497" s="110"/>
      <c r="AE1497" s="11"/>
      <c r="AF1497" s="204"/>
      <c r="AG1497" s="29" t="s">
        <v>2337</v>
      </c>
      <c r="AH1497" s="118"/>
      <c r="AI1497" s="159"/>
      <c r="AJ1497" s="182" t="s">
        <v>1396</v>
      </c>
      <c r="AK1497" s="182"/>
      <c r="AL1497" s="182"/>
      <c r="AM1497" s="182"/>
      <c r="AN1497" s="182"/>
      <c r="AO1497" s="70">
        <f>MAX(AO$26:AO1496)+1</f>
        <v>1406</v>
      </c>
      <c r="AP1497" s="70" t="s">
        <v>142</v>
      </c>
      <c r="AQ1497" s="70" t="str">
        <f t="shared" si="236"/>
        <v>1406.</v>
      </c>
      <c r="AS1497" s="70"/>
      <c r="AV1497" s="114"/>
    </row>
    <row r="1498" spans="1:48" ht="23.25" customHeight="1" x14ac:dyDescent="0.25">
      <c r="A1498" s="93" t="str">
        <f t="shared" si="235"/>
        <v/>
      </c>
      <c r="B1498" s="93"/>
      <c r="C1498" s="236" t="s">
        <v>1362</v>
      </c>
      <c r="D1498" s="8"/>
      <c r="E1498" s="8"/>
      <c r="F1498" s="8"/>
      <c r="G1498" s="14"/>
      <c r="H1498" s="14"/>
      <c r="I1498" s="6">
        <f>I1499+I1504+I1509</f>
        <v>55048.81</v>
      </c>
      <c r="J1498" s="6">
        <f>J1499+J1504+J1509</f>
        <v>37030.360000000008</v>
      </c>
      <c r="K1498" s="6">
        <f>K1499+K1504+K1509</f>
        <v>34370.660000000003</v>
      </c>
      <c r="L1498" s="34">
        <f>L1499+L1504+L1509</f>
        <v>1547</v>
      </c>
      <c r="M1498" s="6">
        <f>M1499+M1504+M1509</f>
        <v>53927208.140000001</v>
      </c>
      <c r="N1498" s="6"/>
      <c r="O1498" s="6"/>
      <c r="P1498" s="6"/>
      <c r="Q1498" s="6">
        <f>Q1499+Q1504+Q1509</f>
        <v>53927208.140000001</v>
      </c>
      <c r="R1498" s="6">
        <f>R1499+R1504+R1509</f>
        <v>27157748.350000001</v>
      </c>
      <c r="S1498" s="6"/>
      <c r="T1498" s="6"/>
      <c r="U1498" s="6">
        <f>U1499+U1504+U1509</f>
        <v>5359.7</v>
      </c>
      <c r="V1498" s="6">
        <f>V1499+V1504+V1509</f>
        <v>23197270.990000002</v>
      </c>
      <c r="W1498" s="6"/>
      <c r="X1498" s="6"/>
      <c r="Y1498" s="6">
        <f>Y1499+Y1504+Y1509</f>
        <v>620</v>
      </c>
      <c r="Z1498" s="6">
        <f>Z1499+Z1504+Z1509</f>
        <v>2466980</v>
      </c>
      <c r="AA1498" s="6">
        <f>AA1499+AA1504+AA1509</f>
        <v>80</v>
      </c>
      <c r="AB1498" s="6">
        <f>AB1499+AB1504+AB1509</f>
        <v>809602.11</v>
      </c>
      <c r="AC1498" s="6"/>
      <c r="AD1498" s="6"/>
      <c r="AE1498" s="6"/>
      <c r="AF1498" s="6">
        <f>AF1499+AF1504+AF1509</f>
        <v>295606.69</v>
      </c>
      <c r="AG1498" s="30"/>
      <c r="AH1498" s="101"/>
      <c r="AI1498" s="167"/>
      <c r="AJ1498" s="182"/>
      <c r="AK1498" s="182"/>
      <c r="AL1498" s="182"/>
      <c r="AM1498" s="182"/>
      <c r="AN1498" s="182"/>
      <c r="AQ1498" s="70" t="str">
        <f t="shared" si="236"/>
        <v/>
      </c>
      <c r="AR1498" s="70"/>
      <c r="AS1498" s="70"/>
      <c r="AV1498" s="114"/>
    </row>
    <row r="1499" spans="1:48" ht="22.5" customHeight="1" x14ac:dyDescent="0.25">
      <c r="A1499" s="93" t="str">
        <f t="shared" si="235"/>
        <v/>
      </c>
      <c r="B1499" s="93"/>
      <c r="C1499" s="236" t="s">
        <v>188</v>
      </c>
      <c r="D1499" s="8"/>
      <c r="E1499" s="8"/>
      <c r="F1499" s="8"/>
      <c r="G1499" s="14"/>
      <c r="H1499" s="14"/>
      <c r="I1499" s="6">
        <f>SUM(I1500:I1503)</f>
        <v>1989.8999999999999</v>
      </c>
      <c r="J1499" s="6">
        <f>SUM(J1500:J1503)</f>
        <v>1451.5</v>
      </c>
      <c r="K1499" s="6">
        <f>SUM(K1500:K1503)</f>
        <v>1451.5</v>
      </c>
      <c r="L1499" s="34">
        <f>SUM(L1500:L1503)</f>
        <v>64</v>
      </c>
      <c r="M1499" s="6">
        <f>SUM(M1500:M1503)</f>
        <v>1626493.04</v>
      </c>
      <c r="N1499" s="6"/>
      <c r="O1499" s="6"/>
      <c r="P1499" s="6"/>
      <c r="Q1499" s="6">
        <f>SUM(Q1500:Q1503)</f>
        <v>1626493.04</v>
      </c>
      <c r="R1499" s="6">
        <f>SUM(R1500:R1503)</f>
        <v>432914.92</v>
      </c>
      <c r="S1499" s="6"/>
      <c r="T1499" s="6"/>
      <c r="U1499" s="6">
        <f>SUM(U1500:U1503)</f>
        <v>381.4</v>
      </c>
      <c r="V1499" s="6">
        <f>SUM(V1500:V1503)</f>
        <v>1193578.1200000001</v>
      </c>
      <c r="W1499" s="6"/>
      <c r="X1499" s="6"/>
      <c r="Y1499" s="6"/>
      <c r="Z1499" s="6"/>
      <c r="AA1499" s="6"/>
      <c r="AB1499" s="6"/>
      <c r="AC1499" s="6"/>
      <c r="AD1499" s="6"/>
      <c r="AE1499" s="6"/>
      <c r="AF1499" s="201"/>
      <c r="AG1499" s="30"/>
      <c r="AH1499" s="101"/>
      <c r="AI1499" s="167"/>
      <c r="AJ1499" s="182"/>
      <c r="AK1499" s="182"/>
      <c r="AL1499" s="182"/>
      <c r="AM1499" s="182"/>
      <c r="AN1499" s="182"/>
      <c r="AQ1499" s="70" t="str">
        <f t="shared" si="236"/>
        <v/>
      </c>
      <c r="AR1499" s="70"/>
      <c r="AS1499" s="70"/>
      <c r="AV1499" s="114"/>
    </row>
    <row r="1500" spans="1:48" ht="22.5" customHeight="1" x14ac:dyDescent="0.25">
      <c r="A1500" s="93" t="str">
        <f t="shared" si="235"/>
        <v>1407.</v>
      </c>
      <c r="B1500" s="93">
        <v>3633</v>
      </c>
      <c r="C1500" s="222" t="s">
        <v>785</v>
      </c>
      <c r="D1500" s="8">
        <v>1964</v>
      </c>
      <c r="E1500" s="8" t="s">
        <v>23</v>
      </c>
      <c r="F1500" s="8" t="s">
        <v>26</v>
      </c>
      <c r="G1500" s="14">
        <v>2</v>
      </c>
      <c r="H1500" s="14">
        <v>1</v>
      </c>
      <c r="I1500" s="13">
        <v>342.2</v>
      </c>
      <c r="J1500" s="11">
        <v>210.7</v>
      </c>
      <c r="K1500" s="13">
        <v>210.7</v>
      </c>
      <c r="L1500" s="36">
        <v>6</v>
      </c>
      <c r="M1500" s="15">
        <f>R1500+T1500+V1500+X1500+Z1500+AB1500+AE1500+AF1500</f>
        <v>127083.73</v>
      </c>
      <c r="N1500" s="15"/>
      <c r="O1500" s="15"/>
      <c r="P1500" s="15"/>
      <c r="Q1500" s="11">
        <f>M1500</f>
        <v>127083.73</v>
      </c>
      <c r="R1500" s="15">
        <v>127083.73</v>
      </c>
      <c r="S1500" s="98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1"/>
      <c r="AF1500" s="203"/>
      <c r="AG1500" s="29" t="s">
        <v>197</v>
      </c>
      <c r="AH1500" s="118"/>
      <c r="AI1500" s="95"/>
      <c r="AJ1500" s="182" t="s">
        <v>1393</v>
      </c>
      <c r="AK1500" s="182"/>
      <c r="AL1500" s="182"/>
      <c r="AM1500" s="182"/>
      <c r="AN1500" s="182"/>
      <c r="AO1500" s="70">
        <f>MAX(AO$26:AO1499)+1</f>
        <v>1407</v>
      </c>
      <c r="AP1500" s="70" t="s">
        <v>142</v>
      </c>
      <c r="AQ1500" s="70" t="str">
        <f t="shared" si="236"/>
        <v>1407.</v>
      </c>
      <c r="AS1500" s="70"/>
      <c r="AV1500" s="114"/>
    </row>
    <row r="1501" spans="1:48" ht="22.5" customHeight="1" x14ac:dyDescent="0.25">
      <c r="A1501" s="93" t="str">
        <f t="shared" si="235"/>
        <v>1408.</v>
      </c>
      <c r="B1501" s="93">
        <v>3634</v>
      </c>
      <c r="C1501" s="222" t="s">
        <v>786</v>
      </c>
      <c r="D1501" s="8">
        <v>1974</v>
      </c>
      <c r="E1501" s="8" t="s">
        <v>23</v>
      </c>
      <c r="F1501" s="8" t="s">
        <v>24</v>
      </c>
      <c r="G1501" s="14">
        <v>2</v>
      </c>
      <c r="H1501" s="14">
        <v>2</v>
      </c>
      <c r="I1501" s="13">
        <v>771.6</v>
      </c>
      <c r="J1501" s="11">
        <v>453.9</v>
      </c>
      <c r="K1501" s="13">
        <v>453.9</v>
      </c>
      <c r="L1501" s="36">
        <v>31</v>
      </c>
      <c r="M1501" s="15">
        <f>R1501+T1501+V1501+X1501+Z1501+AB1501+AE1501+AF1501</f>
        <v>255821.89</v>
      </c>
      <c r="N1501" s="103"/>
      <c r="O1501" s="6"/>
      <c r="P1501" s="6"/>
      <c r="Q1501" s="11">
        <f>M1501</f>
        <v>255821.89</v>
      </c>
      <c r="R1501" s="15">
        <v>255821.89</v>
      </c>
      <c r="S1501" s="98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1"/>
      <c r="AD1501" s="11"/>
      <c r="AE1501" s="11"/>
      <c r="AF1501" s="203"/>
      <c r="AG1501" s="29" t="s">
        <v>197</v>
      </c>
      <c r="AH1501" s="118"/>
      <c r="AI1501" s="95"/>
      <c r="AJ1501" s="182" t="s">
        <v>1393</v>
      </c>
      <c r="AK1501" s="182"/>
      <c r="AL1501" s="182"/>
      <c r="AM1501" s="182"/>
      <c r="AN1501" s="182"/>
      <c r="AO1501" s="70">
        <f>MAX(AO$26:AO1500)+1</f>
        <v>1408</v>
      </c>
      <c r="AP1501" s="70" t="s">
        <v>142</v>
      </c>
      <c r="AQ1501" s="70" t="str">
        <f t="shared" si="236"/>
        <v>1408.</v>
      </c>
      <c r="AS1501" s="70"/>
      <c r="AV1501" s="114"/>
    </row>
    <row r="1502" spans="1:48" ht="22.5" customHeight="1" x14ac:dyDescent="0.25">
      <c r="A1502" s="93" t="str">
        <f t="shared" si="235"/>
        <v>1409.</v>
      </c>
      <c r="B1502" s="93">
        <v>3694</v>
      </c>
      <c r="C1502" s="222" t="s">
        <v>116</v>
      </c>
      <c r="D1502" s="8">
        <v>1974</v>
      </c>
      <c r="E1502" s="8" t="s">
        <v>23</v>
      </c>
      <c r="F1502" s="8" t="s">
        <v>24</v>
      </c>
      <c r="G1502" s="14">
        <v>2</v>
      </c>
      <c r="H1502" s="14">
        <v>1</v>
      </c>
      <c r="I1502" s="13">
        <v>464.3</v>
      </c>
      <c r="J1502" s="11">
        <v>421.9</v>
      </c>
      <c r="K1502" s="13">
        <v>421.9</v>
      </c>
      <c r="L1502" s="36">
        <v>12</v>
      </c>
      <c r="M1502" s="15">
        <f>R1502+T1502+V1502+X1502+Z1502+AB1502+AE1502+AF1502</f>
        <v>50009.3</v>
      </c>
      <c r="N1502" s="103"/>
      <c r="O1502" s="6"/>
      <c r="P1502" s="6"/>
      <c r="Q1502" s="11">
        <f>M1502</f>
        <v>50009.3</v>
      </c>
      <c r="R1502" s="15">
        <v>50009.3</v>
      </c>
      <c r="S1502" s="98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1"/>
      <c r="AD1502" s="11"/>
      <c r="AE1502" s="15"/>
      <c r="AF1502" s="203"/>
      <c r="AG1502" s="29" t="s">
        <v>197</v>
      </c>
      <c r="AH1502" s="118"/>
      <c r="AI1502" s="95"/>
      <c r="AJ1502" s="182" t="s">
        <v>1405</v>
      </c>
      <c r="AK1502" s="182"/>
      <c r="AL1502" s="182"/>
      <c r="AM1502" s="182"/>
      <c r="AN1502" s="182"/>
      <c r="AO1502" s="70">
        <f>MAX(AO$26:AO1501)+1</f>
        <v>1409</v>
      </c>
      <c r="AP1502" s="70" t="s">
        <v>142</v>
      </c>
      <c r="AQ1502" s="70" t="str">
        <f t="shared" si="236"/>
        <v>1409.</v>
      </c>
      <c r="AS1502" s="70"/>
      <c r="AV1502" s="114"/>
    </row>
    <row r="1503" spans="1:48" ht="22.5" customHeight="1" x14ac:dyDescent="0.25">
      <c r="A1503" s="93" t="str">
        <f t="shared" si="235"/>
        <v>1410.</v>
      </c>
      <c r="B1503" s="93">
        <v>5529</v>
      </c>
      <c r="C1503" s="222" t="s">
        <v>1240</v>
      </c>
      <c r="D1503" s="8">
        <v>1968</v>
      </c>
      <c r="E1503" s="8" t="s">
        <v>23</v>
      </c>
      <c r="F1503" s="8" t="s">
        <v>24</v>
      </c>
      <c r="G1503" s="14">
        <v>2</v>
      </c>
      <c r="H1503" s="14">
        <v>1</v>
      </c>
      <c r="I1503" s="13">
        <v>411.8</v>
      </c>
      <c r="J1503" s="11">
        <v>365</v>
      </c>
      <c r="K1503" s="13">
        <v>365</v>
      </c>
      <c r="L1503" s="36">
        <v>15</v>
      </c>
      <c r="M1503" s="15">
        <f>R1503+T1503+V1503+X1503+Z1503+AB1503+AE1503+AF1503</f>
        <v>1193578.1200000001</v>
      </c>
      <c r="N1503" s="103"/>
      <c r="O1503" s="6"/>
      <c r="P1503" s="6"/>
      <c r="Q1503" s="11">
        <f>M1503</f>
        <v>1193578.1200000001</v>
      </c>
      <c r="R1503" s="15"/>
      <c r="S1503" s="98"/>
      <c r="T1503" s="15"/>
      <c r="U1503" s="15">
        <v>381.4</v>
      </c>
      <c r="V1503" s="15">
        <v>1193578.1200000001</v>
      </c>
      <c r="W1503" s="15"/>
      <c r="X1503" s="15"/>
      <c r="Y1503" s="15"/>
      <c r="Z1503" s="15"/>
      <c r="AA1503" s="15"/>
      <c r="AB1503" s="15"/>
      <c r="AC1503" s="11"/>
      <c r="AD1503" s="11"/>
      <c r="AE1503" s="15"/>
      <c r="AF1503" s="203"/>
      <c r="AG1503" s="29" t="s">
        <v>197</v>
      </c>
      <c r="AH1503" s="118"/>
      <c r="AI1503" s="95"/>
      <c r="AJ1503" s="182"/>
      <c r="AK1503" s="182"/>
      <c r="AL1503" s="182"/>
      <c r="AM1503" s="182"/>
      <c r="AN1503" s="182"/>
      <c r="AO1503" s="70">
        <f>MAX(AO$26:AO1502)+1</f>
        <v>1410</v>
      </c>
      <c r="AP1503" s="70" t="s">
        <v>142</v>
      </c>
      <c r="AQ1503" s="70" t="str">
        <f t="shared" si="236"/>
        <v>1410.</v>
      </c>
      <c r="AS1503" s="70"/>
      <c r="AV1503" s="114"/>
    </row>
    <row r="1504" spans="1:48" ht="22.5" customHeight="1" x14ac:dyDescent="0.25">
      <c r="A1504" s="93" t="str">
        <f t="shared" si="235"/>
        <v/>
      </c>
      <c r="B1504" s="93"/>
      <c r="C1504" s="236" t="s">
        <v>189</v>
      </c>
      <c r="D1504" s="8"/>
      <c r="E1504" s="8"/>
      <c r="F1504" s="8"/>
      <c r="G1504" s="14"/>
      <c r="H1504" s="14"/>
      <c r="I1504" s="6">
        <f>SUM(I1505:I1508)</f>
        <v>1715.43</v>
      </c>
      <c r="J1504" s="6">
        <f>SUM(J1505:J1508)</f>
        <v>1122.23</v>
      </c>
      <c r="K1504" s="6">
        <f>SUM(K1505:K1508)</f>
        <v>1122.23</v>
      </c>
      <c r="L1504" s="34">
        <f>SUM(L1505:L1508)</f>
        <v>36</v>
      </c>
      <c r="M1504" s="6">
        <f>SUM(M1505:M1508)</f>
        <v>5752563.5499999998</v>
      </c>
      <c r="N1504" s="6"/>
      <c r="O1504" s="6"/>
      <c r="P1504" s="6"/>
      <c r="Q1504" s="6">
        <f>SUM(Q1505:Q1508)</f>
        <v>5752563.5499999998</v>
      </c>
      <c r="R1504" s="6"/>
      <c r="S1504" s="6"/>
      <c r="T1504" s="6"/>
      <c r="U1504" s="6">
        <f>SUM(U1505:U1508)</f>
        <v>1294.7</v>
      </c>
      <c r="V1504" s="6">
        <f>SUM(V1505:V1508)</f>
        <v>4841389.4799999995</v>
      </c>
      <c r="W1504" s="6"/>
      <c r="X1504" s="6"/>
      <c r="Y1504" s="6"/>
      <c r="Z1504" s="6"/>
      <c r="AA1504" s="6">
        <f>SUM(AA1505:AA1508)</f>
        <v>80</v>
      </c>
      <c r="AB1504" s="6">
        <f>SUM(AB1505:AB1508)</f>
        <v>809602.11</v>
      </c>
      <c r="AC1504" s="6"/>
      <c r="AD1504" s="6"/>
      <c r="AE1504" s="6"/>
      <c r="AF1504" s="201">
        <f>SUM(AF1505:AF1508)</f>
        <v>101571.96</v>
      </c>
      <c r="AG1504" s="30"/>
      <c r="AH1504" s="101"/>
      <c r="AI1504" s="167"/>
      <c r="AJ1504" s="182"/>
      <c r="AK1504" s="182"/>
      <c r="AL1504" s="182"/>
      <c r="AM1504" s="182"/>
      <c r="AN1504" s="182"/>
      <c r="AQ1504" s="70" t="str">
        <f t="shared" si="236"/>
        <v/>
      </c>
      <c r="AR1504" s="70"/>
      <c r="AS1504" s="70"/>
      <c r="AV1504" s="114"/>
    </row>
    <row r="1505" spans="1:48" ht="22.5" customHeight="1" x14ac:dyDescent="0.25">
      <c r="A1505" s="93" t="str">
        <f t="shared" si="235"/>
        <v>1411.</v>
      </c>
      <c r="B1505" s="93">
        <v>5521</v>
      </c>
      <c r="C1505" s="222" t="s">
        <v>1241</v>
      </c>
      <c r="D1505" s="8">
        <v>1977</v>
      </c>
      <c r="E1505" s="8" t="s">
        <v>23</v>
      </c>
      <c r="F1505" s="8" t="s">
        <v>24</v>
      </c>
      <c r="G1505" s="14">
        <v>2</v>
      </c>
      <c r="H1505" s="14">
        <v>1</v>
      </c>
      <c r="I1505" s="13">
        <v>349.13</v>
      </c>
      <c r="J1505" s="11">
        <v>312.02999999999997</v>
      </c>
      <c r="K1505" s="13">
        <v>312.02999999999997</v>
      </c>
      <c r="L1505" s="36">
        <v>3</v>
      </c>
      <c r="M1505" s="15">
        <f>R1505+T1505+V1505+X1505+Z1505+AB1505+AE1505+AF1505</f>
        <v>1337414.04</v>
      </c>
      <c r="N1505" s="103"/>
      <c r="O1505" s="6"/>
      <c r="P1505" s="6"/>
      <c r="Q1505" s="11">
        <f>M1505</f>
        <v>1337414.04</v>
      </c>
      <c r="R1505" s="15"/>
      <c r="S1505" s="98"/>
      <c r="T1505" s="15"/>
      <c r="U1505" s="15">
        <v>312.60000000000002</v>
      </c>
      <c r="V1505" s="15">
        <v>1337414.04</v>
      </c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203"/>
      <c r="AG1505" s="29" t="s">
        <v>197</v>
      </c>
      <c r="AH1505" s="118"/>
      <c r="AI1505" s="95"/>
      <c r="AJ1505" s="182"/>
      <c r="AK1505" s="182"/>
      <c r="AL1505" s="182"/>
      <c r="AM1505" s="182"/>
      <c r="AN1505" s="182"/>
      <c r="AO1505" s="70">
        <f>MAX(AO$26:AO1504)+1</f>
        <v>1411</v>
      </c>
      <c r="AP1505" s="70" t="s">
        <v>142</v>
      </c>
      <c r="AQ1505" s="70" t="str">
        <f t="shared" si="236"/>
        <v>1411.</v>
      </c>
      <c r="AS1505" s="70"/>
      <c r="AV1505" s="114"/>
    </row>
    <row r="1506" spans="1:48" ht="22.5" customHeight="1" x14ac:dyDescent="0.25">
      <c r="A1506" s="93" t="str">
        <f t="shared" si="235"/>
        <v>1412.</v>
      </c>
      <c r="B1506" s="93">
        <v>3645</v>
      </c>
      <c r="C1506" s="222" t="s">
        <v>792</v>
      </c>
      <c r="D1506" s="8">
        <v>1973</v>
      </c>
      <c r="E1506" s="8" t="s">
        <v>23</v>
      </c>
      <c r="F1506" s="8" t="s">
        <v>24</v>
      </c>
      <c r="G1506" s="14">
        <v>2</v>
      </c>
      <c r="H1506" s="14">
        <v>2</v>
      </c>
      <c r="I1506" s="13">
        <v>548.20000000000005</v>
      </c>
      <c r="J1506" s="11">
        <v>289.7</v>
      </c>
      <c r="K1506" s="13">
        <v>289.7</v>
      </c>
      <c r="L1506" s="36">
        <v>8</v>
      </c>
      <c r="M1506" s="15">
        <f>R1506+T1506+V1506+X1506+Z1506+AB1506+AE1506+AF1506</f>
        <v>1806179.8</v>
      </c>
      <c r="N1506" s="103"/>
      <c r="O1506" s="6"/>
      <c r="P1506" s="6"/>
      <c r="Q1506" s="11">
        <f>M1506</f>
        <v>1806179.8</v>
      </c>
      <c r="R1506" s="15"/>
      <c r="S1506" s="98"/>
      <c r="T1506" s="15"/>
      <c r="U1506" s="15">
        <v>509.1</v>
      </c>
      <c r="V1506" s="15">
        <v>1806179.8</v>
      </c>
      <c r="W1506" s="15"/>
      <c r="X1506" s="15"/>
      <c r="Y1506" s="15"/>
      <c r="Z1506" s="15"/>
      <c r="AA1506" s="15"/>
      <c r="AB1506" s="15"/>
      <c r="AC1506" s="11"/>
      <c r="AD1506" s="11"/>
      <c r="AE1506" s="15"/>
      <c r="AF1506" s="203"/>
      <c r="AG1506" s="29" t="s">
        <v>197</v>
      </c>
      <c r="AH1506" s="118"/>
      <c r="AI1506" s="95"/>
      <c r="AJ1506" s="182"/>
      <c r="AK1506" s="182"/>
      <c r="AL1506" s="182"/>
      <c r="AM1506" s="182"/>
      <c r="AN1506" s="182"/>
      <c r="AO1506" s="70">
        <f>MAX(AO$26:AO1505)+1</f>
        <v>1412</v>
      </c>
      <c r="AP1506" s="70" t="s">
        <v>142</v>
      </c>
      <c r="AQ1506" s="70" t="str">
        <f t="shared" si="236"/>
        <v>1412.</v>
      </c>
      <c r="AS1506" s="70"/>
      <c r="AV1506" s="114"/>
    </row>
    <row r="1507" spans="1:48" ht="22.5" customHeight="1" x14ac:dyDescent="0.25">
      <c r="A1507" s="93" t="str">
        <f t="shared" si="235"/>
        <v>1413.</v>
      </c>
      <c r="B1507" s="93">
        <v>3661</v>
      </c>
      <c r="C1507" s="222" t="s">
        <v>793</v>
      </c>
      <c r="D1507" s="8">
        <v>1975</v>
      </c>
      <c r="E1507" s="8" t="s">
        <v>23</v>
      </c>
      <c r="F1507" s="8" t="s">
        <v>24</v>
      </c>
      <c r="G1507" s="14">
        <v>2</v>
      </c>
      <c r="H1507" s="14">
        <v>2</v>
      </c>
      <c r="I1507" s="13">
        <v>557.29999999999995</v>
      </c>
      <c r="J1507" s="11">
        <v>283.7</v>
      </c>
      <c r="K1507" s="13">
        <v>283.7</v>
      </c>
      <c r="L1507" s="36">
        <v>16</v>
      </c>
      <c r="M1507" s="15">
        <f>R1507+T1507+V1507+X1507+Z1507+AB1507+AE1507+AF1507</f>
        <v>1697795.64</v>
      </c>
      <c r="N1507" s="6"/>
      <c r="O1507" s="6"/>
      <c r="P1507" s="6"/>
      <c r="Q1507" s="11">
        <f>M1507</f>
        <v>1697795.64</v>
      </c>
      <c r="R1507" s="15"/>
      <c r="S1507" s="98"/>
      <c r="T1507" s="15"/>
      <c r="U1507" s="15">
        <v>473</v>
      </c>
      <c r="V1507" s="15">
        <v>1697795.64</v>
      </c>
      <c r="W1507" s="15"/>
      <c r="X1507" s="15"/>
      <c r="Y1507" s="15"/>
      <c r="Z1507" s="15"/>
      <c r="AA1507" s="15"/>
      <c r="AB1507" s="15"/>
      <c r="AC1507" s="11"/>
      <c r="AD1507" s="11"/>
      <c r="AE1507" s="15"/>
      <c r="AF1507" s="203"/>
      <c r="AG1507" s="29" t="s">
        <v>197</v>
      </c>
      <c r="AH1507" s="118"/>
      <c r="AI1507" s="95"/>
      <c r="AJ1507" s="182"/>
      <c r="AK1507" s="182"/>
      <c r="AL1507" s="182"/>
      <c r="AM1507" s="182"/>
      <c r="AN1507" s="182"/>
      <c r="AO1507" s="70">
        <f>MAX(AO$26:AO1506)+1</f>
        <v>1413</v>
      </c>
      <c r="AP1507" s="70" t="s">
        <v>142</v>
      </c>
      <c r="AQ1507" s="70" t="str">
        <f t="shared" si="236"/>
        <v>1413.</v>
      </c>
      <c r="AS1507" s="70"/>
      <c r="AV1507" s="114"/>
    </row>
    <row r="1508" spans="1:48" ht="22.5" customHeight="1" x14ac:dyDescent="0.25">
      <c r="A1508" s="93" t="str">
        <f t="shared" si="235"/>
        <v>1414.</v>
      </c>
      <c r="B1508" s="93">
        <v>3672</v>
      </c>
      <c r="C1508" s="219" t="s">
        <v>1363</v>
      </c>
      <c r="D1508" s="252">
        <v>1934</v>
      </c>
      <c r="E1508" s="133" t="s">
        <v>23</v>
      </c>
      <c r="F1508" s="252" t="s">
        <v>25</v>
      </c>
      <c r="G1508" s="55">
        <v>2</v>
      </c>
      <c r="H1508" s="55">
        <v>1</v>
      </c>
      <c r="I1508" s="150">
        <v>260.8</v>
      </c>
      <c r="J1508" s="150">
        <v>236.8</v>
      </c>
      <c r="K1508" s="150">
        <v>236.8</v>
      </c>
      <c r="L1508" s="121">
        <v>9</v>
      </c>
      <c r="M1508" s="15">
        <f>R1508+T1508+V1508+X1508+Z1508+AB1508+AE1508+AF1508</f>
        <v>911174.07</v>
      </c>
      <c r="N1508" s="6"/>
      <c r="O1508" s="6"/>
      <c r="P1508" s="6"/>
      <c r="Q1508" s="11">
        <f>M1508</f>
        <v>911174.07</v>
      </c>
      <c r="R1508" s="15"/>
      <c r="S1508" s="98"/>
      <c r="T1508" s="15"/>
      <c r="U1508" s="15"/>
      <c r="V1508" s="15"/>
      <c r="W1508" s="15"/>
      <c r="X1508" s="15"/>
      <c r="Y1508" s="15"/>
      <c r="Z1508" s="15"/>
      <c r="AA1508" s="150">
        <v>80</v>
      </c>
      <c r="AB1508" s="150">
        <v>809602.11</v>
      </c>
      <c r="AC1508" s="11"/>
      <c r="AD1508" s="11"/>
      <c r="AE1508" s="15"/>
      <c r="AF1508" s="203">
        <v>101571.96</v>
      </c>
      <c r="AG1508" s="29" t="s">
        <v>197</v>
      </c>
      <c r="AH1508" s="118"/>
      <c r="AI1508" s="95"/>
      <c r="AJ1508" s="182"/>
      <c r="AK1508" s="182"/>
      <c r="AL1508" s="182"/>
      <c r="AM1508" s="182"/>
      <c r="AN1508" s="182"/>
      <c r="AO1508" s="70">
        <f>MAX(AO$26:AO1507)+1</f>
        <v>1414</v>
      </c>
      <c r="AP1508" s="70" t="s">
        <v>142</v>
      </c>
      <c r="AQ1508" s="70" t="str">
        <f t="shared" si="236"/>
        <v>1414.</v>
      </c>
      <c r="AS1508" s="70"/>
      <c r="AV1508" s="114"/>
    </row>
    <row r="1509" spans="1:48" ht="22.5" customHeight="1" x14ac:dyDescent="0.25">
      <c r="A1509" s="93" t="str">
        <f t="shared" si="235"/>
        <v/>
      </c>
      <c r="B1509" s="93"/>
      <c r="C1509" s="236" t="s">
        <v>190</v>
      </c>
      <c r="D1509" s="8"/>
      <c r="E1509" s="8"/>
      <c r="F1509" s="8"/>
      <c r="G1509" s="14"/>
      <c r="H1509" s="14"/>
      <c r="I1509" s="6">
        <f>SUM(I1510:I1540)</f>
        <v>51343.479999999996</v>
      </c>
      <c r="J1509" s="6">
        <f>SUM(J1510:J1540)</f>
        <v>34456.630000000005</v>
      </c>
      <c r="K1509" s="6">
        <f>SUM(K1510:K1540)</f>
        <v>31796.93</v>
      </c>
      <c r="L1509" s="6">
        <f>SUM(L1510:L1540)</f>
        <v>1447</v>
      </c>
      <c r="M1509" s="6">
        <f>SUM(M1510:M1540)</f>
        <v>46548151.549999997</v>
      </c>
      <c r="N1509" s="6"/>
      <c r="O1509" s="6"/>
      <c r="P1509" s="6"/>
      <c r="Q1509" s="6">
        <f>SUM(Q1510:Q1540)</f>
        <v>46548151.549999997</v>
      </c>
      <c r="R1509" s="6">
        <f>SUM(R1510:R1540)</f>
        <v>26724833.43</v>
      </c>
      <c r="S1509" s="6"/>
      <c r="T1509" s="6"/>
      <c r="U1509" s="6">
        <f>SUM(U1510:U1540)</f>
        <v>3683.6</v>
      </c>
      <c r="V1509" s="6">
        <f>SUM(V1510:V1540)</f>
        <v>17162303.390000001</v>
      </c>
      <c r="W1509" s="6"/>
      <c r="X1509" s="6"/>
      <c r="Y1509" s="6">
        <f>SUM(Y1510:Y1540)</f>
        <v>620</v>
      </c>
      <c r="Z1509" s="6">
        <f>SUM(Z1510:Z1540)</f>
        <v>2466980</v>
      </c>
      <c r="AA1509" s="6"/>
      <c r="AB1509" s="6"/>
      <c r="AC1509" s="6"/>
      <c r="AD1509" s="6"/>
      <c r="AE1509" s="6"/>
      <c r="AF1509" s="6">
        <f>SUM(AF1510:AF1540)</f>
        <v>194034.72999999998</v>
      </c>
      <c r="AG1509" s="30"/>
      <c r="AH1509" s="101"/>
      <c r="AI1509" s="167"/>
      <c r="AJ1509" s="182"/>
      <c r="AK1509" s="182"/>
      <c r="AL1509" s="182"/>
      <c r="AM1509" s="182"/>
      <c r="AN1509" s="182"/>
      <c r="AQ1509" s="70" t="str">
        <f t="shared" si="236"/>
        <v/>
      </c>
      <c r="AR1509" s="70"/>
      <c r="AS1509" s="70"/>
      <c r="AV1509" s="114"/>
    </row>
    <row r="1510" spans="1:48" ht="22.5" customHeight="1" x14ac:dyDescent="0.25">
      <c r="A1510" s="93" t="str">
        <f t="shared" si="235"/>
        <v>1415.</v>
      </c>
      <c r="B1510" s="93">
        <v>3730</v>
      </c>
      <c r="C1510" s="222" t="s">
        <v>1342</v>
      </c>
      <c r="D1510" s="8">
        <v>1970</v>
      </c>
      <c r="E1510" s="8" t="s">
        <v>23</v>
      </c>
      <c r="F1510" s="8" t="s">
        <v>24</v>
      </c>
      <c r="G1510" s="14">
        <v>2</v>
      </c>
      <c r="H1510" s="14">
        <v>3</v>
      </c>
      <c r="I1510" s="13">
        <v>2037.5</v>
      </c>
      <c r="J1510" s="11">
        <v>915</v>
      </c>
      <c r="K1510" s="13">
        <v>915</v>
      </c>
      <c r="L1510" s="36">
        <v>35</v>
      </c>
      <c r="M1510" s="15">
        <f>R1510+T1510+V1510+X1510+Z1510+AB1510+AC1510+AE1510+AF1510</f>
        <v>3488912.99</v>
      </c>
      <c r="N1510" s="103"/>
      <c r="O1510" s="6"/>
      <c r="P1510" s="6"/>
      <c r="Q1510" s="11">
        <f t="shared" ref="Q1510:Q1540" si="238">M1510</f>
        <v>3488912.99</v>
      </c>
      <c r="R1510" s="15"/>
      <c r="S1510" s="98"/>
      <c r="T1510" s="15"/>
      <c r="U1510" s="15">
        <v>735.2</v>
      </c>
      <c r="V1510" s="15">
        <v>3488912.99</v>
      </c>
      <c r="W1510" s="15"/>
      <c r="X1510" s="15"/>
      <c r="Y1510" s="15"/>
      <c r="Z1510" s="15"/>
      <c r="AA1510" s="15"/>
      <c r="AB1510" s="15"/>
      <c r="AC1510" s="11"/>
      <c r="AD1510" s="11"/>
      <c r="AE1510" s="11"/>
      <c r="AF1510" s="203"/>
      <c r="AG1510" s="29" t="s">
        <v>197</v>
      </c>
      <c r="AH1510" s="118"/>
      <c r="AI1510" s="95"/>
      <c r="AJ1510" s="182"/>
      <c r="AK1510" s="182"/>
      <c r="AL1510" s="182"/>
      <c r="AM1510" s="182"/>
      <c r="AN1510" s="182"/>
      <c r="AO1510" s="70">
        <f>MAX(AO$26:AO1509)+1</f>
        <v>1415</v>
      </c>
      <c r="AP1510" s="70" t="s">
        <v>142</v>
      </c>
      <c r="AQ1510" s="70" t="str">
        <f t="shared" si="236"/>
        <v>1415.</v>
      </c>
      <c r="AS1510" s="70"/>
      <c r="AV1510" s="114"/>
    </row>
    <row r="1511" spans="1:48" ht="22.5" customHeight="1" x14ac:dyDescent="0.25">
      <c r="A1511" s="93" t="str">
        <f t="shared" si="235"/>
        <v>1416.</v>
      </c>
      <c r="B1511" s="93">
        <v>3680</v>
      </c>
      <c r="C1511" s="240" t="s">
        <v>910</v>
      </c>
      <c r="D1511" s="22">
        <v>1995</v>
      </c>
      <c r="E1511" s="9" t="s">
        <v>23</v>
      </c>
      <c r="F1511" s="8" t="s">
        <v>24</v>
      </c>
      <c r="G1511" s="14">
        <v>2</v>
      </c>
      <c r="H1511" s="14">
        <v>2</v>
      </c>
      <c r="I1511" s="11">
        <v>683.77</v>
      </c>
      <c r="J1511" s="11">
        <v>608.1</v>
      </c>
      <c r="K1511" s="112">
        <v>608.1</v>
      </c>
      <c r="L1511" s="113">
        <v>29</v>
      </c>
      <c r="M1511" s="11">
        <f t="shared" ref="M1511:M1540" si="239">R1511+T1511+V1511+X1511+Z1511+AB1511+AE1511+AF1511</f>
        <v>2620227.35</v>
      </c>
      <c r="N1511" s="6"/>
      <c r="O1511" s="6"/>
      <c r="P1511" s="6"/>
      <c r="Q1511" s="11">
        <f t="shared" si="238"/>
        <v>2620227.35</v>
      </c>
      <c r="R1511" s="11"/>
      <c r="S1511" s="35"/>
      <c r="T1511" s="11"/>
      <c r="U1511" s="11">
        <v>650</v>
      </c>
      <c r="V1511" s="11">
        <v>2620227.35</v>
      </c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74"/>
      <c r="AG1511" s="29" t="s">
        <v>197</v>
      </c>
      <c r="AH1511" s="118"/>
      <c r="AI1511" s="95"/>
      <c r="AJ1511" s="182"/>
      <c r="AK1511" s="182"/>
      <c r="AL1511" s="182"/>
      <c r="AM1511" s="182"/>
      <c r="AN1511" s="182"/>
      <c r="AO1511" s="70">
        <f>MAX(AO$26:AO1510)+1</f>
        <v>1416</v>
      </c>
      <c r="AP1511" s="70" t="s">
        <v>142</v>
      </c>
      <c r="AQ1511" s="70" t="str">
        <f t="shared" si="236"/>
        <v>1416.</v>
      </c>
      <c r="AS1511" s="70"/>
      <c r="AV1511" s="114"/>
    </row>
    <row r="1512" spans="1:48" ht="22.5" customHeight="1" x14ac:dyDescent="0.25">
      <c r="A1512" s="93" t="str">
        <f t="shared" si="235"/>
        <v>1417.</v>
      </c>
      <c r="B1512" s="93">
        <v>3734</v>
      </c>
      <c r="C1512" s="222" t="s">
        <v>790</v>
      </c>
      <c r="D1512" s="8">
        <v>1970</v>
      </c>
      <c r="E1512" s="8" t="s">
        <v>23</v>
      </c>
      <c r="F1512" s="8" t="s">
        <v>24</v>
      </c>
      <c r="G1512" s="14">
        <v>2</v>
      </c>
      <c r="H1512" s="14">
        <v>3</v>
      </c>
      <c r="I1512" s="13">
        <v>1955.3</v>
      </c>
      <c r="J1512" s="11">
        <v>896</v>
      </c>
      <c r="K1512" s="13">
        <v>896</v>
      </c>
      <c r="L1512" s="36">
        <v>47</v>
      </c>
      <c r="M1512" s="15">
        <f t="shared" si="239"/>
        <v>4052328.5</v>
      </c>
      <c r="N1512" s="103"/>
      <c r="O1512" s="6"/>
      <c r="P1512" s="6"/>
      <c r="Q1512" s="11">
        <f t="shared" si="238"/>
        <v>4052328.5</v>
      </c>
      <c r="R1512" s="11">
        <v>379514.38</v>
      </c>
      <c r="S1512" s="98"/>
      <c r="T1512" s="15"/>
      <c r="U1512" s="15">
        <v>749.6</v>
      </c>
      <c r="V1512" s="15">
        <v>3672814.12</v>
      </c>
      <c r="W1512" s="15"/>
      <c r="X1512" s="15"/>
      <c r="Y1512" s="15"/>
      <c r="Z1512" s="15"/>
      <c r="AA1512" s="15"/>
      <c r="AB1512" s="15"/>
      <c r="AC1512" s="11"/>
      <c r="AD1512" s="11"/>
      <c r="AE1512" s="15"/>
      <c r="AF1512" s="203"/>
      <c r="AG1512" s="29" t="s">
        <v>197</v>
      </c>
      <c r="AH1512" s="118"/>
      <c r="AI1512" s="95"/>
      <c r="AJ1512" s="182" t="s">
        <v>1396</v>
      </c>
      <c r="AK1512" s="182"/>
      <c r="AL1512" s="182"/>
      <c r="AM1512" s="182"/>
      <c r="AN1512" s="182"/>
      <c r="AO1512" s="70">
        <f>MAX(AO$26:AO1511)+1</f>
        <v>1417</v>
      </c>
      <c r="AP1512" s="70" t="s">
        <v>142</v>
      </c>
      <c r="AQ1512" s="70" t="str">
        <f t="shared" si="236"/>
        <v>1417.</v>
      </c>
      <c r="AS1512" s="70"/>
      <c r="AV1512" s="114"/>
    </row>
    <row r="1513" spans="1:48" ht="22.5" customHeight="1" x14ac:dyDescent="0.25">
      <c r="A1513" s="93" t="str">
        <f t="shared" si="235"/>
        <v>1418.</v>
      </c>
      <c r="B1513" s="93">
        <v>3731</v>
      </c>
      <c r="C1513" s="222" t="s">
        <v>789</v>
      </c>
      <c r="D1513" s="8">
        <v>1974</v>
      </c>
      <c r="E1513" s="8" t="s">
        <v>23</v>
      </c>
      <c r="F1513" s="8" t="s">
        <v>24</v>
      </c>
      <c r="G1513" s="14">
        <v>2</v>
      </c>
      <c r="H1513" s="14">
        <v>3</v>
      </c>
      <c r="I1513" s="13">
        <v>2037.5</v>
      </c>
      <c r="J1513" s="11">
        <v>915</v>
      </c>
      <c r="K1513" s="13">
        <v>915</v>
      </c>
      <c r="L1513" s="36">
        <v>34</v>
      </c>
      <c r="M1513" s="15">
        <f t="shared" si="239"/>
        <v>3549946.34</v>
      </c>
      <c r="N1513" s="103"/>
      <c r="O1513" s="6"/>
      <c r="P1513" s="6"/>
      <c r="Q1513" s="11">
        <f t="shared" si="238"/>
        <v>3549946.34</v>
      </c>
      <c r="R1513" s="15"/>
      <c r="S1513" s="98"/>
      <c r="T1513" s="15"/>
      <c r="U1513" s="15">
        <v>747.4</v>
      </c>
      <c r="V1513" s="15">
        <v>3549946.34</v>
      </c>
      <c r="W1513" s="15"/>
      <c r="X1513" s="15"/>
      <c r="Y1513" s="15"/>
      <c r="Z1513" s="15"/>
      <c r="AA1513" s="15"/>
      <c r="AB1513" s="15"/>
      <c r="AC1513" s="11"/>
      <c r="AD1513" s="11"/>
      <c r="AE1513" s="15"/>
      <c r="AF1513" s="203"/>
      <c r="AG1513" s="29" t="s">
        <v>197</v>
      </c>
      <c r="AH1513" s="118"/>
      <c r="AI1513" s="95"/>
      <c r="AJ1513" s="182"/>
      <c r="AK1513" s="182"/>
      <c r="AL1513" s="182"/>
      <c r="AM1513" s="182"/>
      <c r="AN1513" s="182"/>
      <c r="AO1513" s="70">
        <f>MAX(AO$26:AO1512)+1</f>
        <v>1418</v>
      </c>
      <c r="AP1513" s="70" t="s">
        <v>142</v>
      </c>
      <c r="AQ1513" s="70" t="str">
        <f t="shared" si="236"/>
        <v>1418.</v>
      </c>
      <c r="AS1513" s="70"/>
      <c r="AV1513" s="114"/>
    </row>
    <row r="1514" spans="1:48" ht="22.5" customHeight="1" x14ac:dyDescent="0.25">
      <c r="A1514" s="93" t="str">
        <f t="shared" si="235"/>
        <v>1419.</v>
      </c>
      <c r="B1514" s="93">
        <v>3715</v>
      </c>
      <c r="C1514" s="240" t="s">
        <v>911</v>
      </c>
      <c r="D1514" s="22">
        <v>1966</v>
      </c>
      <c r="E1514" s="9" t="s">
        <v>23</v>
      </c>
      <c r="F1514" s="8" t="s">
        <v>24</v>
      </c>
      <c r="G1514" s="14">
        <v>2</v>
      </c>
      <c r="H1514" s="14">
        <v>2</v>
      </c>
      <c r="I1514" s="11">
        <v>527.5</v>
      </c>
      <c r="J1514" s="11">
        <v>464.5</v>
      </c>
      <c r="K1514" s="112">
        <v>464.5</v>
      </c>
      <c r="L1514" s="113">
        <v>20</v>
      </c>
      <c r="M1514" s="11">
        <f t="shared" si="239"/>
        <v>2240739.13</v>
      </c>
      <c r="N1514" s="6"/>
      <c r="O1514" s="6"/>
      <c r="P1514" s="6"/>
      <c r="Q1514" s="11">
        <f t="shared" si="238"/>
        <v>2240739.13</v>
      </c>
      <c r="R1514" s="11"/>
      <c r="S1514" s="35"/>
      <c r="T1514" s="11"/>
      <c r="U1514" s="11">
        <v>486.2</v>
      </c>
      <c r="V1514" s="11">
        <v>2240739.13</v>
      </c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74"/>
      <c r="AG1514" s="29" t="s">
        <v>197</v>
      </c>
      <c r="AH1514" s="118"/>
      <c r="AI1514" s="95"/>
      <c r="AJ1514" s="182"/>
      <c r="AK1514" s="182"/>
      <c r="AL1514" s="182"/>
      <c r="AM1514" s="182"/>
      <c r="AN1514" s="182"/>
      <c r="AO1514" s="70">
        <f>MAX(AO$26:AO1513)+1</f>
        <v>1419</v>
      </c>
      <c r="AP1514" s="70" t="s">
        <v>142</v>
      </c>
      <c r="AQ1514" s="70" t="str">
        <f t="shared" si="236"/>
        <v>1419.</v>
      </c>
      <c r="AS1514" s="70"/>
      <c r="AV1514" s="114"/>
    </row>
    <row r="1515" spans="1:48" ht="22.5" customHeight="1" x14ac:dyDescent="0.25">
      <c r="A1515" s="93" t="str">
        <f t="shared" si="235"/>
        <v>1420.</v>
      </c>
      <c r="B1515" s="93">
        <v>3669</v>
      </c>
      <c r="C1515" s="222" t="s">
        <v>787</v>
      </c>
      <c r="D1515" s="8">
        <v>1965</v>
      </c>
      <c r="E1515" s="8" t="s">
        <v>23</v>
      </c>
      <c r="F1515" s="8" t="s">
        <v>24</v>
      </c>
      <c r="G1515" s="14">
        <v>2</v>
      </c>
      <c r="H1515" s="14">
        <v>1</v>
      </c>
      <c r="I1515" s="13">
        <v>319.5</v>
      </c>
      <c r="J1515" s="11">
        <v>303.8</v>
      </c>
      <c r="K1515" s="13">
        <v>303.8</v>
      </c>
      <c r="L1515" s="36">
        <v>14</v>
      </c>
      <c r="M1515" s="15">
        <f t="shared" si="239"/>
        <v>1722542.21</v>
      </c>
      <c r="N1515" s="103"/>
      <c r="O1515" s="6"/>
      <c r="P1515" s="6"/>
      <c r="Q1515" s="11">
        <f t="shared" si="238"/>
        <v>1722542.21</v>
      </c>
      <c r="R1515" s="11">
        <v>132878.75</v>
      </c>
      <c r="S1515" s="98"/>
      <c r="T1515" s="15"/>
      <c r="U1515" s="15">
        <v>315.2</v>
      </c>
      <c r="V1515" s="15">
        <v>1589663.46</v>
      </c>
      <c r="W1515" s="15"/>
      <c r="X1515" s="15"/>
      <c r="Y1515" s="15"/>
      <c r="Z1515" s="15"/>
      <c r="AA1515" s="15"/>
      <c r="AB1515" s="15"/>
      <c r="AC1515" s="11"/>
      <c r="AD1515" s="11"/>
      <c r="AE1515" s="11"/>
      <c r="AF1515" s="203"/>
      <c r="AG1515" s="29" t="s">
        <v>197</v>
      </c>
      <c r="AH1515" s="118"/>
      <c r="AI1515" s="95"/>
      <c r="AJ1515" s="182" t="s">
        <v>1393</v>
      </c>
      <c r="AK1515" s="182"/>
      <c r="AL1515" s="182"/>
      <c r="AM1515" s="182"/>
      <c r="AN1515" s="182"/>
      <c r="AO1515" s="70">
        <f>MAX(AO$26:AO1514)+1</f>
        <v>1420</v>
      </c>
      <c r="AP1515" s="70" t="s">
        <v>142</v>
      </c>
      <c r="AQ1515" s="70" t="str">
        <f t="shared" si="236"/>
        <v>1420.</v>
      </c>
      <c r="AS1515" s="70"/>
      <c r="AV1515" s="114"/>
    </row>
    <row r="1516" spans="1:48" ht="22.5" customHeight="1" x14ac:dyDescent="0.25">
      <c r="A1516" s="93" t="str">
        <f t="shared" si="235"/>
        <v>1421.</v>
      </c>
      <c r="B1516" s="93">
        <v>3644</v>
      </c>
      <c r="C1516" s="222" t="s">
        <v>791</v>
      </c>
      <c r="D1516" s="8">
        <v>1978</v>
      </c>
      <c r="E1516" s="8" t="s">
        <v>23</v>
      </c>
      <c r="F1516" s="8" t="s">
        <v>24</v>
      </c>
      <c r="G1516" s="14">
        <v>2</v>
      </c>
      <c r="H1516" s="14">
        <v>2</v>
      </c>
      <c r="I1516" s="13">
        <v>684</v>
      </c>
      <c r="J1516" s="11">
        <v>640</v>
      </c>
      <c r="K1516" s="13">
        <v>640</v>
      </c>
      <c r="L1516" s="36">
        <v>10</v>
      </c>
      <c r="M1516" s="15">
        <f t="shared" si="239"/>
        <v>268255.3</v>
      </c>
      <c r="N1516" s="103"/>
      <c r="O1516" s="6"/>
      <c r="P1516" s="6"/>
      <c r="Q1516" s="11">
        <f t="shared" si="238"/>
        <v>268255.3</v>
      </c>
      <c r="R1516" s="15">
        <v>268255.3</v>
      </c>
      <c r="S1516" s="98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1"/>
      <c r="AD1516" s="11"/>
      <c r="AE1516" s="11"/>
      <c r="AF1516" s="203"/>
      <c r="AG1516" s="29" t="s">
        <v>197</v>
      </c>
      <c r="AH1516" s="118"/>
      <c r="AI1516" s="95"/>
      <c r="AJ1516" s="182" t="s">
        <v>1393</v>
      </c>
      <c r="AK1516" s="182"/>
      <c r="AL1516" s="182"/>
      <c r="AM1516" s="182"/>
      <c r="AN1516" s="182"/>
      <c r="AO1516" s="70">
        <f>MAX(AO$26:AO1515)+1</f>
        <v>1421</v>
      </c>
      <c r="AP1516" s="70" t="s">
        <v>142</v>
      </c>
      <c r="AQ1516" s="70" t="str">
        <f t="shared" si="236"/>
        <v>1421.</v>
      </c>
      <c r="AS1516" s="70"/>
      <c r="AV1516" s="114"/>
    </row>
    <row r="1517" spans="1:48" ht="22.5" customHeight="1" x14ac:dyDescent="0.25">
      <c r="A1517" s="93" t="str">
        <f t="shared" si="235"/>
        <v>1422.</v>
      </c>
      <c r="B1517" s="93">
        <v>3699</v>
      </c>
      <c r="C1517" s="240" t="s">
        <v>909</v>
      </c>
      <c r="D1517" s="22">
        <v>1983</v>
      </c>
      <c r="E1517" s="9" t="s">
        <v>23</v>
      </c>
      <c r="F1517" s="8" t="s">
        <v>24</v>
      </c>
      <c r="G1517" s="14">
        <v>5</v>
      </c>
      <c r="H1517" s="14">
        <v>3</v>
      </c>
      <c r="I1517" s="11">
        <v>3818.3</v>
      </c>
      <c r="J1517" s="11">
        <v>2805.9</v>
      </c>
      <c r="K1517" s="112">
        <v>2805.9</v>
      </c>
      <c r="L1517" s="113">
        <v>131</v>
      </c>
      <c r="M1517" s="11">
        <f t="shared" si="239"/>
        <v>741643.78</v>
      </c>
      <c r="N1517" s="6"/>
      <c r="O1517" s="6"/>
      <c r="P1517" s="6"/>
      <c r="Q1517" s="11">
        <f t="shared" si="238"/>
        <v>741643.78</v>
      </c>
      <c r="R1517" s="11">
        <v>741643.78</v>
      </c>
      <c r="S1517" s="35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74"/>
      <c r="AG1517" s="29" t="s">
        <v>197</v>
      </c>
      <c r="AH1517" s="118"/>
      <c r="AI1517" s="159"/>
      <c r="AJ1517" s="182" t="s">
        <v>1393</v>
      </c>
      <c r="AK1517" s="182"/>
      <c r="AL1517" s="182"/>
      <c r="AM1517" s="182"/>
      <c r="AN1517" s="182"/>
      <c r="AO1517" s="70">
        <f>MAX(AO$26:AO1516)+1</f>
        <v>1422</v>
      </c>
      <c r="AP1517" s="70" t="s">
        <v>142</v>
      </c>
      <c r="AQ1517" s="70" t="str">
        <f t="shared" si="236"/>
        <v>1422.</v>
      </c>
      <c r="AS1517" s="70"/>
      <c r="AV1517" s="114"/>
    </row>
    <row r="1518" spans="1:48" ht="22.5" customHeight="1" x14ac:dyDescent="0.25">
      <c r="A1518" s="93" t="str">
        <f t="shared" si="235"/>
        <v>1423.</v>
      </c>
      <c r="B1518" s="93">
        <v>3728</v>
      </c>
      <c r="C1518" s="222" t="s">
        <v>788</v>
      </c>
      <c r="D1518" s="8">
        <v>1980</v>
      </c>
      <c r="E1518" s="8" t="s">
        <v>23</v>
      </c>
      <c r="F1518" s="8" t="s">
        <v>24</v>
      </c>
      <c r="G1518" s="14">
        <v>5</v>
      </c>
      <c r="H1518" s="14">
        <v>2</v>
      </c>
      <c r="I1518" s="13">
        <v>3770.7</v>
      </c>
      <c r="J1518" s="11">
        <v>2799.5</v>
      </c>
      <c r="K1518" s="13">
        <v>2799.5</v>
      </c>
      <c r="L1518" s="36">
        <v>129</v>
      </c>
      <c r="M1518" s="15">
        <f t="shared" si="239"/>
        <v>81295.39</v>
      </c>
      <c r="N1518" s="103"/>
      <c r="O1518" s="6"/>
      <c r="P1518" s="6"/>
      <c r="Q1518" s="11">
        <f t="shared" si="238"/>
        <v>81295.39</v>
      </c>
      <c r="R1518" s="15"/>
      <c r="S1518" s="98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1"/>
      <c r="AD1518" s="11"/>
      <c r="AE1518" s="15"/>
      <c r="AF1518" s="203">
        <v>81295.39</v>
      </c>
      <c r="AG1518" s="29" t="s">
        <v>197</v>
      </c>
      <c r="AH1518" s="118"/>
      <c r="AI1518" s="95"/>
      <c r="AJ1518" s="182"/>
      <c r="AK1518" s="182"/>
      <c r="AL1518" s="182"/>
      <c r="AM1518" s="182"/>
      <c r="AN1518" s="182"/>
      <c r="AO1518" s="70">
        <f>MAX(AO$26:AO1517)+1</f>
        <v>1423</v>
      </c>
      <c r="AP1518" s="70" t="s">
        <v>142</v>
      </c>
      <c r="AQ1518" s="70" t="str">
        <f t="shared" si="236"/>
        <v>1423.</v>
      </c>
      <c r="AS1518" s="70"/>
      <c r="AV1518" s="114"/>
    </row>
    <row r="1519" spans="1:48" ht="22.5" customHeight="1" x14ac:dyDescent="0.25">
      <c r="A1519" s="93" t="str">
        <f t="shared" si="235"/>
        <v>1424.</v>
      </c>
      <c r="B1519" s="93">
        <v>3684</v>
      </c>
      <c r="C1519" s="222" t="s">
        <v>1953</v>
      </c>
      <c r="D1519" s="8">
        <v>1973</v>
      </c>
      <c r="E1519" s="8" t="s">
        <v>23</v>
      </c>
      <c r="F1519" s="8" t="s">
        <v>24</v>
      </c>
      <c r="G1519" s="14">
        <v>2</v>
      </c>
      <c r="H1519" s="14">
        <v>2</v>
      </c>
      <c r="I1519" s="13">
        <v>1967.6</v>
      </c>
      <c r="J1519" s="11">
        <v>863.4</v>
      </c>
      <c r="K1519" s="13">
        <v>863.4</v>
      </c>
      <c r="L1519" s="36">
        <v>32</v>
      </c>
      <c r="M1519" s="15">
        <f t="shared" si="239"/>
        <v>1114860.8500000001</v>
      </c>
      <c r="N1519" s="103"/>
      <c r="O1519" s="6"/>
      <c r="P1519" s="6"/>
      <c r="Q1519" s="11">
        <f t="shared" si="238"/>
        <v>1114860.8500000001</v>
      </c>
      <c r="R1519" s="15">
        <f>334977.72+779883.13</f>
        <v>1114860.8500000001</v>
      </c>
      <c r="S1519" s="98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1"/>
      <c r="AD1519" s="11"/>
      <c r="AE1519" s="15"/>
      <c r="AF1519" s="203"/>
      <c r="AG1519" s="29" t="s">
        <v>1496</v>
      </c>
      <c r="AH1519" s="118"/>
      <c r="AI1519" s="95"/>
      <c r="AJ1519" s="182" t="s">
        <v>1402</v>
      </c>
      <c r="AK1519" s="182"/>
      <c r="AL1519" s="182"/>
      <c r="AM1519" s="182"/>
      <c r="AN1519" s="182"/>
      <c r="AO1519" s="70">
        <f>MAX(AO$26:AO1518)+1</f>
        <v>1424</v>
      </c>
      <c r="AP1519" s="70" t="s">
        <v>142</v>
      </c>
      <c r="AQ1519" s="70" t="str">
        <f t="shared" si="236"/>
        <v>1424.</v>
      </c>
      <c r="AS1519" s="70"/>
      <c r="AV1519" s="114"/>
    </row>
    <row r="1520" spans="1:48" ht="22.5" customHeight="1" x14ac:dyDescent="0.25">
      <c r="A1520" s="93" t="str">
        <f t="shared" si="235"/>
        <v>1425.</v>
      </c>
      <c r="B1520" s="93">
        <v>3746</v>
      </c>
      <c r="C1520" s="222" t="s">
        <v>1954</v>
      </c>
      <c r="D1520" s="8">
        <v>1975</v>
      </c>
      <c r="E1520" s="8" t="s">
        <v>23</v>
      </c>
      <c r="F1520" s="8" t="s">
        <v>24</v>
      </c>
      <c r="G1520" s="14">
        <v>2</v>
      </c>
      <c r="H1520" s="14">
        <v>3</v>
      </c>
      <c r="I1520" s="13">
        <v>1959.8</v>
      </c>
      <c r="J1520" s="11">
        <v>858.2</v>
      </c>
      <c r="K1520" s="13">
        <v>858.2</v>
      </c>
      <c r="L1520" s="36">
        <v>30</v>
      </c>
      <c r="M1520" s="15">
        <f t="shared" si="239"/>
        <v>950822.3</v>
      </c>
      <c r="N1520" s="103"/>
      <c r="O1520" s="6"/>
      <c r="P1520" s="6"/>
      <c r="Q1520" s="11">
        <f t="shared" si="238"/>
        <v>950822.3</v>
      </c>
      <c r="R1520" s="15">
        <f>283035.91+667786.39</f>
        <v>950822.3</v>
      </c>
      <c r="S1520" s="98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1"/>
      <c r="AD1520" s="11"/>
      <c r="AE1520" s="15"/>
      <c r="AF1520" s="203"/>
      <c r="AG1520" s="29" t="s">
        <v>1496</v>
      </c>
      <c r="AH1520" s="118"/>
      <c r="AI1520" s="95"/>
      <c r="AJ1520" s="182" t="s">
        <v>1402</v>
      </c>
      <c r="AK1520" s="182"/>
      <c r="AL1520" s="182"/>
      <c r="AM1520" s="182"/>
      <c r="AN1520" s="182"/>
      <c r="AO1520" s="70">
        <f>MAX(AO$26:AO1519)+1</f>
        <v>1425</v>
      </c>
      <c r="AP1520" s="70" t="s">
        <v>142</v>
      </c>
      <c r="AQ1520" s="70" t="str">
        <f t="shared" si="236"/>
        <v>1425.</v>
      </c>
      <c r="AS1520" s="70"/>
      <c r="AV1520" s="114"/>
    </row>
    <row r="1521" spans="1:48" ht="22.5" customHeight="1" x14ac:dyDescent="0.25">
      <c r="A1521" s="93" t="str">
        <f t="shared" si="235"/>
        <v>1426.</v>
      </c>
      <c r="B1521" s="93">
        <v>3700</v>
      </c>
      <c r="C1521" s="222" t="s">
        <v>1955</v>
      </c>
      <c r="D1521" s="8">
        <v>1985</v>
      </c>
      <c r="E1521" s="8" t="s">
        <v>23</v>
      </c>
      <c r="F1521" s="8" t="s">
        <v>24</v>
      </c>
      <c r="G1521" s="14">
        <v>5</v>
      </c>
      <c r="H1521" s="14">
        <v>3</v>
      </c>
      <c r="I1521" s="13">
        <v>3799.4</v>
      </c>
      <c r="J1521" s="11">
        <v>2813.1</v>
      </c>
      <c r="K1521" s="13">
        <v>2813.1</v>
      </c>
      <c r="L1521" s="36">
        <v>149</v>
      </c>
      <c r="M1521" s="15">
        <f t="shared" si="239"/>
        <v>1553316.68</v>
      </c>
      <c r="N1521" s="103"/>
      <c r="O1521" s="6"/>
      <c r="P1521" s="6"/>
      <c r="Q1521" s="11">
        <f t="shared" si="238"/>
        <v>1553316.68</v>
      </c>
      <c r="R1521" s="15">
        <v>1553316.68</v>
      </c>
      <c r="S1521" s="98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1"/>
      <c r="AD1521" s="11"/>
      <c r="AE1521" s="15"/>
      <c r="AF1521" s="203"/>
      <c r="AG1521" s="29" t="s">
        <v>1496</v>
      </c>
      <c r="AH1521" s="118"/>
      <c r="AI1521" s="95"/>
      <c r="AJ1521" s="182" t="s">
        <v>1399</v>
      </c>
      <c r="AK1521" s="182"/>
      <c r="AL1521" s="182"/>
      <c r="AM1521" s="182"/>
      <c r="AN1521" s="182"/>
      <c r="AO1521" s="70">
        <f>MAX(AO$26:AO1520)+1</f>
        <v>1426</v>
      </c>
      <c r="AP1521" s="70" t="s">
        <v>142</v>
      </c>
      <c r="AQ1521" s="70" t="str">
        <f t="shared" si="236"/>
        <v>1426.</v>
      </c>
      <c r="AS1521" s="70"/>
      <c r="AV1521" s="114"/>
    </row>
    <row r="1522" spans="1:48" ht="22.5" customHeight="1" x14ac:dyDescent="0.25">
      <c r="A1522" s="93" t="str">
        <f t="shared" si="235"/>
        <v>1427.</v>
      </c>
      <c r="B1522" s="93">
        <v>3733</v>
      </c>
      <c r="C1522" s="222" t="s">
        <v>1957</v>
      </c>
      <c r="D1522" s="8">
        <v>1970</v>
      </c>
      <c r="E1522" s="8" t="s">
        <v>23</v>
      </c>
      <c r="F1522" s="8" t="s">
        <v>24</v>
      </c>
      <c r="G1522" s="14">
        <v>2</v>
      </c>
      <c r="H1522" s="14">
        <v>3</v>
      </c>
      <c r="I1522" s="13">
        <v>1580</v>
      </c>
      <c r="J1522" s="11">
        <v>915</v>
      </c>
      <c r="K1522" s="13">
        <v>915</v>
      </c>
      <c r="L1522" s="36">
        <v>38</v>
      </c>
      <c r="M1522" s="15">
        <f t="shared" si="239"/>
        <v>2737903.97</v>
      </c>
      <c r="N1522" s="103"/>
      <c r="O1522" s="6"/>
      <c r="P1522" s="6"/>
      <c r="Q1522" s="11">
        <f>M1522</f>
        <v>2737903.97</v>
      </c>
      <c r="R1522" s="15">
        <f>447066.91+2290837.06</f>
        <v>2737903.97</v>
      </c>
      <c r="S1522" s="98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1"/>
      <c r="AD1522" s="11"/>
      <c r="AE1522" s="15"/>
      <c r="AF1522" s="203"/>
      <c r="AG1522" s="29" t="s">
        <v>1496</v>
      </c>
      <c r="AH1522" s="118"/>
      <c r="AI1522" s="95"/>
      <c r="AJ1522" s="182" t="s">
        <v>1394</v>
      </c>
      <c r="AK1522" s="182"/>
      <c r="AL1522" s="182"/>
      <c r="AM1522" s="182"/>
      <c r="AN1522" s="182"/>
      <c r="AO1522" s="70">
        <f>MAX(AO$26:AO1521)+1</f>
        <v>1427</v>
      </c>
      <c r="AP1522" s="70" t="s">
        <v>142</v>
      </c>
      <c r="AQ1522" s="70" t="str">
        <f>CONCATENATE(AO1522,AP1522)</f>
        <v>1427.</v>
      </c>
      <c r="AS1522" s="70"/>
      <c r="AV1522" s="114"/>
    </row>
    <row r="1523" spans="1:48" ht="22.5" customHeight="1" x14ac:dyDescent="0.25">
      <c r="A1523" s="93" t="str">
        <f t="shared" si="235"/>
        <v>1428.</v>
      </c>
      <c r="B1523" s="93">
        <v>3698</v>
      </c>
      <c r="C1523" s="222" t="s">
        <v>1956</v>
      </c>
      <c r="D1523" s="8">
        <v>1987</v>
      </c>
      <c r="E1523" s="8" t="s">
        <v>23</v>
      </c>
      <c r="F1523" s="8" t="s">
        <v>24</v>
      </c>
      <c r="G1523" s="14">
        <v>5</v>
      </c>
      <c r="H1523" s="14">
        <v>3</v>
      </c>
      <c r="I1523" s="13">
        <v>3741.8</v>
      </c>
      <c r="J1523" s="11">
        <v>3735.8</v>
      </c>
      <c r="K1523" s="13">
        <v>2735.8</v>
      </c>
      <c r="L1523" s="36">
        <v>137</v>
      </c>
      <c r="M1523" s="15">
        <f t="shared" si="239"/>
        <v>846090.25</v>
      </c>
      <c r="N1523" s="103"/>
      <c r="O1523" s="6"/>
      <c r="P1523" s="6"/>
      <c r="Q1523" s="11">
        <f t="shared" si="238"/>
        <v>846090.25</v>
      </c>
      <c r="R1523" s="15">
        <v>846090.25</v>
      </c>
      <c r="S1523" s="98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1"/>
      <c r="AD1523" s="11"/>
      <c r="AE1523" s="15"/>
      <c r="AF1523" s="203"/>
      <c r="AG1523" s="29" t="s">
        <v>1496</v>
      </c>
      <c r="AH1523" s="118"/>
      <c r="AI1523" s="95"/>
      <c r="AJ1523" s="182" t="s">
        <v>1396</v>
      </c>
      <c r="AK1523" s="182"/>
      <c r="AL1523" s="182"/>
      <c r="AM1523" s="182"/>
      <c r="AN1523" s="182"/>
      <c r="AO1523" s="70">
        <f>MAX(AO$26:AO1522)+1</f>
        <v>1428</v>
      </c>
      <c r="AP1523" s="70" t="s">
        <v>142</v>
      </c>
      <c r="AQ1523" s="70" t="str">
        <f t="shared" si="236"/>
        <v>1428.</v>
      </c>
      <c r="AS1523" s="70"/>
      <c r="AV1523" s="114"/>
    </row>
    <row r="1524" spans="1:48" ht="22.5" customHeight="1" x14ac:dyDescent="0.25">
      <c r="A1524" s="93" t="str">
        <f t="shared" si="235"/>
        <v>1429.</v>
      </c>
      <c r="B1524" s="93">
        <v>3747</v>
      </c>
      <c r="C1524" s="222" t="s">
        <v>1965</v>
      </c>
      <c r="D1524" s="8">
        <v>1970</v>
      </c>
      <c r="E1524" s="8" t="s">
        <v>23</v>
      </c>
      <c r="F1524" s="8" t="s">
        <v>24</v>
      </c>
      <c r="G1524" s="14">
        <v>2</v>
      </c>
      <c r="H1524" s="14">
        <v>3</v>
      </c>
      <c r="I1524" s="13">
        <v>2232.12</v>
      </c>
      <c r="J1524" s="11">
        <v>913.2</v>
      </c>
      <c r="K1524" s="13">
        <v>913.2</v>
      </c>
      <c r="L1524" s="36">
        <v>34</v>
      </c>
      <c r="M1524" s="15">
        <f t="shared" si="239"/>
        <v>398982.85</v>
      </c>
      <c r="N1524" s="103"/>
      <c r="O1524" s="6"/>
      <c r="P1524" s="6"/>
      <c r="Q1524" s="11">
        <f>M1524</f>
        <v>398982.85</v>
      </c>
      <c r="R1524" s="15">
        <v>398982.85</v>
      </c>
      <c r="S1524" s="98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1"/>
      <c r="AD1524" s="11"/>
      <c r="AE1524" s="15"/>
      <c r="AF1524" s="203"/>
      <c r="AG1524" s="29" t="s">
        <v>1496</v>
      </c>
      <c r="AH1524" s="118"/>
      <c r="AI1524" s="95"/>
      <c r="AJ1524" s="182" t="s">
        <v>1393</v>
      </c>
      <c r="AK1524" s="182"/>
      <c r="AL1524" s="182"/>
      <c r="AM1524" s="182"/>
      <c r="AN1524" s="182"/>
      <c r="AO1524" s="70">
        <f>MAX(AO$26:AO1523)+1</f>
        <v>1429</v>
      </c>
      <c r="AP1524" s="70" t="s">
        <v>142</v>
      </c>
      <c r="AQ1524" s="70" t="str">
        <f>CONCATENATE(AO1524,AP1524)</f>
        <v>1429.</v>
      </c>
      <c r="AS1524" s="70"/>
      <c r="AV1524" s="114"/>
    </row>
    <row r="1525" spans="1:48" ht="22.5" customHeight="1" x14ac:dyDescent="0.25">
      <c r="A1525" s="93" t="str">
        <f t="shared" si="235"/>
        <v>1430.</v>
      </c>
      <c r="B1525" s="93">
        <v>3637</v>
      </c>
      <c r="C1525" s="222" t="s">
        <v>1970</v>
      </c>
      <c r="D1525" s="8">
        <v>1990</v>
      </c>
      <c r="E1525" s="8" t="s">
        <v>23</v>
      </c>
      <c r="F1525" s="8" t="s">
        <v>26</v>
      </c>
      <c r="G1525" s="14">
        <v>3</v>
      </c>
      <c r="H1525" s="14">
        <v>2</v>
      </c>
      <c r="I1525" s="13">
        <v>1174</v>
      </c>
      <c r="J1525" s="11">
        <v>1130</v>
      </c>
      <c r="K1525" s="13">
        <v>1130</v>
      </c>
      <c r="L1525" s="36">
        <v>27</v>
      </c>
      <c r="M1525" s="15">
        <f t="shared" si="239"/>
        <v>376017.68</v>
      </c>
      <c r="N1525" s="103"/>
      <c r="O1525" s="6"/>
      <c r="P1525" s="6"/>
      <c r="Q1525" s="11">
        <f t="shared" ref="Q1525:Q1526" si="240">M1525</f>
        <v>376017.68</v>
      </c>
      <c r="R1525" s="15">
        <v>376017.68</v>
      </c>
      <c r="S1525" s="98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1"/>
      <c r="AD1525" s="11"/>
      <c r="AE1525" s="15"/>
      <c r="AF1525" s="203"/>
      <c r="AG1525" s="29" t="s">
        <v>1496</v>
      </c>
      <c r="AH1525" s="118"/>
      <c r="AI1525" s="95"/>
      <c r="AJ1525" s="182" t="s">
        <v>1393</v>
      </c>
      <c r="AK1525" s="182"/>
      <c r="AL1525" s="182"/>
      <c r="AM1525" s="182"/>
      <c r="AN1525" s="182"/>
      <c r="AO1525" s="70">
        <f>MAX(AO$26:AO1524)+1</f>
        <v>1430</v>
      </c>
      <c r="AP1525" s="70" t="s">
        <v>142</v>
      </c>
      <c r="AQ1525" s="70" t="str">
        <f t="shared" ref="AQ1525:AQ1530" si="241">CONCATENATE(AO1525,AP1525)</f>
        <v>1430.</v>
      </c>
      <c r="AS1525" s="70"/>
      <c r="AV1525" s="114"/>
    </row>
    <row r="1526" spans="1:48" ht="22.5" customHeight="1" x14ac:dyDescent="0.25">
      <c r="A1526" s="93" t="str">
        <f t="shared" si="235"/>
        <v>1431.</v>
      </c>
      <c r="B1526" s="93">
        <v>3726</v>
      </c>
      <c r="C1526" s="222" t="s">
        <v>1952</v>
      </c>
      <c r="D1526" s="8">
        <v>1972</v>
      </c>
      <c r="E1526" s="8" t="s">
        <v>23</v>
      </c>
      <c r="F1526" s="8" t="s">
        <v>24</v>
      </c>
      <c r="G1526" s="14">
        <v>4</v>
      </c>
      <c r="H1526" s="14">
        <v>3</v>
      </c>
      <c r="I1526" s="13">
        <v>2327</v>
      </c>
      <c r="J1526" s="11">
        <v>1524.3</v>
      </c>
      <c r="K1526" s="13">
        <v>1009.4</v>
      </c>
      <c r="L1526" s="36">
        <v>84</v>
      </c>
      <c r="M1526" s="15">
        <f t="shared" si="239"/>
        <v>3874421.81</v>
      </c>
      <c r="N1526" s="103"/>
      <c r="O1526" s="6"/>
      <c r="P1526" s="6"/>
      <c r="Q1526" s="11">
        <f t="shared" si="240"/>
        <v>3874421.81</v>
      </c>
      <c r="R1526" s="15">
        <v>3874421.81</v>
      </c>
      <c r="S1526" s="98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1"/>
      <c r="AD1526" s="11"/>
      <c r="AE1526" s="15"/>
      <c r="AF1526" s="203"/>
      <c r="AG1526" s="29" t="s">
        <v>1496</v>
      </c>
      <c r="AH1526" s="118"/>
      <c r="AI1526" s="95"/>
      <c r="AJ1526" s="182" t="s">
        <v>1395</v>
      </c>
      <c r="AK1526" s="182"/>
      <c r="AL1526" s="182"/>
      <c r="AM1526" s="182"/>
      <c r="AN1526" s="182"/>
      <c r="AO1526" s="70">
        <f>MAX(AO$26:AO1525)+1</f>
        <v>1431</v>
      </c>
      <c r="AP1526" s="70" t="s">
        <v>142</v>
      </c>
      <c r="AQ1526" s="70" t="str">
        <f t="shared" si="241"/>
        <v>1431.</v>
      </c>
      <c r="AS1526" s="70"/>
      <c r="AV1526" s="114"/>
    </row>
    <row r="1527" spans="1:48" ht="22.5" customHeight="1" x14ac:dyDescent="0.25">
      <c r="A1527" s="93" t="str">
        <f t="shared" si="235"/>
        <v>1432.</v>
      </c>
      <c r="B1527" s="93">
        <v>3719</v>
      </c>
      <c r="C1527" s="222" t="s">
        <v>1958</v>
      </c>
      <c r="D1527" s="8">
        <v>1990</v>
      </c>
      <c r="E1527" s="8" t="s">
        <v>23</v>
      </c>
      <c r="F1527" s="8" t="s">
        <v>24</v>
      </c>
      <c r="G1527" s="14">
        <v>2</v>
      </c>
      <c r="H1527" s="14">
        <v>3</v>
      </c>
      <c r="I1527" s="13">
        <v>952.5</v>
      </c>
      <c r="J1527" s="11">
        <v>805.5</v>
      </c>
      <c r="K1527" s="13">
        <v>805.5</v>
      </c>
      <c r="L1527" s="36">
        <v>32</v>
      </c>
      <c r="M1527" s="15">
        <f t="shared" si="239"/>
        <v>944339.34</v>
      </c>
      <c r="N1527" s="103"/>
      <c r="O1527" s="6"/>
      <c r="P1527" s="6"/>
      <c r="Q1527" s="11">
        <f t="shared" si="238"/>
        <v>944339.34</v>
      </c>
      <c r="R1527" s="15">
        <v>831600</v>
      </c>
      <c r="S1527" s="98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1"/>
      <c r="AD1527" s="11"/>
      <c r="AE1527" s="15"/>
      <c r="AF1527" s="203">
        <v>112739.34</v>
      </c>
      <c r="AG1527" s="29" t="s">
        <v>2336</v>
      </c>
      <c r="AH1527" s="118"/>
      <c r="AI1527" s="95"/>
      <c r="AJ1527" s="182" t="s">
        <v>1406</v>
      </c>
      <c r="AK1527" s="182"/>
      <c r="AL1527" s="182"/>
      <c r="AM1527" s="182"/>
      <c r="AN1527" s="182"/>
      <c r="AO1527" s="70">
        <f>MAX(AO$26:AO1526)+1</f>
        <v>1432</v>
      </c>
      <c r="AP1527" s="70" t="s">
        <v>142</v>
      </c>
      <c r="AQ1527" s="70" t="str">
        <f t="shared" si="241"/>
        <v>1432.</v>
      </c>
      <c r="AS1527" s="70"/>
      <c r="AV1527" s="114"/>
    </row>
    <row r="1528" spans="1:48" ht="22.5" customHeight="1" x14ac:dyDescent="0.25">
      <c r="A1528" s="93" t="str">
        <f t="shared" si="235"/>
        <v>1433.</v>
      </c>
      <c r="B1528" s="93">
        <v>3644</v>
      </c>
      <c r="C1528" s="222" t="s">
        <v>791</v>
      </c>
      <c r="D1528" s="8">
        <v>1978</v>
      </c>
      <c r="E1528" s="8" t="s">
        <v>23</v>
      </c>
      <c r="F1528" s="8" t="s">
        <v>24</v>
      </c>
      <c r="G1528" s="14">
        <v>2</v>
      </c>
      <c r="H1528" s="14">
        <v>2</v>
      </c>
      <c r="I1528" s="13">
        <v>684</v>
      </c>
      <c r="J1528" s="11">
        <v>640</v>
      </c>
      <c r="K1528" s="13">
        <v>640</v>
      </c>
      <c r="L1528" s="36">
        <v>10</v>
      </c>
      <c r="M1528" s="15">
        <f t="shared" si="239"/>
        <v>967242.83</v>
      </c>
      <c r="N1528" s="103"/>
      <c r="O1528" s="6"/>
      <c r="P1528" s="6"/>
      <c r="Q1528" s="11">
        <f t="shared" ref="Q1528:Q1529" si="242">M1528</f>
        <v>967242.83</v>
      </c>
      <c r="R1528" s="15">
        <v>967242.83</v>
      </c>
      <c r="S1528" s="98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1"/>
      <c r="AD1528" s="11"/>
      <c r="AE1528" s="11"/>
      <c r="AF1528" s="203"/>
      <c r="AG1528" s="29" t="s">
        <v>2336</v>
      </c>
      <c r="AH1528" s="118"/>
      <c r="AI1528" s="95"/>
      <c r="AJ1528" s="182" t="s">
        <v>1395</v>
      </c>
      <c r="AK1528" s="182"/>
      <c r="AL1528" s="182"/>
      <c r="AM1528" s="182"/>
      <c r="AN1528" s="182"/>
      <c r="AO1528" s="70">
        <f>MAX(AO$26:AO1527)+1</f>
        <v>1433</v>
      </c>
      <c r="AP1528" s="70" t="s">
        <v>142</v>
      </c>
      <c r="AQ1528" s="70" t="str">
        <f t="shared" si="241"/>
        <v>1433.</v>
      </c>
      <c r="AS1528" s="70"/>
      <c r="AV1528" s="114"/>
    </row>
    <row r="1529" spans="1:48" ht="22.5" customHeight="1" x14ac:dyDescent="0.25">
      <c r="A1529" s="93" t="str">
        <f t="shared" ref="A1529" si="243">AQ1529</f>
        <v>1434.</v>
      </c>
      <c r="B1529" s="93">
        <v>3698</v>
      </c>
      <c r="C1529" s="222" t="s">
        <v>1956</v>
      </c>
      <c r="D1529" s="8">
        <v>1987</v>
      </c>
      <c r="E1529" s="8" t="s">
        <v>23</v>
      </c>
      <c r="F1529" s="8" t="s">
        <v>24</v>
      </c>
      <c r="G1529" s="14">
        <v>5</v>
      </c>
      <c r="H1529" s="14">
        <v>3</v>
      </c>
      <c r="I1529" s="13">
        <v>3741.8</v>
      </c>
      <c r="J1529" s="11">
        <v>3735.8</v>
      </c>
      <c r="K1529" s="13">
        <v>2735.8</v>
      </c>
      <c r="L1529" s="36">
        <v>137</v>
      </c>
      <c r="M1529" s="15">
        <f t="shared" si="239"/>
        <v>3136315</v>
      </c>
      <c r="N1529" s="103"/>
      <c r="O1529" s="6"/>
      <c r="P1529" s="6"/>
      <c r="Q1529" s="11">
        <f t="shared" si="242"/>
        <v>3136315</v>
      </c>
      <c r="R1529" s="15">
        <v>3136315</v>
      </c>
      <c r="S1529" s="98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1"/>
      <c r="AD1529" s="11"/>
      <c r="AE1529" s="15"/>
      <c r="AF1529" s="203"/>
      <c r="AG1529" s="29" t="s">
        <v>2336</v>
      </c>
      <c r="AH1529" s="118"/>
      <c r="AI1529" s="95"/>
      <c r="AJ1529" s="182" t="s">
        <v>1399</v>
      </c>
      <c r="AK1529" s="182"/>
      <c r="AL1529" s="182"/>
      <c r="AM1529" s="182"/>
      <c r="AN1529" s="182"/>
      <c r="AO1529" s="70">
        <f>MAX(AO$26:AO1528)+1</f>
        <v>1434</v>
      </c>
      <c r="AP1529" s="70" t="s">
        <v>142</v>
      </c>
      <c r="AQ1529" s="70" t="str">
        <f t="shared" si="241"/>
        <v>1434.</v>
      </c>
      <c r="AS1529" s="70"/>
      <c r="AV1529" s="114"/>
    </row>
    <row r="1530" spans="1:48" ht="22.5" customHeight="1" x14ac:dyDescent="0.25">
      <c r="A1530" s="93" t="str">
        <f t="shared" si="235"/>
        <v>1435.</v>
      </c>
      <c r="B1530" s="93">
        <v>3658</v>
      </c>
      <c r="C1530" s="222" t="s">
        <v>1959</v>
      </c>
      <c r="D1530" s="8">
        <v>1976</v>
      </c>
      <c r="E1530" s="8" t="s">
        <v>23</v>
      </c>
      <c r="F1530" s="8" t="s">
        <v>24</v>
      </c>
      <c r="G1530" s="14">
        <v>2</v>
      </c>
      <c r="H1530" s="14">
        <v>2</v>
      </c>
      <c r="I1530" s="13">
        <v>754.4</v>
      </c>
      <c r="J1530" s="11">
        <v>444.3</v>
      </c>
      <c r="K1530" s="13">
        <v>444.3</v>
      </c>
      <c r="L1530" s="36">
        <v>35</v>
      </c>
      <c r="M1530" s="15">
        <f t="shared" si="239"/>
        <v>4751370</v>
      </c>
      <c r="N1530" s="103"/>
      <c r="O1530" s="6"/>
      <c r="P1530" s="6"/>
      <c r="Q1530" s="11">
        <f t="shared" si="238"/>
        <v>4751370</v>
      </c>
      <c r="R1530" s="15">
        <v>4751370</v>
      </c>
      <c r="S1530" s="98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1"/>
      <c r="AD1530" s="11"/>
      <c r="AE1530" s="15"/>
      <c r="AF1530" s="203"/>
      <c r="AG1530" s="29" t="s">
        <v>2337</v>
      </c>
      <c r="AH1530" s="118"/>
      <c r="AI1530" s="95"/>
      <c r="AJ1530" s="182" t="s">
        <v>1395</v>
      </c>
      <c r="AK1530" s="182"/>
      <c r="AL1530" s="182"/>
      <c r="AM1530" s="182"/>
      <c r="AN1530" s="182"/>
      <c r="AO1530" s="70">
        <f>MAX(AO$26:AO1529)+1</f>
        <v>1435</v>
      </c>
      <c r="AP1530" s="70" t="s">
        <v>142</v>
      </c>
      <c r="AQ1530" s="70" t="str">
        <f t="shared" si="241"/>
        <v>1435.</v>
      </c>
      <c r="AS1530" s="70"/>
      <c r="AV1530" s="114"/>
    </row>
    <row r="1531" spans="1:48" ht="22.5" customHeight="1" x14ac:dyDescent="0.25">
      <c r="A1531" s="93" t="str">
        <f t="shared" si="235"/>
        <v>1436.</v>
      </c>
      <c r="B1531" s="93">
        <v>3657</v>
      </c>
      <c r="C1531" s="222" t="s">
        <v>1960</v>
      </c>
      <c r="D1531" s="8">
        <v>1978</v>
      </c>
      <c r="E1531" s="8" t="s">
        <v>23</v>
      </c>
      <c r="F1531" s="8" t="s">
        <v>24</v>
      </c>
      <c r="G1531" s="14">
        <v>2</v>
      </c>
      <c r="H1531" s="14">
        <v>2</v>
      </c>
      <c r="I1531" s="13">
        <v>775.7</v>
      </c>
      <c r="J1531" s="11">
        <v>471.5</v>
      </c>
      <c r="K1531" s="13">
        <v>471.5</v>
      </c>
      <c r="L1531" s="36">
        <v>31</v>
      </c>
      <c r="M1531" s="15">
        <f t="shared" si="239"/>
        <v>554580</v>
      </c>
      <c r="N1531" s="103"/>
      <c r="O1531" s="6"/>
      <c r="P1531" s="6"/>
      <c r="Q1531" s="11">
        <f t="shared" si="238"/>
        <v>554580</v>
      </c>
      <c r="R1531" s="15">
        <v>554580</v>
      </c>
      <c r="S1531" s="98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1"/>
      <c r="AD1531" s="11"/>
      <c r="AE1531" s="15"/>
      <c r="AF1531" s="203"/>
      <c r="AG1531" s="29" t="s">
        <v>2337</v>
      </c>
      <c r="AH1531" s="118"/>
      <c r="AI1531" s="95"/>
      <c r="AJ1531" s="182" t="s">
        <v>1396</v>
      </c>
      <c r="AK1531" s="182"/>
      <c r="AL1531" s="182"/>
      <c r="AM1531" s="182"/>
      <c r="AN1531" s="182"/>
      <c r="AO1531" s="70">
        <f>MAX(AO$26:AO1530)+1</f>
        <v>1436</v>
      </c>
      <c r="AP1531" s="70" t="s">
        <v>142</v>
      </c>
      <c r="AQ1531" s="70" t="str">
        <f t="shared" si="236"/>
        <v>1436.</v>
      </c>
      <c r="AS1531" s="70"/>
      <c r="AV1531" s="114"/>
    </row>
    <row r="1532" spans="1:48" ht="22.5" customHeight="1" x14ac:dyDescent="0.25">
      <c r="A1532" s="93" t="str">
        <f t="shared" si="235"/>
        <v>1437.</v>
      </c>
      <c r="B1532" s="93">
        <v>3640</v>
      </c>
      <c r="C1532" s="222" t="s">
        <v>1961</v>
      </c>
      <c r="D1532" s="8">
        <v>1979</v>
      </c>
      <c r="E1532" s="8" t="s">
        <v>23</v>
      </c>
      <c r="F1532" s="8" t="s">
        <v>25</v>
      </c>
      <c r="G1532" s="14">
        <v>2</v>
      </c>
      <c r="H1532" s="14">
        <v>2</v>
      </c>
      <c r="I1532" s="13">
        <v>499.5</v>
      </c>
      <c r="J1532" s="11">
        <v>446.3</v>
      </c>
      <c r="K1532" s="13">
        <v>446.3</v>
      </c>
      <c r="L1532" s="36">
        <v>12</v>
      </c>
      <c r="M1532" s="15">
        <f t="shared" si="239"/>
        <v>446745</v>
      </c>
      <c r="N1532" s="103"/>
      <c r="O1532" s="6"/>
      <c r="P1532" s="6"/>
      <c r="Q1532" s="11">
        <f t="shared" si="238"/>
        <v>446745</v>
      </c>
      <c r="R1532" s="15">
        <v>446745</v>
      </c>
      <c r="S1532" s="98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1"/>
      <c r="AD1532" s="11"/>
      <c r="AE1532" s="15"/>
      <c r="AF1532" s="203"/>
      <c r="AG1532" s="29" t="s">
        <v>2337</v>
      </c>
      <c r="AH1532" s="118"/>
      <c r="AI1532" s="95"/>
      <c r="AJ1532" s="182" t="s">
        <v>1396</v>
      </c>
      <c r="AK1532" s="182"/>
      <c r="AL1532" s="182"/>
      <c r="AM1532" s="182"/>
      <c r="AN1532" s="182"/>
      <c r="AO1532" s="70">
        <f>MAX(AO$26:AO1531)+1</f>
        <v>1437</v>
      </c>
      <c r="AP1532" s="70" t="s">
        <v>142</v>
      </c>
      <c r="AQ1532" s="70" t="str">
        <f t="shared" si="236"/>
        <v>1437.</v>
      </c>
      <c r="AS1532" s="70"/>
      <c r="AV1532" s="114"/>
    </row>
    <row r="1533" spans="1:48" ht="22.5" customHeight="1" x14ac:dyDescent="0.25">
      <c r="A1533" s="93" t="str">
        <f t="shared" si="235"/>
        <v>1438.</v>
      </c>
      <c r="B1533" s="93">
        <v>3662</v>
      </c>
      <c r="C1533" s="222" t="s">
        <v>1962</v>
      </c>
      <c r="D1533" s="8">
        <v>1972</v>
      </c>
      <c r="E1533" s="8" t="s">
        <v>23</v>
      </c>
      <c r="F1533" s="8" t="s">
        <v>24</v>
      </c>
      <c r="G1533" s="14">
        <v>2</v>
      </c>
      <c r="H1533" s="14">
        <v>2</v>
      </c>
      <c r="I1533" s="13">
        <v>855.34</v>
      </c>
      <c r="J1533" s="11">
        <v>426.8</v>
      </c>
      <c r="K1533" s="13">
        <v>426.8</v>
      </c>
      <c r="L1533" s="36">
        <v>23</v>
      </c>
      <c r="M1533" s="15">
        <f t="shared" si="239"/>
        <v>835965</v>
      </c>
      <c r="N1533" s="103"/>
      <c r="O1533" s="6"/>
      <c r="P1533" s="6"/>
      <c r="Q1533" s="11">
        <f t="shared" si="238"/>
        <v>835965</v>
      </c>
      <c r="R1533" s="15">
        <v>835965</v>
      </c>
      <c r="S1533" s="98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1"/>
      <c r="AD1533" s="11"/>
      <c r="AE1533" s="15"/>
      <c r="AF1533" s="203"/>
      <c r="AG1533" s="29" t="s">
        <v>2337</v>
      </c>
      <c r="AH1533" s="118"/>
      <c r="AI1533" s="95"/>
      <c r="AJ1533" s="182" t="s">
        <v>1393</v>
      </c>
      <c r="AK1533" s="182"/>
      <c r="AL1533" s="182"/>
      <c r="AM1533" s="182"/>
      <c r="AN1533" s="182"/>
      <c r="AO1533" s="70">
        <f>MAX(AO$26:AO1532)+1</f>
        <v>1438</v>
      </c>
      <c r="AP1533" s="70" t="s">
        <v>142</v>
      </c>
      <c r="AQ1533" s="70" t="str">
        <f t="shared" si="236"/>
        <v>1438.</v>
      </c>
      <c r="AS1533" s="70"/>
      <c r="AV1533" s="114"/>
    </row>
    <row r="1534" spans="1:48" ht="22.5" customHeight="1" x14ac:dyDescent="0.25">
      <c r="A1534" s="93" t="str">
        <f t="shared" si="235"/>
        <v>1439.</v>
      </c>
      <c r="B1534" s="93">
        <v>3670</v>
      </c>
      <c r="C1534" s="222" t="s">
        <v>1963</v>
      </c>
      <c r="D1534" s="8">
        <v>1968</v>
      </c>
      <c r="E1534" s="8" t="s">
        <v>23</v>
      </c>
      <c r="F1534" s="8" t="s">
        <v>24</v>
      </c>
      <c r="G1534" s="14">
        <v>2</v>
      </c>
      <c r="H1534" s="14">
        <v>1</v>
      </c>
      <c r="I1534" s="13">
        <v>385.9</v>
      </c>
      <c r="J1534" s="11">
        <v>365.9</v>
      </c>
      <c r="K1534" s="13">
        <v>221.1</v>
      </c>
      <c r="L1534" s="36">
        <v>12</v>
      </c>
      <c r="M1534" s="15">
        <f t="shared" si="239"/>
        <v>117178</v>
      </c>
      <c r="N1534" s="103"/>
      <c r="O1534" s="6"/>
      <c r="P1534" s="6"/>
      <c r="Q1534" s="11">
        <f t="shared" si="238"/>
        <v>117178</v>
      </c>
      <c r="R1534" s="15">
        <v>117178</v>
      </c>
      <c r="S1534" s="98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1"/>
      <c r="AD1534" s="11"/>
      <c r="AE1534" s="15"/>
      <c r="AF1534" s="203"/>
      <c r="AG1534" s="29" t="s">
        <v>2337</v>
      </c>
      <c r="AH1534" s="118"/>
      <c r="AI1534" s="95"/>
      <c r="AJ1534" s="182" t="s">
        <v>1393</v>
      </c>
      <c r="AK1534" s="182"/>
      <c r="AL1534" s="182"/>
      <c r="AM1534" s="182"/>
      <c r="AN1534" s="182"/>
      <c r="AO1534" s="70">
        <f>MAX(AO$26:AO1533)+1</f>
        <v>1439</v>
      </c>
      <c r="AP1534" s="70" t="s">
        <v>142</v>
      </c>
      <c r="AQ1534" s="70" t="str">
        <f t="shared" si="236"/>
        <v>1439.</v>
      </c>
      <c r="AS1534" s="70"/>
      <c r="AV1534" s="114"/>
    </row>
    <row r="1535" spans="1:48" ht="22.5" customHeight="1" x14ac:dyDescent="0.25">
      <c r="A1535" s="93" t="str">
        <f t="shared" si="235"/>
        <v>1440.</v>
      </c>
      <c r="B1535" s="93">
        <v>3749</v>
      </c>
      <c r="C1535" s="222" t="s">
        <v>1964</v>
      </c>
      <c r="D1535" s="8">
        <v>1970</v>
      </c>
      <c r="E1535" s="8" t="s">
        <v>23</v>
      </c>
      <c r="F1535" s="8" t="s">
        <v>24</v>
      </c>
      <c r="G1535" s="14">
        <v>2</v>
      </c>
      <c r="H1535" s="14">
        <v>2</v>
      </c>
      <c r="I1535" s="13">
        <v>2244.8000000000002</v>
      </c>
      <c r="J1535" s="11">
        <v>914.2</v>
      </c>
      <c r="K1535" s="13">
        <v>914.2</v>
      </c>
      <c r="L1535" s="36">
        <v>45</v>
      </c>
      <c r="M1535" s="15">
        <f t="shared" si="239"/>
        <v>564479</v>
      </c>
      <c r="N1535" s="103"/>
      <c r="O1535" s="6"/>
      <c r="P1535" s="6"/>
      <c r="Q1535" s="11">
        <f t="shared" si="238"/>
        <v>564479</v>
      </c>
      <c r="R1535" s="15">
        <v>564479</v>
      </c>
      <c r="S1535" s="98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1"/>
      <c r="AD1535" s="11"/>
      <c r="AE1535" s="15"/>
      <c r="AF1535" s="203"/>
      <c r="AG1535" s="29" t="s">
        <v>2337</v>
      </c>
      <c r="AH1535" s="118"/>
      <c r="AI1535" s="95"/>
      <c r="AJ1535" s="182" t="s">
        <v>1395</v>
      </c>
      <c r="AK1535" s="182"/>
      <c r="AL1535" s="182"/>
      <c r="AM1535" s="182"/>
      <c r="AN1535" s="182"/>
      <c r="AO1535" s="70">
        <f>MAX(AO$26:AO1534)+1</f>
        <v>1440</v>
      </c>
      <c r="AP1535" s="70" t="s">
        <v>142</v>
      </c>
      <c r="AQ1535" s="70" t="str">
        <f t="shared" si="236"/>
        <v>1440.</v>
      </c>
      <c r="AS1535" s="70"/>
      <c r="AV1535" s="114"/>
    </row>
    <row r="1536" spans="1:48" ht="22.5" customHeight="1" x14ac:dyDescent="0.25">
      <c r="A1536" s="93" t="str">
        <f t="shared" ref="A1536:A1593" si="244">AQ1536</f>
        <v>1441.</v>
      </c>
      <c r="B1536" s="93">
        <v>3748</v>
      </c>
      <c r="C1536" s="222" t="s">
        <v>1966</v>
      </c>
      <c r="D1536" s="8">
        <v>1970</v>
      </c>
      <c r="E1536" s="8" t="s">
        <v>23</v>
      </c>
      <c r="F1536" s="8" t="s">
        <v>24</v>
      </c>
      <c r="G1536" s="14">
        <v>2</v>
      </c>
      <c r="H1536" s="14">
        <v>3</v>
      </c>
      <c r="I1536" s="13">
        <v>2232.12</v>
      </c>
      <c r="J1536" s="11">
        <v>913.2</v>
      </c>
      <c r="K1536" s="13">
        <v>913.2</v>
      </c>
      <c r="L1536" s="36">
        <v>41</v>
      </c>
      <c r="M1536" s="15">
        <f t="shared" si="239"/>
        <v>422280</v>
      </c>
      <c r="N1536" s="103"/>
      <c r="O1536" s="6"/>
      <c r="P1536" s="6"/>
      <c r="Q1536" s="11">
        <f t="shared" si="238"/>
        <v>422280</v>
      </c>
      <c r="R1536" s="15">
        <v>422280</v>
      </c>
      <c r="S1536" s="98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1"/>
      <c r="AD1536" s="11"/>
      <c r="AE1536" s="15"/>
      <c r="AF1536" s="203"/>
      <c r="AG1536" s="29" t="s">
        <v>2337</v>
      </c>
      <c r="AH1536" s="118"/>
      <c r="AI1536" s="95"/>
      <c r="AJ1536" s="182" t="s">
        <v>1405</v>
      </c>
      <c r="AK1536" s="182"/>
      <c r="AL1536" s="182"/>
      <c r="AM1536" s="182"/>
      <c r="AN1536" s="182"/>
      <c r="AO1536" s="70">
        <f>MAX(AO$26:AO1535)+1</f>
        <v>1441</v>
      </c>
      <c r="AP1536" s="70" t="s">
        <v>142</v>
      </c>
      <c r="AQ1536" s="70" t="str">
        <f t="shared" ref="AQ1536:AQ1593" si="245">CONCATENATE(AO1536,AP1536)</f>
        <v>1441.</v>
      </c>
      <c r="AS1536" s="70"/>
      <c r="AV1536" s="114"/>
    </row>
    <row r="1537" spans="1:48" ht="22.5" customHeight="1" x14ac:dyDescent="0.25">
      <c r="A1537" s="93" t="str">
        <f t="shared" si="244"/>
        <v>1442.</v>
      </c>
      <c r="B1537" s="93">
        <v>3750</v>
      </c>
      <c r="C1537" s="222" t="s">
        <v>1967</v>
      </c>
      <c r="D1537" s="8">
        <v>1970</v>
      </c>
      <c r="E1537" s="8" t="s">
        <v>23</v>
      </c>
      <c r="F1537" s="8" t="s">
        <v>24</v>
      </c>
      <c r="G1537" s="14">
        <v>2</v>
      </c>
      <c r="H1537" s="14">
        <v>3</v>
      </c>
      <c r="I1537" s="13">
        <v>2201.6</v>
      </c>
      <c r="J1537" s="11">
        <v>915</v>
      </c>
      <c r="K1537" s="13">
        <v>915</v>
      </c>
      <c r="L1537" s="36">
        <v>51</v>
      </c>
      <c r="M1537" s="15">
        <f t="shared" si="239"/>
        <v>422280</v>
      </c>
      <c r="N1537" s="103"/>
      <c r="O1537" s="6"/>
      <c r="P1537" s="6"/>
      <c r="Q1537" s="11">
        <f t="shared" si="238"/>
        <v>422280</v>
      </c>
      <c r="R1537" s="15">
        <v>422280</v>
      </c>
      <c r="S1537" s="98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1"/>
      <c r="AD1537" s="11"/>
      <c r="AE1537" s="15"/>
      <c r="AF1537" s="203"/>
      <c r="AG1537" s="29" t="s">
        <v>2337</v>
      </c>
      <c r="AH1537" s="118"/>
      <c r="AI1537" s="95"/>
      <c r="AJ1537" s="182" t="s">
        <v>1405</v>
      </c>
      <c r="AK1537" s="182"/>
      <c r="AL1537" s="182"/>
      <c r="AM1537" s="182"/>
      <c r="AN1537" s="182"/>
      <c r="AO1537" s="70">
        <f>MAX(AO$26:AO1536)+1</f>
        <v>1442</v>
      </c>
      <c r="AP1537" s="70" t="s">
        <v>142</v>
      </c>
      <c r="AQ1537" s="70" t="str">
        <f t="shared" si="245"/>
        <v>1442.</v>
      </c>
      <c r="AS1537" s="70"/>
      <c r="AV1537" s="114"/>
    </row>
    <row r="1538" spans="1:48" ht="22.5" customHeight="1" x14ac:dyDescent="0.25">
      <c r="A1538" s="93" t="str">
        <f t="shared" si="244"/>
        <v>1443.</v>
      </c>
      <c r="B1538" s="93">
        <v>3676</v>
      </c>
      <c r="C1538" s="222" t="s">
        <v>1968</v>
      </c>
      <c r="D1538" s="8">
        <v>1935</v>
      </c>
      <c r="E1538" s="8" t="s">
        <v>23</v>
      </c>
      <c r="F1538" s="8" t="s">
        <v>25</v>
      </c>
      <c r="G1538" s="14">
        <v>2</v>
      </c>
      <c r="H1538" s="14">
        <v>1</v>
      </c>
      <c r="I1538" s="13">
        <v>521.5</v>
      </c>
      <c r="J1538" s="11">
        <v>459.9</v>
      </c>
      <c r="K1538" s="13">
        <v>459.9</v>
      </c>
      <c r="L1538" s="36">
        <v>15</v>
      </c>
      <c r="M1538" s="15">
        <f t="shared" si="239"/>
        <v>2466980</v>
      </c>
      <c r="N1538" s="103"/>
      <c r="O1538" s="6"/>
      <c r="P1538" s="6"/>
      <c r="Q1538" s="11">
        <f t="shared" si="238"/>
        <v>2466980</v>
      </c>
      <c r="R1538" s="15"/>
      <c r="S1538" s="98"/>
      <c r="T1538" s="15"/>
      <c r="U1538" s="15"/>
      <c r="V1538" s="15"/>
      <c r="W1538" s="15"/>
      <c r="X1538" s="15"/>
      <c r="Y1538" s="15">
        <v>620</v>
      </c>
      <c r="Z1538" s="15">
        <v>2466980</v>
      </c>
      <c r="AA1538" s="15"/>
      <c r="AB1538" s="15"/>
      <c r="AC1538" s="11"/>
      <c r="AD1538" s="11"/>
      <c r="AE1538" s="15"/>
      <c r="AF1538" s="203"/>
      <c r="AG1538" s="29" t="s">
        <v>2337</v>
      </c>
      <c r="AH1538" s="118"/>
      <c r="AI1538" s="95"/>
      <c r="AJ1538" s="182"/>
      <c r="AK1538" s="182"/>
      <c r="AL1538" s="182"/>
      <c r="AM1538" s="182"/>
      <c r="AN1538" s="182"/>
      <c r="AO1538" s="70">
        <f>MAX(AO$26:AO1537)+1</f>
        <v>1443</v>
      </c>
      <c r="AP1538" s="70" t="s">
        <v>142</v>
      </c>
      <c r="AQ1538" s="70" t="str">
        <f t="shared" si="245"/>
        <v>1443.</v>
      </c>
      <c r="AS1538" s="70"/>
      <c r="AV1538" s="114"/>
    </row>
    <row r="1539" spans="1:48" ht="22.5" customHeight="1" x14ac:dyDescent="0.25">
      <c r="A1539" s="93" t="str">
        <f t="shared" si="244"/>
        <v>1444.</v>
      </c>
      <c r="B1539" s="93">
        <v>3690</v>
      </c>
      <c r="C1539" s="222" t="s">
        <v>1969</v>
      </c>
      <c r="D1539" s="8">
        <v>1970</v>
      </c>
      <c r="E1539" s="8" t="s">
        <v>23</v>
      </c>
      <c r="F1539" s="8" t="s">
        <v>24</v>
      </c>
      <c r="G1539" s="14">
        <v>2</v>
      </c>
      <c r="H1539" s="14">
        <v>2</v>
      </c>
      <c r="I1539" s="13">
        <v>529.4</v>
      </c>
      <c r="J1539" s="11">
        <v>505.4</v>
      </c>
      <c r="K1539" s="13">
        <v>505.4</v>
      </c>
      <c r="L1539" s="36">
        <v>20</v>
      </c>
      <c r="M1539" s="15">
        <f t="shared" si="239"/>
        <v>185770</v>
      </c>
      <c r="N1539" s="103"/>
      <c r="O1539" s="6"/>
      <c r="P1539" s="6"/>
      <c r="Q1539" s="11">
        <f t="shared" si="238"/>
        <v>185770</v>
      </c>
      <c r="R1539" s="15">
        <v>185770</v>
      </c>
      <c r="S1539" s="98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1"/>
      <c r="AD1539" s="11"/>
      <c r="AE1539" s="15"/>
      <c r="AF1539" s="203"/>
      <c r="AG1539" s="29" t="s">
        <v>2337</v>
      </c>
      <c r="AH1539" s="118"/>
      <c r="AI1539" s="95"/>
      <c r="AJ1539" s="182" t="s">
        <v>1393</v>
      </c>
      <c r="AK1539" s="182"/>
      <c r="AL1539" s="182"/>
      <c r="AM1539" s="182"/>
      <c r="AN1539" s="182"/>
      <c r="AO1539" s="70">
        <f>MAX(AO$26:AO1538)+1</f>
        <v>1444</v>
      </c>
      <c r="AP1539" s="70" t="s">
        <v>142</v>
      </c>
      <c r="AQ1539" s="70" t="str">
        <f t="shared" si="245"/>
        <v>1444.</v>
      </c>
      <c r="AS1539" s="70"/>
      <c r="AV1539" s="114"/>
    </row>
    <row r="1540" spans="1:48" ht="22.5" customHeight="1" x14ac:dyDescent="0.25">
      <c r="A1540" s="93" t="str">
        <f t="shared" si="244"/>
        <v>1445.</v>
      </c>
      <c r="B1540" s="93">
        <v>5521</v>
      </c>
      <c r="C1540" s="222" t="s">
        <v>1241</v>
      </c>
      <c r="D1540" s="8">
        <v>1977</v>
      </c>
      <c r="E1540" s="8" t="s">
        <v>23</v>
      </c>
      <c r="F1540" s="8" t="s">
        <v>24</v>
      </c>
      <c r="G1540" s="14">
        <v>2</v>
      </c>
      <c r="H1540" s="14">
        <v>1</v>
      </c>
      <c r="I1540" s="13">
        <v>349.13</v>
      </c>
      <c r="J1540" s="11">
        <v>312.02999999999997</v>
      </c>
      <c r="K1540" s="13">
        <v>312.02999999999997</v>
      </c>
      <c r="L1540" s="36">
        <v>3</v>
      </c>
      <c r="M1540" s="15">
        <f t="shared" si="239"/>
        <v>114320</v>
      </c>
      <c r="N1540" s="103"/>
      <c r="O1540" s="6"/>
      <c r="P1540" s="6"/>
      <c r="Q1540" s="11">
        <f t="shared" si="238"/>
        <v>114320</v>
      </c>
      <c r="R1540" s="15">
        <v>114320</v>
      </c>
      <c r="S1540" s="98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1"/>
      <c r="AD1540" s="11"/>
      <c r="AE1540" s="15"/>
      <c r="AF1540" s="203"/>
      <c r="AG1540" s="29" t="s">
        <v>2337</v>
      </c>
      <c r="AH1540" s="118"/>
      <c r="AI1540" s="95"/>
      <c r="AJ1540" s="182" t="s">
        <v>1393</v>
      </c>
      <c r="AK1540" s="182"/>
      <c r="AL1540" s="182"/>
      <c r="AM1540" s="182"/>
      <c r="AN1540" s="182"/>
      <c r="AO1540" s="70">
        <f>MAX(AO$26:AO1539)+1</f>
        <v>1445</v>
      </c>
      <c r="AP1540" s="70" t="s">
        <v>142</v>
      </c>
      <c r="AQ1540" s="70" t="str">
        <f t="shared" si="245"/>
        <v>1445.</v>
      </c>
      <c r="AS1540" s="70"/>
      <c r="AV1540" s="114"/>
    </row>
    <row r="1541" spans="1:48" ht="22.5" customHeight="1" x14ac:dyDescent="0.25">
      <c r="A1541" s="93" t="str">
        <f t="shared" si="244"/>
        <v/>
      </c>
      <c r="B1541" s="93"/>
      <c r="C1541" s="236" t="s">
        <v>117</v>
      </c>
      <c r="D1541" s="8"/>
      <c r="E1541" s="8"/>
      <c r="F1541" s="8"/>
      <c r="G1541" s="14"/>
      <c r="H1541" s="14"/>
      <c r="I1541" s="6">
        <f>I1542+I1544+I1546</f>
        <v>8322.17</v>
      </c>
      <c r="J1541" s="6">
        <f>J1542+J1544+J1546</f>
        <v>7603.8</v>
      </c>
      <c r="K1541" s="6">
        <f>K1542+K1544+K1546</f>
        <v>7603.8</v>
      </c>
      <c r="L1541" s="34">
        <f>L1542+L1544+L1546</f>
        <v>340</v>
      </c>
      <c r="M1541" s="6">
        <f>M1542+M1544+M1546</f>
        <v>7171503.9400000004</v>
      </c>
      <c r="N1541" s="6"/>
      <c r="O1541" s="6"/>
      <c r="P1541" s="6"/>
      <c r="Q1541" s="6">
        <f>Q1542+Q1544+Q1546</f>
        <v>7171503.9400000004</v>
      </c>
      <c r="R1541" s="6">
        <f>R1542+R1544+R1546</f>
        <v>2527349.48</v>
      </c>
      <c r="S1541" s="6"/>
      <c r="T1541" s="6"/>
      <c r="U1541" s="6">
        <f>U1542+U1544+U1546</f>
        <v>1081.8399999999999</v>
      </c>
      <c r="V1541" s="6">
        <f>V1542+V1544+V1546</f>
        <v>3830337.62</v>
      </c>
      <c r="W1541" s="6"/>
      <c r="X1541" s="6"/>
      <c r="Y1541" s="6"/>
      <c r="Z1541" s="6"/>
      <c r="AA1541" s="6">
        <f>AA1542+AA1544+AA1546</f>
        <v>240</v>
      </c>
      <c r="AB1541" s="6">
        <f>AB1542+AB1544+AB1546</f>
        <v>813816.84000000008</v>
      </c>
      <c r="AC1541" s="6"/>
      <c r="AD1541" s="6"/>
      <c r="AE1541" s="6"/>
      <c r="AF1541" s="6"/>
      <c r="AG1541" s="30"/>
      <c r="AH1541" s="101"/>
      <c r="AI1541" s="159"/>
      <c r="AJ1541" s="182"/>
      <c r="AK1541" s="182"/>
      <c r="AL1541" s="182"/>
      <c r="AM1541" s="182"/>
      <c r="AN1541" s="182"/>
      <c r="AQ1541" s="70" t="str">
        <f t="shared" si="245"/>
        <v/>
      </c>
      <c r="AR1541" s="70"/>
      <c r="AS1541" s="70"/>
      <c r="AV1541" s="114"/>
    </row>
    <row r="1542" spans="1:48" ht="22.5" customHeight="1" x14ac:dyDescent="0.25">
      <c r="A1542" s="93" t="str">
        <f t="shared" si="244"/>
        <v/>
      </c>
      <c r="B1542" s="93"/>
      <c r="C1542" s="236" t="s">
        <v>188</v>
      </c>
      <c r="D1542" s="8"/>
      <c r="E1542" s="8"/>
      <c r="F1542" s="8"/>
      <c r="G1542" s="14"/>
      <c r="H1542" s="14"/>
      <c r="I1542" s="6">
        <f>SUM(I1543)</f>
        <v>458.38</v>
      </c>
      <c r="J1542" s="6">
        <f>SUM(J1543)</f>
        <v>415.3</v>
      </c>
      <c r="K1542" s="6">
        <f>SUM(K1543)</f>
        <v>415.3</v>
      </c>
      <c r="L1542" s="120">
        <f>SUM(L1543)</f>
        <v>23</v>
      </c>
      <c r="M1542" s="6">
        <f>SUM(M1543)</f>
        <v>1436506.56</v>
      </c>
      <c r="N1542" s="6"/>
      <c r="O1542" s="6"/>
      <c r="P1542" s="6"/>
      <c r="Q1542" s="6">
        <f>SUM(Q1543)</f>
        <v>1436506.56</v>
      </c>
      <c r="R1542" s="6"/>
      <c r="S1542" s="6"/>
      <c r="T1542" s="6"/>
      <c r="U1542" s="6">
        <f>SUM(U1543)</f>
        <v>437.7</v>
      </c>
      <c r="V1542" s="6">
        <f>SUM(V1543)</f>
        <v>1436506.56</v>
      </c>
      <c r="W1542" s="6"/>
      <c r="X1542" s="6"/>
      <c r="Y1542" s="6"/>
      <c r="Z1542" s="6"/>
      <c r="AA1542" s="6"/>
      <c r="AB1542" s="6"/>
      <c r="AC1542" s="6"/>
      <c r="AD1542" s="6"/>
      <c r="AE1542" s="6"/>
      <c r="AF1542" s="201"/>
      <c r="AG1542" s="30"/>
      <c r="AH1542" s="101"/>
      <c r="AI1542" s="159"/>
      <c r="AJ1542" s="182"/>
      <c r="AK1542" s="182"/>
      <c r="AL1542" s="182"/>
      <c r="AM1542" s="182"/>
      <c r="AN1542" s="182"/>
      <c r="AQ1542" s="70" t="str">
        <f t="shared" si="245"/>
        <v/>
      </c>
      <c r="AR1542" s="70"/>
      <c r="AS1542" s="70"/>
      <c r="AV1542" s="114"/>
    </row>
    <row r="1543" spans="1:48" ht="22.5" customHeight="1" x14ac:dyDescent="0.25">
      <c r="A1543" s="93" t="str">
        <f t="shared" si="244"/>
        <v>1446.</v>
      </c>
      <c r="B1543" s="93">
        <v>3758</v>
      </c>
      <c r="C1543" s="222" t="s">
        <v>913</v>
      </c>
      <c r="D1543" s="8">
        <v>1973</v>
      </c>
      <c r="E1543" s="8" t="s">
        <v>23</v>
      </c>
      <c r="F1543" s="8" t="s">
        <v>24</v>
      </c>
      <c r="G1543" s="8">
        <v>2</v>
      </c>
      <c r="H1543" s="8">
        <v>1</v>
      </c>
      <c r="I1543" s="13">
        <v>458.38</v>
      </c>
      <c r="J1543" s="11">
        <v>415.3</v>
      </c>
      <c r="K1543" s="13">
        <v>415.3</v>
      </c>
      <c r="L1543" s="36">
        <v>23</v>
      </c>
      <c r="M1543" s="15">
        <f>R1543+T1543+V1543+X1543+Z1543+AB1543+AE1543+AF1543</f>
        <v>1436506.56</v>
      </c>
      <c r="N1543" s="15"/>
      <c r="O1543" s="15"/>
      <c r="P1543" s="15"/>
      <c r="Q1543" s="11">
        <f>M1543</f>
        <v>1436506.56</v>
      </c>
      <c r="R1543" s="15"/>
      <c r="S1543" s="98"/>
      <c r="T1543" s="15"/>
      <c r="U1543" s="15">
        <v>437.7</v>
      </c>
      <c r="V1543" s="15">
        <v>1436506.56</v>
      </c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203"/>
      <c r="AG1543" s="29" t="s">
        <v>197</v>
      </c>
      <c r="AH1543" s="118"/>
      <c r="AI1543" s="169"/>
      <c r="AJ1543" s="182"/>
      <c r="AK1543" s="182"/>
      <c r="AL1543" s="182"/>
      <c r="AM1543" s="182"/>
      <c r="AN1543" s="182"/>
      <c r="AO1543" s="70">
        <f>MAX(AO$26:AO1542)+1</f>
        <v>1446</v>
      </c>
      <c r="AP1543" s="70" t="s">
        <v>142</v>
      </c>
      <c r="AQ1543" s="70" t="str">
        <f t="shared" si="245"/>
        <v>1446.</v>
      </c>
      <c r="AS1543" s="70"/>
      <c r="AV1543" s="114"/>
    </row>
    <row r="1544" spans="1:48" ht="22.5" customHeight="1" x14ac:dyDescent="0.25">
      <c r="A1544" s="93" t="str">
        <f t="shared" si="244"/>
        <v/>
      </c>
      <c r="B1544" s="93"/>
      <c r="C1544" s="236" t="s">
        <v>189</v>
      </c>
      <c r="D1544" s="8"/>
      <c r="E1544" s="8"/>
      <c r="F1544" s="8"/>
      <c r="G1544" s="14"/>
      <c r="H1544" s="14"/>
      <c r="I1544" s="6">
        <f>SUM(I1545)</f>
        <v>812</v>
      </c>
      <c r="J1544" s="6">
        <f>SUM(J1545)</f>
        <v>732.4</v>
      </c>
      <c r="K1544" s="6">
        <f>SUM(K1545)</f>
        <v>732.4</v>
      </c>
      <c r="L1544" s="120">
        <f>SUM(L1545)</f>
        <v>42</v>
      </c>
      <c r="M1544" s="6">
        <f>SUM(M1545)</f>
        <v>2393831.06</v>
      </c>
      <c r="N1544" s="6"/>
      <c r="O1544" s="6"/>
      <c r="P1544" s="6"/>
      <c r="Q1544" s="6">
        <f>SUM(Q1545)</f>
        <v>2393831.06</v>
      </c>
      <c r="R1544" s="6"/>
      <c r="S1544" s="6"/>
      <c r="T1544" s="6"/>
      <c r="U1544" s="6">
        <f>SUM(U1545)</f>
        <v>644.14</v>
      </c>
      <c r="V1544" s="6">
        <f>SUM(V1545)</f>
        <v>2393831.06</v>
      </c>
      <c r="W1544" s="6"/>
      <c r="X1544" s="6"/>
      <c r="Y1544" s="6"/>
      <c r="Z1544" s="6"/>
      <c r="AA1544" s="6"/>
      <c r="AB1544" s="6"/>
      <c r="AC1544" s="6"/>
      <c r="AD1544" s="6"/>
      <c r="AE1544" s="6"/>
      <c r="AF1544" s="201"/>
      <c r="AG1544" s="30"/>
      <c r="AH1544" s="101"/>
      <c r="AI1544" s="159"/>
      <c r="AJ1544" s="182"/>
      <c r="AK1544" s="182"/>
      <c r="AL1544" s="182"/>
      <c r="AM1544" s="182"/>
      <c r="AN1544" s="182"/>
      <c r="AQ1544" s="70" t="str">
        <f t="shared" si="245"/>
        <v/>
      </c>
      <c r="AR1544" s="70"/>
      <c r="AS1544" s="70"/>
      <c r="AV1544" s="114"/>
    </row>
    <row r="1545" spans="1:48" ht="21.75" customHeight="1" x14ac:dyDescent="0.25">
      <c r="A1545" s="93" t="str">
        <f t="shared" si="244"/>
        <v>1447.</v>
      </c>
      <c r="B1545" s="93">
        <v>3777</v>
      </c>
      <c r="C1545" s="222" t="s">
        <v>1242</v>
      </c>
      <c r="D1545" s="8">
        <v>1979</v>
      </c>
      <c r="E1545" s="8" t="s">
        <v>23</v>
      </c>
      <c r="F1545" s="8" t="s">
        <v>24</v>
      </c>
      <c r="G1545" s="14">
        <v>2</v>
      </c>
      <c r="H1545" s="14">
        <v>2</v>
      </c>
      <c r="I1545" s="13">
        <v>812</v>
      </c>
      <c r="J1545" s="11">
        <v>732.4</v>
      </c>
      <c r="K1545" s="13">
        <v>732.4</v>
      </c>
      <c r="L1545" s="36">
        <v>42</v>
      </c>
      <c r="M1545" s="15">
        <f>R1545+T1545+V1545+X1545+Z1545+AB1545+AE1545+AF1545</f>
        <v>2393831.06</v>
      </c>
      <c r="N1545" s="15"/>
      <c r="O1545" s="15"/>
      <c r="P1545" s="15"/>
      <c r="Q1545" s="11">
        <f>M1545</f>
        <v>2393831.06</v>
      </c>
      <c r="R1545" s="15"/>
      <c r="S1545" s="98"/>
      <c r="T1545" s="15"/>
      <c r="U1545" s="15">
        <v>644.14</v>
      </c>
      <c r="V1545" s="15">
        <v>2393831.06</v>
      </c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203"/>
      <c r="AG1545" s="29" t="s">
        <v>197</v>
      </c>
      <c r="AH1545" s="118"/>
      <c r="AI1545" s="159"/>
      <c r="AJ1545" s="182"/>
      <c r="AK1545" s="182"/>
      <c r="AL1545" s="182"/>
      <c r="AM1545" s="182"/>
      <c r="AN1545" s="182"/>
      <c r="AO1545" s="70">
        <f>MAX(AO$26:AO1544)+1</f>
        <v>1447</v>
      </c>
      <c r="AP1545" s="70" t="s">
        <v>142</v>
      </c>
      <c r="AQ1545" s="70" t="str">
        <f t="shared" si="245"/>
        <v>1447.</v>
      </c>
      <c r="AS1545" s="70"/>
      <c r="AV1545" s="114"/>
    </row>
    <row r="1546" spans="1:48" ht="21.75" customHeight="1" x14ac:dyDescent="0.25">
      <c r="A1546" s="93" t="str">
        <f t="shared" si="244"/>
        <v/>
      </c>
      <c r="B1546" s="93"/>
      <c r="C1546" s="236" t="s">
        <v>190</v>
      </c>
      <c r="D1546" s="8"/>
      <c r="E1546" s="8"/>
      <c r="F1546" s="8"/>
      <c r="G1546" s="14"/>
      <c r="H1546" s="14"/>
      <c r="I1546" s="6">
        <f>SUM(I1547:I1558)</f>
        <v>7051.79</v>
      </c>
      <c r="J1546" s="6">
        <f>SUM(J1547:J1558)</f>
        <v>6456.1</v>
      </c>
      <c r="K1546" s="6">
        <f>SUM(K1547:K1558)</f>
        <v>6456.1</v>
      </c>
      <c r="L1546" s="6">
        <f>SUM(L1547:L1558)</f>
        <v>275</v>
      </c>
      <c r="M1546" s="6">
        <f>SUM(M1547:M1558)</f>
        <v>3341166.3200000003</v>
      </c>
      <c r="N1546" s="6"/>
      <c r="O1546" s="6"/>
      <c r="P1546" s="6"/>
      <c r="Q1546" s="6">
        <f>SUM(Q1547:Q1558)</f>
        <v>3341166.3200000003</v>
      </c>
      <c r="R1546" s="6">
        <f>SUM(R1547:R1558)</f>
        <v>2527349.48</v>
      </c>
      <c r="S1546" s="6"/>
      <c r="T1546" s="6"/>
      <c r="U1546" s="6"/>
      <c r="V1546" s="6"/>
      <c r="W1546" s="6"/>
      <c r="X1546" s="6"/>
      <c r="Y1546" s="6"/>
      <c r="Z1546" s="6"/>
      <c r="AA1546" s="6">
        <f>SUM(AA1547:AA1558)</f>
        <v>240</v>
      </c>
      <c r="AB1546" s="6">
        <f>SUM(AB1547:AB1558)</f>
        <v>813816.84000000008</v>
      </c>
      <c r="AC1546" s="6"/>
      <c r="AD1546" s="6"/>
      <c r="AE1546" s="6"/>
      <c r="AF1546" s="6"/>
      <c r="AG1546" s="30"/>
      <c r="AH1546" s="101"/>
      <c r="AI1546" s="159"/>
      <c r="AJ1546" s="182"/>
      <c r="AK1546" s="182"/>
      <c r="AL1546" s="182"/>
      <c r="AM1546" s="182"/>
      <c r="AN1546" s="182"/>
      <c r="AQ1546" s="70" t="str">
        <f t="shared" si="245"/>
        <v/>
      </c>
      <c r="AR1546" s="70"/>
      <c r="AS1546" s="70"/>
      <c r="AV1546" s="114"/>
    </row>
    <row r="1547" spans="1:48" ht="21.75" customHeight="1" x14ac:dyDescent="0.25">
      <c r="A1547" s="93" t="str">
        <f t="shared" si="244"/>
        <v>1448.</v>
      </c>
      <c r="B1547" s="93">
        <v>3763</v>
      </c>
      <c r="C1547" s="222" t="s">
        <v>914</v>
      </c>
      <c r="D1547" s="8">
        <v>1991</v>
      </c>
      <c r="E1547" s="8" t="s">
        <v>23</v>
      </c>
      <c r="F1547" s="8" t="s">
        <v>24</v>
      </c>
      <c r="G1547" s="14">
        <v>2</v>
      </c>
      <c r="H1547" s="14">
        <v>1</v>
      </c>
      <c r="I1547" s="13">
        <v>516.6</v>
      </c>
      <c r="J1547" s="11">
        <v>468.5</v>
      </c>
      <c r="K1547" s="13">
        <v>468.5</v>
      </c>
      <c r="L1547" s="36">
        <v>18</v>
      </c>
      <c r="M1547" s="15">
        <f t="shared" ref="M1547:M1558" si="246">R1547+T1547+V1547+X1547+Z1547+AB1547+AE1547+AF1547</f>
        <v>185771.62</v>
      </c>
      <c r="N1547" s="15"/>
      <c r="O1547" s="15"/>
      <c r="P1547" s="15"/>
      <c r="Q1547" s="11">
        <f t="shared" ref="Q1547:Q1558" si="247">M1547</f>
        <v>185771.62</v>
      </c>
      <c r="R1547" s="15">
        <v>185771.62</v>
      </c>
      <c r="S1547" s="98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1"/>
      <c r="AF1547" s="203"/>
      <c r="AG1547" s="29" t="s">
        <v>197</v>
      </c>
      <c r="AH1547" s="118"/>
      <c r="AI1547" s="95"/>
      <c r="AJ1547" s="182" t="s">
        <v>1393</v>
      </c>
      <c r="AK1547" s="182"/>
      <c r="AL1547" s="182"/>
      <c r="AM1547" s="182"/>
      <c r="AN1547" s="182"/>
      <c r="AO1547" s="70">
        <f>MAX(AO$26:AO1546)+1</f>
        <v>1448</v>
      </c>
      <c r="AP1547" s="70" t="s">
        <v>142</v>
      </c>
      <c r="AQ1547" s="70" t="str">
        <f t="shared" si="245"/>
        <v>1448.</v>
      </c>
      <c r="AS1547" s="70"/>
      <c r="AV1547" s="114"/>
    </row>
    <row r="1548" spans="1:48" ht="22.5" customHeight="1" x14ac:dyDescent="0.25">
      <c r="A1548" s="93" t="str">
        <f t="shared" si="244"/>
        <v>1449.</v>
      </c>
      <c r="B1548" s="93">
        <v>3772</v>
      </c>
      <c r="C1548" s="222" t="s">
        <v>794</v>
      </c>
      <c r="D1548" s="8">
        <v>1970</v>
      </c>
      <c r="E1548" s="8" t="s">
        <v>23</v>
      </c>
      <c r="F1548" s="8" t="s">
        <v>24</v>
      </c>
      <c r="G1548" s="14">
        <v>2</v>
      </c>
      <c r="H1548" s="14">
        <v>2</v>
      </c>
      <c r="I1548" s="13">
        <v>532.12</v>
      </c>
      <c r="J1548" s="11">
        <v>483.7</v>
      </c>
      <c r="K1548" s="13">
        <v>483.7</v>
      </c>
      <c r="L1548" s="36">
        <v>21</v>
      </c>
      <c r="M1548" s="15">
        <f t="shared" si="246"/>
        <v>220206.1</v>
      </c>
      <c r="N1548" s="15"/>
      <c r="O1548" s="15"/>
      <c r="P1548" s="15"/>
      <c r="Q1548" s="11">
        <f t="shared" si="247"/>
        <v>220206.1</v>
      </c>
      <c r="R1548" s="15">
        <v>220206.1</v>
      </c>
      <c r="S1548" s="98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1"/>
      <c r="AD1548" s="11"/>
      <c r="AE1548" s="11"/>
      <c r="AF1548" s="203"/>
      <c r="AG1548" s="29" t="s">
        <v>197</v>
      </c>
      <c r="AH1548" s="118"/>
      <c r="AI1548" s="95"/>
      <c r="AJ1548" s="182" t="s">
        <v>1393</v>
      </c>
      <c r="AK1548" s="182"/>
      <c r="AL1548" s="182"/>
      <c r="AM1548" s="182"/>
      <c r="AN1548" s="182"/>
      <c r="AO1548" s="70">
        <f>MAX(AO$26:AO1547)+1</f>
        <v>1449</v>
      </c>
      <c r="AP1548" s="70" t="s">
        <v>142</v>
      </c>
      <c r="AQ1548" s="70" t="str">
        <f t="shared" si="245"/>
        <v>1449.</v>
      </c>
      <c r="AS1548" s="70"/>
      <c r="AV1548" s="114"/>
    </row>
    <row r="1549" spans="1:48" ht="22.5" customHeight="1" x14ac:dyDescent="0.25">
      <c r="A1549" s="93" t="str">
        <f t="shared" si="244"/>
        <v>1450.</v>
      </c>
      <c r="B1549" s="93">
        <v>3752</v>
      </c>
      <c r="C1549" s="222" t="s">
        <v>912</v>
      </c>
      <c r="D1549" s="8">
        <v>1975</v>
      </c>
      <c r="E1549" s="8" t="s">
        <v>23</v>
      </c>
      <c r="F1549" s="8" t="s">
        <v>24</v>
      </c>
      <c r="G1549" s="8">
        <v>2</v>
      </c>
      <c r="H1549" s="8">
        <v>2</v>
      </c>
      <c r="I1549" s="13">
        <v>817.3</v>
      </c>
      <c r="J1549" s="11">
        <v>750.1</v>
      </c>
      <c r="K1549" s="13">
        <v>750.1</v>
      </c>
      <c r="L1549" s="36">
        <v>25</v>
      </c>
      <c r="M1549" s="15">
        <f t="shared" si="246"/>
        <v>235865.83</v>
      </c>
      <c r="N1549" s="15"/>
      <c r="O1549" s="15"/>
      <c r="P1549" s="15"/>
      <c r="Q1549" s="11">
        <f t="shared" si="247"/>
        <v>235865.83</v>
      </c>
      <c r="R1549" s="15">
        <v>235865.83</v>
      </c>
      <c r="S1549" s="98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1"/>
      <c r="AF1549" s="203"/>
      <c r="AG1549" s="29" t="s">
        <v>197</v>
      </c>
      <c r="AH1549" s="118"/>
      <c r="AI1549" s="95"/>
      <c r="AJ1549" s="182" t="s">
        <v>1393</v>
      </c>
      <c r="AK1549" s="182"/>
      <c r="AL1549" s="182"/>
      <c r="AM1549" s="182"/>
      <c r="AN1549" s="182"/>
      <c r="AO1549" s="70">
        <f>MAX(AO$26:AO1548)+1</f>
        <v>1450</v>
      </c>
      <c r="AP1549" s="70" t="s">
        <v>142</v>
      </c>
      <c r="AQ1549" s="70" t="str">
        <f t="shared" si="245"/>
        <v>1450.</v>
      </c>
      <c r="AS1549" s="70"/>
      <c r="AV1549" s="114"/>
    </row>
    <row r="1550" spans="1:48" ht="22.5" customHeight="1" x14ac:dyDescent="0.25">
      <c r="A1550" s="93" t="str">
        <f t="shared" si="244"/>
        <v>1451.</v>
      </c>
      <c r="B1550" s="93">
        <v>3761</v>
      </c>
      <c r="C1550" s="222" t="s">
        <v>1971</v>
      </c>
      <c r="D1550" s="8">
        <v>1979</v>
      </c>
      <c r="E1550" s="8" t="s">
        <v>23</v>
      </c>
      <c r="F1550" s="8" t="s">
        <v>24</v>
      </c>
      <c r="G1550" s="8">
        <v>2</v>
      </c>
      <c r="H1550" s="8">
        <v>2</v>
      </c>
      <c r="I1550" s="13">
        <v>827.5</v>
      </c>
      <c r="J1550" s="11">
        <v>759.3</v>
      </c>
      <c r="K1550" s="13">
        <v>759.3</v>
      </c>
      <c r="L1550" s="36">
        <v>47</v>
      </c>
      <c r="M1550" s="15">
        <f t="shared" si="246"/>
        <v>561449.42000000004</v>
      </c>
      <c r="N1550" s="15"/>
      <c r="O1550" s="15"/>
      <c r="P1550" s="15"/>
      <c r="Q1550" s="11">
        <f t="shared" si="247"/>
        <v>561449.42000000004</v>
      </c>
      <c r="R1550" s="15"/>
      <c r="S1550" s="98"/>
      <c r="T1550" s="15"/>
      <c r="U1550" s="15"/>
      <c r="V1550" s="15"/>
      <c r="W1550" s="15"/>
      <c r="X1550" s="15"/>
      <c r="Y1550" s="15"/>
      <c r="Z1550" s="15"/>
      <c r="AA1550" s="15">
        <v>150</v>
      </c>
      <c r="AB1550" s="15">
        <v>561449.42000000004</v>
      </c>
      <c r="AC1550" s="15"/>
      <c r="AD1550" s="15"/>
      <c r="AE1550" s="11"/>
      <c r="AF1550" s="203"/>
      <c r="AG1550" s="29" t="s">
        <v>1496</v>
      </c>
      <c r="AH1550" s="118"/>
      <c r="AI1550" s="95"/>
      <c r="AJ1550" s="182"/>
      <c r="AK1550" s="182"/>
      <c r="AL1550" s="182"/>
      <c r="AM1550" s="182"/>
      <c r="AN1550" s="182"/>
      <c r="AO1550" s="70">
        <f>MAX(AO$26:AO1549)+1</f>
        <v>1451</v>
      </c>
      <c r="AP1550" s="70" t="s">
        <v>142</v>
      </c>
      <c r="AQ1550" s="70" t="str">
        <f t="shared" si="245"/>
        <v>1451.</v>
      </c>
      <c r="AS1550" s="70"/>
      <c r="AV1550" s="114"/>
    </row>
    <row r="1551" spans="1:48" ht="22.5" customHeight="1" x14ac:dyDescent="0.25">
      <c r="A1551" s="93" t="str">
        <f t="shared" si="244"/>
        <v>1452.</v>
      </c>
      <c r="B1551" s="93">
        <v>3769</v>
      </c>
      <c r="C1551" s="222" t="s">
        <v>1972</v>
      </c>
      <c r="D1551" s="8">
        <v>1961</v>
      </c>
      <c r="E1551" s="8" t="s">
        <v>23</v>
      </c>
      <c r="F1551" s="8" t="s">
        <v>24</v>
      </c>
      <c r="G1551" s="8">
        <v>2</v>
      </c>
      <c r="H1551" s="8">
        <v>1</v>
      </c>
      <c r="I1551" s="13">
        <v>346.25</v>
      </c>
      <c r="J1551" s="11">
        <v>315.39999999999998</v>
      </c>
      <c r="K1551" s="13">
        <v>315.39999999999998</v>
      </c>
      <c r="L1551" s="36">
        <v>6</v>
      </c>
      <c r="M1551" s="15">
        <f t="shared" si="246"/>
        <v>197511.52</v>
      </c>
      <c r="N1551" s="15"/>
      <c r="O1551" s="15"/>
      <c r="P1551" s="15"/>
      <c r="Q1551" s="11">
        <f t="shared" si="247"/>
        <v>197511.52</v>
      </c>
      <c r="R1551" s="15">
        <v>197511.52</v>
      </c>
      <c r="S1551" s="98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1"/>
      <c r="AF1551" s="203"/>
      <c r="AG1551" s="29" t="s">
        <v>1496</v>
      </c>
      <c r="AH1551" s="118"/>
      <c r="AI1551" s="95"/>
      <c r="AJ1551" s="182" t="s">
        <v>1393</v>
      </c>
      <c r="AK1551" s="182"/>
      <c r="AL1551" s="182"/>
      <c r="AM1551" s="182"/>
      <c r="AN1551" s="182"/>
      <c r="AO1551" s="70">
        <f>MAX(AO$26:AO1550)+1</f>
        <v>1452</v>
      </c>
      <c r="AP1551" s="70" t="s">
        <v>142</v>
      </c>
      <c r="AQ1551" s="70" t="str">
        <f t="shared" si="245"/>
        <v>1452.</v>
      </c>
      <c r="AS1551" s="70"/>
      <c r="AV1551" s="114"/>
    </row>
    <row r="1552" spans="1:48" ht="22.5" customHeight="1" x14ac:dyDescent="0.25">
      <c r="A1552" s="93" t="str">
        <f t="shared" si="244"/>
        <v>1453.</v>
      </c>
      <c r="B1552" s="93">
        <v>3760</v>
      </c>
      <c r="C1552" s="222" t="s">
        <v>1973</v>
      </c>
      <c r="D1552" s="8">
        <v>1984</v>
      </c>
      <c r="E1552" s="8" t="s">
        <v>23</v>
      </c>
      <c r="F1552" s="8" t="s">
        <v>24</v>
      </c>
      <c r="G1552" s="8">
        <v>2</v>
      </c>
      <c r="H1552" s="8">
        <v>2</v>
      </c>
      <c r="I1552" s="13">
        <v>745.3</v>
      </c>
      <c r="J1552" s="11">
        <v>681.6</v>
      </c>
      <c r="K1552" s="13">
        <v>681.6</v>
      </c>
      <c r="L1552" s="36">
        <v>20</v>
      </c>
      <c r="M1552" s="15">
        <f t="shared" si="246"/>
        <v>283301.95</v>
      </c>
      <c r="N1552" s="15"/>
      <c r="O1552" s="15"/>
      <c r="P1552" s="15"/>
      <c r="Q1552" s="11">
        <f t="shared" si="247"/>
        <v>283301.95</v>
      </c>
      <c r="R1552" s="15">
        <v>283301.95</v>
      </c>
      <c r="S1552" s="98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1"/>
      <c r="AF1552" s="203"/>
      <c r="AG1552" s="29" t="s">
        <v>1496</v>
      </c>
      <c r="AH1552" s="118"/>
      <c r="AI1552" s="95"/>
      <c r="AJ1552" s="182" t="s">
        <v>1405</v>
      </c>
      <c r="AK1552" s="182"/>
      <c r="AL1552" s="182"/>
      <c r="AM1552" s="182"/>
      <c r="AN1552" s="182"/>
      <c r="AO1552" s="70">
        <f>MAX(AO$26:AO1551)+1</f>
        <v>1453</v>
      </c>
      <c r="AP1552" s="70" t="s">
        <v>142</v>
      </c>
      <c r="AQ1552" s="70" t="str">
        <f t="shared" si="245"/>
        <v>1453.</v>
      </c>
      <c r="AS1552" s="70"/>
      <c r="AV1552" s="114"/>
    </row>
    <row r="1553" spans="1:48" ht="22.5" customHeight="1" x14ac:dyDescent="0.25">
      <c r="A1553" s="93" t="str">
        <f t="shared" si="244"/>
        <v>1454.</v>
      </c>
      <c r="B1553" s="93">
        <v>3774</v>
      </c>
      <c r="C1553" s="222" t="s">
        <v>1974</v>
      </c>
      <c r="D1553" s="8">
        <v>1970</v>
      </c>
      <c r="E1553" s="8" t="s">
        <v>23</v>
      </c>
      <c r="F1553" s="8" t="s">
        <v>24</v>
      </c>
      <c r="G1553" s="8">
        <v>2</v>
      </c>
      <c r="H1553" s="8">
        <v>1</v>
      </c>
      <c r="I1553" s="13">
        <v>365.4</v>
      </c>
      <c r="J1553" s="11">
        <v>334.9</v>
      </c>
      <c r="K1553" s="13">
        <v>334.9</v>
      </c>
      <c r="L1553" s="36">
        <v>16</v>
      </c>
      <c r="M1553" s="15">
        <f t="shared" si="246"/>
        <v>252367.42</v>
      </c>
      <c r="N1553" s="15"/>
      <c r="O1553" s="15"/>
      <c r="P1553" s="15"/>
      <c r="Q1553" s="11">
        <f t="shared" si="247"/>
        <v>252367.42</v>
      </c>
      <c r="R1553" s="15"/>
      <c r="S1553" s="98"/>
      <c r="T1553" s="15"/>
      <c r="U1553" s="15"/>
      <c r="V1553" s="15"/>
      <c r="W1553" s="15"/>
      <c r="X1553" s="15"/>
      <c r="Y1553" s="15"/>
      <c r="Z1553" s="15"/>
      <c r="AA1553" s="15">
        <v>90</v>
      </c>
      <c r="AB1553" s="15">
        <v>252367.42</v>
      </c>
      <c r="AC1553" s="15"/>
      <c r="AD1553" s="15"/>
      <c r="AE1553" s="11"/>
      <c r="AF1553" s="203"/>
      <c r="AG1553" s="29" t="s">
        <v>1496</v>
      </c>
      <c r="AH1553" s="118"/>
      <c r="AI1553" s="95"/>
      <c r="AJ1553" s="182"/>
      <c r="AK1553" s="182"/>
      <c r="AL1553" s="182"/>
      <c r="AM1553" s="182"/>
      <c r="AN1553" s="182"/>
      <c r="AO1553" s="70">
        <f>MAX(AO$26:AO1552)+1</f>
        <v>1454</v>
      </c>
      <c r="AP1553" s="70" t="s">
        <v>142</v>
      </c>
      <c r="AQ1553" s="70" t="str">
        <f t="shared" si="245"/>
        <v>1454.</v>
      </c>
      <c r="AS1553" s="70"/>
      <c r="AV1553" s="114"/>
    </row>
    <row r="1554" spans="1:48" ht="22.5" customHeight="1" x14ac:dyDescent="0.25">
      <c r="A1554" s="93" t="str">
        <f t="shared" si="244"/>
        <v>1455.</v>
      </c>
      <c r="B1554" s="93">
        <v>3756</v>
      </c>
      <c r="C1554" s="222" t="s">
        <v>1975</v>
      </c>
      <c r="D1554" s="8">
        <v>1972</v>
      </c>
      <c r="E1554" s="8" t="s">
        <v>23</v>
      </c>
      <c r="F1554" s="8" t="s">
        <v>24</v>
      </c>
      <c r="G1554" s="8">
        <v>2</v>
      </c>
      <c r="H1554" s="8">
        <v>2</v>
      </c>
      <c r="I1554" s="13">
        <v>543.29999999999995</v>
      </c>
      <c r="J1554" s="11">
        <v>493.6</v>
      </c>
      <c r="K1554" s="13">
        <v>493.6</v>
      </c>
      <c r="L1554" s="36">
        <v>18</v>
      </c>
      <c r="M1554" s="15">
        <f t="shared" si="246"/>
        <v>349550.56</v>
      </c>
      <c r="N1554" s="15"/>
      <c r="O1554" s="15"/>
      <c r="P1554" s="15"/>
      <c r="Q1554" s="11">
        <f t="shared" si="247"/>
        <v>349550.56</v>
      </c>
      <c r="R1554" s="15">
        <v>349550.56</v>
      </c>
      <c r="S1554" s="98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1"/>
      <c r="AF1554" s="203"/>
      <c r="AG1554" s="29" t="s">
        <v>1496</v>
      </c>
      <c r="AH1554" s="118"/>
      <c r="AI1554" s="95"/>
      <c r="AJ1554" s="182" t="s">
        <v>1393</v>
      </c>
      <c r="AK1554" s="182"/>
      <c r="AL1554" s="182"/>
      <c r="AM1554" s="182"/>
      <c r="AN1554" s="182"/>
      <c r="AO1554" s="70">
        <f>MAX(AO$26:AO1553)+1</f>
        <v>1455</v>
      </c>
      <c r="AP1554" s="70" t="s">
        <v>142</v>
      </c>
      <c r="AQ1554" s="70" t="str">
        <f t="shared" si="245"/>
        <v>1455.</v>
      </c>
      <c r="AS1554" s="70"/>
      <c r="AV1554" s="114"/>
    </row>
    <row r="1555" spans="1:48" ht="22.5" customHeight="1" x14ac:dyDescent="0.25">
      <c r="A1555" s="93" t="str">
        <f t="shared" si="244"/>
        <v>1456.</v>
      </c>
      <c r="B1555" s="93">
        <v>3754</v>
      </c>
      <c r="C1555" s="222" t="s">
        <v>1976</v>
      </c>
      <c r="D1555" s="8">
        <v>1975</v>
      </c>
      <c r="E1555" s="8" t="s">
        <v>23</v>
      </c>
      <c r="F1555" s="8" t="s">
        <v>24</v>
      </c>
      <c r="G1555" s="8">
        <v>2</v>
      </c>
      <c r="H1555" s="8">
        <v>2</v>
      </c>
      <c r="I1555" s="13">
        <v>826</v>
      </c>
      <c r="J1555" s="11">
        <v>759.3</v>
      </c>
      <c r="K1555" s="13">
        <v>759.3</v>
      </c>
      <c r="L1555" s="36">
        <v>32</v>
      </c>
      <c r="M1555" s="15">
        <f t="shared" si="246"/>
        <v>343733.78</v>
      </c>
      <c r="N1555" s="15"/>
      <c r="O1555" s="15"/>
      <c r="P1555" s="15"/>
      <c r="Q1555" s="11">
        <f t="shared" si="247"/>
        <v>343733.78</v>
      </c>
      <c r="R1555" s="15">
        <v>343733.78</v>
      </c>
      <c r="S1555" s="98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1"/>
      <c r="AF1555" s="203"/>
      <c r="AG1555" s="29" t="s">
        <v>1496</v>
      </c>
      <c r="AH1555" s="118"/>
      <c r="AI1555" s="95"/>
      <c r="AJ1555" s="182" t="s">
        <v>1393</v>
      </c>
      <c r="AK1555" s="182"/>
      <c r="AL1555" s="182"/>
      <c r="AM1555" s="182"/>
      <c r="AN1555" s="182"/>
      <c r="AO1555" s="70">
        <f>MAX(AO$26:AO1554)+1</f>
        <v>1456</v>
      </c>
      <c r="AP1555" s="70" t="s">
        <v>142</v>
      </c>
      <c r="AQ1555" s="70" t="str">
        <f t="shared" si="245"/>
        <v>1456.</v>
      </c>
      <c r="AS1555" s="70"/>
      <c r="AV1555" s="114"/>
    </row>
    <row r="1556" spans="1:48" ht="22.5" customHeight="1" x14ac:dyDescent="0.25">
      <c r="A1556" s="93" t="str">
        <f t="shared" si="244"/>
        <v>1457.</v>
      </c>
      <c r="B1556" s="93">
        <v>5515</v>
      </c>
      <c r="C1556" s="222" t="s">
        <v>1977</v>
      </c>
      <c r="D1556" s="8">
        <v>1980</v>
      </c>
      <c r="E1556" s="8" t="s">
        <v>23</v>
      </c>
      <c r="F1556" s="8" t="s">
        <v>24</v>
      </c>
      <c r="G1556" s="8">
        <v>2</v>
      </c>
      <c r="H1556" s="8">
        <v>1</v>
      </c>
      <c r="I1556" s="13">
        <v>504.8</v>
      </c>
      <c r="J1556" s="11">
        <v>480</v>
      </c>
      <c r="K1556" s="13">
        <v>480</v>
      </c>
      <c r="L1556" s="36">
        <v>10</v>
      </c>
      <c r="M1556" s="15">
        <f t="shared" si="246"/>
        <v>109361.21</v>
      </c>
      <c r="N1556" s="15"/>
      <c r="O1556" s="15"/>
      <c r="P1556" s="15"/>
      <c r="Q1556" s="11">
        <f t="shared" si="247"/>
        <v>109361.21</v>
      </c>
      <c r="R1556" s="15">
        <v>109361.21</v>
      </c>
      <c r="S1556" s="98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1"/>
      <c r="AF1556" s="203"/>
      <c r="AG1556" s="29" t="s">
        <v>1496</v>
      </c>
      <c r="AH1556" s="118"/>
      <c r="AI1556" s="95"/>
      <c r="AJ1556" s="182" t="s">
        <v>1393</v>
      </c>
      <c r="AK1556" s="182"/>
      <c r="AL1556" s="182"/>
      <c r="AM1556" s="182"/>
      <c r="AN1556" s="182"/>
      <c r="AO1556" s="70">
        <f>MAX(AO$26:AO1555)+1</f>
        <v>1457</v>
      </c>
      <c r="AP1556" s="70" t="s">
        <v>142</v>
      </c>
      <c r="AQ1556" s="70" t="str">
        <f t="shared" si="245"/>
        <v>1457.</v>
      </c>
      <c r="AS1556" s="70"/>
      <c r="AV1556" s="114"/>
    </row>
    <row r="1557" spans="1:48" ht="22.5" customHeight="1" x14ac:dyDescent="0.25">
      <c r="A1557" s="93" t="str">
        <f t="shared" si="244"/>
        <v>1458.</v>
      </c>
      <c r="B1557" s="93">
        <v>3759</v>
      </c>
      <c r="C1557" s="222" t="s">
        <v>1978</v>
      </c>
      <c r="D1557" s="8">
        <v>1978</v>
      </c>
      <c r="E1557" s="8" t="s">
        <v>23</v>
      </c>
      <c r="F1557" s="8" t="s">
        <v>24</v>
      </c>
      <c r="G1557" s="8">
        <v>2</v>
      </c>
      <c r="H1557" s="8">
        <v>2</v>
      </c>
      <c r="I1557" s="13">
        <v>538.5</v>
      </c>
      <c r="J1557" s="11">
        <v>489.4</v>
      </c>
      <c r="K1557" s="13">
        <v>489.4</v>
      </c>
      <c r="L1557" s="36">
        <v>43</v>
      </c>
      <c r="M1557" s="15">
        <f t="shared" si="246"/>
        <v>341491.03</v>
      </c>
      <c r="N1557" s="15"/>
      <c r="O1557" s="15"/>
      <c r="P1557" s="15"/>
      <c r="Q1557" s="11">
        <f t="shared" si="247"/>
        <v>341491.03</v>
      </c>
      <c r="R1557" s="15">
        <v>341491.03</v>
      </c>
      <c r="S1557" s="98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1"/>
      <c r="AF1557" s="203"/>
      <c r="AG1557" s="29" t="s">
        <v>1496</v>
      </c>
      <c r="AH1557" s="118"/>
      <c r="AI1557" s="95"/>
      <c r="AJ1557" s="182" t="s">
        <v>1393</v>
      </c>
      <c r="AK1557" s="182"/>
      <c r="AL1557" s="182"/>
      <c r="AM1557" s="182"/>
      <c r="AN1557" s="182"/>
      <c r="AO1557" s="70">
        <f>MAX(AO$26:AO1556)+1</f>
        <v>1458</v>
      </c>
      <c r="AP1557" s="70" t="s">
        <v>142</v>
      </c>
      <c r="AQ1557" s="70" t="str">
        <f t="shared" si="245"/>
        <v>1458.</v>
      </c>
      <c r="AS1557" s="70"/>
      <c r="AV1557" s="114"/>
    </row>
    <row r="1558" spans="1:48" ht="22.5" customHeight="1" x14ac:dyDescent="0.25">
      <c r="A1558" s="93" t="str">
        <f t="shared" si="244"/>
        <v>1459.</v>
      </c>
      <c r="B1558" s="93">
        <v>3762</v>
      </c>
      <c r="C1558" s="222" t="s">
        <v>1979</v>
      </c>
      <c r="D1558" s="8">
        <v>1988</v>
      </c>
      <c r="E1558" s="8" t="s">
        <v>23</v>
      </c>
      <c r="F1558" s="8" t="s">
        <v>24</v>
      </c>
      <c r="G1558" s="8">
        <v>2</v>
      </c>
      <c r="H1558" s="8">
        <v>1</v>
      </c>
      <c r="I1558" s="13">
        <v>488.72</v>
      </c>
      <c r="J1558" s="11">
        <v>440.3</v>
      </c>
      <c r="K1558" s="13">
        <v>440.3</v>
      </c>
      <c r="L1558" s="36">
        <v>19</v>
      </c>
      <c r="M1558" s="15">
        <f t="shared" si="246"/>
        <v>260555.88</v>
      </c>
      <c r="N1558" s="15"/>
      <c r="O1558" s="15"/>
      <c r="P1558" s="15"/>
      <c r="Q1558" s="11">
        <f t="shared" si="247"/>
        <v>260555.88</v>
      </c>
      <c r="R1558" s="15">
        <v>260555.88</v>
      </c>
      <c r="S1558" s="98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1"/>
      <c r="AF1558" s="203"/>
      <c r="AG1558" s="29" t="s">
        <v>1496</v>
      </c>
      <c r="AH1558" s="118"/>
      <c r="AI1558" s="95"/>
      <c r="AJ1558" s="182" t="s">
        <v>1393</v>
      </c>
      <c r="AK1558" s="182"/>
      <c r="AL1558" s="182"/>
      <c r="AM1558" s="182"/>
      <c r="AN1558" s="182"/>
      <c r="AO1558" s="70">
        <f>MAX(AO$26:AO1557)+1</f>
        <v>1459</v>
      </c>
      <c r="AP1558" s="70" t="s">
        <v>142</v>
      </c>
      <c r="AQ1558" s="70" t="str">
        <f t="shared" si="245"/>
        <v>1459.</v>
      </c>
      <c r="AS1558" s="70"/>
      <c r="AV1558" s="114"/>
    </row>
    <row r="1559" spans="1:48" ht="22.5" customHeight="1" x14ac:dyDescent="0.25">
      <c r="A1559" s="93" t="str">
        <f t="shared" si="244"/>
        <v/>
      </c>
      <c r="B1559" s="93"/>
      <c r="C1559" s="236" t="s">
        <v>118</v>
      </c>
      <c r="D1559" s="8"/>
      <c r="E1559" s="8"/>
      <c r="F1559" s="8"/>
      <c r="G1559" s="14"/>
      <c r="H1559" s="14"/>
      <c r="I1559" s="6">
        <f>I1560+I1573+I1593</f>
        <v>246342.56</v>
      </c>
      <c r="J1559" s="6">
        <f>J1560+J1573+J1593</f>
        <v>204846.62000000005</v>
      </c>
      <c r="K1559" s="6">
        <f>K1560+K1573+K1593</f>
        <v>199111.95</v>
      </c>
      <c r="L1559" s="34">
        <f>L1560+L1573+L1593</f>
        <v>9649</v>
      </c>
      <c r="M1559" s="6">
        <f>M1560+M1573+M1593</f>
        <v>198297579.77000004</v>
      </c>
      <c r="N1559" s="6"/>
      <c r="O1559" s="6"/>
      <c r="P1559" s="6"/>
      <c r="Q1559" s="6">
        <f>Q1560+Q1573+Q1593</f>
        <v>198297579.77000004</v>
      </c>
      <c r="R1559" s="6">
        <f>R1560+R1573+R1593</f>
        <v>64346107.689999998</v>
      </c>
      <c r="S1559" s="6"/>
      <c r="T1559" s="6"/>
      <c r="U1559" s="6">
        <f t="shared" ref="U1559:AB1559" si="248">U1560+U1573+U1593</f>
        <v>36930.229999999996</v>
      </c>
      <c r="V1559" s="6">
        <f t="shared" si="248"/>
        <v>108125064.38999999</v>
      </c>
      <c r="W1559" s="6">
        <f t="shared" si="248"/>
        <v>0</v>
      </c>
      <c r="X1559" s="6">
        <f t="shared" si="248"/>
        <v>0</v>
      </c>
      <c r="Y1559" s="6">
        <f t="shared" si="248"/>
        <v>18179.23</v>
      </c>
      <c r="Z1559" s="6">
        <f t="shared" si="248"/>
        <v>21649492.82</v>
      </c>
      <c r="AA1559" s="6">
        <f t="shared" si="248"/>
        <v>641.6</v>
      </c>
      <c r="AB1559" s="6">
        <f t="shared" si="248"/>
        <v>3092631.9000000004</v>
      </c>
      <c r="AC1559" s="6"/>
      <c r="AD1559" s="6"/>
      <c r="AE1559" s="6">
        <f>AE1560+AE1573+AE1593</f>
        <v>231424.26</v>
      </c>
      <c r="AF1559" s="6">
        <f>AF1560+AF1573+AF1593</f>
        <v>852858.71</v>
      </c>
      <c r="AG1559" s="30"/>
      <c r="AH1559" s="101"/>
      <c r="AI1559" s="167"/>
      <c r="AJ1559" s="182"/>
      <c r="AK1559" s="182"/>
      <c r="AL1559" s="182"/>
      <c r="AM1559" s="182"/>
      <c r="AN1559" s="182"/>
      <c r="AQ1559" s="70" t="str">
        <f t="shared" si="245"/>
        <v/>
      </c>
      <c r="AR1559" s="70"/>
      <c r="AS1559" s="70"/>
      <c r="AV1559" s="114"/>
    </row>
    <row r="1560" spans="1:48" ht="22.5" customHeight="1" x14ac:dyDescent="0.25">
      <c r="A1560" s="93" t="str">
        <f t="shared" si="244"/>
        <v/>
      </c>
      <c r="B1560" s="93"/>
      <c r="C1560" s="236" t="s">
        <v>188</v>
      </c>
      <c r="D1560" s="8"/>
      <c r="E1560" s="8"/>
      <c r="F1560" s="8"/>
      <c r="G1560" s="14"/>
      <c r="H1560" s="14"/>
      <c r="I1560" s="6">
        <f>SUM(I1561:I1572)</f>
        <v>37905.199999999997</v>
      </c>
      <c r="J1560" s="6">
        <f>SUM(J1561:J1572)</f>
        <v>29164.099999999995</v>
      </c>
      <c r="K1560" s="6">
        <f>SUM(K1561:K1572)</f>
        <v>29028.199999999997</v>
      </c>
      <c r="L1560" s="34">
        <f>SUM(L1561:L1572)</f>
        <v>1612</v>
      </c>
      <c r="M1560" s="6">
        <f>SUM(M1561:M1572)</f>
        <v>15938152.620000001</v>
      </c>
      <c r="N1560" s="6"/>
      <c r="O1560" s="6"/>
      <c r="P1560" s="6"/>
      <c r="Q1560" s="6">
        <f>SUM(Q1561:Q1572)</f>
        <v>15938152.620000001</v>
      </c>
      <c r="R1560" s="6">
        <f>SUM(R1561:R1572)</f>
        <v>121503.25</v>
      </c>
      <c r="S1560" s="6"/>
      <c r="T1560" s="6"/>
      <c r="U1560" s="6">
        <f>SUM(U1561:U1572)</f>
        <v>10294.799999999999</v>
      </c>
      <c r="V1560" s="6">
        <f>SUM(V1561:V1572)</f>
        <v>15206230.09</v>
      </c>
      <c r="W1560" s="6"/>
      <c r="X1560" s="6"/>
      <c r="Y1560" s="6"/>
      <c r="Z1560" s="6"/>
      <c r="AA1560" s="6">
        <f>SUM(AA1561:AA1572)</f>
        <v>88.6</v>
      </c>
      <c r="AB1560" s="6">
        <f>SUM(AB1561:AB1572)</f>
        <v>419060.17</v>
      </c>
      <c r="AC1560" s="6"/>
      <c r="AD1560" s="6"/>
      <c r="AE1560" s="6"/>
      <c r="AF1560" s="201">
        <f>SUM(AF1561:AF1572)</f>
        <v>191359.11</v>
      </c>
      <c r="AG1560" s="30"/>
      <c r="AH1560" s="101"/>
      <c r="AI1560" s="167"/>
      <c r="AJ1560" s="182"/>
      <c r="AK1560" s="182"/>
      <c r="AL1560" s="182"/>
      <c r="AM1560" s="182"/>
      <c r="AN1560" s="182"/>
      <c r="AQ1560" s="70" t="str">
        <f t="shared" si="245"/>
        <v/>
      </c>
      <c r="AR1560" s="70"/>
      <c r="AS1560" s="70"/>
      <c r="AV1560" s="114"/>
    </row>
    <row r="1561" spans="1:48" ht="22.5" customHeight="1" x14ac:dyDescent="0.25">
      <c r="A1561" s="93" t="str">
        <f t="shared" si="244"/>
        <v>1460.</v>
      </c>
      <c r="B1561" s="93">
        <v>3919</v>
      </c>
      <c r="C1561" s="225" t="s">
        <v>125</v>
      </c>
      <c r="D1561" s="8">
        <v>1960</v>
      </c>
      <c r="E1561" s="8"/>
      <c r="F1561" s="8" t="s">
        <v>24</v>
      </c>
      <c r="G1561" s="14">
        <v>2</v>
      </c>
      <c r="H1561" s="14">
        <v>2</v>
      </c>
      <c r="I1561" s="11">
        <v>504.9</v>
      </c>
      <c r="J1561" s="11">
        <v>450.2</v>
      </c>
      <c r="K1561" s="11">
        <v>399</v>
      </c>
      <c r="L1561" s="35">
        <v>13</v>
      </c>
      <c r="M1561" s="18">
        <f t="shared" ref="M1561:M1572" si="249">R1561+T1561+V1561+X1561+Z1561+AB1561+AE1561+AF1561</f>
        <v>1459166.16</v>
      </c>
      <c r="N1561" s="11"/>
      <c r="O1561" s="11"/>
      <c r="P1561" s="11"/>
      <c r="Q1561" s="11">
        <f t="shared" ref="Q1561:Q1572" si="250">M1561</f>
        <v>1459166.16</v>
      </c>
      <c r="R1561" s="11"/>
      <c r="S1561" s="11"/>
      <c r="T1561" s="11"/>
      <c r="U1561" s="11">
        <v>460</v>
      </c>
      <c r="V1561" s="11">
        <v>1459166.16</v>
      </c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201"/>
      <c r="AG1561" s="29" t="s">
        <v>197</v>
      </c>
      <c r="AH1561" s="118"/>
      <c r="AI1561" s="168"/>
      <c r="AJ1561" s="182"/>
      <c r="AK1561" s="182"/>
      <c r="AL1561" s="182"/>
      <c r="AM1561" s="182"/>
      <c r="AN1561" s="182"/>
      <c r="AO1561" s="70">
        <f>MAX(AO$26:AO1560)+1</f>
        <v>1460</v>
      </c>
      <c r="AP1561" s="70" t="s">
        <v>142</v>
      </c>
      <c r="AQ1561" s="70" t="str">
        <f t="shared" si="245"/>
        <v>1460.</v>
      </c>
      <c r="AS1561" s="70"/>
      <c r="AV1561" s="114"/>
    </row>
    <row r="1562" spans="1:48" ht="22.5" customHeight="1" x14ac:dyDescent="0.25">
      <c r="A1562" s="93" t="str">
        <f t="shared" si="244"/>
        <v>1461.</v>
      </c>
      <c r="B1562" s="93">
        <v>3933</v>
      </c>
      <c r="C1562" s="222" t="s">
        <v>807</v>
      </c>
      <c r="D1562" s="4">
        <v>1980</v>
      </c>
      <c r="E1562" s="4" t="s">
        <v>23</v>
      </c>
      <c r="F1562" s="4" t="s">
        <v>24</v>
      </c>
      <c r="G1562" s="10">
        <v>5</v>
      </c>
      <c r="H1562" s="10">
        <v>1</v>
      </c>
      <c r="I1562" s="18">
        <v>2240.6999999999998</v>
      </c>
      <c r="J1562" s="11">
        <v>2119.1</v>
      </c>
      <c r="K1562" s="18">
        <v>2119.1</v>
      </c>
      <c r="L1562" s="38">
        <v>108</v>
      </c>
      <c r="M1562" s="18">
        <f t="shared" si="249"/>
        <v>1216610.6100000001</v>
      </c>
      <c r="N1562" s="11"/>
      <c r="O1562" s="11"/>
      <c r="P1562" s="11"/>
      <c r="Q1562" s="11">
        <f t="shared" si="250"/>
        <v>1216610.6100000001</v>
      </c>
      <c r="R1562" s="18"/>
      <c r="S1562" s="38"/>
      <c r="T1562" s="18"/>
      <c r="U1562" s="18">
        <v>583.29999999999995</v>
      </c>
      <c r="V1562" s="18">
        <v>1216610.6100000001</v>
      </c>
      <c r="W1562" s="18"/>
      <c r="X1562" s="18"/>
      <c r="Y1562" s="18"/>
      <c r="Z1562" s="18"/>
      <c r="AA1562" s="18"/>
      <c r="AB1562" s="18"/>
      <c r="AC1562" s="11"/>
      <c r="AD1562" s="11"/>
      <c r="AE1562" s="18"/>
      <c r="AF1562" s="207"/>
      <c r="AG1562" s="29" t="s">
        <v>197</v>
      </c>
      <c r="AH1562" s="118"/>
      <c r="AI1562" s="95"/>
      <c r="AJ1562" s="182"/>
      <c r="AK1562" s="182"/>
      <c r="AL1562" s="182"/>
      <c r="AM1562" s="182"/>
      <c r="AN1562" s="182"/>
      <c r="AO1562" s="70">
        <f>MAX(AO$26:AO1561)+1</f>
        <v>1461</v>
      </c>
      <c r="AP1562" s="70" t="s">
        <v>142</v>
      </c>
      <c r="AQ1562" s="70" t="str">
        <f t="shared" si="245"/>
        <v>1461.</v>
      </c>
      <c r="AS1562" s="87"/>
      <c r="AV1562" s="114"/>
    </row>
    <row r="1563" spans="1:48" ht="22.5" customHeight="1" x14ac:dyDescent="0.25">
      <c r="A1563" s="93" t="str">
        <f t="shared" si="244"/>
        <v>1462.</v>
      </c>
      <c r="B1563" s="93">
        <v>3947</v>
      </c>
      <c r="C1563" s="222" t="s">
        <v>810</v>
      </c>
      <c r="D1563" s="4">
        <v>1961</v>
      </c>
      <c r="E1563" s="4" t="s">
        <v>23</v>
      </c>
      <c r="F1563" s="4" t="s">
        <v>24</v>
      </c>
      <c r="G1563" s="10">
        <v>2</v>
      </c>
      <c r="H1563" s="10">
        <v>1</v>
      </c>
      <c r="I1563" s="18">
        <v>326.2</v>
      </c>
      <c r="J1563" s="11">
        <v>315.7</v>
      </c>
      <c r="K1563" s="18">
        <v>231</v>
      </c>
      <c r="L1563" s="38">
        <v>12</v>
      </c>
      <c r="M1563" s="18">
        <f t="shared" si="249"/>
        <v>121503.25</v>
      </c>
      <c r="N1563" s="6"/>
      <c r="O1563" s="6"/>
      <c r="P1563" s="6"/>
      <c r="Q1563" s="11">
        <f t="shared" si="250"/>
        <v>121503.25</v>
      </c>
      <c r="R1563" s="18">
        <v>121503.25</v>
      </c>
      <c r="S1563" s="3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1"/>
      <c r="AD1563" s="11"/>
      <c r="AE1563" s="11"/>
      <c r="AF1563" s="207"/>
      <c r="AG1563" s="29" t="s">
        <v>197</v>
      </c>
      <c r="AH1563" s="118"/>
      <c r="AI1563" s="95"/>
      <c r="AJ1563" s="182" t="s">
        <v>1393</v>
      </c>
      <c r="AK1563" s="182"/>
      <c r="AL1563" s="182"/>
      <c r="AM1563" s="182"/>
      <c r="AN1563" s="182"/>
      <c r="AO1563" s="70">
        <f>MAX(AO$26:AO1562)+1</f>
        <v>1462</v>
      </c>
      <c r="AP1563" s="70" t="s">
        <v>142</v>
      </c>
      <c r="AQ1563" s="70" t="str">
        <f t="shared" si="245"/>
        <v>1462.</v>
      </c>
      <c r="AS1563" s="87"/>
      <c r="AV1563" s="114"/>
    </row>
    <row r="1564" spans="1:48" ht="22.5" customHeight="1" x14ac:dyDescent="0.25">
      <c r="A1564" s="93" t="str">
        <f t="shared" si="244"/>
        <v>1463.</v>
      </c>
      <c r="B1564" s="93">
        <v>3857</v>
      </c>
      <c r="C1564" s="222" t="s">
        <v>798</v>
      </c>
      <c r="D1564" s="4">
        <v>1951</v>
      </c>
      <c r="E1564" s="4" t="s">
        <v>23</v>
      </c>
      <c r="F1564" s="4" t="s">
        <v>25</v>
      </c>
      <c r="G1564" s="10">
        <v>2</v>
      </c>
      <c r="H1564" s="10">
        <v>1</v>
      </c>
      <c r="I1564" s="18">
        <v>328.9</v>
      </c>
      <c r="J1564" s="11">
        <v>292.7</v>
      </c>
      <c r="K1564" s="18">
        <v>292.7</v>
      </c>
      <c r="L1564" s="38">
        <v>27</v>
      </c>
      <c r="M1564" s="18">
        <f t="shared" si="249"/>
        <v>549751.82999999996</v>
      </c>
      <c r="N1564" s="6"/>
      <c r="O1564" s="6"/>
      <c r="P1564" s="6"/>
      <c r="Q1564" s="11">
        <f t="shared" si="250"/>
        <v>549751.82999999996</v>
      </c>
      <c r="R1564" s="18"/>
      <c r="S1564" s="38"/>
      <c r="T1564" s="18"/>
      <c r="U1564" s="18"/>
      <c r="V1564" s="18"/>
      <c r="W1564" s="18"/>
      <c r="X1564" s="18"/>
      <c r="Y1564" s="18"/>
      <c r="Z1564" s="18"/>
      <c r="AA1564" s="18">
        <v>88.6</v>
      </c>
      <c r="AB1564" s="18">
        <v>419060.17</v>
      </c>
      <c r="AC1564" s="11"/>
      <c r="AD1564" s="11"/>
      <c r="AE1564" s="18"/>
      <c r="AF1564" s="207">
        <v>130691.66</v>
      </c>
      <c r="AG1564" s="29" t="s">
        <v>197</v>
      </c>
      <c r="AH1564" s="118"/>
      <c r="AI1564" s="95"/>
      <c r="AJ1564" s="182"/>
      <c r="AK1564" s="182"/>
      <c r="AL1564" s="182"/>
      <c r="AM1564" s="182"/>
      <c r="AN1564" s="182"/>
      <c r="AO1564" s="70">
        <f>MAX(AO$26:AO1563)+1</f>
        <v>1463</v>
      </c>
      <c r="AP1564" s="70" t="s">
        <v>142</v>
      </c>
      <c r="AQ1564" s="70" t="str">
        <f t="shared" si="245"/>
        <v>1463.</v>
      </c>
      <c r="AS1564" s="87"/>
      <c r="AV1564" s="114"/>
    </row>
    <row r="1565" spans="1:48" ht="22.5" customHeight="1" x14ac:dyDescent="0.25">
      <c r="A1565" s="93" t="str">
        <f t="shared" si="244"/>
        <v>1464.</v>
      </c>
      <c r="B1565" s="93">
        <v>3844</v>
      </c>
      <c r="C1565" s="222" t="s">
        <v>796</v>
      </c>
      <c r="D1565" s="4">
        <v>1959</v>
      </c>
      <c r="E1565" s="4" t="s">
        <v>23</v>
      </c>
      <c r="F1565" s="4" t="s">
        <v>24</v>
      </c>
      <c r="G1565" s="10">
        <v>2</v>
      </c>
      <c r="H1565" s="10">
        <v>2</v>
      </c>
      <c r="I1565" s="18">
        <v>829.5</v>
      </c>
      <c r="J1565" s="11">
        <v>735.3</v>
      </c>
      <c r="K1565" s="18">
        <v>735.3</v>
      </c>
      <c r="L1565" s="38">
        <v>32</v>
      </c>
      <c r="M1565" s="18">
        <f t="shared" si="249"/>
        <v>60667.45</v>
      </c>
      <c r="N1565" s="6"/>
      <c r="O1565" s="6"/>
      <c r="P1565" s="6"/>
      <c r="Q1565" s="11">
        <f t="shared" si="250"/>
        <v>60667.45</v>
      </c>
      <c r="R1565" s="18"/>
      <c r="S1565" s="3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1"/>
      <c r="AD1565" s="11"/>
      <c r="AE1565" s="18"/>
      <c r="AF1565" s="207">
        <v>60667.45</v>
      </c>
      <c r="AG1565" s="29" t="s">
        <v>197</v>
      </c>
      <c r="AH1565" s="118"/>
      <c r="AI1565" s="95"/>
      <c r="AJ1565" s="182"/>
      <c r="AK1565" s="182"/>
      <c r="AL1565" s="182"/>
      <c r="AM1565" s="182"/>
      <c r="AN1565" s="182"/>
      <c r="AO1565" s="70">
        <f>MAX(AO$26:AO1564)+1</f>
        <v>1464</v>
      </c>
      <c r="AP1565" s="70" t="s">
        <v>142</v>
      </c>
      <c r="AQ1565" s="70" t="str">
        <f t="shared" si="245"/>
        <v>1464.</v>
      </c>
      <c r="AS1565" s="87"/>
      <c r="AV1565" s="114"/>
    </row>
    <row r="1566" spans="1:48" ht="22.5" customHeight="1" x14ac:dyDescent="0.25">
      <c r="A1566" s="93" t="str">
        <f t="shared" si="244"/>
        <v>1465.</v>
      </c>
      <c r="B1566" s="93">
        <v>3846</v>
      </c>
      <c r="C1566" s="222" t="s">
        <v>797</v>
      </c>
      <c r="D1566" s="4">
        <v>1960</v>
      </c>
      <c r="E1566" s="4" t="s">
        <v>23</v>
      </c>
      <c r="F1566" s="4" t="s">
        <v>24</v>
      </c>
      <c r="G1566" s="10">
        <v>2</v>
      </c>
      <c r="H1566" s="10">
        <v>1</v>
      </c>
      <c r="I1566" s="18">
        <v>310.2</v>
      </c>
      <c r="J1566" s="11">
        <v>283.89999999999998</v>
      </c>
      <c r="K1566" s="18">
        <v>283.89999999999998</v>
      </c>
      <c r="L1566" s="38">
        <v>24</v>
      </c>
      <c r="M1566" s="18">
        <f t="shared" si="249"/>
        <v>975279.88</v>
      </c>
      <c r="N1566" s="6"/>
      <c r="O1566" s="6"/>
      <c r="P1566" s="6"/>
      <c r="Q1566" s="11">
        <f t="shared" si="250"/>
        <v>975279.88</v>
      </c>
      <c r="R1566" s="18"/>
      <c r="S1566" s="38"/>
      <c r="T1566" s="18"/>
      <c r="U1566" s="18">
        <v>266</v>
      </c>
      <c r="V1566" s="18">
        <v>975279.88</v>
      </c>
      <c r="W1566" s="18"/>
      <c r="X1566" s="18"/>
      <c r="Y1566" s="18"/>
      <c r="Z1566" s="18"/>
      <c r="AA1566" s="18"/>
      <c r="AB1566" s="18"/>
      <c r="AC1566" s="11"/>
      <c r="AD1566" s="11"/>
      <c r="AE1566" s="18"/>
      <c r="AF1566" s="207"/>
      <c r="AG1566" s="29" t="s">
        <v>197</v>
      </c>
      <c r="AH1566" s="118"/>
      <c r="AI1566" s="95"/>
      <c r="AJ1566" s="182"/>
      <c r="AK1566" s="182"/>
      <c r="AL1566" s="182"/>
      <c r="AM1566" s="182"/>
      <c r="AN1566" s="182"/>
      <c r="AO1566" s="70">
        <f>MAX(AO$26:AO1565)+1</f>
        <v>1465</v>
      </c>
      <c r="AP1566" s="70" t="s">
        <v>142</v>
      </c>
      <c r="AQ1566" s="70" t="str">
        <f t="shared" si="245"/>
        <v>1465.</v>
      </c>
      <c r="AS1566" s="87"/>
      <c r="AV1566" s="114"/>
    </row>
    <row r="1567" spans="1:48" ht="22.5" customHeight="1" x14ac:dyDescent="0.25">
      <c r="A1567" s="93" t="str">
        <f t="shared" si="244"/>
        <v>1466.</v>
      </c>
      <c r="B1567" s="93">
        <v>3852</v>
      </c>
      <c r="C1567" s="225" t="s">
        <v>928</v>
      </c>
      <c r="D1567" s="4">
        <v>1987</v>
      </c>
      <c r="E1567" s="4" t="s">
        <v>23</v>
      </c>
      <c r="F1567" s="4" t="s">
        <v>26</v>
      </c>
      <c r="G1567" s="4">
        <v>5</v>
      </c>
      <c r="H1567" s="4">
        <v>5</v>
      </c>
      <c r="I1567" s="18">
        <v>6272.7</v>
      </c>
      <c r="J1567" s="11">
        <v>5476.7</v>
      </c>
      <c r="K1567" s="18">
        <v>5476.7</v>
      </c>
      <c r="L1567" s="38">
        <v>239</v>
      </c>
      <c r="M1567" s="18">
        <f t="shared" si="249"/>
        <v>2445173.44</v>
      </c>
      <c r="N1567" s="18"/>
      <c r="O1567" s="18"/>
      <c r="P1567" s="18"/>
      <c r="Q1567" s="11">
        <f t="shared" si="250"/>
        <v>2445173.44</v>
      </c>
      <c r="R1567" s="18"/>
      <c r="S1567" s="38"/>
      <c r="T1567" s="18"/>
      <c r="U1567" s="18">
        <v>1523</v>
      </c>
      <c r="V1567" s="18">
        <v>2445173.44</v>
      </c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207"/>
      <c r="AG1567" s="29" t="s">
        <v>197</v>
      </c>
      <c r="AH1567" s="118"/>
      <c r="AI1567" s="95"/>
      <c r="AJ1567" s="182"/>
      <c r="AK1567" s="182"/>
      <c r="AL1567" s="182"/>
      <c r="AM1567" s="182"/>
      <c r="AN1567" s="182"/>
      <c r="AO1567" s="70">
        <f>MAX(AO$26:AO1566)+1</f>
        <v>1466</v>
      </c>
      <c r="AP1567" s="70" t="s">
        <v>142</v>
      </c>
      <c r="AQ1567" s="70" t="str">
        <f t="shared" si="245"/>
        <v>1466.</v>
      </c>
      <c r="AS1567" s="87"/>
      <c r="AV1567" s="114"/>
    </row>
    <row r="1568" spans="1:48" ht="22.5" customHeight="1" x14ac:dyDescent="0.25">
      <c r="A1568" s="93" t="str">
        <f t="shared" si="244"/>
        <v>1467.</v>
      </c>
      <c r="B1568" s="93">
        <v>3850</v>
      </c>
      <c r="C1568" s="225" t="s">
        <v>1279</v>
      </c>
      <c r="D1568" s="4">
        <v>1987</v>
      </c>
      <c r="E1568" s="4" t="s">
        <v>23</v>
      </c>
      <c r="F1568" s="4" t="s">
        <v>24</v>
      </c>
      <c r="G1568" s="4">
        <v>5</v>
      </c>
      <c r="H1568" s="4">
        <v>5</v>
      </c>
      <c r="I1568" s="18">
        <v>6208.4</v>
      </c>
      <c r="J1568" s="11">
        <v>5628.8</v>
      </c>
      <c r="K1568" s="18">
        <v>5628.8</v>
      </c>
      <c r="L1568" s="38">
        <v>251</v>
      </c>
      <c r="M1568" s="18">
        <f t="shared" si="249"/>
        <v>2340000</v>
      </c>
      <c r="N1568" s="18"/>
      <c r="O1568" s="18"/>
      <c r="P1568" s="18"/>
      <c r="Q1568" s="11">
        <f t="shared" si="250"/>
        <v>2340000</v>
      </c>
      <c r="R1568" s="18"/>
      <c r="S1568" s="38"/>
      <c r="T1568" s="18"/>
      <c r="U1568" s="18">
        <v>1769</v>
      </c>
      <c r="V1568" s="18">
        <v>2340000</v>
      </c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207"/>
      <c r="AG1568" s="29" t="s">
        <v>197</v>
      </c>
      <c r="AH1568" s="118"/>
      <c r="AI1568" s="95"/>
      <c r="AJ1568" s="182"/>
      <c r="AK1568" s="182"/>
      <c r="AL1568" s="182"/>
      <c r="AM1568" s="182"/>
      <c r="AN1568" s="182"/>
      <c r="AO1568" s="70">
        <f>MAX(AO$26:AO1567)+1</f>
        <v>1467</v>
      </c>
      <c r="AP1568" s="70" t="s">
        <v>142</v>
      </c>
      <c r="AQ1568" s="70" t="str">
        <f t="shared" si="245"/>
        <v>1467.</v>
      </c>
      <c r="AS1568" s="87"/>
      <c r="AV1568" s="114"/>
    </row>
    <row r="1569" spans="1:48" ht="22.5" customHeight="1" x14ac:dyDescent="0.25">
      <c r="A1569" s="93" t="str">
        <f t="shared" si="244"/>
        <v>1468.</v>
      </c>
      <c r="B1569" s="93">
        <v>3882</v>
      </c>
      <c r="C1569" s="225" t="s">
        <v>1280</v>
      </c>
      <c r="D1569" s="4">
        <v>1982</v>
      </c>
      <c r="E1569" s="4" t="s">
        <v>23</v>
      </c>
      <c r="F1569" s="4" t="s">
        <v>26</v>
      </c>
      <c r="G1569" s="4">
        <v>5</v>
      </c>
      <c r="H1569" s="4">
        <v>4</v>
      </c>
      <c r="I1569" s="18">
        <v>3402.4</v>
      </c>
      <c r="J1569" s="11">
        <v>2272.1999999999998</v>
      </c>
      <c r="K1569" s="18">
        <v>2272.1999999999998</v>
      </c>
      <c r="L1569" s="38">
        <v>168</v>
      </c>
      <c r="M1569" s="18">
        <f t="shared" si="249"/>
        <v>1300000</v>
      </c>
      <c r="N1569" s="18"/>
      <c r="O1569" s="18"/>
      <c r="P1569" s="18"/>
      <c r="Q1569" s="11">
        <f t="shared" si="250"/>
        <v>1300000</v>
      </c>
      <c r="R1569" s="18"/>
      <c r="S1569" s="38"/>
      <c r="T1569" s="18"/>
      <c r="U1569" s="18">
        <v>989.5</v>
      </c>
      <c r="V1569" s="18">
        <v>1300000</v>
      </c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207"/>
      <c r="AG1569" s="29" t="s">
        <v>197</v>
      </c>
      <c r="AH1569" s="118"/>
      <c r="AI1569" s="95"/>
      <c r="AJ1569" s="182"/>
      <c r="AK1569" s="182"/>
      <c r="AL1569" s="182"/>
      <c r="AM1569" s="182"/>
      <c r="AN1569" s="182"/>
      <c r="AO1569" s="70">
        <f>MAX(AO$26:AO1568)+1</f>
        <v>1468</v>
      </c>
      <c r="AP1569" s="70" t="s">
        <v>142</v>
      </c>
      <c r="AQ1569" s="70" t="str">
        <f t="shared" si="245"/>
        <v>1468.</v>
      </c>
      <c r="AS1569" s="87"/>
      <c r="AV1569" s="114"/>
    </row>
    <row r="1570" spans="1:48" ht="22.5" customHeight="1" x14ac:dyDescent="0.25">
      <c r="A1570" s="93" t="str">
        <f t="shared" si="244"/>
        <v>1469.</v>
      </c>
      <c r="B1570" s="93">
        <v>3988</v>
      </c>
      <c r="C1570" s="225" t="s">
        <v>930</v>
      </c>
      <c r="D1570" s="4">
        <v>1983</v>
      </c>
      <c r="E1570" s="4" t="s">
        <v>23</v>
      </c>
      <c r="F1570" s="4" t="s">
        <v>26</v>
      </c>
      <c r="G1570" s="4">
        <v>5</v>
      </c>
      <c r="H1570" s="4">
        <v>5</v>
      </c>
      <c r="I1570" s="18">
        <v>4839.1000000000004</v>
      </c>
      <c r="J1570" s="11">
        <v>3274.1</v>
      </c>
      <c r="K1570" s="18">
        <v>3274.1</v>
      </c>
      <c r="L1570" s="38">
        <v>252</v>
      </c>
      <c r="M1570" s="18">
        <f t="shared" si="249"/>
        <v>1710000</v>
      </c>
      <c r="N1570" s="18"/>
      <c r="O1570" s="18"/>
      <c r="P1570" s="18"/>
      <c r="Q1570" s="11">
        <f t="shared" si="250"/>
        <v>1710000</v>
      </c>
      <c r="R1570" s="18"/>
      <c r="S1570" s="38"/>
      <c r="T1570" s="18"/>
      <c r="U1570" s="18">
        <v>1336</v>
      </c>
      <c r="V1570" s="18">
        <v>1710000</v>
      </c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207"/>
      <c r="AG1570" s="29" t="s">
        <v>197</v>
      </c>
      <c r="AH1570" s="118"/>
      <c r="AI1570" s="95"/>
      <c r="AJ1570" s="182"/>
      <c r="AK1570" s="182"/>
      <c r="AL1570" s="182"/>
      <c r="AM1570" s="182"/>
      <c r="AN1570" s="182"/>
      <c r="AO1570" s="70">
        <f>MAX(AO$26:AO1569)+1</f>
        <v>1469</v>
      </c>
      <c r="AP1570" s="70" t="s">
        <v>142</v>
      </c>
      <c r="AQ1570" s="70" t="str">
        <f t="shared" si="245"/>
        <v>1469.</v>
      </c>
      <c r="AS1570" s="87"/>
      <c r="AV1570" s="114"/>
    </row>
    <row r="1571" spans="1:48" ht="22.5" customHeight="1" x14ac:dyDescent="0.25">
      <c r="A1571" s="93" t="str">
        <f t="shared" si="244"/>
        <v>1470.</v>
      </c>
      <c r="B1571" s="93">
        <v>3989</v>
      </c>
      <c r="C1571" s="225" t="s">
        <v>1281</v>
      </c>
      <c r="D1571" s="4">
        <v>1986</v>
      </c>
      <c r="E1571" s="4" t="s">
        <v>23</v>
      </c>
      <c r="F1571" s="4" t="s">
        <v>26</v>
      </c>
      <c r="G1571" s="4">
        <v>5</v>
      </c>
      <c r="H1571" s="4">
        <v>5</v>
      </c>
      <c r="I1571" s="18">
        <v>6454.2</v>
      </c>
      <c r="J1571" s="11">
        <v>3824.6</v>
      </c>
      <c r="K1571" s="18">
        <v>3824.6</v>
      </c>
      <c r="L1571" s="38">
        <v>293</v>
      </c>
      <c r="M1571" s="18">
        <f t="shared" si="249"/>
        <v>2280000</v>
      </c>
      <c r="N1571" s="18"/>
      <c r="O1571" s="18"/>
      <c r="P1571" s="18"/>
      <c r="Q1571" s="11">
        <f t="shared" si="250"/>
        <v>2280000</v>
      </c>
      <c r="R1571" s="18"/>
      <c r="S1571" s="38"/>
      <c r="T1571" s="18"/>
      <c r="U1571" s="18">
        <v>2246</v>
      </c>
      <c r="V1571" s="18">
        <v>2280000</v>
      </c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207"/>
      <c r="AG1571" s="29" t="s">
        <v>197</v>
      </c>
      <c r="AH1571" s="118"/>
      <c r="AI1571" s="95"/>
      <c r="AJ1571" s="182"/>
      <c r="AK1571" s="182"/>
      <c r="AL1571" s="182"/>
      <c r="AM1571" s="182"/>
      <c r="AN1571" s="182"/>
      <c r="AO1571" s="70">
        <f>MAX(AO$26:AO1570)+1</f>
        <v>1470</v>
      </c>
      <c r="AP1571" s="70" t="s">
        <v>142</v>
      </c>
      <c r="AQ1571" s="70" t="str">
        <f t="shared" si="245"/>
        <v>1470.</v>
      </c>
      <c r="AS1571" s="87"/>
      <c r="AV1571" s="114"/>
    </row>
    <row r="1572" spans="1:48" ht="22.5" customHeight="1" x14ac:dyDescent="0.25">
      <c r="A1572" s="93" t="str">
        <f t="shared" si="244"/>
        <v>1471.</v>
      </c>
      <c r="B1572" s="93">
        <v>3943</v>
      </c>
      <c r="C1572" s="225" t="s">
        <v>1282</v>
      </c>
      <c r="D1572" s="4">
        <v>1986</v>
      </c>
      <c r="E1572" s="4" t="s">
        <v>23</v>
      </c>
      <c r="F1572" s="4" t="s">
        <v>26</v>
      </c>
      <c r="G1572" s="4">
        <v>5</v>
      </c>
      <c r="H1572" s="4">
        <v>4</v>
      </c>
      <c r="I1572" s="18">
        <v>6188</v>
      </c>
      <c r="J1572" s="11">
        <v>4490.8</v>
      </c>
      <c r="K1572" s="18">
        <v>4490.8</v>
      </c>
      <c r="L1572" s="38">
        <v>193</v>
      </c>
      <c r="M1572" s="18">
        <f t="shared" si="249"/>
        <v>1480000</v>
      </c>
      <c r="N1572" s="18"/>
      <c r="O1572" s="18"/>
      <c r="P1572" s="18"/>
      <c r="Q1572" s="11">
        <f t="shared" si="250"/>
        <v>1480000</v>
      </c>
      <c r="R1572" s="18"/>
      <c r="S1572" s="38"/>
      <c r="T1572" s="18"/>
      <c r="U1572" s="18">
        <v>1122</v>
      </c>
      <c r="V1572" s="18">
        <v>1480000</v>
      </c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207"/>
      <c r="AG1572" s="29" t="s">
        <v>197</v>
      </c>
      <c r="AH1572" s="118"/>
      <c r="AI1572" s="95"/>
      <c r="AJ1572" s="182"/>
      <c r="AK1572" s="182"/>
      <c r="AL1572" s="182"/>
      <c r="AM1572" s="182"/>
      <c r="AN1572" s="182"/>
      <c r="AO1572" s="70">
        <f>MAX(AO$26:AO1571)+1</f>
        <v>1471</v>
      </c>
      <c r="AP1572" s="70" t="s">
        <v>142</v>
      </c>
      <c r="AQ1572" s="70" t="str">
        <f t="shared" si="245"/>
        <v>1471.</v>
      </c>
      <c r="AS1572" s="87"/>
      <c r="AV1572" s="114"/>
    </row>
    <row r="1573" spans="1:48" ht="22.5" customHeight="1" x14ac:dyDescent="0.25">
      <c r="A1573" s="93" t="str">
        <f t="shared" si="244"/>
        <v/>
      </c>
      <c r="B1573" s="93"/>
      <c r="C1573" s="236" t="s">
        <v>189</v>
      </c>
      <c r="D1573" s="8"/>
      <c r="E1573" s="8"/>
      <c r="F1573" s="8"/>
      <c r="G1573" s="14"/>
      <c r="H1573" s="14"/>
      <c r="I1573" s="6">
        <f>SUM(I1574:I1592)</f>
        <v>30462.600000000006</v>
      </c>
      <c r="J1573" s="6">
        <f>SUM(J1574:J1592)</f>
        <v>26254.29</v>
      </c>
      <c r="K1573" s="6">
        <f>SUM(K1574:K1592)</f>
        <v>25492.69</v>
      </c>
      <c r="L1573" s="6">
        <f>SUM(L1574:L1592)</f>
        <v>1208</v>
      </c>
      <c r="M1573" s="6">
        <f>SUM(M1574:M1592)</f>
        <v>22091048.930000007</v>
      </c>
      <c r="N1573" s="6"/>
      <c r="O1573" s="6"/>
      <c r="P1573" s="6"/>
      <c r="Q1573" s="6">
        <f>SUM(Q1574:Q1592)</f>
        <v>22091048.930000007</v>
      </c>
      <c r="R1573" s="6">
        <f>SUM(R1574:R1592)</f>
        <v>8222501.2699999996</v>
      </c>
      <c r="S1573" s="6"/>
      <c r="T1573" s="6"/>
      <c r="U1573" s="6">
        <f>SUM(U1574:U1592)</f>
        <v>3926.42</v>
      </c>
      <c r="V1573" s="6">
        <f>SUM(V1574:V1592)</f>
        <v>12463367.699999999</v>
      </c>
      <c r="W1573" s="6"/>
      <c r="X1573" s="6"/>
      <c r="Y1573" s="6">
        <f>SUM(Y1574:Y1592)</f>
        <v>1810</v>
      </c>
      <c r="Z1573" s="6">
        <f>SUM(Z1574:Z1592)</f>
        <v>968700</v>
      </c>
      <c r="AA1573" s="6"/>
      <c r="AB1573" s="6"/>
      <c r="AC1573" s="6"/>
      <c r="AD1573" s="6"/>
      <c r="AE1573" s="6">
        <f>SUM(AE1574:AE1592)</f>
        <v>231424.26</v>
      </c>
      <c r="AF1573" s="6">
        <f>SUM(AF1574:AF1592)</f>
        <v>205055.69999999998</v>
      </c>
      <c r="AG1573" s="30"/>
      <c r="AH1573" s="101"/>
      <c r="AI1573" s="167"/>
      <c r="AJ1573" s="182"/>
      <c r="AK1573" s="182"/>
      <c r="AL1573" s="182"/>
      <c r="AM1573" s="182"/>
      <c r="AN1573" s="182"/>
      <c r="AQ1573" s="70" t="str">
        <f t="shared" si="245"/>
        <v/>
      </c>
      <c r="AR1573" s="70"/>
      <c r="AS1573" s="70"/>
      <c r="AV1573" s="114"/>
    </row>
    <row r="1574" spans="1:48" ht="22.5" customHeight="1" x14ac:dyDescent="0.25">
      <c r="A1574" s="93" t="str">
        <f t="shared" si="244"/>
        <v>1472.</v>
      </c>
      <c r="B1574" s="93">
        <v>3819</v>
      </c>
      <c r="C1574" s="222" t="s">
        <v>795</v>
      </c>
      <c r="D1574" s="4">
        <v>1990</v>
      </c>
      <c r="E1574" s="4" t="s">
        <v>23</v>
      </c>
      <c r="F1574" s="4" t="s">
        <v>24</v>
      </c>
      <c r="G1574" s="10">
        <v>5</v>
      </c>
      <c r="H1574" s="10">
        <v>1</v>
      </c>
      <c r="I1574" s="18">
        <v>2211.4</v>
      </c>
      <c r="J1574" s="11">
        <v>2061.9</v>
      </c>
      <c r="K1574" s="18">
        <v>2061.9</v>
      </c>
      <c r="L1574" s="38">
        <v>117</v>
      </c>
      <c r="M1574" s="18">
        <f t="shared" ref="M1574:M1592" si="251">R1574+T1574+V1574+X1574+Z1574+AB1574+AE1574+AF1574</f>
        <v>432999</v>
      </c>
      <c r="N1574" s="6"/>
      <c r="O1574" s="6"/>
      <c r="P1574" s="6"/>
      <c r="Q1574" s="11">
        <f t="shared" ref="Q1574:Q1592" si="252">M1574</f>
        <v>432999</v>
      </c>
      <c r="R1574" s="18">
        <v>432999</v>
      </c>
      <c r="S1574" s="3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1"/>
      <c r="AD1574" s="11"/>
      <c r="AE1574" s="18"/>
      <c r="AF1574" s="207"/>
      <c r="AG1574" s="29" t="s">
        <v>197</v>
      </c>
      <c r="AH1574" s="118"/>
      <c r="AI1574" s="95"/>
      <c r="AJ1574" s="182" t="s">
        <v>1405</v>
      </c>
      <c r="AK1574" s="182"/>
      <c r="AL1574" s="182"/>
      <c r="AM1574" s="182"/>
      <c r="AN1574" s="182"/>
      <c r="AO1574" s="70">
        <f>MAX(AO$26:AO1573)+1</f>
        <v>1472</v>
      </c>
      <c r="AP1574" s="70" t="s">
        <v>142</v>
      </c>
      <c r="AQ1574" s="70" t="str">
        <f t="shared" si="245"/>
        <v>1472.</v>
      </c>
      <c r="AS1574" s="87"/>
      <c r="AV1574" s="114"/>
    </row>
    <row r="1575" spans="1:48" ht="22.5" customHeight="1" x14ac:dyDescent="0.25">
      <c r="A1575" s="93" t="str">
        <f t="shared" si="244"/>
        <v>1473.</v>
      </c>
      <c r="B1575" s="93">
        <v>3871</v>
      </c>
      <c r="C1575" s="222" t="s">
        <v>122</v>
      </c>
      <c r="D1575" s="4">
        <v>1972</v>
      </c>
      <c r="E1575" s="4" t="s">
        <v>23</v>
      </c>
      <c r="F1575" s="4" t="s">
        <v>24</v>
      </c>
      <c r="G1575" s="10">
        <v>2</v>
      </c>
      <c r="H1575" s="10">
        <v>3</v>
      </c>
      <c r="I1575" s="18">
        <v>903.4</v>
      </c>
      <c r="J1575" s="11">
        <v>816.56</v>
      </c>
      <c r="K1575" s="18">
        <v>816.56</v>
      </c>
      <c r="L1575" s="38">
        <v>33</v>
      </c>
      <c r="M1575" s="18">
        <f t="shared" si="251"/>
        <v>1500940.55</v>
      </c>
      <c r="N1575" s="6"/>
      <c r="O1575" s="6"/>
      <c r="P1575" s="6"/>
      <c r="Q1575" s="11">
        <f t="shared" si="252"/>
        <v>1500940.55</v>
      </c>
      <c r="R1575" s="18">
        <f>289871.75+1211068.8</f>
        <v>1500940.55</v>
      </c>
      <c r="S1575" s="3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1"/>
      <c r="AD1575" s="11"/>
      <c r="AE1575" s="18"/>
      <c r="AF1575" s="207"/>
      <c r="AG1575" s="29" t="s">
        <v>197</v>
      </c>
      <c r="AH1575" s="118"/>
      <c r="AI1575" s="95"/>
      <c r="AJ1575" s="182" t="s">
        <v>1398</v>
      </c>
      <c r="AK1575" s="182"/>
      <c r="AL1575" s="182"/>
      <c r="AM1575" s="182"/>
      <c r="AN1575" s="182"/>
      <c r="AO1575" s="70">
        <f>MAX(AO$26:AO1574)+1</f>
        <v>1473</v>
      </c>
      <c r="AP1575" s="70" t="s">
        <v>142</v>
      </c>
      <c r="AQ1575" s="70" t="str">
        <f t="shared" si="245"/>
        <v>1473.</v>
      </c>
      <c r="AS1575" s="87"/>
      <c r="AV1575" s="114"/>
    </row>
    <row r="1576" spans="1:48" ht="22.5" customHeight="1" x14ac:dyDescent="0.25">
      <c r="A1576" s="93" t="str">
        <f t="shared" si="244"/>
        <v>1474.</v>
      </c>
      <c r="B1576" s="93">
        <v>3873</v>
      </c>
      <c r="C1576" s="222" t="s">
        <v>799</v>
      </c>
      <c r="D1576" s="4">
        <v>1990</v>
      </c>
      <c r="E1576" s="4" t="s">
        <v>23</v>
      </c>
      <c r="F1576" s="4" t="s">
        <v>24</v>
      </c>
      <c r="G1576" s="10">
        <v>3</v>
      </c>
      <c r="H1576" s="10">
        <v>1</v>
      </c>
      <c r="I1576" s="18">
        <v>1087.7</v>
      </c>
      <c r="J1576" s="11">
        <v>1044.8</v>
      </c>
      <c r="K1576" s="18">
        <v>1044.8</v>
      </c>
      <c r="L1576" s="38">
        <v>59</v>
      </c>
      <c r="M1576" s="18">
        <f t="shared" si="251"/>
        <v>208647.51</v>
      </c>
      <c r="N1576" s="6"/>
      <c r="O1576" s="6"/>
      <c r="P1576" s="6"/>
      <c r="Q1576" s="11">
        <f t="shared" si="252"/>
        <v>208647.51</v>
      </c>
      <c r="R1576" s="18">
        <v>208647.51</v>
      </c>
      <c r="S1576" s="3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1"/>
      <c r="AD1576" s="11"/>
      <c r="AE1576" s="18"/>
      <c r="AF1576" s="207"/>
      <c r="AG1576" s="29" t="s">
        <v>197</v>
      </c>
      <c r="AH1576" s="118"/>
      <c r="AI1576" s="95"/>
      <c r="AJ1576" s="182" t="s">
        <v>1413</v>
      </c>
      <c r="AK1576" s="182"/>
      <c r="AL1576" s="182"/>
      <c r="AM1576" s="182"/>
      <c r="AN1576" s="182"/>
      <c r="AO1576" s="70">
        <f>MAX(AO$26:AO1575)+1</f>
        <v>1474</v>
      </c>
      <c r="AP1576" s="70" t="s">
        <v>142</v>
      </c>
      <c r="AQ1576" s="70" t="str">
        <f t="shared" si="245"/>
        <v>1474.</v>
      </c>
      <c r="AS1576" s="87"/>
      <c r="AV1576" s="114"/>
    </row>
    <row r="1577" spans="1:48" ht="22.5" customHeight="1" x14ac:dyDescent="0.25">
      <c r="A1577" s="93" t="str">
        <f t="shared" si="244"/>
        <v>1475.</v>
      </c>
      <c r="B1577" s="93">
        <v>3879</v>
      </c>
      <c r="C1577" s="222" t="s">
        <v>124</v>
      </c>
      <c r="D1577" s="4">
        <v>1972</v>
      </c>
      <c r="E1577" s="4" t="s">
        <v>23</v>
      </c>
      <c r="F1577" s="4" t="s">
        <v>24</v>
      </c>
      <c r="G1577" s="10">
        <v>2</v>
      </c>
      <c r="H1577" s="10">
        <v>3</v>
      </c>
      <c r="I1577" s="18">
        <v>906.3</v>
      </c>
      <c r="J1577" s="11">
        <v>825.03</v>
      </c>
      <c r="K1577" s="18">
        <v>825.03</v>
      </c>
      <c r="L1577" s="38">
        <v>32</v>
      </c>
      <c r="M1577" s="18">
        <f t="shared" si="251"/>
        <v>1146673.3099999998</v>
      </c>
      <c r="N1577" s="6"/>
      <c r="O1577" s="6"/>
      <c r="P1577" s="6"/>
      <c r="Q1577" s="11">
        <f t="shared" si="252"/>
        <v>1146673.3099999998</v>
      </c>
      <c r="R1577" s="18">
        <v>1087321.6599999999</v>
      </c>
      <c r="S1577" s="3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1"/>
      <c r="AD1577" s="11"/>
      <c r="AE1577" s="18"/>
      <c r="AF1577" s="207">
        <v>59351.65</v>
      </c>
      <c r="AG1577" s="29" t="s">
        <v>197</v>
      </c>
      <c r="AH1577" s="118"/>
      <c r="AI1577" s="95"/>
      <c r="AJ1577" s="182" t="s">
        <v>1395</v>
      </c>
      <c r="AK1577" s="182"/>
      <c r="AL1577" s="182"/>
      <c r="AM1577" s="182"/>
      <c r="AN1577" s="182"/>
      <c r="AO1577" s="70">
        <f>MAX(AO$26:AO1576)+1</f>
        <v>1475</v>
      </c>
      <c r="AP1577" s="70" t="s">
        <v>142</v>
      </c>
      <c r="AQ1577" s="70" t="str">
        <f t="shared" si="245"/>
        <v>1475.</v>
      </c>
      <c r="AS1577" s="87"/>
      <c r="AV1577" s="114"/>
    </row>
    <row r="1578" spans="1:48" ht="22.5" customHeight="1" x14ac:dyDescent="0.25">
      <c r="A1578" s="93" t="str">
        <f t="shared" si="244"/>
        <v>1476.</v>
      </c>
      <c r="B1578" s="93">
        <v>3904</v>
      </c>
      <c r="C1578" s="222" t="s">
        <v>803</v>
      </c>
      <c r="D1578" s="4">
        <v>1990</v>
      </c>
      <c r="E1578" s="4" t="s">
        <v>23</v>
      </c>
      <c r="F1578" s="4" t="s">
        <v>26</v>
      </c>
      <c r="G1578" s="10">
        <v>5</v>
      </c>
      <c r="H1578" s="10">
        <v>3</v>
      </c>
      <c r="I1578" s="18">
        <v>3598.4</v>
      </c>
      <c r="J1578" s="11">
        <v>3256.5</v>
      </c>
      <c r="K1578" s="18">
        <v>3256.5</v>
      </c>
      <c r="L1578" s="38">
        <v>156</v>
      </c>
      <c r="M1578" s="18">
        <f t="shared" si="251"/>
        <v>968700</v>
      </c>
      <c r="N1578" s="6"/>
      <c r="O1578" s="6"/>
      <c r="P1578" s="6"/>
      <c r="Q1578" s="11">
        <f t="shared" si="252"/>
        <v>968700</v>
      </c>
      <c r="R1578" s="18"/>
      <c r="S1578" s="38"/>
      <c r="T1578" s="18"/>
      <c r="U1578" s="18"/>
      <c r="V1578" s="18"/>
      <c r="W1578" s="18"/>
      <c r="X1578" s="18"/>
      <c r="Y1578" s="18">
        <v>1810</v>
      </c>
      <c r="Z1578" s="18">
        <v>968700</v>
      </c>
      <c r="AA1578" s="18"/>
      <c r="AB1578" s="18"/>
      <c r="AC1578" s="18"/>
      <c r="AD1578" s="18"/>
      <c r="AE1578" s="18"/>
      <c r="AF1578" s="207"/>
      <c r="AG1578" s="29" t="s">
        <v>197</v>
      </c>
      <c r="AH1578" s="118"/>
      <c r="AI1578" s="95"/>
      <c r="AJ1578" s="182"/>
      <c r="AK1578" s="182"/>
      <c r="AL1578" s="182"/>
      <c r="AM1578" s="182"/>
      <c r="AN1578" s="182"/>
      <c r="AO1578" s="70">
        <f>MAX(AO$26:AO1577)+1</f>
        <v>1476</v>
      </c>
      <c r="AP1578" s="70" t="s">
        <v>142</v>
      </c>
      <c r="AQ1578" s="70" t="str">
        <f t="shared" si="245"/>
        <v>1476.</v>
      </c>
      <c r="AS1578" s="87"/>
      <c r="AV1578" s="114"/>
    </row>
    <row r="1579" spans="1:48" ht="22.5" customHeight="1" x14ac:dyDescent="0.25">
      <c r="A1579" s="93" t="str">
        <f t="shared" si="244"/>
        <v>1477.</v>
      </c>
      <c r="B1579" s="93">
        <v>3910</v>
      </c>
      <c r="C1579" s="222" t="s">
        <v>804</v>
      </c>
      <c r="D1579" s="4">
        <v>1989</v>
      </c>
      <c r="E1579" s="4" t="s">
        <v>23</v>
      </c>
      <c r="F1579" s="4" t="s">
        <v>26</v>
      </c>
      <c r="G1579" s="10">
        <v>5</v>
      </c>
      <c r="H1579" s="10">
        <v>2</v>
      </c>
      <c r="I1579" s="18">
        <v>2424</v>
      </c>
      <c r="J1579" s="11">
        <v>2173.5</v>
      </c>
      <c r="K1579" s="18">
        <v>2173.5</v>
      </c>
      <c r="L1579" s="38">
        <v>101</v>
      </c>
      <c r="M1579" s="18">
        <f t="shared" si="251"/>
        <v>952000</v>
      </c>
      <c r="N1579" s="6"/>
      <c r="O1579" s="6"/>
      <c r="P1579" s="6"/>
      <c r="Q1579" s="11">
        <f t="shared" si="252"/>
        <v>952000</v>
      </c>
      <c r="R1579" s="18"/>
      <c r="S1579" s="38"/>
      <c r="T1579" s="18"/>
      <c r="U1579" s="18">
        <v>171</v>
      </c>
      <c r="V1579" s="18">
        <v>952000</v>
      </c>
      <c r="W1579" s="18"/>
      <c r="X1579" s="18"/>
      <c r="Y1579" s="18"/>
      <c r="Z1579" s="18"/>
      <c r="AA1579" s="18"/>
      <c r="AB1579" s="18"/>
      <c r="AC1579" s="11"/>
      <c r="AD1579" s="11"/>
      <c r="AE1579" s="18"/>
      <c r="AF1579" s="207"/>
      <c r="AG1579" s="29" t="s">
        <v>197</v>
      </c>
      <c r="AH1579" s="118"/>
      <c r="AI1579" s="95"/>
      <c r="AJ1579" s="182"/>
      <c r="AK1579" s="182"/>
      <c r="AL1579" s="182"/>
      <c r="AM1579" s="182"/>
      <c r="AN1579" s="182"/>
      <c r="AO1579" s="70">
        <f>MAX(AO$26:AO1578)+1</f>
        <v>1477</v>
      </c>
      <c r="AP1579" s="70" t="s">
        <v>142</v>
      </c>
      <c r="AQ1579" s="70" t="str">
        <f t="shared" si="245"/>
        <v>1477.</v>
      </c>
      <c r="AS1579" s="87"/>
      <c r="AV1579" s="114"/>
    </row>
    <row r="1580" spans="1:48" ht="22.5" customHeight="1" x14ac:dyDescent="0.25">
      <c r="A1580" s="93" t="str">
        <f t="shared" si="244"/>
        <v>1478.</v>
      </c>
      <c r="B1580" s="93">
        <v>3921</v>
      </c>
      <c r="C1580" s="222" t="s">
        <v>921</v>
      </c>
      <c r="D1580" s="4">
        <v>1978</v>
      </c>
      <c r="E1580" s="9" t="s">
        <v>23</v>
      </c>
      <c r="F1580" s="4" t="s">
        <v>24</v>
      </c>
      <c r="G1580" s="4">
        <v>5</v>
      </c>
      <c r="H1580" s="4">
        <v>4</v>
      </c>
      <c r="I1580" s="18">
        <v>3000.9</v>
      </c>
      <c r="J1580" s="11">
        <v>1918.4</v>
      </c>
      <c r="K1580" s="18">
        <v>1918.4</v>
      </c>
      <c r="L1580" s="38">
        <v>106</v>
      </c>
      <c r="M1580" s="18">
        <f t="shared" si="251"/>
        <v>2689525.66</v>
      </c>
      <c r="N1580" s="18"/>
      <c r="O1580" s="18"/>
      <c r="P1580" s="18"/>
      <c r="Q1580" s="11">
        <f t="shared" si="252"/>
        <v>2689525.66</v>
      </c>
      <c r="R1580" s="18"/>
      <c r="S1580" s="38"/>
      <c r="T1580" s="18"/>
      <c r="U1580" s="18">
        <v>912</v>
      </c>
      <c r="V1580" s="18">
        <v>2689525.66</v>
      </c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207"/>
      <c r="AG1580" s="29" t="s">
        <v>197</v>
      </c>
      <c r="AH1580" s="118"/>
      <c r="AI1580" s="95"/>
      <c r="AJ1580" s="182"/>
      <c r="AK1580" s="182"/>
      <c r="AL1580" s="182"/>
      <c r="AM1580" s="182"/>
      <c r="AN1580" s="182"/>
      <c r="AO1580" s="70">
        <f>MAX(AO$26:AO1579)+1</f>
        <v>1478</v>
      </c>
      <c r="AP1580" s="70" t="s">
        <v>142</v>
      </c>
      <c r="AQ1580" s="70" t="str">
        <f t="shared" si="245"/>
        <v>1478.</v>
      </c>
      <c r="AS1580" s="87"/>
      <c r="AV1580" s="114"/>
    </row>
    <row r="1581" spans="1:48" ht="22.5" customHeight="1" x14ac:dyDescent="0.25">
      <c r="A1581" s="93" t="str">
        <f t="shared" si="244"/>
        <v>1479.</v>
      </c>
      <c r="B1581" s="93">
        <v>3924</v>
      </c>
      <c r="C1581" s="222" t="s">
        <v>805</v>
      </c>
      <c r="D1581" s="4">
        <v>1975</v>
      </c>
      <c r="E1581" s="4" t="s">
        <v>23</v>
      </c>
      <c r="F1581" s="4" t="s">
        <v>26</v>
      </c>
      <c r="G1581" s="10">
        <v>5</v>
      </c>
      <c r="H1581" s="10">
        <v>4</v>
      </c>
      <c r="I1581" s="18">
        <v>3628.5</v>
      </c>
      <c r="J1581" s="11">
        <v>3353.8</v>
      </c>
      <c r="K1581" s="18">
        <v>3353.8</v>
      </c>
      <c r="L1581" s="38">
        <v>142</v>
      </c>
      <c r="M1581" s="18">
        <f t="shared" si="251"/>
        <v>2070823</v>
      </c>
      <c r="N1581" s="6"/>
      <c r="O1581" s="6"/>
      <c r="P1581" s="6"/>
      <c r="Q1581" s="11">
        <f t="shared" si="252"/>
        <v>2070823</v>
      </c>
      <c r="R1581" s="18"/>
      <c r="S1581" s="38"/>
      <c r="T1581" s="18"/>
      <c r="U1581" s="18">
        <v>904.2</v>
      </c>
      <c r="V1581" s="18">
        <v>2070823</v>
      </c>
      <c r="W1581" s="18"/>
      <c r="X1581" s="18"/>
      <c r="Y1581" s="18"/>
      <c r="Z1581" s="18"/>
      <c r="AA1581" s="18"/>
      <c r="AB1581" s="18"/>
      <c r="AC1581" s="11"/>
      <c r="AD1581" s="11"/>
      <c r="AE1581" s="18"/>
      <c r="AF1581" s="207"/>
      <c r="AG1581" s="29" t="s">
        <v>197</v>
      </c>
      <c r="AH1581" s="118"/>
      <c r="AI1581" s="95"/>
      <c r="AJ1581" s="182"/>
      <c r="AK1581" s="182"/>
      <c r="AL1581" s="182"/>
      <c r="AM1581" s="182"/>
      <c r="AN1581" s="182"/>
      <c r="AO1581" s="70">
        <f>MAX(AO$26:AO1580)+1</f>
        <v>1479</v>
      </c>
      <c r="AP1581" s="70" t="s">
        <v>142</v>
      </c>
      <c r="AQ1581" s="70" t="str">
        <f t="shared" si="245"/>
        <v>1479.</v>
      </c>
      <c r="AS1581" s="87"/>
      <c r="AV1581" s="114"/>
    </row>
    <row r="1582" spans="1:48" ht="22.5" customHeight="1" x14ac:dyDescent="0.25">
      <c r="A1582" s="93" t="str">
        <f t="shared" si="244"/>
        <v>1480.</v>
      </c>
      <c r="B1582" s="93">
        <v>3929</v>
      </c>
      <c r="C1582" s="225" t="s">
        <v>806</v>
      </c>
      <c r="D1582" s="4">
        <v>1966</v>
      </c>
      <c r="E1582" s="4" t="s">
        <v>23</v>
      </c>
      <c r="F1582" s="4" t="s">
        <v>24</v>
      </c>
      <c r="G1582" s="4">
        <v>4</v>
      </c>
      <c r="H1582" s="4">
        <v>2</v>
      </c>
      <c r="I1582" s="18">
        <v>1382</v>
      </c>
      <c r="J1582" s="11">
        <v>1184</v>
      </c>
      <c r="K1582" s="18">
        <v>1184</v>
      </c>
      <c r="L1582" s="38">
        <v>63</v>
      </c>
      <c r="M1582" s="18">
        <f t="shared" si="251"/>
        <v>1512908.47</v>
      </c>
      <c r="N1582" s="18"/>
      <c r="O1582" s="18"/>
      <c r="P1582" s="18"/>
      <c r="Q1582" s="11">
        <f t="shared" si="252"/>
        <v>1512908.47</v>
      </c>
      <c r="R1582" s="18"/>
      <c r="S1582" s="38"/>
      <c r="T1582" s="18"/>
      <c r="U1582" s="18">
        <v>488.4</v>
      </c>
      <c r="V1582" s="18">
        <v>1512908.47</v>
      </c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207"/>
      <c r="AG1582" s="29" t="s">
        <v>197</v>
      </c>
      <c r="AH1582" s="118"/>
      <c r="AI1582" s="159"/>
      <c r="AJ1582" s="182"/>
      <c r="AK1582" s="182"/>
      <c r="AL1582" s="182"/>
      <c r="AM1582" s="182"/>
      <c r="AN1582" s="182"/>
      <c r="AO1582" s="70">
        <f>MAX(AO$26:AO1581)+1</f>
        <v>1480</v>
      </c>
      <c r="AP1582" s="70" t="s">
        <v>142</v>
      </c>
      <c r="AQ1582" s="70" t="str">
        <f t="shared" si="245"/>
        <v>1480.</v>
      </c>
      <c r="AV1582" s="114"/>
    </row>
    <row r="1583" spans="1:48" ht="22.5" customHeight="1" x14ac:dyDescent="0.25">
      <c r="A1583" s="93" t="str">
        <f t="shared" si="244"/>
        <v>1481.</v>
      </c>
      <c r="B1583" s="93">
        <v>3896</v>
      </c>
      <c r="C1583" s="225" t="s">
        <v>917</v>
      </c>
      <c r="D1583" s="4">
        <v>1952</v>
      </c>
      <c r="E1583" s="9" t="s">
        <v>23</v>
      </c>
      <c r="F1583" s="4" t="s">
        <v>24</v>
      </c>
      <c r="G1583" s="4">
        <v>2</v>
      </c>
      <c r="H1583" s="4">
        <v>1</v>
      </c>
      <c r="I1583" s="18">
        <v>420.9</v>
      </c>
      <c r="J1583" s="11">
        <v>370.2</v>
      </c>
      <c r="K1583" s="18">
        <v>370.2</v>
      </c>
      <c r="L1583" s="38">
        <v>22</v>
      </c>
      <c r="M1583" s="18">
        <f t="shared" si="251"/>
        <v>2037295.66</v>
      </c>
      <c r="N1583" s="18"/>
      <c r="O1583" s="18"/>
      <c r="P1583" s="18"/>
      <c r="Q1583" s="11">
        <f t="shared" si="252"/>
        <v>2037295.66</v>
      </c>
      <c r="R1583" s="18"/>
      <c r="S1583" s="38"/>
      <c r="T1583" s="18"/>
      <c r="U1583" s="18">
        <v>446.03</v>
      </c>
      <c r="V1583" s="18">
        <v>2037295.66</v>
      </c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207"/>
      <c r="AG1583" s="29" t="s">
        <v>197</v>
      </c>
      <c r="AH1583" s="118"/>
      <c r="AI1583" s="169"/>
      <c r="AJ1583" s="182"/>
      <c r="AK1583" s="182"/>
      <c r="AL1583" s="182"/>
      <c r="AM1583" s="182"/>
      <c r="AN1583" s="182"/>
      <c r="AO1583" s="70">
        <f>MAX(AO$26:AO1582)+1</f>
        <v>1481</v>
      </c>
      <c r="AP1583" s="70" t="s">
        <v>142</v>
      </c>
      <c r="AQ1583" s="70" t="str">
        <f t="shared" si="245"/>
        <v>1481.</v>
      </c>
      <c r="AS1583" s="70"/>
      <c r="AV1583" s="114"/>
    </row>
    <row r="1584" spans="1:48" ht="22.5" customHeight="1" x14ac:dyDescent="0.25">
      <c r="A1584" s="93" t="str">
        <f t="shared" si="244"/>
        <v>1482.</v>
      </c>
      <c r="B1584" s="93">
        <v>3942</v>
      </c>
      <c r="C1584" s="222" t="s">
        <v>808</v>
      </c>
      <c r="D1584" s="4">
        <v>1965</v>
      </c>
      <c r="E1584" s="4" t="s">
        <v>23</v>
      </c>
      <c r="F1584" s="4" t="s">
        <v>24</v>
      </c>
      <c r="G1584" s="10">
        <v>4</v>
      </c>
      <c r="H1584" s="10">
        <v>4</v>
      </c>
      <c r="I1584" s="18">
        <v>1329.9</v>
      </c>
      <c r="J1584" s="11">
        <v>1219.3</v>
      </c>
      <c r="K1584" s="18">
        <v>985.2</v>
      </c>
      <c r="L1584" s="38">
        <v>41</v>
      </c>
      <c r="M1584" s="18">
        <f t="shared" si="251"/>
        <v>2171987.7399999998</v>
      </c>
      <c r="N1584" s="6"/>
      <c r="O1584" s="6"/>
      <c r="P1584" s="6"/>
      <c r="Q1584" s="11">
        <f t="shared" si="252"/>
        <v>2171987.7399999998</v>
      </c>
      <c r="R1584" s="18">
        <v>2061437.93</v>
      </c>
      <c r="S1584" s="3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1"/>
      <c r="AD1584" s="11"/>
      <c r="AE1584" s="18"/>
      <c r="AF1584" s="207">
        <v>110549.81</v>
      </c>
      <c r="AG1584" s="29" t="s">
        <v>197</v>
      </c>
      <c r="AH1584" s="118"/>
      <c r="AI1584" s="95"/>
      <c r="AJ1584" s="182" t="s">
        <v>1395</v>
      </c>
      <c r="AK1584" s="182"/>
      <c r="AL1584" s="182"/>
      <c r="AM1584" s="182"/>
      <c r="AN1584" s="182"/>
      <c r="AO1584" s="70">
        <f>MAX(AO$26:AO1583)+1</f>
        <v>1482</v>
      </c>
      <c r="AP1584" s="70" t="s">
        <v>142</v>
      </c>
      <c r="AQ1584" s="70" t="str">
        <f t="shared" si="245"/>
        <v>1482.</v>
      </c>
      <c r="AS1584" s="87"/>
      <c r="AV1584" s="114"/>
    </row>
    <row r="1585" spans="1:48" ht="22.5" customHeight="1" x14ac:dyDescent="0.25">
      <c r="A1585" s="93" t="str">
        <f t="shared" si="244"/>
        <v>1483.</v>
      </c>
      <c r="B1585" s="93">
        <v>3946</v>
      </c>
      <c r="C1585" s="222" t="s">
        <v>809</v>
      </c>
      <c r="D1585" s="4">
        <v>1965</v>
      </c>
      <c r="E1585" s="4" t="s">
        <v>23</v>
      </c>
      <c r="F1585" s="4" t="s">
        <v>26</v>
      </c>
      <c r="G1585" s="10">
        <v>5</v>
      </c>
      <c r="H1585" s="10">
        <v>4</v>
      </c>
      <c r="I1585" s="18">
        <v>3030.11</v>
      </c>
      <c r="J1585" s="11">
        <v>2792.3</v>
      </c>
      <c r="K1585" s="18">
        <v>2792.3</v>
      </c>
      <c r="L1585" s="38">
        <v>111</v>
      </c>
      <c r="M1585" s="18">
        <f t="shared" si="251"/>
        <v>526565.03</v>
      </c>
      <c r="N1585" s="6"/>
      <c r="O1585" s="6"/>
      <c r="P1585" s="6"/>
      <c r="Q1585" s="11">
        <f t="shared" si="252"/>
        <v>526565.03</v>
      </c>
      <c r="R1585" s="18">
        <v>526565.03</v>
      </c>
      <c r="S1585" s="3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1"/>
      <c r="AD1585" s="11"/>
      <c r="AE1585" s="18"/>
      <c r="AF1585" s="207"/>
      <c r="AG1585" s="29" t="s">
        <v>197</v>
      </c>
      <c r="AH1585" s="118"/>
      <c r="AI1585" s="95"/>
      <c r="AJ1585" s="182" t="s">
        <v>1405</v>
      </c>
      <c r="AK1585" s="182"/>
      <c r="AL1585" s="182"/>
      <c r="AM1585" s="182"/>
      <c r="AN1585" s="182"/>
      <c r="AO1585" s="70">
        <f>MAX(AO$26:AO1584)+1</f>
        <v>1483</v>
      </c>
      <c r="AP1585" s="70" t="s">
        <v>142</v>
      </c>
      <c r="AQ1585" s="70" t="str">
        <f t="shared" si="245"/>
        <v>1483.</v>
      </c>
      <c r="AS1585" s="87"/>
      <c r="AV1585" s="114"/>
    </row>
    <row r="1586" spans="1:48" ht="22.5" customHeight="1" x14ac:dyDescent="0.25">
      <c r="A1586" s="93" t="str">
        <f t="shared" si="244"/>
        <v>1484.</v>
      </c>
      <c r="B1586" s="93">
        <v>3948</v>
      </c>
      <c r="C1586" s="222" t="s">
        <v>811</v>
      </c>
      <c r="D1586" s="4">
        <v>1963</v>
      </c>
      <c r="E1586" s="4" t="s">
        <v>23</v>
      </c>
      <c r="F1586" s="4" t="s">
        <v>24</v>
      </c>
      <c r="G1586" s="10">
        <v>2</v>
      </c>
      <c r="H1586" s="10">
        <v>2</v>
      </c>
      <c r="I1586" s="18">
        <v>688.5</v>
      </c>
      <c r="J1586" s="11">
        <v>639.5</v>
      </c>
      <c r="K1586" s="18">
        <v>639.5</v>
      </c>
      <c r="L1586" s="38">
        <v>22</v>
      </c>
      <c r="M1586" s="18">
        <f t="shared" si="251"/>
        <v>2276041.09</v>
      </c>
      <c r="N1586" s="6"/>
      <c r="O1586" s="6"/>
      <c r="P1586" s="6"/>
      <c r="Q1586" s="11">
        <f t="shared" si="252"/>
        <v>2276041.09</v>
      </c>
      <c r="R1586" s="18"/>
      <c r="S1586" s="38"/>
      <c r="T1586" s="18"/>
      <c r="U1586" s="18">
        <v>603.13</v>
      </c>
      <c r="V1586" s="18">
        <v>2276041.09</v>
      </c>
      <c r="W1586" s="18"/>
      <c r="X1586" s="18"/>
      <c r="Y1586" s="18"/>
      <c r="Z1586" s="18"/>
      <c r="AA1586" s="18"/>
      <c r="AB1586" s="18"/>
      <c r="AC1586" s="11"/>
      <c r="AD1586" s="11"/>
      <c r="AE1586" s="18"/>
      <c r="AF1586" s="207"/>
      <c r="AG1586" s="29" t="s">
        <v>197</v>
      </c>
      <c r="AH1586" s="118"/>
      <c r="AI1586" s="95"/>
      <c r="AJ1586" s="182"/>
      <c r="AK1586" s="182"/>
      <c r="AL1586" s="182"/>
      <c r="AM1586" s="182"/>
      <c r="AN1586" s="182"/>
      <c r="AO1586" s="70">
        <f>MAX(AO$26:AO1585)+1</f>
        <v>1484</v>
      </c>
      <c r="AP1586" s="70" t="s">
        <v>142</v>
      </c>
      <c r="AQ1586" s="70" t="str">
        <f t="shared" si="245"/>
        <v>1484.</v>
      </c>
      <c r="AS1586" s="87"/>
      <c r="AV1586" s="114"/>
    </row>
    <row r="1587" spans="1:48" ht="22.5" customHeight="1" x14ac:dyDescent="0.25">
      <c r="A1587" s="93" t="str">
        <f t="shared" si="244"/>
        <v>1485.</v>
      </c>
      <c r="B1587" s="93">
        <v>3952</v>
      </c>
      <c r="C1587" s="222" t="s">
        <v>812</v>
      </c>
      <c r="D1587" s="4">
        <v>1959</v>
      </c>
      <c r="E1587" s="4" t="s">
        <v>23</v>
      </c>
      <c r="F1587" s="4" t="s">
        <v>24</v>
      </c>
      <c r="G1587" s="10">
        <v>2</v>
      </c>
      <c r="H1587" s="10">
        <v>1</v>
      </c>
      <c r="I1587" s="18">
        <v>995.1</v>
      </c>
      <c r="J1587" s="11">
        <v>913.2</v>
      </c>
      <c r="K1587" s="18">
        <v>745.6</v>
      </c>
      <c r="L1587" s="38">
        <v>25</v>
      </c>
      <c r="M1587" s="18">
        <f t="shared" si="251"/>
        <v>180923.8</v>
      </c>
      <c r="N1587" s="6"/>
      <c r="O1587" s="6"/>
      <c r="P1587" s="6"/>
      <c r="Q1587" s="11">
        <f t="shared" si="252"/>
        <v>180923.8</v>
      </c>
      <c r="R1587" s="18">
        <v>180923.8</v>
      </c>
      <c r="S1587" s="3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1"/>
      <c r="AD1587" s="11"/>
      <c r="AE1587" s="11"/>
      <c r="AF1587" s="207"/>
      <c r="AG1587" s="29" t="s">
        <v>197</v>
      </c>
      <c r="AH1587" s="118"/>
      <c r="AI1587" s="95"/>
      <c r="AJ1587" s="182" t="s">
        <v>1393</v>
      </c>
      <c r="AK1587" s="182"/>
      <c r="AL1587" s="182"/>
      <c r="AM1587" s="182"/>
      <c r="AN1587" s="182"/>
      <c r="AO1587" s="70">
        <f>MAX(AO$26:AO1586)+1</f>
        <v>1485</v>
      </c>
      <c r="AP1587" s="70" t="s">
        <v>142</v>
      </c>
      <c r="AQ1587" s="70" t="str">
        <f t="shared" si="245"/>
        <v>1485.</v>
      </c>
      <c r="AS1587" s="87"/>
      <c r="AV1587" s="114"/>
    </row>
    <row r="1588" spans="1:48" ht="22.5" customHeight="1" x14ac:dyDescent="0.25">
      <c r="A1588" s="93" t="str">
        <f t="shared" si="244"/>
        <v>1486.</v>
      </c>
      <c r="B1588" s="93">
        <v>4005</v>
      </c>
      <c r="C1588" s="222" t="s">
        <v>1307</v>
      </c>
      <c r="D1588" s="4">
        <v>1965</v>
      </c>
      <c r="E1588" s="4" t="s">
        <v>23</v>
      </c>
      <c r="F1588" s="4" t="s">
        <v>24</v>
      </c>
      <c r="G1588" s="10">
        <v>2</v>
      </c>
      <c r="H1588" s="10">
        <v>2</v>
      </c>
      <c r="I1588" s="18">
        <v>1177.99</v>
      </c>
      <c r="J1588" s="11">
        <v>629.6</v>
      </c>
      <c r="K1588" s="18">
        <v>629.6</v>
      </c>
      <c r="L1588" s="38">
        <v>34</v>
      </c>
      <c r="M1588" s="18">
        <f t="shared" si="251"/>
        <v>924773.82</v>
      </c>
      <c r="N1588" s="6"/>
      <c r="O1588" s="6"/>
      <c r="P1588" s="6"/>
      <c r="Q1588" s="11">
        <f t="shared" si="252"/>
        <v>924773.82</v>
      </c>
      <c r="R1588" s="18"/>
      <c r="S1588" s="38"/>
      <c r="T1588" s="18"/>
      <c r="U1588" s="18">
        <v>401.66</v>
      </c>
      <c r="V1588" s="18">
        <v>924773.82</v>
      </c>
      <c r="W1588" s="18"/>
      <c r="X1588" s="18"/>
      <c r="Y1588" s="18"/>
      <c r="Z1588" s="18"/>
      <c r="AA1588" s="18"/>
      <c r="AB1588" s="18"/>
      <c r="AC1588" s="11"/>
      <c r="AD1588" s="11"/>
      <c r="AE1588" s="11"/>
      <c r="AF1588" s="207"/>
      <c r="AG1588" s="29" t="s">
        <v>197</v>
      </c>
      <c r="AH1588" s="118"/>
      <c r="AI1588" s="95"/>
      <c r="AJ1588" s="182"/>
      <c r="AK1588" s="182"/>
      <c r="AL1588" s="182"/>
      <c r="AM1588" s="182"/>
      <c r="AN1588" s="182"/>
      <c r="AO1588" s="70">
        <f>MAX(AO$26:AO1587)+1</f>
        <v>1486</v>
      </c>
      <c r="AP1588" s="70" t="s">
        <v>142</v>
      </c>
      <c r="AQ1588" s="70" t="str">
        <f t="shared" si="245"/>
        <v>1486.</v>
      </c>
      <c r="AS1588" s="87"/>
      <c r="AV1588" s="114"/>
    </row>
    <row r="1589" spans="1:48" ht="22.5" customHeight="1" x14ac:dyDescent="0.25">
      <c r="A1589" s="93" t="str">
        <f t="shared" si="244"/>
        <v>1487.</v>
      </c>
      <c r="B1589" s="93">
        <v>3883</v>
      </c>
      <c r="C1589" s="222" t="s">
        <v>801</v>
      </c>
      <c r="D1589" s="4">
        <v>1962</v>
      </c>
      <c r="E1589" s="4" t="s">
        <v>23</v>
      </c>
      <c r="F1589" s="4" t="s">
        <v>24</v>
      </c>
      <c r="G1589" s="10">
        <v>2</v>
      </c>
      <c r="H1589" s="10">
        <v>2</v>
      </c>
      <c r="I1589" s="18">
        <v>629.70000000000005</v>
      </c>
      <c r="J1589" s="11">
        <v>577.70000000000005</v>
      </c>
      <c r="K1589" s="18">
        <v>577.70000000000005</v>
      </c>
      <c r="L1589" s="38">
        <v>30</v>
      </c>
      <c r="M1589" s="18">
        <f t="shared" si="251"/>
        <v>294591.37</v>
      </c>
      <c r="N1589" s="6"/>
      <c r="O1589" s="6"/>
      <c r="P1589" s="6"/>
      <c r="Q1589" s="11">
        <f t="shared" si="252"/>
        <v>294591.37</v>
      </c>
      <c r="R1589" s="18">
        <v>294591.37</v>
      </c>
      <c r="S1589" s="3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1"/>
      <c r="AD1589" s="11"/>
      <c r="AE1589" s="18"/>
      <c r="AF1589" s="207"/>
      <c r="AG1589" s="29" t="s">
        <v>197</v>
      </c>
      <c r="AH1589" s="118"/>
      <c r="AI1589" s="95"/>
      <c r="AJ1589" s="182" t="s">
        <v>1405</v>
      </c>
      <c r="AK1589" s="182"/>
      <c r="AL1589" s="182"/>
      <c r="AM1589" s="182"/>
      <c r="AN1589" s="182"/>
      <c r="AO1589" s="70">
        <f>MAX(AO$26:AO1588)+1</f>
        <v>1487</v>
      </c>
      <c r="AP1589" s="70" t="s">
        <v>142</v>
      </c>
      <c r="AQ1589" s="70" t="str">
        <f t="shared" si="245"/>
        <v>1487.</v>
      </c>
      <c r="AS1589" s="87"/>
      <c r="AV1589" s="114"/>
    </row>
    <row r="1590" spans="1:48" ht="24" customHeight="1" x14ac:dyDescent="0.25">
      <c r="A1590" s="93" t="str">
        <f t="shared" si="244"/>
        <v>1488.</v>
      </c>
      <c r="B1590" s="93">
        <v>3818</v>
      </c>
      <c r="C1590" s="222" t="s">
        <v>120</v>
      </c>
      <c r="D1590" s="4">
        <v>1973</v>
      </c>
      <c r="E1590" s="4" t="s">
        <v>23</v>
      </c>
      <c r="F1590" s="4" t="s">
        <v>24</v>
      </c>
      <c r="G1590" s="10">
        <v>2</v>
      </c>
      <c r="H1590" s="10">
        <v>2</v>
      </c>
      <c r="I1590" s="18">
        <v>582.9</v>
      </c>
      <c r="J1590" s="11">
        <v>537.20000000000005</v>
      </c>
      <c r="K1590" s="18">
        <v>537.20000000000005</v>
      </c>
      <c r="L1590" s="38">
        <v>29</v>
      </c>
      <c r="M1590" s="18">
        <f t="shared" si="251"/>
        <v>728162.42</v>
      </c>
      <c r="N1590" s="18"/>
      <c r="O1590" s="18"/>
      <c r="P1590" s="18"/>
      <c r="Q1590" s="11">
        <f t="shared" si="252"/>
        <v>728162.42</v>
      </c>
      <c r="R1590" s="18">
        <v>728162.42</v>
      </c>
      <c r="S1590" s="3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1"/>
      <c r="AF1590" s="212"/>
      <c r="AG1590" s="29" t="s">
        <v>197</v>
      </c>
      <c r="AH1590" s="118"/>
      <c r="AI1590" s="95"/>
      <c r="AJ1590" s="182" t="s">
        <v>1395</v>
      </c>
      <c r="AK1590" s="182"/>
      <c r="AL1590" s="182"/>
      <c r="AM1590" s="182"/>
      <c r="AN1590" s="182"/>
      <c r="AO1590" s="70">
        <f>MAX(AO$26:AO1589)+1</f>
        <v>1488</v>
      </c>
      <c r="AP1590" s="70" t="s">
        <v>142</v>
      </c>
      <c r="AQ1590" s="70" t="str">
        <f t="shared" si="245"/>
        <v>1488.</v>
      </c>
      <c r="AS1590" s="87"/>
      <c r="AV1590" s="114"/>
    </row>
    <row r="1591" spans="1:48" ht="22.5" customHeight="1" x14ac:dyDescent="0.25">
      <c r="A1591" s="93" t="str">
        <f t="shared" si="244"/>
        <v>1489.</v>
      </c>
      <c r="B1591" s="93">
        <v>3858</v>
      </c>
      <c r="C1591" s="228" t="s">
        <v>1353</v>
      </c>
      <c r="D1591" s="93">
        <v>1989</v>
      </c>
      <c r="E1591" s="4" t="s">
        <v>23</v>
      </c>
      <c r="F1591" s="93" t="s">
        <v>24</v>
      </c>
      <c r="G1591" s="93">
        <v>2</v>
      </c>
      <c r="H1591" s="93">
        <v>3</v>
      </c>
      <c r="I1591" s="134">
        <v>1312.7</v>
      </c>
      <c r="J1591" s="134">
        <v>1274.5</v>
      </c>
      <c r="K1591" s="134">
        <v>1158.8</v>
      </c>
      <c r="L1591" s="151">
        <v>46</v>
      </c>
      <c r="M1591" s="18">
        <f t="shared" si="251"/>
        <v>1200912</v>
      </c>
      <c r="N1591" s="6"/>
      <c r="O1591" s="6"/>
      <c r="P1591" s="6"/>
      <c r="Q1591" s="11">
        <f t="shared" si="252"/>
        <v>1200912</v>
      </c>
      <c r="R1591" s="134">
        <v>1200912</v>
      </c>
      <c r="S1591" s="3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1"/>
      <c r="AD1591" s="11"/>
      <c r="AE1591" s="18"/>
      <c r="AF1591" s="212"/>
      <c r="AG1591" s="29" t="s">
        <v>197</v>
      </c>
      <c r="AH1591" s="118"/>
      <c r="AI1591" s="95"/>
      <c r="AJ1591" s="182" t="s">
        <v>1395</v>
      </c>
      <c r="AK1591" s="182"/>
      <c r="AL1591" s="182"/>
      <c r="AM1591" s="182"/>
      <c r="AN1591" s="182"/>
      <c r="AO1591" s="70">
        <f>MAX(AO$26:AO1590)+1</f>
        <v>1489</v>
      </c>
      <c r="AP1591" s="70" t="s">
        <v>142</v>
      </c>
      <c r="AQ1591" s="70" t="str">
        <f t="shared" si="245"/>
        <v>1489.</v>
      </c>
      <c r="AS1591" s="87"/>
      <c r="AV1591" s="114"/>
    </row>
    <row r="1592" spans="1:48" ht="22.5" customHeight="1" x14ac:dyDescent="0.25">
      <c r="A1592" s="93" t="str">
        <f t="shared" si="244"/>
        <v>1490.</v>
      </c>
      <c r="B1592" s="93">
        <v>3868</v>
      </c>
      <c r="C1592" s="228" t="s">
        <v>1354</v>
      </c>
      <c r="D1592" s="93">
        <v>1950</v>
      </c>
      <c r="E1592" s="4" t="s">
        <v>23</v>
      </c>
      <c r="F1592" s="93" t="s">
        <v>24</v>
      </c>
      <c r="G1592" s="93">
        <v>2</v>
      </c>
      <c r="H1592" s="93">
        <v>2</v>
      </c>
      <c r="I1592" s="134">
        <v>1152.2</v>
      </c>
      <c r="J1592" s="134">
        <v>666.3</v>
      </c>
      <c r="K1592" s="134">
        <v>422.1</v>
      </c>
      <c r="L1592" s="151">
        <v>39</v>
      </c>
      <c r="M1592" s="18">
        <f t="shared" si="251"/>
        <v>266578.5</v>
      </c>
      <c r="N1592" s="6"/>
      <c r="O1592" s="6"/>
      <c r="P1592" s="6"/>
      <c r="Q1592" s="11">
        <f t="shared" si="252"/>
        <v>266578.5</v>
      </c>
      <c r="R1592" s="134"/>
      <c r="S1592" s="3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1"/>
      <c r="AD1592" s="11"/>
      <c r="AE1592" s="18">
        <v>231424.26</v>
      </c>
      <c r="AF1592" s="11">
        <v>35154.239999999998</v>
      </c>
      <c r="AG1592" s="29" t="s">
        <v>197</v>
      </c>
      <c r="AH1592" s="118"/>
      <c r="AI1592" s="95"/>
      <c r="AJ1592" s="182"/>
      <c r="AK1592" s="182"/>
      <c r="AL1592" s="182"/>
      <c r="AM1592" s="182"/>
      <c r="AN1592" s="182"/>
      <c r="AO1592" s="70">
        <f>MAX(AO$26:AO1591)+1</f>
        <v>1490</v>
      </c>
      <c r="AP1592" s="70" t="s">
        <v>142</v>
      </c>
      <c r="AQ1592" s="70" t="str">
        <f t="shared" si="245"/>
        <v>1490.</v>
      </c>
      <c r="AS1592" s="87"/>
      <c r="AV1592" s="114"/>
    </row>
    <row r="1593" spans="1:48" ht="22.5" customHeight="1" x14ac:dyDescent="0.25">
      <c r="A1593" s="93" t="str">
        <f t="shared" si="244"/>
        <v/>
      </c>
      <c r="B1593" s="93"/>
      <c r="C1593" s="236" t="s">
        <v>190</v>
      </c>
      <c r="D1593" s="8"/>
      <c r="E1593" s="8"/>
      <c r="F1593" s="8"/>
      <c r="G1593" s="14"/>
      <c r="H1593" s="14"/>
      <c r="I1593" s="6">
        <f>SUM(I1594:I1686)</f>
        <v>177974.76</v>
      </c>
      <c r="J1593" s="6">
        <f>SUM(J1594:J1686)</f>
        <v>149428.23000000007</v>
      </c>
      <c r="K1593" s="6">
        <f>SUM(K1594:K1686)</f>
        <v>144591.06000000003</v>
      </c>
      <c r="L1593" s="6">
        <f>SUM(L1594:L1686)</f>
        <v>6829</v>
      </c>
      <c r="M1593" s="6">
        <f>SUM(M1594:M1686)</f>
        <v>160268378.22000003</v>
      </c>
      <c r="N1593" s="6"/>
      <c r="O1593" s="6"/>
      <c r="P1593" s="6"/>
      <c r="Q1593" s="6">
        <f>SUM(Q1594:Q1686)</f>
        <v>160268378.22000003</v>
      </c>
      <c r="R1593" s="6">
        <f>SUM(R1594:R1686)</f>
        <v>56002103.170000002</v>
      </c>
      <c r="S1593" s="6"/>
      <c r="T1593" s="6"/>
      <c r="U1593" s="6">
        <f t="shared" ref="U1593:AB1593" si="253">SUM(U1594:U1686)</f>
        <v>22709.01</v>
      </c>
      <c r="V1593" s="6">
        <f t="shared" si="253"/>
        <v>80455466.599999994</v>
      </c>
      <c r="W1593" s="6">
        <f t="shared" si="253"/>
        <v>0</v>
      </c>
      <c r="X1593" s="6">
        <f t="shared" si="253"/>
        <v>0</v>
      </c>
      <c r="Y1593" s="6">
        <f t="shared" si="253"/>
        <v>16369.23</v>
      </c>
      <c r="Z1593" s="6">
        <f t="shared" si="253"/>
        <v>20680792.82</v>
      </c>
      <c r="AA1593" s="6">
        <f t="shared" si="253"/>
        <v>553</v>
      </c>
      <c r="AB1593" s="6">
        <f t="shared" si="253"/>
        <v>2673571.7300000004</v>
      </c>
      <c r="AC1593" s="6"/>
      <c r="AD1593" s="6"/>
      <c r="AE1593" s="6"/>
      <c r="AF1593" s="6">
        <f>SUM(AF1594:AF1686)</f>
        <v>456443.9</v>
      </c>
      <c r="AG1593" s="30"/>
      <c r="AH1593" s="101"/>
      <c r="AI1593" s="167"/>
      <c r="AJ1593" s="182"/>
      <c r="AK1593" s="182"/>
      <c r="AL1593" s="182"/>
      <c r="AM1593" s="182"/>
      <c r="AN1593" s="182"/>
      <c r="AQ1593" s="70" t="str">
        <f t="shared" si="245"/>
        <v/>
      </c>
      <c r="AR1593" s="70"/>
      <c r="AS1593" s="70"/>
      <c r="AV1593" s="114"/>
    </row>
    <row r="1594" spans="1:48" ht="22.5" customHeight="1" x14ac:dyDescent="0.25">
      <c r="A1594" s="93" t="str">
        <f t="shared" ref="A1594:A1669" si="254">AQ1594</f>
        <v>1491.</v>
      </c>
      <c r="B1594" s="93">
        <v>3791</v>
      </c>
      <c r="C1594" s="225" t="s">
        <v>126</v>
      </c>
      <c r="D1594" s="4">
        <v>1966</v>
      </c>
      <c r="E1594" s="9" t="s">
        <v>23</v>
      </c>
      <c r="F1594" s="4" t="s">
        <v>24</v>
      </c>
      <c r="G1594" s="4">
        <v>2</v>
      </c>
      <c r="H1594" s="4">
        <v>1</v>
      </c>
      <c r="I1594" s="18">
        <v>270.2</v>
      </c>
      <c r="J1594" s="11">
        <v>238.2</v>
      </c>
      <c r="K1594" s="18">
        <v>198.1</v>
      </c>
      <c r="L1594" s="38">
        <v>17</v>
      </c>
      <c r="M1594" s="18">
        <f t="shared" ref="M1594:M1625" si="255">R1594+T1594+V1594+X1594+Z1594+AB1594+AE1594+AF1594</f>
        <v>159852.53</v>
      </c>
      <c r="N1594" s="18"/>
      <c r="O1594" s="18"/>
      <c r="P1594" s="18"/>
      <c r="Q1594" s="11">
        <f>M1594</f>
        <v>159852.53</v>
      </c>
      <c r="R1594" s="18">
        <v>159852.53</v>
      </c>
      <c r="S1594" s="3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207"/>
      <c r="AG1594" s="29" t="s">
        <v>197</v>
      </c>
      <c r="AH1594" s="118"/>
      <c r="AI1594" s="169"/>
      <c r="AJ1594" s="182" t="s">
        <v>1393</v>
      </c>
      <c r="AK1594" s="182"/>
      <c r="AL1594" s="182"/>
      <c r="AM1594" s="182"/>
      <c r="AN1594" s="182"/>
      <c r="AO1594" s="70">
        <f>MAX(AO$26:AO1593)+1</f>
        <v>1491</v>
      </c>
      <c r="AP1594" s="70" t="s">
        <v>142</v>
      </c>
      <c r="AQ1594" s="70" t="str">
        <f t="shared" ref="AQ1594:AQ1669" si="256">CONCATENATE(AO1594,AP1594)</f>
        <v>1491.</v>
      </c>
      <c r="AS1594" s="70"/>
      <c r="AV1594" s="114"/>
    </row>
    <row r="1595" spans="1:48" ht="23.25" customHeight="1" x14ac:dyDescent="0.25">
      <c r="A1595" s="93" t="str">
        <f t="shared" si="254"/>
        <v>1492.</v>
      </c>
      <c r="B1595" s="93">
        <v>3796</v>
      </c>
      <c r="C1595" s="222" t="s">
        <v>815</v>
      </c>
      <c r="D1595" s="4">
        <v>1967</v>
      </c>
      <c r="E1595" s="4" t="s">
        <v>23</v>
      </c>
      <c r="F1595" s="4" t="s">
        <v>24</v>
      </c>
      <c r="G1595" s="10">
        <v>2</v>
      </c>
      <c r="H1595" s="10">
        <v>1</v>
      </c>
      <c r="I1595" s="18">
        <v>361.2</v>
      </c>
      <c r="J1595" s="11">
        <v>320.8</v>
      </c>
      <c r="K1595" s="18">
        <v>320.8</v>
      </c>
      <c r="L1595" s="38">
        <v>23</v>
      </c>
      <c r="M1595" s="18">
        <f t="shared" si="255"/>
        <v>134140.19</v>
      </c>
      <c r="N1595" s="6"/>
      <c r="O1595" s="6"/>
      <c r="P1595" s="6"/>
      <c r="Q1595" s="11">
        <f>M1595</f>
        <v>134140.19</v>
      </c>
      <c r="R1595" s="18">
        <v>134140.19</v>
      </c>
      <c r="S1595" s="3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1"/>
      <c r="AD1595" s="11"/>
      <c r="AE1595" s="18"/>
      <c r="AF1595" s="207"/>
      <c r="AG1595" s="29" t="s">
        <v>197</v>
      </c>
      <c r="AH1595" s="118"/>
      <c r="AI1595" s="95"/>
      <c r="AJ1595" s="182" t="s">
        <v>1393</v>
      </c>
      <c r="AK1595" s="182"/>
      <c r="AL1595" s="182"/>
      <c r="AM1595" s="182"/>
      <c r="AN1595" s="182"/>
      <c r="AO1595" s="70">
        <f>MAX(AO$26:AO1594)+1</f>
        <v>1492</v>
      </c>
      <c r="AP1595" s="70" t="s">
        <v>142</v>
      </c>
      <c r="AQ1595" s="70" t="str">
        <f t="shared" si="256"/>
        <v>1492.</v>
      </c>
      <c r="AS1595" s="87"/>
      <c r="AV1595" s="114"/>
    </row>
    <row r="1596" spans="1:48" ht="22.5" customHeight="1" x14ac:dyDescent="0.25">
      <c r="A1596" s="93" t="str">
        <f t="shared" si="254"/>
        <v>1493.</v>
      </c>
      <c r="B1596" s="93">
        <v>3894</v>
      </c>
      <c r="C1596" s="222" t="s">
        <v>802</v>
      </c>
      <c r="D1596" s="4">
        <v>1961</v>
      </c>
      <c r="E1596" s="4" t="s">
        <v>23</v>
      </c>
      <c r="F1596" s="4" t="s">
        <v>24</v>
      </c>
      <c r="G1596" s="10">
        <v>2</v>
      </c>
      <c r="H1596" s="10">
        <v>1</v>
      </c>
      <c r="I1596" s="18">
        <v>347.2</v>
      </c>
      <c r="J1596" s="11">
        <v>316.60000000000002</v>
      </c>
      <c r="K1596" s="18">
        <v>316.60000000000002</v>
      </c>
      <c r="L1596" s="38">
        <v>19</v>
      </c>
      <c r="M1596" s="18">
        <f t="shared" si="255"/>
        <v>503106.58999999997</v>
      </c>
      <c r="N1596" s="6"/>
      <c r="O1596" s="6"/>
      <c r="P1596" s="6"/>
      <c r="Q1596" s="11">
        <f t="shared" ref="Q1596:Q1622" si="257">M1596</f>
        <v>503106.58999999997</v>
      </c>
      <c r="R1596" s="18">
        <f>27259.66+475846.93</f>
        <v>503106.58999999997</v>
      </c>
      <c r="S1596" s="3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1"/>
      <c r="AD1596" s="11"/>
      <c r="AE1596" s="18"/>
      <c r="AF1596" s="207"/>
      <c r="AG1596" s="29" t="s">
        <v>197</v>
      </c>
      <c r="AH1596" s="118"/>
      <c r="AI1596" s="95"/>
      <c r="AJ1596" s="182" t="s">
        <v>1398</v>
      </c>
      <c r="AK1596" s="182"/>
      <c r="AL1596" s="182"/>
      <c r="AM1596" s="182"/>
      <c r="AN1596" s="182"/>
      <c r="AO1596" s="70">
        <f>MAX(AO$26:AO1595)+1</f>
        <v>1493</v>
      </c>
      <c r="AP1596" s="70" t="s">
        <v>142</v>
      </c>
      <c r="AQ1596" s="70" t="str">
        <f t="shared" si="256"/>
        <v>1493.</v>
      </c>
      <c r="AS1596" s="87"/>
      <c r="AV1596" s="114"/>
    </row>
    <row r="1597" spans="1:48" ht="22.5" customHeight="1" x14ac:dyDescent="0.25">
      <c r="A1597" s="93" t="str">
        <f t="shared" si="254"/>
        <v>1494.</v>
      </c>
      <c r="B1597" s="93">
        <v>3972</v>
      </c>
      <c r="C1597" s="222" t="s">
        <v>817</v>
      </c>
      <c r="D1597" s="4">
        <v>1958</v>
      </c>
      <c r="E1597" s="4" t="s">
        <v>23</v>
      </c>
      <c r="F1597" s="4" t="s">
        <v>24</v>
      </c>
      <c r="G1597" s="10">
        <v>3</v>
      </c>
      <c r="H1597" s="10">
        <v>2</v>
      </c>
      <c r="I1597" s="18">
        <v>1809.1</v>
      </c>
      <c r="J1597" s="11">
        <v>1134.5999999999999</v>
      </c>
      <c r="K1597" s="18">
        <v>1134.5999999999999</v>
      </c>
      <c r="L1597" s="38">
        <v>49</v>
      </c>
      <c r="M1597" s="18">
        <f t="shared" si="255"/>
        <v>1393791</v>
      </c>
      <c r="N1597" s="6"/>
      <c r="O1597" s="6"/>
      <c r="P1597" s="6"/>
      <c r="Q1597" s="11">
        <f t="shared" si="257"/>
        <v>1393791</v>
      </c>
      <c r="R1597" s="18">
        <v>1393791</v>
      </c>
      <c r="S1597" s="3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1"/>
      <c r="AD1597" s="11"/>
      <c r="AE1597" s="18"/>
      <c r="AF1597" s="207"/>
      <c r="AG1597" s="29" t="s">
        <v>197</v>
      </c>
      <c r="AH1597" s="118"/>
      <c r="AI1597" s="95"/>
      <c r="AJ1597" s="182" t="s">
        <v>1395</v>
      </c>
      <c r="AK1597" s="182"/>
      <c r="AL1597" s="182"/>
      <c r="AM1597" s="182"/>
      <c r="AN1597" s="182"/>
      <c r="AO1597" s="70">
        <f>MAX(AO$26:AO1596)+1</f>
        <v>1494</v>
      </c>
      <c r="AP1597" s="70" t="s">
        <v>142</v>
      </c>
      <c r="AQ1597" s="70" t="str">
        <f t="shared" si="256"/>
        <v>1494.</v>
      </c>
      <c r="AS1597" s="87"/>
      <c r="AV1597" s="114"/>
    </row>
    <row r="1598" spans="1:48" ht="22.5" customHeight="1" x14ac:dyDescent="0.25">
      <c r="A1598" s="93" t="str">
        <f t="shared" si="254"/>
        <v>1495.</v>
      </c>
      <c r="B1598" s="93">
        <v>3976</v>
      </c>
      <c r="C1598" s="222" t="s">
        <v>119</v>
      </c>
      <c r="D1598" s="4">
        <v>1976</v>
      </c>
      <c r="E1598" s="4" t="s">
        <v>23</v>
      </c>
      <c r="F1598" s="4" t="s">
        <v>24</v>
      </c>
      <c r="G1598" s="10">
        <v>2</v>
      </c>
      <c r="H1598" s="10">
        <v>2</v>
      </c>
      <c r="I1598" s="18">
        <v>1327</v>
      </c>
      <c r="J1598" s="11">
        <v>750.2</v>
      </c>
      <c r="K1598" s="18">
        <v>750.2</v>
      </c>
      <c r="L1598" s="38">
        <v>30</v>
      </c>
      <c r="M1598" s="18">
        <f t="shared" si="255"/>
        <v>152592.18</v>
      </c>
      <c r="N1598" s="6"/>
      <c r="O1598" s="6"/>
      <c r="P1598" s="6"/>
      <c r="Q1598" s="11">
        <f t="shared" si="257"/>
        <v>152592.18</v>
      </c>
      <c r="R1598" s="18">
        <v>152592.18</v>
      </c>
      <c r="S1598" s="3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1"/>
      <c r="AD1598" s="11"/>
      <c r="AE1598" s="18"/>
      <c r="AF1598" s="207"/>
      <c r="AG1598" s="29" t="s">
        <v>197</v>
      </c>
      <c r="AH1598" s="118"/>
      <c r="AI1598" s="95"/>
      <c r="AJ1598" s="182" t="s">
        <v>1405</v>
      </c>
      <c r="AK1598" s="182"/>
      <c r="AL1598" s="182"/>
      <c r="AM1598" s="182"/>
      <c r="AN1598" s="182"/>
      <c r="AO1598" s="70">
        <f>MAX(AO$26:AO1597)+1</f>
        <v>1495</v>
      </c>
      <c r="AP1598" s="70" t="s">
        <v>142</v>
      </c>
      <c r="AQ1598" s="70" t="str">
        <f t="shared" si="256"/>
        <v>1495.</v>
      </c>
      <c r="AS1598" s="87"/>
      <c r="AV1598" s="114"/>
    </row>
    <row r="1599" spans="1:48" ht="22.5" customHeight="1" x14ac:dyDescent="0.25">
      <c r="A1599" s="93" t="str">
        <f t="shared" si="254"/>
        <v>1496.</v>
      </c>
      <c r="B1599" s="93">
        <v>3855</v>
      </c>
      <c r="C1599" s="225" t="s">
        <v>915</v>
      </c>
      <c r="D1599" s="4">
        <v>1953</v>
      </c>
      <c r="E1599" s="9" t="s">
        <v>23</v>
      </c>
      <c r="F1599" s="4" t="s">
        <v>25</v>
      </c>
      <c r="G1599" s="4">
        <v>2</v>
      </c>
      <c r="H1599" s="4">
        <v>1</v>
      </c>
      <c r="I1599" s="18">
        <v>373.1</v>
      </c>
      <c r="J1599" s="11">
        <v>353.8</v>
      </c>
      <c r="K1599" s="18">
        <v>353.8</v>
      </c>
      <c r="L1599" s="38">
        <v>25</v>
      </c>
      <c r="M1599" s="18">
        <f t="shared" si="255"/>
        <v>122518.49</v>
      </c>
      <c r="N1599" s="18"/>
      <c r="O1599" s="18"/>
      <c r="P1599" s="18"/>
      <c r="Q1599" s="11">
        <f t="shared" si="257"/>
        <v>122518.49</v>
      </c>
      <c r="R1599" s="18">
        <v>100618.49</v>
      </c>
      <c r="S1599" s="3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1"/>
      <c r="AF1599" s="207">
        <v>21900</v>
      </c>
      <c r="AG1599" s="29" t="s">
        <v>197</v>
      </c>
      <c r="AH1599" s="118"/>
      <c r="AI1599" s="169"/>
      <c r="AJ1599" s="182" t="s">
        <v>1393</v>
      </c>
      <c r="AK1599" s="182"/>
      <c r="AL1599" s="182"/>
      <c r="AM1599" s="182"/>
      <c r="AN1599" s="182"/>
      <c r="AO1599" s="70">
        <f>MAX(AO$26:AO1598)+1</f>
        <v>1496</v>
      </c>
      <c r="AP1599" s="70" t="s">
        <v>142</v>
      </c>
      <c r="AQ1599" s="70" t="str">
        <f t="shared" si="256"/>
        <v>1496.</v>
      </c>
      <c r="AS1599" s="70"/>
      <c r="AV1599" s="114"/>
    </row>
    <row r="1600" spans="1:48" ht="22.5" customHeight="1" x14ac:dyDescent="0.25">
      <c r="A1600" s="93" t="str">
        <f t="shared" si="254"/>
        <v>1497.</v>
      </c>
      <c r="B1600" s="93">
        <v>3874</v>
      </c>
      <c r="C1600" s="225" t="s">
        <v>123</v>
      </c>
      <c r="D1600" s="4">
        <v>1976</v>
      </c>
      <c r="E1600" s="9" t="s">
        <v>23</v>
      </c>
      <c r="F1600" s="4" t="s">
        <v>24</v>
      </c>
      <c r="G1600" s="4">
        <v>2</v>
      </c>
      <c r="H1600" s="4">
        <v>2</v>
      </c>
      <c r="I1600" s="18">
        <v>804.17</v>
      </c>
      <c r="J1600" s="11">
        <v>740.6</v>
      </c>
      <c r="K1600" s="18">
        <v>740.6</v>
      </c>
      <c r="L1600" s="38">
        <v>30</v>
      </c>
      <c r="M1600" s="18">
        <f t="shared" si="255"/>
        <v>1657892.4200000002</v>
      </c>
      <c r="N1600" s="18"/>
      <c r="O1600" s="18"/>
      <c r="P1600" s="18"/>
      <c r="Q1600" s="11">
        <f t="shared" si="257"/>
        <v>1657892.4200000002</v>
      </c>
      <c r="R1600" s="18">
        <v>130902.34</v>
      </c>
      <c r="S1600" s="38"/>
      <c r="T1600" s="18"/>
      <c r="U1600" s="18">
        <v>508</v>
      </c>
      <c r="V1600" s="18">
        <v>1526990.08</v>
      </c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207"/>
      <c r="AG1600" s="29" t="s">
        <v>197</v>
      </c>
      <c r="AH1600" s="118"/>
      <c r="AI1600" s="169"/>
      <c r="AJ1600" s="182" t="s">
        <v>1399</v>
      </c>
      <c r="AK1600" s="182"/>
      <c r="AL1600" s="182"/>
      <c r="AM1600" s="182"/>
      <c r="AN1600" s="182"/>
      <c r="AO1600" s="70">
        <f>MAX(AO$26:AO1599)+1</f>
        <v>1497</v>
      </c>
      <c r="AP1600" s="70" t="s">
        <v>142</v>
      </c>
      <c r="AQ1600" s="70" t="str">
        <f t="shared" si="256"/>
        <v>1497.</v>
      </c>
      <c r="AS1600" s="70"/>
      <c r="AV1600" s="114"/>
    </row>
    <row r="1601" spans="1:48" ht="22.5" customHeight="1" x14ac:dyDescent="0.25">
      <c r="A1601" s="93" t="str">
        <f t="shared" si="254"/>
        <v>1498.</v>
      </c>
      <c r="B1601" s="93">
        <v>3892</v>
      </c>
      <c r="C1601" s="225" t="s">
        <v>916</v>
      </c>
      <c r="D1601" s="4">
        <v>1958</v>
      </c>
      <c r="E1601" s="9" t="s">
        <v>23</v>
      </c>
      <c r="F1601" s="4" t="s">
        <v>24</v>
      </c>
      <c r="G1601" s="4">
        <v>1</v>
      </c>
      <c r="H1601" s="4">
        <v>1</v>
      </c>
      <c r="I1601" s="18">
        <v>203.35</v>
      </c>
      <c r="J1601" s="11">
        <v>203.35</v>
      </c>
      <c r="K1601" s="18">
        <v>203.35</v>
      </c>
      <c r="L1601" s="38">
        <v>9</v>
      </c>
      <c r="M1601" s="18">
        <f t="shared" si="255"/>
        <v>1782300.05</v>
      </c>
      <c r="N1601" s="18"/>
      <c r="O1601" s="18"/>
      <c r="P1601" s="18"/>
      <c r="Q1601" s="11">
        <f t="shared" si="257"/>
        <v>1782300.05</v>
      </c>
      <c r="R1601" s="18">
        <v>314197.69</v>
      </c>
      <c r="S1601" s="38"/>
      <c r="T1601" s="18"/>
      <c r="U1601" s="18">
        <v>397</v>
      </c>
      <c r="V1601" s="18">
        <v>1468102.36</v>
      </c>
      <c r="W1601" s="18"/>
      <c r="X1601" s="18"/>
      <c r="Y1601" s="18"/>
      <c r="Z1601" s="18"/>
      <c r="AA1601" s="18"/>
      <c r="AB1601" s="18"/>
      <c r="AC1601" s="18"/>
      <c r="AD1601" s="18"/>
      <c r="AE1601" s="11"/>
      <c r="AF1601" s="207"/>
      <c r="AG1601" s="29" t="s">
        <v>197</v>
      </c>
      <c r="AH1601" s="118"/>
      <c r="AI1601" s="164"/>
      <c r="AJ1601" s="186" t="s">
        <v>1395</v>
      </c>
      <c r="AK1601" s="186"/>
      <c r="AL1601" s="186"/>
      <c r="AM1601" s="186"/>
      <c r="AN1601" s="186"/>
      <c r="AO1601" s="70">
        <f>MAX(AO$26:AO1600)+1</f>
        <v>1498</v>
      </c>
      <c r="AP1601" s="70" t="s">
        <v>142</v>
      </c>
      <c r="AQ1601" s="70" t="str">
        <f t="shared" si="256"/>
        <v>1498.</v>
      </c>
      <c r="AS1601" s="70"/>
      <c r="AV1601" s="114"/>
    </row>
    <row r="1602" spans="1:48" ht="22.5" customHeight="1" x14ac:dyDescent="0.25">
      <c r="A1602" s="93" t="str">
        <f t="shared" si="254"/>
        <v>1499.</v>
      </c>
      <c r="B1602" s="93">
        <v>3902</v>
      </c>
      <c r="C1602" s="225" t="s">
        <v>918</v>
      </c>
      <c r="D1602" s="4">
        <v>1952</v>
      </c>
      <c r="E1602" s="9" t="s">
        <v>23</v>
      </c>
      <c r="F1602" s="4" t="s">
        <v>25</v>
      </c>
      <c r="G1602" s="4">
        <v>2</v>
      </c>
      <c r="H1602" s="4">
        <v>1</v>
      </c>
      <c r="I1602" s="18">
        <v>441.2</v>
      </c>
      <c r="J1602" s="11">
        <v>385.2</v>
      </c>
      <c r="K1602" s="18">
        <v>385.2</v>
      </c>
      <c r="L1602" s="38">
        <v>25</v>
      </c>
      <c r="M1602" s="18">
        <f t="shared" si="255"/>
        <v>3037380.4000000004</v>
      </c>
      <c r="N1602" s="18"/>
      <c r="O1602" s="18"/>
      <c r="P1602" s="18"/>
      <c r="Q1602" s="11">
        <f t="shared" si="257"/>
        <v>3037380.4000000004</v>
      </c>
      <c r="R1602" s="18"/>
      <c r="S1602" s="38"/>
      <c r="T1602" s="18"/>
      <c r="U1602" s="18">
        <v>307.8</v>
      </c>
      <c r="V1602" s="18">
        <v>1628798.32</v>
      </c>
      <c r="W1602" s="18"/>
      <c r="X1602" s="18"/>
      <c r="Y1602" s="18">
        <v>337.4</v>
      </c>
      <c r="Z1602" s="18">
        <v>1408582.08</v>
      </c>
      <c r="AA1602" s="18"/>
      <c r="AB1602" s="18"/>
      <c r="AC1602" s="18"/>
      <c r="AD1602" s="18"/>
      <c r="AE1602" s="18"/>
      <c r="AF1602" s="207"/>
      <c r="AG1602" s="29" t="s">
        <v>197</v>
      </c>
      <c r="AH1602" s="118"/>
      <c r="AI1602" s="169"/>
      <c r="AJ1602" s="182"/>
      <c r="AK1602" s="182"/>
      <c r="AL1602" s="182"/>
      <c r="AM1602" s="182"/>
      <c r="AN1602" s="182"/>
      <c r="AO1602" s="70">
        <f>MAX(AO$26:AO1601)+1</f>
        <v>1499</v>
      </c>
      <c r="AP1602" s="70" t="s">
        <v>142</v>
      </c>
      <c r="AQ1602" s="70" t="str">
        <f t="shared" si="256"/>
        <v>1499.</v>
      </c>
      <c r="AS1602" s="70"/>
      <c r="AV1602" s="114"/>
    </row>
    <row r="1603" spans="1:48" ht="22.5" customHeight="1" x14ac:dyDescent="0.25">
      <c r="A1603" s="93" t="str">
        <f t="shared" si="254"/>
        <v>1500.</v>
      </c>
      <c r="B1603" s="93">
        <v>3914</v>
      </c>
      <c r="C1603" s="225" t="s">
        <v>920</v>
      </c>
      <c r="D1603" s="4">
        <v>1990</v>
      </c>
      <c r="E1603" s="9" t="s">
        <v>23</v>
      </c>
      <c r="F1603" s="4" t="s">
        <v>24</v>
      </c>
      <c r="G1603" s="4">
        <v>5</v>
      </c>
      <c r="H1603" s="4">
        <v>4</v>
      </c>
      <c r="I1603" s="18">
        <v>3691.2</v>
      </c>
      <c r="J1603" s="11">
        <v>3387</v>
      </c>
      <c r="K1603" s="18">
        <v>3276.8</v>
      </c>
      <c r="L1603" s="38">
        <v>130</v>
      </c>
      <c r="M1603" s="18">
        <f t="shared" si="255"/>
        <v>934365</v>
      </c>
      <c r="N1603" s="18"/>
      <c r="O1603" s="18"/>
      <c r="P1603" s="18"/>
      <c r="Q1603" s="11">
        <f t="shared" si="257"/>
        <v>934365</v>
      </c>
      <c r="R1603" s="18">
        <v>934365</v>
      </c>
      <c r="S1603" s="3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207"/>
      <c r="AG1603" s="29" t="s">
        <v>197</v>
      </c>
      <c r="AH1603" s="118"/>
      <c r="AI1603" s="169"/>
      <c r="AJ1603" s="182" t="s">
        <v>1405</v>
      </c>
      <c r="AK1603" s="182"/>
      <c r="AL1603" s="182"/>
      <c r="AM1603" s="182"/>
      <c r="AN1603" s="182"/>
      <c r="AO1603" s="70">
        <f>MAX(AO$26:AO1602)+1</f>
        <v>1500</v>
      </c>
      <c r="AP1603" s="70" t="s">
        <v>142</v>
      </c>
      <c r="AQ1603" s="70" t="str">
        <f t="shared" si="256"/>
        <v>1500.</v>
      </c>
      <c r="AS1603" s="70"/>
      <c r="AV1603" s="114"/>
    </row>
    <row r="1604" spans="1:48" ht="22.5" customHeight="1" x14ac:dyDescent="0.25">
      <c r="A1604" s="93" t="str">
        <f t="shared" si="254"/>
        <v>1501.</v>
      </c>
      <c r="B1604" s="93">
        <v>3803</v>
      </c>
      <c r="C1604" s="225" t="s">
        <v>925</v>
      </c>
      <c r="D1604" s="4">
        <v>1968</v>
      </c>
      <c r="E1604" s="9" t="s">
        <v>23</v>
      </c>
      <c r="F1604" s="4" t="s">
        <v>24</v>
      </c>
      <c r="G1604" s="4">
        <v>2</v>
      </c>
      <c r="H1604" s="4">
        <v>1</v>
      </c>
      <c r="I1604" s="18">
        <v>404</v>
      </c>
      <c r="J1604" s="11">
        <v>345.7</v>
      </c>
      <c r="K1604" s="18">
        <v>345.7</v>
      </c>
      <c r="L1604" s="38">
        <v>15</v>
      </c>
      <c r="M1604" s="18">
        <f t="shared" si="255"/>
        <v>1411798.1</v>
      </c>
      <c r="N1604" s="18"/>
      <c r="O1604" s="18"/>
      <c r="P1604" s="18"/>
      <c r="Q1604" s="11">
        <f t="shared" si="257"/>
        <v>1411798.1</v>
      </c>
      <c r="R1604" s="18"/>
      <c r="S1604" s="38"/>
      <c r="T1604" s="18"/>
      <c r="U1604" s="18">
        <v>375</v>
      </c>
      <c r="V1604" s="18">
        <v>1411798.1</v>
      </c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207"/>
      <c r="AG1604" s="29" t="s">
        <v>197</v>
      </c>
      <c r="AH1604" s="118"/>
      <c r="AI1604" s="169"/>
      <c r="AJ1604" s="182"/>
      <c r="AK1604" s="182"/>
      <c r="AL1604" s="182"/>
      <c r="AM1604" s="182"/>
      <c r="AN1604" s="182"/>
      <c r="AO1604" s="70">
        <f>MAX(AO$26:AO1603)+1</f>
        <v>1501</v>
      </c>
      <c r="AP1604" s="70" t="s">
        <v>142</v>
      </c>
      <c r="AQ1604" s="70" t="str">
        <f t="shared" si="256"/>
        <v>1501.</v>
      </c>
      <c r="AS1604" s="70"/>
      <c r="AV1604" s="114"/>
    </row>
    <row r="1605" spans="1:48" ht="22.5" customHeight="1" x14ac:dyDescent="0.25">
      <c r="A1605" s="93" t="str">
        <f t="shared" si="254"/>
        <v>1502.</v>
      </c>
      <c r="B1605" s="93">
        <v>3806</v>
      </c>
      <c r="C1605" s="225" t="s">
        <v>926</v>
      </c>
      <c r="D1605" s="4">
        <v>1971</v>
      </c>
      <c r="E1605" s="9" t="s">
        <v>23</v>
      </c>
      <c r="F1605" s="4" t="s">
        <v>26</v>
      </c>
      <c r="G1605" s="4">
        <v>5</v>
      </c>
      <c r="H1605" s="4">
        <v>4</v>
      </c>
      <c r="I1605" s="18">
        <v>3720.2</v>
      </c>
      <c r="J1605" s="11">
        <v>3489.2</v>
      </c>
      <c r="K1605" s="18">
        <v>3489.2</v>
      </c>
      <c r="L1605" s="38">
        <v>163</v>
      </c>
      <c r="M1605" s="18">
        <f t="shared" si="255"/>
        <v>1897289</v>
      </c>
      <c r="N1605" s="18"/>
      <c r="O1605" s="18"/>
      <c r="P1605" s="18"/>
      <c r="Q1605" s="11">
        <f t="shared" si="257"/>
        <v>1897289</v>
      </c>
      <c r="R1605" s="18"/>
      <c r="S1605" s="38"/>
      <c r="T1605" s="18"/>
      <c r="U1605" s="18">
        <v>882</v>
      </c>
      <c r="V1605" s="18">
        <v>1897289</v>
      </c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207"/>
      <c r="AG1605" s="29" t="s">
        <v>197</v>
      </c>
      <c r="AH1605" s="118"/>
      <c r="AI1605" s="169"/>
      <c r="AJ1605" s="182"/>
      <c r="AK1605" s="182"/>
      <c r="AL1605" s="182"/>
      <c r="AM1605" s="182"/>
      <c r="AN1605" s="182"/>
      <c r="AO1605" s="70">
        <f>MAX(AO$26:AO1604)+1</f>
        <v>1502</v>
      </c>
      <c r="AP1605" s="70" t="s">
        <v>142</v>
      </c>
      <c r="AQ1605" s="70" t="str">
        <f t="shared" si="256"/>
        <v>1502.</v>
      </c>
      <c r="AS1605" s="70"/>
      <c r="AV1605" s="114"/>
    </row>
    <row r="1606" spans="1:48" ht="22.5" customHeight="1" x14ac:dyDescent="0.25">
      <c r="A1606" s="93" t="str">
        <f t="shared" si="254"/>
        <v>1503.</v>
      </c>
      <c r="B1606" s="93">
        <v>3897</v>
      </c>
      <c r="C1606" s="225" t="s">
        <v>121</v>
      </c>
      <c r="D1606" s="4">
        <v>1939</v>
      </c>
      <c r="E1606" s="9" t="s">
        <v>23</v>
      </c>
      <c r="F1606" s="4" t="s">
        <v>25</v>
      </c>
      <c r="G1606" s="4">
        <v>2</v>
      </c>
      <c r="H1606" s="4">
        <v>2</v>
      </c>
      <c r="I1606" s="18">
        <v>636.20000000000005</v>
      </c>
      <c r="J1606" s="11">
        <v>362.3</v>
      </c>
      <c r="K1606" s="18">
        <v>362.3</v>
      </c>
      <c r="L1606" s="38">
        <v>26</v>
      </c>
      <c r="M1606" s="18">
        <f t="shared" si="255"/>
        <v>28436.9</v>
      </c>
      <c r="N1606" s="18"/>
      <c r="O1606" s="18"/>
      <c r="P1606" s="18"/>
      <c r="Q1606" s="11">
        <f t="shared" si="257"/>
        <v>28436.9</v>
      </c>
      <c r="R1606" s="18"/>
      <c r="S1606" s="3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207">
        <v>28436.9</v>
      </c>
      <c r="AG1606" s="29" t="s">
        <v>197</v>
      </c>
      <c r="AH1606" s="118"/>
      <c r="AI1606" s="169"/>
      <c r="AJ1606" s="182"/>
      <c r="AK1606" s="182"/>
      <c r="AL1606" s="182"/>
      <c r="AM1606" s="182"/>
      <c r="AN1606" s="182"/>
      <c r="AO1606" s="70">
        <f>MAX(AO$26:AO1605)+1</f>
        <v>1503</v>
      </c>
      <c r="AP1606" s="70" t="s">
        <v>142</v>
      </c>
      <c r="AQ1606" s="70" t="str">
        <f t="shared" si="256"/>
        <v>1503.</v>
      </c>
      <c r="AS1606" s="70"/>
      <c r="AV1606" s="114"/>
    </row>
    <row r="1607" spans="1:48" ht="22.5" customHeight="1" x14ac:dyDescent="0.25">
      <c r="A1607" s="93" t="str">
        <f t="shared" si="254"/>
        <v>1504.</v>
      </c>
      <c r="B1607" s="93">
        <v>4007</v>
      </c>
      <c r="C1607" s="225" t="s">
        <v>936</v>
      </c>
      <c r="D1607" s="4">
        <v>1976</v>
      </c>
      <c r="E1607" s="4" t="s">
        <v>23</v>
      </c>
      <c r="F1607" s="4" t="s">
        <v>24</v>
      </c>
      <c r="G1607" s="4">
        <v>2</v>
      </c>
      <c r="H1607" s="4">
        <v>2</v>
      </c>
      <c r="I1607" s="18">
        <v>1282.7</v>
      </c>
      <c r="J1607" s="11">
        <v>714.3</v>
      </c>
      <c r="K1607" s="18">
        <v>714.3</v>
      </c>
      <c r="L1607" s="38">
        <v>33</v>
      </c>
      <c r="M1607" s="18">
        <f t="shared" si="255"/>
        <v>224910.61</v>
      </c>
      <c r="N1607" s="18"/>
      <c r="O1607" s="18"/>
      <c r="P1607" s="18"/>
      <c r="Q1607" s="11">
        <f t="shared" si="257"/>
        <v>224910.61</v>
      </c>
      <c r="R1607" s="18">
        <v>224910.61</v>
      </c>
      <c r="S1607" s="3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207"/>
      <c r="AG1607" s="29" t="s">
        <v>197</v>
      </c>
      <c r="AH1607" s="118"/>
      <c r="AI1607" s="159"/>
      <c r="AJ1607" s="182" t="s">
        <v>1405</v>
      </c>
      <c r="AK1607" s="182"/>
      <c r="AL1607" s="182"/>
      <c r="AM1607" s="182"/>
      <c r="AN1607" s="182"/>
      <c r="AO1607" s="70">
        <f>MAX(AO$26:AO1606)+1</f>
        <v>1504</v>
      </c>
      <c r="AP1607" s="70" t="s">
        <v>142</v>
      </c>
      <c r="AQ1607" s="70" t="str">
        <f t="shared" si="256"/>
        <v>1504.</v>
      </c>
      <c r="AV1607" s="114"/>
    </row>
    <row r="1608" spans="1:48" ht="22.5" customHeight="1" x14ac:dyDescent="0.25">
      <c r="A1608" s="93" t="str">
        <f t="shared" si="254"/>
        <v>1505.</v>
      </c>
      <c r="B1608" s="93">
        <v>3836</v>
      </c>
      <c r="C1608" s="222" t="s">
        <v>816</v>
      </c>
      <c r="D1608" s="4">
        <v>1960</v>
      </c>
      <c r="E1608" s="4" t="s">
        <v>23</v>
      </c>
      <c r="F1608" s="4" t="s">
        <v>25</v>
      </c>
      <c r="G1608" s="10">
        <v>1</v>
      </c>
      <c r="H1608" s="10">
        <v>1</v>
      </c>
      <c r="I1608" s="18">
        <v>190.3</v>
      </c>
      <c r="J1608" s="11">
        <v>177.7</v>
      </c>
      <c r="K1608" s="18">
        <v>177.7</v>
      </c>
      <c r="L1608" s="38">
        <v>6</v>
      </c>
      <c r="M1608" s="18">
        <f t="shared" si="255"/>
        <v>1295412.6599999999</v>
      </c>
      <c r="N1608" s="6"/>
      <c r="O1608" s="6"/>
      <c r="P1608" s="6"/>
      <c r="Q1608" s="11">
        <f t="shared" si="257"/>
        <v>1295412.6599999999</v>
      </c>
      <c r="R1608" s="18"/>
      <c r="S1608" s="38"/>
      <c r="T1608" s="18"/>
      <c r="U1608" s="18">
        <v>338</v>
      </c>
      <c r="V1608" s="18">
        <v>1295412.6599999999</v>
      </c>
      <c r="W1608" s="18"/>
      <c r="X1608" s="18"/>
      <c r="Y1608" s="18"/>
      <c r="Z1608" s="18"/>
      <c r="AA1608" s="18"/>
      <c r="AB1608" s="18"/>
      <c r="AC1608" s="11"/>
      <c r="AD1608" s="11"/>
      <c r="AE1608" s="18"/>
      <c r="AF1608" s="207"/>
      <c r="AG1608" s="29" t="s">
        <v>197</v>
      </c>
      <c r="AH1608" s="118"/>
      <c r="AI1608" s="95"/>
      <c r="AJ1608" s="182"/>
      <c r="AK1608" s="182"/>
      <c r="AL1608" s="182"/>
      <c r="AM1608" s="182"/>
      <c r="AN1608" s="182"/>
      <c r="AO1608" s="70">
        <f>MAX(AO$26:AO1607)+1</f>
        <v>1505</v>
      </c>
      <c r="AP1608" s="70" t="s">
        <v>142</v>
      </c>
      <c r="AQ1608" s="70" t="str">
        <f t="shared" si="256"/>
        <v>1505.</v>
      </c>
      <c r="AS1608" s="87"/>
      <c r="AV1608" s="114"/>
    </row>
    <row r="1609" spans="1:48" ht="22.5" customHeight="1" x14ac:dyDescent="0.25">
      <c r="A1609" s="93" t="str">
        <f t="shared" si="254"/>
        <v>1506.</v>
      </c>
      <c r="B1609" s="93">
        <v>3822</v>
      </c>
      <c r="C1609" s="222" t="s">
        <v>1330</v>
      </c>
      <c r="D1609" s="4">
        <v>1961</v>
      </c>
      <c r="E1609" s="9" t="s">
        <v>23</v>
      </c>
      <c r="F1609" s="4" t="s">
        <v>24</v>
      </c>
      <c r="G1609" s="4">
        <v>2</v>
      </c>
      <c r="H1609" s="4">
        <v>1</v>
      </c>
      <c r="I1609" s="18">
        <v>815.7</v>
      </c>
      <c r="J1609" s="11">
        <v>432</v>
      </c>
      <c r="K1609" s="18">
        <v>432</v>
      </c>
      <c r="L1609" s="38">
        <v>26</v>
      </c>
      <c r="M1609" s="18">
        <f t="shared" si="255"/>
        <v>210124.2</v>
      </c>
      <c r="N1609" s="18"/>
      <c r="O1609" s="18"/>
      <c r="P1609" s="18"/>
      <c r="Q1609" s="11">
        <f t="shared" si="257"/>
        <v>210124.2</v>
      </c>
      <c r="R1609" s="18">
        <v>210124.2</v>
      </c>
      <c r="S1609" s="3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207"/>
      <c r="AG1609" s="29" t="s">
        <v>197</v>
      </c>
      <c r="AH1609" s="118"/>
      <c r="AI1609" s="169"/>
      <c r="AJ1609" s="182" t="s">
        <v>1396</v>
      </c>
      <c r="AK1609" s="182"/>
      <c r="AL1609" s="182"/>
      <c r="AM1609" s="182"/>
      <c r="AN1609" s="182"/>
      <c r="AO1609" s="70">
        <f>MAX(AO$26:AO1608)+1</f>
        <v>1506</v>
      </c>
      <c r="AP1609" s="70" t="s">
        <v>142</v>
      </c>
      <c r="AQ1609" s="70" t="str">
        <f t="shared" si="256"/>
        <v>1506.</v>
      </c>
      <c r="AS1609" s="70"/>
      <c r="AV1609" s="114"/>
    </row>
    <row r="1610" spans="1:48" ht="22.5" customHeight="1" x14ac:dyDescent="0.25">
      <c r="A1610" s="93" t="str">
        <f t="shared" si="254"/>
        <v>1507.</v>
      </c>
      <c r="B1610" s="93">
        <v>3973</v>
      </c>
      <c r="C1610" s="225" t="s">
        <v>935</v>
      </c>
      <c r="D1610" s="4">
        <v>1968</v>
      </c>
      <c r="E1610" s="4" t="s">
        <v>23</v>
      </c>
      <c r="F1610" s="4" t="s">
        <v>24</v>
      </c>
      <c r="G1610" s="4">
        <v>4</v>
      </c>
      <c r="H1610" s="4">
        <v>4</v>
      </c>
      <c r="I1610" s="18">
        <v>6190.6</v>
      </c>
      <c r="J1610" s="11">
        <v>2531</v>
      </c>
      <c r="K1610" s="18">
        <v>2531</v>
      </c>
      <c r="L1610" s="38">
        <v>94</v>
      </c>
      <c r="M1610" s="18">
        <f t="shared" si="255"/>
        <v>380000</v>
      </c>
      <c r="N1610" s="18"/>
      <c r="O1610" s="18"/>
      <c r="P1610" s="18"/>
      <c r="Q1610" s="11">
        <f t="shared" si="257"/>
        <v>380000</v>
      </c>
      <c r="R1610" s="18"/>
      <c r="S1610" s="38"/>
      <c r="T1610" s="18"/>
      <c r="U1610" s="18"/>
      <c r="V1610" s="18"/>
      <c r="W1610" s="18"/>
      <c r="X1610" s="18"/>
      <c r="Y1610" s="18"/>
      <c r="Z1610" s="18"/>
      <c r="AA1610" s="18">
        <v>98</v>
      </c>
      <c r="AB1610" s="18">
        <v>380000</v>
      </c>
      <c r="AC1610" s="18"/>
      <c r="AD1610" s="18"/>
      <c r="AE1610" s="18"/>
      <c r="AF1610" s="207"/>
      <c r="AG1610" s="29" t="s">
        <v>197</v>
      </c>
      <c r="AH1610" s="118"/>
      <c r="AI1610" s="159"/>
      <c r="AJ1610" s="182"/>
      <c r="AK1610" s="182"/>
      <c r="AL1610" s="182"/>
      <c r="AM1610" s="182"/>
      <c r="AN1610" s="182"/>
      <c r="AO1610" s="70">
        <f>MAX(AO$26:AO1609)+1</f>
        <v>1507</v>
      </c>
      <c r="AP1610" s="70" t="s">
        <v>142</v>
      </c>
      <c r="AQ1610" s="70" t="str">
        <f t="shared" si="256"/>
        <v>1507.</v>
      </c>
      <c r="AV1610" s="114"/>
    </row>
    <row r="1611" spans="1:48" ht="21.75" customHeight="1" x14ac:dyDescent="0.25">
      <c r="A1611" s="93" t="str">
        <f t="shared" si="254"/>
        <v>1508.</v>
      </c>
      <c r="B1611" s="93">
        <v>3995</v>
      </c>
      <c r="C1611" s="225" t="s">
        <v>814</v>
      </c>
      <c r="D1611" s="4">
        <v>1975</v>
      </c>
      <c r="E1611" s="4" t="s">
        <v>23</v>
      </c>
      <c r="F1611" s="4" t="s">
        <v>26</v>
      </c>
      <c r="G1611" s="10">
        <v>5</v>
      </c>
      <c r="H1611" s="10">
        <v>4</v>
      </c>
      <c r="I1611" s="18">
        <v>3659.6</v>
      </c>
      <c r="J1611" s="11">
        <v>3348.1</v>
      </c>
      <c r="K1611" s="18">
        <v>3348.1</v>
      </c>
      <c r="L1611" s="38">
        <v>176</v>
      </c>
      <c r="M1611" s="18">
        <f t="shared" si="255"/>
        <v>1456671</v>
      </c>
      <c r="N1611" s="6"/>
      <c r="O1611" s="6"/>
      <c r="P1611" s="6"/>
      <c r="Q1611" s="11">
        <f t="shared" si="257"/>
        <v>1456671</v>
      </c>
      <c r="R1611" s="18"/>
      <c r="S1611" s="38"/>
      <c r="T1611" s="18"/>
      <c r="U1611" s="18">
        <v>952</v>
      </c>
      <c r="V1611" s="18">
        <v>1456671</v>
      </c>
      <c r="W1611" s="18"/>
      <c r="X1611" s="18"/>
      <c r="Y1611" s="18"/>
      <c r="Z1611" s="18"/>
      <c r="AA1611" s="18"/>
      <c r="AB1611" s="18"/>
      <c r="AC1611" s="11"/>
      <c r="AD1611" s="11"/>
      <c r="AE1611" s="18"/>
      <c r="AF1611" s="207"/>
      <c r="AG1611" s="29" t="s">
        <v>197</v>
      </c>
      <c r="AH1611" s="118"/>
      <c r="AI1611" s="95"/>
      <c r="AJ1611" s="182"/>
      <c r="AK1611" s="182"/>
      <c r="AL1611" s="182"/>
      <c r="AM1611" s="182"/>
      <c r="AN1611" s="182"/>
      <c r="AO1611" s="70">
        <f>MAX(AO$26:AO1610)+1</f>
        <v>1508</v>
      </c>
      <c r="AP1611" s="70" t="s">
        <v>142</v>
      </c>
      <c r="AQ1611" s="70" t="str">
        <f t="shared" si="256"/>
        <v>1508.</v>
      </c>
      <c r="AS1611" s="87"/>
      <c r="AV1611" s="114"/>
    </row>
    <row r="1612" spans="1:48" ht="22.5" customHeight="1" x14ac:dyDescent="0.25">
      <c r="A1612" s="93" t="str">
        <f t="shared" si="254"/>
        <v>1509.</v>
      </c>
      <c r="B1612" s="93">
        <v>3881</v>
      </c>
      <c r="C1612" s="222" t="s">
        <v>800</v>
      </c>
      <c r="D1612" s="4">
        <v>1982</v>
      </c>
      <c r="E1612" s="4" t="s">
        <v>23</v>
      </c>
      <c r="F1612" s="4" t="s">
        <v>26</v>
      </c>
      <c r="G1612" s="10">
        <v>5</v>
      </c>
      <c r="H1612" s="10">
        <v>3</v>
      </c>
      <c r="I1612" s="18">
        <v>3680.5</v>
      </c>
      <c r="J1612" s="11">
        <v>3367.3</v>
      </c>
      <c r="K1612" s="18">
        <v>3367.3</v>
      </c>
      <c r="L1612" s="38">
        <v>131</v>
      </c>
      <c r="M1612" s="18">
        <f t="shared" si="255"/>
        <v>1130000</v>
      </c>
      <c r="N1612" s="6"/>
      <c r="O1612" s="6"/>
      <c r="P1612" s="6"/>
      <c r="Q1612" s="11">
        <f t="shared" si="257"/>
        <v>1130000</v>
      </c>
      <c r="R1612" s="18"/>
      <c r="S1612" s="38"/>
      <c r="T1612" s="18"/>
      <c r="U1612" s="18">
        <v>829</v>
      </c>
      <c r="V1612" s="18">
        <v>1130000</v>
      </c>
      <c r="W1612" s="18"/>
      <c r="X1612" s="18"/>
      <c r="Y1612" s="18"/>
      <c r="Z1612" s="18"/>
      <c r="AA1612" s="18"/>
      <c r="AB1612" s="18"/>
      <c r="AC1612" s="11"/>
      <c r="AD1612" s="11"/>
      <c r="AE1612" s="18"/>
      <c r="AF1612" s="207"/>
      <c r="AG1612" s="29" t="s">
        <v>197</v>
      </c>
      <c r="AH1612" s="118"/>
      <c r="AI1612" s="95"/>
      <c r="AJ1612" s="182"/>
      <c r="AK1612" s="182"/>
      <c r="AL1612" s="182"/>
      <c r="AM1612" s="182"/>
      <c r="AN1612" s="182"/>
      <c r="AO1612" s="70">
        <f>MAX(AO$26:AO1611)+1</f>
        <v>1509</v>
      </c>
      <c r="AP1612" s="70" t="s">
        <v>142</v>
      </c>
      <c r="AQ1612" s="70" t="str">
        <f t="shared" si="256"/>
        <v>1509.</v>
      </c>
      <c r="AS1612" s="87"/>
      <c r="AV1612" s="114"/>
    </row>
    <row r="1613" spans="1:48" ht="22.5" customHeight="1" x14ac:dyDescent="0.25">
      <c r="A1613" s="93" t="str">
        <f t="shared" si="254"/>
        <v>1510.</v>
      </c>
      <c r="B1613" s="93">
        <v>3954</v>
      </c>
      <c r="C1613" s="222" t="s">
        <v>1199</v>
      </c>
      <c r="D1613" s="4">
        <v>1978</v>
      </c>
      <c r="E1613" s="4"/>
      <c r="F1613" s="4" t="s">
        <v>24</v>
      </c>
      <c r="G1613" s="10">
        <v>5</v>
      </c>
      <c r="H1613" s="10">
        <v>4</v>
      </c>
      <c r="I1613" s="18">
        <v>4509.8100000000004</v>
      </c>
      <c r="J1613" s="11">
        <v>3323.41</v>
      </c>
      <c r="K1613" s="18">
        <v>1186.4000000000001</v>
      </c>
      <c r="L1613" s="38">
        <v>140</v>
      </c>
      <c r="M1613" s="18">
        <f t="shared" si="255"/>
        <v>1858500</v>
      </c>
      <c r="N1613" s="6"/>
      <c r="O1613" s="6"/>
      <c r="P1613" s="6"/>
      <c r="Q1613" s="11">
        <f t="shared" si="257"/>
        <v>1858500</v>
      </c>
      <c r="R1613" s="18"/>
      <c r="S1613" s="38"/>
      <c r="T1613" s="18"/>
      <c r="U1613" s="18">
        <v>1016</v>
      </c>
      <c r="V1613" s="18">
        <v>1455000</v>
      </c>
      <c r="W1613" s="18"/>
      <c r="X1613" s="18"/>
      <c r="Y1613" s="18">
        <v>131.22999999999999</v>
      </c>
      <c r="Z1613" s="18">
        <v>403500</v>
      </c>
      <c r="AA1613" s="18"/>
      <c r="AB1613" s="18"/>
      <c r="AC1613" s="11"/>
      <c r="AD1613" s="11"/>
      <c r="AE1613" s="18"/>
      <c r="AF1613" s="207"/>
      <c r="AG1613" s="29" t="s">
        <v>197</v>
      </c>
      <c r="AH1613" s="118"/>
      <c r="AI1613" s="95"/>
      <c r="AJ1613" s="182"/>
      <c r="AK1613" s="182"/>
      <c r="AL1613" s="182"/>
      <c r="AM1613" s="182"/>
      <c r="AN1613" s="182"/>
      <c r="AO1613" s="70">
        <f>MAX(AO$26:AO1612)+1</f>
        <v>1510</v>
      </c>
      <c r="AP1613" s="70" t="s">
        <v>142</v>
      </c>
      <c r="AQ1613" s="70" t="str">
        <f t="shared" si="256"/>
        <v>1510.</v>
      </c>
      <c r="AS1613" s="87"/>
      <c r="AV1613" s="114"/>
    </row>
    <row r="1614" spans="1:48" ht="22.5" customHeight="1" x14ac:dyDescent="0.25">
      <c r="A1614" s="93" t="str">
        <f t="shared" si="254"/>
        <v>1511.</v>
      </c>
      <c r="B1614" s="93">
        <v>3903</v>
      </c>
      <c r="C1614" s="225" t="s">
        <v>919</v>
      </c>
      <c r="D1614" s="4">
        <v>1993</v>
      </c>
      <c r="E1614" s="9" t="s">
        <v>23</v>
      </c>
      <c r="F1614" s="4" t="s">
        <v>24</v>
      </c>
      <c r="G1614" s="4">
        <v>5</v>
      </c>
      <c r="H1614" s="4">
        <v>4</v>
      </c>
      <c r="I1614" s="18">
        <v>3647.7</v>
      </c>
      <c r="J1614" s="11">
        <v>2398.6999999999998</v>
      </c>
      <c r="K1614" s="18">
        <v>2398.6999999999998</v>
      </c>
      <c r="L1614" s="38">
        <v>129</v>
      </c>
      <c r="M1614" s="18">
        <f t="shared" si="255"/>
        <v>1274000</v>
      </c>
      <c r="N1614" s="18"/>
      <c r="O1614" s="18"/>
      <c r="P1614" s="18"/>
      <c r="Q1614" s="11">
        <f t="shared" si="257"/>
        <v>1274000</v>
      </c>
      <c r="R1614" s="18"/>
      <c r="S1614" s="38"/>
      <c r="T1614" s="18"/>
      <c r="U1614" s="18">
        <v>706</v>
      </c>
      <c r="V1614" s="18">
        <v>1274000</v>
      </c>
      <c r="W1614" s="18"/>
      <c r="X1614" s="18"/>
      <c r="Y1614" s="18"/>
      <c r="Z1614" s="18"/>
      <c r="AA1614" s="18"/>
      <c r="AB1614" s="18"/>
      <c r="AC1614" s="18"/>
      <c r="AD1614" s="18"/>
      <c r="AE1614" s="11"/>
      <c r="AF1614" s="207"/>
      <c r="AG1614" s="29" t="s">
        <v>197</v>
      </c>
      <c r="AH1614" s="118"/>
      <c r="AI1614" s="95"/>
      <c r="AJ1614" s="182"/>
      <c r="AK1614" s="182"/>
      <c r="AL1614" s="182"/>
      <c r="AM1614" s="182"/>
      <c r="AN1614" s="182"/>
      <c r="AO1614" s="70">
        <f>MAX(AO$26:AO1613)+1</f>
        <v>1511</v>
      </c>
      <c r="AP1614" s="70" t="s">
        <v>142</v>
      </c>
      <c r="AQ1614" s="70" t="str">
        <f t="shared" si="256"/>
        <v>1511.</v>
      </c>
      <c r="AS1614" s="70"/>
      <c r="AV1614" s="114"/>
    </row>
    <row r="1615" spans="1:48" ht="22.5" customHeight="1" x14ac:dyDescent="0.25">
      <c r="A1615" s="93" t="str">
        <f t="shared" si="254"/>
        <v>1512.</v>
      </c>
      <c r="B1615" s="93">
        <v>3838</v>
      </c>
      <c r="C1615" s="225" t="s">
        <v>1265</v>
      </c>
      <c r="D1615" s="4">
        <v>1969</v>
      </c>
      <c r="E1615" s="9" t="s">
        <v>23</v>
      </c>
      <c r="F1615" s="4" t="s">
        <v>24</v>
      </c>
      <c r="G1615" s="4">
        <v>5</v>
      </c>
      <c r="H1615" s="4">
        <v>4</v>
      </c>
      <c r="I1615" s="18">
        <v>3113.6</v>
      </c>
      <c r="J1615" s="11">
        <v>2804.2</v>
      </c>
      <c r="K1615" s="18">
        <v>2774.4</v>
      </c>
      <c r="L1615" s="38">
        <v>113</v>
      </c>
      <c r="M1615" s="18">
        <f t="shared" si="255"/>
        <v>1853026</v>
      </c>
      <c r="N1615" s="18"/>
      <c r="O1615" s="18"/>
      <c r="P1615" s="18"/>
      <c r="Q1615" s="11">
        <f t="shared" si="257"/>
        <v>1853026</v>
      </c>
      <c r="R1615" s="18"/>
      <c r="S1615" s="38"/>
      <c r="T1615" s="18"/>
      <c r="U1615" s="18">
        <v>806.45</v>
      </c>
      <c r="V1615" s="18">
        <v>1853026</v>
      </c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207"/>
      <c r="AG1615" s="29" t="s">
        <v>197</v>
      </c>
      <c r="AH1615" s="118"/>
      <c r="AI1615" s="169"/>
      <c r="AJ1615" s="182"/>
      <c r="AK1615" s="182"/>
      <c r="AL1615" s="182"/>
      <c r="AM1615" s="182"/>
      <c r="AN1615" s="182"/>
      <c r="AO1615" s="70">
        <f>MAX(AO$26:AO1614)+1</f>
        <v>1512</v>
      </c>
      <c r="AP1615" s="70" t="s">
        <v>142</v>
      </c>
      <c r="AQ1615" s="70" t="str">
        <f t="shared" si="256"/>
        <v>1512.</v>
      </c>
      <c r="AS1615" s="70"/>
      <c r="AV1615" s="114"/>
    </row>
    <row r="1616" spans="1:48" ht="22.5" customHeight="1" x14ac:dyDescent="0.25">
      <c r="A1616" s="93" t="str">
        <f t="shared" si="254"/>
        <v>1513.</v>
      </c>
      <c r="B1616" s="93">
        <v>3940</v>
      </c>
      <c r="C1616" s="225" t="s">
        <v>922</v>
      </c>
      <c r="D1616" s="4">
        <v>1977</v>
      </c>
      <c r="E1616" s="9" t="s">
        <v>23</v>
      </c>
      <c r="F1616" s="4" t="s">
        <v>26</v>
      </c>
      <c r="G1616" s="4">
        <v>5</v>
      </c>
      <c r="H1616" s="4">
        <v>4</v>
      </c>
      <c r="I1616" s="18">
        <v>3646.6</v>
      </c>
      <c r="J1616" s="11">
        <v>3334.4</v>
      </c>
      <c r="K1616" s="18">
        <v>3334.4</v>
      </c>
      <c r="L1616" s="38">
        <v>149</v>
      </c>
      <c r="M1616" s="18">
        <f t="shared" si="255"/>
        <v>1771068.3599999999</v>
      </c>
      <c r="N1616" s="18"/>
      <c r="O1616" s="18"/>
      <c r="P1616" s="18"/>
      <c r="Q1616" s="11">
        <f t="shared" si="257"/>
        <v>1771068.3599999999</v>
      </c>
      <c r="R1616" s="18">
        <v>745211.7</v>
      </c>
      <c r="S1616" s="38"/>
      <c r="T1616" s="18"/>
      <c r="U1616" s="18"/>
      <c r="V1616" s="18"/>
      <c r="W1616" s="18"/>
      <c r="X1616" s="18"/>
      <c r="Y1616" s="18"/>
      <c r="Z1616" s="18"/>
      <c r="AA1616" s="18">
        <v>217.5</v>
      </c>
      <c r="AB1616" s="18">
        <v>798747.66</v>
      </c>
      <c r="AC1616" s="18"/>
      <c r="AD1616" s="18"/>
      <c r="AE1616" s="11"/>
      <c r="AF1616" s="207">
        <v>227109</v>
      </c>
      <c r="AG1616" s="29" t="s">
        <v>197</v>
      </c>
      <c r="AH1616" s="118"/>
      <c r="AI1616" s="169"/>
      <c r="AJ1616" s="182" t="s">
        <v>1393</v>
      </c>
      <c r="AK1616" s="182"/>
      <c r="AL1616" s="182"/>
      <c r="AM1616" s="182"/>
      <c r="AN1616" s="182"/>
      <c r="AO1616" s="70">
        <f>MAX(AO$26:AO1615)+1</f>
        <v>1513</v>
      </c>
      <c r="AP1616" s="70" t="s">
        <v>142</v>
      </c>
      <c r="AQ1616" s="70" t="str">
        <f t="shared" si="256"/>
        <v>1513.</v>
      </c>
      <c r="AS1616" s="70"/>
      <c r="AV1616" s="114"/>
    </row>
    <row r="1617" spans="1:48" ht="22.5" customHeight="1" x14ac:dyDescent="0.25">
      <c r="A1617" s="93" t="str">
        <f t="shared" si="254"/>
        <v>1514.</v>
      </c>
      <c r="B1617" s="93">
        <v>3983</v>
      </c>
      <c r="C1617" s="225" t="s">
        <v>923</v>
      </c>
      <c r="D1617" s="4">
        <v>1984</v>
      </c>
      <c r="E1617" s="9" t="s">
        <v>23</v>
      </c>
      <c r="F1617" s="4" t="s">
        <v>26</v>
      </c>
      <c r="G1617" s="4">
        <v>5</v>
      </c>
      <c r="H1617" s="4">
        <v>3</v>
      </c>
      <c r="I1617" s="18">
        <v>3618.95</v>
      </c>
      <c r="J1617" s="11">
        <v>3257.3</v>
      </c>
      <c r="K1617" s="18">
        <v>3257.3</v>
      </c>
      <c r="L1617" s="38">
        <v>142</v>
      </c>
      <c r="M1617" s="18">
        <f t="shared" si="255"/>
        <v>2193794.9500000002</v>
      </c>
      <c r="N1617" s="18"/>
      <c r="O1617" s="18"/>
      <c r="P1617" s="18"/>
      <c r="Q1617" s="11">
        <f t="shared" si="257"/>
        <v>2193794.9500000002</v>
      </c>
      <c r="R1617" s="18"/>
      <c r="S1617" s="38"/>
      <c r="T1617" s="18"/>
      <c r="U1617" s="18">
        <v>846.9</v>
      </c>
      <c r="V1617" s="18">
        <v>2193794.9500000002</v>
      </c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207"/>
      <c r="AG1617" s="29" t="s">
        <v>197</v>
      </c>
      <c r="AH1617" s="118"/>
      <c r="AI1617" s="169"/>
      <c r="AJ1617" s="182"/>
      <c r="AK1617" s="182"/>
      <c r="AL1617" s="182"/>
      <c r="AM1617" s="182"/>
      <c r="AN1617" s="182"/>
      <c r="AO1617" s="70">
        <f>MAX(AO$26:AO1616)+1</f>
        <v>1514</v>
      </c>
      <c r="AP1617" s="70" t="s">
        <v>142</v>
      </c>
      <c r="AQ1617" s="70" t="str">
        <f t="shared" si="256"/>
        <v>1514.</v>
      </c>
      <c r="AS1617" s="70"/>
      <c r="AV1617" s="114"/>
    </row>
    <row r="1618" spans="1:48" ht="22.5" customHeight="1" x14ac:dyDescent="0.25">
      <c r="A1618" s="93" t="str">
        <f t="shared" si="254"/>
        <v>1515.</v>
      </c>
      <c r="B1618" s="93">
        <v>3994</v>
      </c>
      <c r="C1618" s="225" t="s">
        <v>924</v>
      </c>
      <c r="D1618" s="4">
        <v>1980</v>
      </c>
      <c r="E1618" s="9" t="s">
        <v>23</v>
      </c>
      <c r="F1618" s="4" t="s">
        <v>26</v>
      </c>
      <c r="G1618" s="4">
        <v>5</v>
      </c>
      <c r="H1618" s="4">
        <v>3</v>
      </c>
      <c r="I1618" s="18">
        <v>2480.8000000000002</v>
      </c>
      <c r="J1618" s="11">
        <v>2345.1</v>
      </c>
      <c r="K1618" s="18">
        <v>2345.1</v>
      </c>
      <c r="L1618" s="38">
        <v>94</v>
      </c>
      <c r="M1618" s="18">
        <f t="shared" si="255"/>
        <v>1740969.49</v>
      </c>
      <c r="N1618" s="18"/>
      <c r="O1618" s="18"/>
      <c r="P1618" s="18"/>
      <c r="Q1618" s="11">
        <f t="shared" si="257"/>
        <v>1740969.49</v>
      </c>
      <c r="R1618" s="18"/>
      <c r="S1618" s="38"/>
      <c r="T1618" s="18"/>
      <c r="U1618" s="18">
        <v>689</v>
      </c>
      <c r="V1618" s="18">
        <v>1740969.49</v>
      </c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207"/>
      <c r="AG1618" s="29" t="s">
        <v>197</v>
      </c>
      <c r="AH1618" s="118"/>
      <c r="AI1618" s="169"/>
      <c r="AJ1618" s="182"/>
      <c r="AK1618" s="182"/>
      <c r="AL1618" s="182"/>
      <c r="AM1618" s="182"/>
      <c r="AN1618" s="182"/>
      <c r="AO1618" s="70">
        <f>MAX(AO$26:AO1617)+1</f>
        <v>1515</v>
      </c>
      <c r="AP1618" s="70" t="s">
        <v>142</v>
      </c>
      <c r="AQ1618" s="70" t="str">
        <f t="shared" si="256"/>
        <v>1515.</v>
      </c>
      <c r="AS1618" s="70"/>
      <c r="AV1618" s="114"/>
    </row>
    <row r="1619" spans="1:48" ht="22.5" customHeight="1" x14ac:dyDescent="0.25">
      <c r="A1619" s="93" t="str">
        <f t="shared" si="254"/>
        <v>1516.</v>
      </c>
      <c r="B1619" s="93">
        <v>3996</v>
      </c>
      <c r="C1619" s="225" t="s">
        <v>932</v>
      </c>
      <c r="D1619" s="4">
        <v>1981</v>
      </c>
      <c r="E1619" s="4" t="s">
        <v>23</v>
      </c>
      <c r="F1619" s="4" t="s">
        <v>26</v>
      </c>
      <c r="G1619" s="4">
        <v>5</v>
      </c>
      <c r="H1619" s="4">
        <v>5</v>
      </c>
      <c r="I1619" s="18">
        <v>4279.3999999999996</v>
      </c>
      <c r="J1619" s="11">
        <v>4053.2</v>
      </c>
      <c r="K1619" s="18">
        <v>4053.2</v>
      </c>
      <c r="L1619" s="38">
        <v>159</v>
      </c>
      <c r="M1619" s="18">
        <f t="shared" si="255"/>
        <v>2387091</v>
      </c>
      <c r="N1619" s="18"/>
      <c r="O1619" s="18"/>
      <c r="P1619" s="18"/>
      <c r="Q1619" s="11">
        <f t="shared" si="257"/>
        <v>2387091</v>
      </c>
      <c r="R1619" s="18"/>
      <c r="S1619" s="38"/>
      <c r="T1619" s="18"/>
      <c r="U1619" s="18">
        <v>263</v>
      </c>
      <c r="V1619" s="18">
        <v>2387091</v>
      </c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207"/>
      <c r="AG1619" s="29" t="s">
        <v>197</v>
      </c>
      <c r="AH1619" s="118"/>
      <c r="AI1619" s="169"/>
      <c r="AJ1619" s="182"/>
      <c r="AK1619" s="182"/>
      <c r="AL1619" s="182"/>
      <c r="AM1619" s="182"/>
      <c r="AN1619" s="182"/>
      <c r="AO1619" s="70">
        <f>MAX(AO$26:AO1618)+1</f>
        <v>1516</v>
      </c>
      <c r="AP1619" s="70" t="s">
        <v>142</v>
      </c>
      <c r="AQ1619" s="70" t="str">
        <f t="shared" si="256"/>
        <v>1516.</v>
      </c>
      <c r="AV1619" s="114"/>
    </row>
    <row r="1620" spans="1:48" ht="22.5" customHeight="1" x14ac:dyDescent="0.25">
      <c r="A1620" s="93" t="str">
        <f t="shared" si="254"/>
        <v>1517.</v>
      </c>
      <c r="B1620" s="93">
        <v>3905</v>
      </c>
      <c r="C1620" s="225" t="s">
        <v>927</v>
      </c>
      <c r="D1620" s="4">
        <v>1991</v>
      </c>
      <c r="E1620" s="4" t="s">
        <v>23</v>
      </c>
      <c r="F1620" s="4" t="s">
        <v>26</v>
      </c>
      <c r="G1620" s="4">
        <v>5</v>
      </c>
      <c r="H1620" s="4">
        <v>3</v>
      </c>
      <c r="I1620" s="18">
        <v>3634.3</v>
      </c>
      <c r="J1620" s="11">
        <v>3280.3</v>
      </c>
      <c r="K1620" s="18">
        <v>3280.3</v>
      </c>
      <c r="L1620" s="38">
        <v>134</v>
      </c>
      <c r="M1620" s="18">
        <f t="shared" si="255"/>
        <v>2100600</v>
      </c>
      <c r="N1620" s="18"/>
      <c r="O1620" s="18"/>
      <c r="P1620" s="18"/>
      <c r="Q1620" s="11">
        <f t="shared" si="257"/>
        <v>2100600</v>
      </c>
      <c r="R1620" s="18"/>
      <c r="S1620" s="38"/>
      <c r="T1620" s="18"/>
      <c r="U1620" s="18">
        <v>893</v>
      </c>
      <c r="V1620" s="18">
        <v>1120000</v>
      </c>
      <c r="W1620" s="18"/>
      <c r="X1620" s="18"/>
      <c r="Y1620" s="18">
        <v>1810</v>
      </c>
      <c r="Z1620" s="18">
        <v>980600</v>
      </c>
      <c r="AA1620" s="18"/>
      <c r="AB1620" s="18"/>
      <c r="AC1620" s="18"/>
      <c r="AD1620" s="18"/>
      <c r="AE1620" s="18"/>
      <c r="AF1620" s="207"/>
      <c r="AG1620" s="29" t="s">
        <v>197</v>
      </c>
      <c r="AH1620" s="118"/>
      <c r="AI1620" s="159"/>
      <c r="AJ1620" s="182"/>
      <c r="AK1620" s="182"/>
      <c r="AL1620" s="182"/>
      <c r="AM1620" s="182"/>
      <c r="AN1620" s="182"/>
      <c r="AO1620" s="70">
        <f>MAX(AO$26:AO1619)+1</f>
        <v>1517</v>
      </c>
      <c r="AP1620" s="70" t="s">
        <v>142</v>
      </c>
      <c r="AQ1620" s="70" t="str">
        <f t="shared" si="256"/>
        <v>1517.</v>
      </c>
      <c r="AV1620" s="114"/>
    </row>
    <row r="1621" spans="1:48" ht="22.5" customHeight="1" x14ac:dyDescent="0.25">
      <c r="A1621" s="93" t="str">
        <f t="shared" si="254"/>
        <v>1518.</v>
      </c>
      <c r="B1621" s="93">
        <v>3907</v>
      </c>
      <c r="C1621" s="225" t="s">
        <v>929</v>
      </c>
      <c r="D1621" s="4">
        <v>1990</v>
      </c>
      <c r="E1621" s="4" t="s">
        <v>23</v>
      </c>
      <c r="F1621" s="4" t="s">
        <v>26</v>
      </c>
      <c r="G1621" s="4">
        <v>5</v>
      </c>
      <c r="H1621" s="4">
        <v>3</v>
      </c>
      <c r="I1621" s="18">
        <v>3598.4</v>
      </c>
      <c r="J1621" s="11">
        <v>3256.5</v>
      </c>
      <c r="K1621" s="18">
        <v>3256.5</v>
      </c>
      <c r="L1621" s="38">
        <v>157</v>
      </c>
      <c r="M1621" s="18">
        <f t="shared" si="255"/>
        <v>995000</v>
      </c>
      <c r="N1621" s="18"/>
      <c r="O1621" s="18"/>
      <c r="P1621" s="18"/>
      <c r="Q1621" s="11">
        <f t="shared" si="257"/>
        <v>995000</v>
      </c>
      <c r="R1621" s="18"/>
      <c r="S1621" s="38"/>
      <c r="T1621" s="18"/>
      <c r="U1621" s="18"/>
      <c r="V1621" s="18"/>
      <c r="W1621" s="18"/>
      <c r="X1621" s="18"/>
      <c r="Y1621" s="18">
        <v>1410</v>
      </c>
      <c r="Z1621" s="18">
        <v>995000</v>
      </c>
      <c r="AA1621" s="18"/>
      <c r="AB1621" s="18"/>
      <c r="AC1621" s="18"/>
      <c r="AD1621" s="18"/>
      <c r="AE1621" s="18"/>
      <c r="AF1621" s="207"/>
      <c r="AG1621" s="29" t="s">
        <v>197</v>
      </c>
      <c r="AH1621" s="118"/>
      <c r="AI1621" s="159"/>
      <c r="AJ1621" s="182"/>
      <c r="AK1621" s="182"/>
      <c r="AL1621" s="182"/>
      <c r="AM1621" s="182"/>
      <c r="AN1621" s="182"/>
      <c r="AO1621" s="70">
        <f>MAX(AO$26:AO1620)+1</f>
        <v>1518</v>
      </c>
      <c r="AP1621" s="70" t="s">
        <v>142</v>
      </c>
      <c r="AQ1621" s="70" t="str">
        <f t="shared" si="256"/>
        <v>1518.</v>
      </c>
      <c r="AV1621" s="114"/>
    </row>
    <row r="1622" spans="1:48" ht="22.5" customHeight="1" x14ac:dyDescent="0.25">
      <c r="A1622" s="93" t="str">
        <f t="shared" si="254"/>
        <v>1519.</v>
      </c>
      <c r="B1622" s="93">
        <v>3997</v>
      </c>
      <c r="C1622" s="225" t="s">
        <v>933</v>
      </c>
      <c r="D1622" s="4">
        <v>1980</v>
      </c>
      <c r="E1622" s="4" t="s">
        <v>23</v>
      </c>
      <c r="F1622" s="4" t="s">
        <v>26</v>
      </c>
      <c r="G1622" s="4">
        <v>5</v>
      </c>
      <c r="H1622" s="4">
        <v>5</v>
      </c>
      <c r="I1622" s="18">
        <v>4223.7</v>
      </c>
      <c r="J1622" s="11">
        <v>4017.5</v>
      </c>
      <c r="K1622" s="18">
        <v>4017.5</v>
      </c>
      <c r="L1622" s="38">
        <v>181</v>
      </c>
      <c r="M1622" s="18">
        <f t="shared" si="255"/>
        <v>2354073</v>
      </c>
      <c r="N1622" s="18"/>
      <c r="O1622" s="18"/>
      <c r="P1622" s="18"/>
      <c r="Q1622" s="11">
        <f t="shared" si="257"/>
        <v>2354073</v>
      </c>
      <c r="R1622" s="18">
        <v>2354073</v>
      </c>
      <c r="S1622" s="3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207"/>
      <c r="AG1622" s="29" t="s">
        <v>197</v>
      </c>
      <c r="AH1622" s="118"/>
      <c r="AI1622" s="159"/>
      <c r="AJ1622" s="182" t="s">
        <v>1395</v>
      </c>
      <c r="AK1622" s="182"/>
      <c r="AL1622" s="182"/>
      <c r="AM1622" s="182"/>
      <c r="AN1622" s="182"/>
      <c r="AO1622" s="70">
        <f>MAX(AO$26:AO1621)+1</f>
        <v>1519</v>
      </c>
      <c r="AP1622" s="70" t="s">
        <v>142</v>
      </c>
      <c r="AQ1622" s="70" t="str">
        <f t="shared" si="256"/>
        <v>1519.</v>
      </c>
      <c r="AV1622" s="114"/>
    </row>
    <row r="1623" spans="1:48" ht="22.5" customHeight="1" x14ac:dyDescent="0.25">
      <c r="A1623" s="93" t="str">
        <f t="shared" si="254"/>
        <v>1520.</v>
      </c>
      <c r="B1623" s="93">
        <v>3990</v>
      </c>
      <c r="C1623" s="225" t="s">
        <v>931</v>
      </c>
      <c r="D1623" s="4">
        <v>1999</v>
      </c>
      <c r="E1623" s="4" t="s">
        <v>23</v>
      </c>
      <c r="F1623" s="4" t="s">
        <v>24</v>
      </c>
      <c r="G1623" s="4">
        <v>5</v>
      </c>
      <c r="H1623" s="4">
        <v>3</v>
      </c>
      <c r="I1623" s="18">
        <v>2519.9</v>
      </c>
      <c r="J1623" s="11">
        <v>2426.5</v>
      </c>
      <c r="K1623" s="18">
        <v>2426.5</v>
      </c>
      <c r="L1623" s="38">
        <v>127</v>
      </c>
      <c r="M1623" s="18">
        <f t="shared" si="255"/>
        <v>1485962</v>
      </c>
      <c r="N1623" s="18"/>
      <c r="O1623" s="18"/>
      <c r="P1623" s="18"/>
      <c r="Q1623" s="11">
        <f t="shared" ref="Q1623:Q1671" si="258">M1623</f>
        <v>1485962</v>
      </c>
      <c r="R1623" s="18"/>
      <c r="S1623" s="38"/>
      <c r="T1623" s="18"/>
      <c r="U1623" s="18">
        <v>780</v>
      </c>
      <c r="V1623" s="18">
        <v>1485962</v>
      </c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207"/>
      <c r="AG1623" s="29" t="s">
        <v>197</v>
      </c>
      <c r="AH1623" s="118"/>
      <c r="AI1623" s="159"/>
      <c r="AJ1623" s="182"/>
      <c r="AK1623" s="182"/>
      <c r="AL1623" s="182"/>
      <c r="AM1623" s="182"/>
      <c r="AN1623" s="182"/>
      <c r="AO1623" s="70">
        <f>MAX(AO$26:AO1622)+1</f>
        <v>1520</v>
      </c>
      <c r="AP1623" s="70" t="s">
        <v>142</v>
      </c>
      <c r="AQ1623" s="70" t="str">
        <f t="shared" si="256"/>
        <v>1520.</v>
      </c>
      <c r="AV1623" s="114"/>
    </row>
    <row r="1624" spans="1:48" ht="22.5" customHeight="1" x14ac:dyDescent="0.25">
      <c r="A1624" s="93" t="str">
        <f t="shared" si="254"/>
        <v>1521.</v>
      </c>
      <c r="B1624" s="93">
        <v>3991</v>
      </c>
      <c r="C1624" s="222" t="s">
        <v>813</v>
      </c>
      <c r="D1624" s="4">
        <v>1985</v>
      </c>
      <c r="E1624" s="4" t="s">
        <v>23</v>
      </c>
      <c r="F1624" s="4" t="s">
        <v>26</v>
      </c>
      <c r="G1624" s="10">
        <v>5</v>
      </c>
      <c r="H1624" s="10">
        <v>3</v>
      </c>
      <c r="I1624" s="18">
        <v>3596.9</v>
      </c>
      <c r="J1624" s="11">
        <v>3192.5</v>
      </c>
      <c r="K1624" s="18">
        <v>3192.5</v>
      </c>
      <c r="L1624" s="38">
        <v>143</v>
      </c>
      <c r="M1624" s="18">
        <f t="shared" si="255"/>
        <v>1535665</v>
      </c>
      <c r="N1624" s="11"/>
      <c r="O1624" s="11"/>
      <c r="P1624" s="6"/>
      <c r="Q1624" s="11">
        <f t="shared" si="258"/>
        <v>1535665</v>
      </c>
      <c r="R1624" s="18">
        <v>1535665</v>
      </c>
      <c r="S1624" s="3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1"/>
      <c r="AD1624" s="11"/>
      <c r="AE1624" s="18"/>
      <c r="AF1624" s="207"/>
      <c r="AG1624" s="29" t="s">
        <v>197</v>
      </c>
      <c r="AH1624" s="118"/>
      <c r="AI1624" s="159"/>
      <c r="AJ1624" s="182" t="s">
        <v>1395</v>
      </c>
      <c r="AK1624" s="182"/>
      <c r="AL1624" s="182"/>
      <c r="AM1624" s="182"/>
      <c r="AN1624" s="182"/>
      <c r="AO1624" s="70">
        <f>MAX(AO$26:AO1623)+1</f>
        <v>1521</v>
      </c>
      <c r="AP1624" s="70" t="s">
        <v>142</v>
      </c>
      <c r="AQ1624" s="70" t="str">
        <f t="shared" si="256"/>
        <v>1521.</v>
      </c>
      <c r="AV1624" s="114"/>
    </row>
    <row r="1625" spans="1:48" ht="22.5" customHeight="1" x14ac:dyDescent="0.25">
      <c r="A1625" s="93" t="str">
        <f t="shared" si="254"/>
        <v>1522.</v>
      </c>
      <c r="B1625" s="93">
        <v>3808</v>
      </c>
      <c r="C1625" s="222" t="s">
        <v>934</v>
      </c>
      <c r="D1625" s="4">
        <v>1985</v>
      </c>
      <c r="E1625" s="4" t="s">
        <v>23</v>
      </c>
      <c r="F1625" s="4" t="s">
        <v>26</v>
      </c>
      <c r="G1625" s="10">
        <v>5</v>
      </c>
      <c r="H1625" s="10">
        <v>4</v>
      </c>
      <c r="I1625" s="18">
        <v>5012.2</v>
      </c>
      <c r="J1625" s="11">
        <v>4478.2</v>
      </c>
      <c r="K1625" s="18">
        <v>4412.5</v>
      </c>
      <c r="L1625" s="38">
        <v>167</v>
      </c>
      <c r="M1625" s="18">
        <f t="shared" si="255"/>
        <v>2087539</v>
      </c>
      <c r="N1625" s="11"/>
      <c r="O1625" s="11"/>
      <c r="P1625" s="6"/>
      <c r="Q1625" s="11">
        <f t="shared" si="258"/>
        <v>2087539</v>
      </c>
      <c r="R1625" s="18"/>
      <c r="S1625" s="38"/>
      <c r="T1625" s="18"/>
      <c r="U1625" s="18">
        <v>1353</v>
      </c>
      <c r="V1625" s="18">
        <v>2087539</v>
      </c>
      <c r="W1625" s="18"/>
      <c r="X1625" s="18"/>
      <c r="Y1625" s="18"/>
      <c r="Z1625" s="18"/>
      <c r="AA1625" s="18"/>
      <c r="AB1625" s="18"/>
      <c r="AC1625" s="11"/>
      <c r="AD1625" s="11"/>
      <c r="AE1625" s="18"/>
      <c r="AF1625" s="207"/>
      <c r="AG1625" s="29" t="s">
        <v>197</v>
      </c>
      <c r="AH1625" s="118"/>
      <c r="AI1625" s="159"/>
      <c r="AJ1625" s="182"/>
      <c r="AK1625" s="182"/>
      <c r="AL1625" s="182"/>
      <c r="AM1625" s="182"/>
      <c r="AN1625" s="182"/>
      <c r="AO1625" s="70">
        <f>MAX(AO$26:AO1624)+1</f>
        <v>1522</v>
      </c>
      <c r="AP1625" s="70" t="s">
        <v>142</v>
      </c>
      <c r="AQ1625" s="70" t="str">
        <f t="shared" si="256"/>
        <v>1522.</v>
      </c>
      <c r="AV1625" s="114"/>
    </row>
    <row r="1626" spans="1:48" ht="22.5" customHeight="1" x14ac:dyDescent="0.25">
      <c r="A1626" s="93" t="str">
        <f t="shared" si="254"/>
        <v>1523.</v>
      </c>
      <c r="B1626" s="93">
        <v>3935</v>
      </c>
      <c r="C1626" s="222" t="s">
        <v>1436</v>
      </c>
      <c r="D1626" s="4">
        <v>1974</v>
      </c>
      <c r="E1626" s="4" t="s">
        <v>23</v>
      </c>
      <c r="F1626" s="4" t="s">
        <v>26</v>
      </c>
      <c r="G1626" s="10">
        <v>5</v>
      </c>
      <c r="H1626" s="10">
        <v>5</v>
      </c>
      <c r="I1626" s="18">
        <v>5106.4799999999996</v>
      </c>
      <c r="J1626" s="11">
        <v>4710.62</v>
      </c>
      <c r="K1626" s="18">
        <v>4710.62</v>
      </c>
      <c r="L1626" s="38">
        <v>229</v>
      </c>
      <c r="M1626" s="18">
        <f t="shared" ref="M1626:M1650" si="259">R1626+T1626+V1626+X1626+Z1626+AB1626+AE1626+AF1626</f>
        <v>3214205</v>
      </c>
      <c r="N1626" s="11"/>
      <c r="O1626" s="11"/>
      <c r="P1626" s="6"/>
      <c r="Q1626" s="11">
        <f t="shared" si="258"/>
        <v>3214205</v>
      </c>
      <c r="R1626" s="18"/>
      <c r="S1626" s="38"/>
      <c r="T1626" s="18"/>
      <c r="U1626" s="18"/>
      <c r="V1626" s="18"/>
      <c r="W1626" s="18"/>
      <c r="X1626" s="18"/>
      <c r="Y1626" s="18">
        <v>2443.1</v>
      </c>
      <c r="Z1626" s="18">
        <v>3214205</v>
      </c>
      <c r="AA1626" s="18"/>
      <c r="AB1626" s="18"/>
      <c r="AC1626" s="11"/>
      <c r="AD1626" s="11"/>
      <c r="AE1626" s="18"/>
      <c r="AF1626" s="207"/>
      <c r="AG1626" s="29" t="s">
        <v>197</v>
      </c>
      <c r="AH1626" s="118"/>
      <c r="AI1626" s="159"/>
      <c r="AJ1626" s="182"/>
      <c r="AK1626" s="182"/>
      <c r="AL1626" s="182"/>
      <c r="AM1626" s="182"/>
      <c r="AN1626" s="182"/>
      <c r="AO1626" s="70">
        <f>MAX(AO$26:AO1625)+1</f>
        <v>1523</v>
      </c>
      <c r="AP1626" s="70" t="s">
        <v>142</v>
      </c>
      <c r="AQ1626" s="70" t="str">
        <f t="shared" si="256"/>
        <v>1523.</v>
      </c>
      <c r="AV1626" s="114"/>
    </row>
    <row r="1627" spans="1:48" ht="22.5" customHeight="1" x14ac:dyDescent="0.25">
      <c r="A1627" s="93" t="str">
        <f t="shared" si="254"/>
        <v>1524.</v>
      </c>
      <c r="B1627" s="93">
        <v>3989</v>
      </c>
      <c r="C1627" s="222" t="s">
        <v>1281</v>
      </c>
      <c r="D1627" s="4">
        <v>1986</v>
      </c>
      <c r="E1627" s="4" t="s">
        <v>23</v>
      </c>
      <c r="F1627" s="4" t="s">
        <v>26</v>
      </c>
      <c r="G1627" s="10">
        <v>5</v>
      </c>
      <c r="H1627" s="10">
        <v>5</v>
      </c>
      <c r="I1627" s="18">
        <v>6454.2</v>
      </c>
      <c r="J1627" s="11">
        <v>3824.6</v>
      </c>
      <c r="K1627" s="18">
        <v>3824.6</v>
      </c>
      <c r="L1627" s="38">
        <v>293</v>
      </c>
      <c r="M1627" s="18">
        <f t="shared" si="259"/>
        <v>1665000</v>
      </c>
      <c r="N1627" s="11"/>
      <c r="O1627" s="11"/>
      <c r="P1627" s="6"/>
      <c r="Q1627" s="11">
        <f t="shared" si="258"/>
        <v>1665000</v>
      </c>
      <c r="R1627" s="18"/>
      <c r="S1627" s="38"/>
      <c r="T1627" s="18"/>
      <c r="U1627" s="18"/>
      <c r="V1627" s="18"/>
      <c r="W1627" s="18"/>
      <c r="X1627" s="18"/>
      <c r="Y1627" s="18">
        <v>2916</v>
      </c>
      <c r="Z1627" s="18">
        <v>1665000</v>
      </c>
      <c r="AA1627" s="18"/>
      <c r="AB1627" s="18"/>
      <c r="AC1627" s="11"/>
      <c r="AD1627" s="11"/>
      <c r="AE1627" s="18"/>
      <c r="AF1627" s="207"/>
      <c r="AG1627" s="29" t="s">
        <v>197</v>
      </c>
      <c r="AH1627" s="118"/>
      <c r="AI1627" s="159"/>
      <c r="AJ1627" s="182"/>
      <c r="AK1627" s="182"/>
      <c r="AL1627" s="182"/>
      <c r="AM1627" s="182"/>
      <c r="AN1627" s="182"/>
      <c r="AO1627" s="70">
        <f>MAX(AO$26:AO1626)+1</f>
        <v>1524</v>
      </c>
      <c r="AP1627" s="70" t="s">
        <v>142</v>
      </c>
      <c r="AQ1627" s="70" t="str">
        <f t="shared" si="256"/>
        <v>1524.</v>
      </c>
      <c r="AV1627" s="114"/>
    </row>
    <row r="1628" spans="1:48" ht="22.5" customHeight="1" x14ac:dyDescent="0.25">
      <c r="A1628" s="93" t="str">
        <f t="shared" si="254"/>
        <v>1525.</v>
      </c>
      <c r="B1628" s="93">
        <v>3932</v>
      </c>
      <c r="C1628" s="222" t="s">
        <v>1437</v>
      </c>
      <c r="D1628" s="4">
        <v>1971</v>
      </c>
      <c r="E1628" s="4" t="s">
        <v>23</v>
      </c>
      <c r="F1628" s="4" t="s">
        <v>26</v>
      </c>
      <c r="G1628" s="10">
        <v>5</v>
      </c>
      <c r="H1628" s="10">
        <v>6</v>
      </c>
      <c r="I1628" s="18">
        <v>4620.8</v>
      </c>
      <c r="J1628" s="11">
        <v>4153.6000000000004</v>
      </c>
      <c r="K1628" s="18">
        <v>3814.6</v>
      </c>
      <c r="L1628" s="38">
        <v>187</v>
      </c>
      <c r="M1628" s="18">
        <f t="shared" si="259"/>
        <v>1380000</v>
      </c>
      <c r="N1628" s="11"/>
      <c r="O1628" s="11"/>
      <c r="P1628" s="6"/>
      <c r="Q1628" s="11">
        <f t="shared" si="258"/>
        <v>1380000</v>
      </c>
      <c r="R1628" s="18"/>
      <c r="S1628" s="38"/>
      <c r="T1628" s="18"/>
      <c r="U1628" s="18"/>
      <c r="V1628" s="18"/>
      <c r="W1628" s="18"/>
      <c r="X1628" s="18"/>
      <c r="Y1628" s="18">
        <v>2198.9</v>
      </c>
      <c r="Z1628" s="18">
        <v>1380000</v>
      </c>
      <c r="AA1628" s="18"/>
      <c r="AB1628" s="18"/>
      <c r="AC1628" s="11"/>
      <c r="AD1628" s="11"/>
      <c r="AE1628" s="18"/>
      <c r="AF1628" s="207"/>
      <c r="AG1628" s="29" t="s">
        <v>197</v>
      </c>
      <c r="AH1628" s="118"/>
      <c r="AI1628" s="159"/>
      <c r="AJ1628" s="182"/>
      <c r="AK1628" s="182"/>
      <c r="AL1628" s="182"/>
      <c r="AM1628" s="182"/>
      <c r="AN1628" s="182"/>
      <c r="AO1628" s="70">
        <f>MAX(AO$26:AO1627)+1</f>
        <v>1525</v>
      </c>
      <c r="AP1628" s="70" t="s">
        <v>142</v>
      </c>
      <c r="AQ1628" s="70" t="str">
        <f t="shared" si="256"/>
        <v>1525.</v>
      </c>
      <c r="AV1628" s="114"/>
    </row>
    <row r="1629" spans="1:48" ht="22.5" customHeight="1" x14ac:dyDescent="0.25">
      <c r="A1629" s="93" t="str">
        <f t="shared" si="254"/>
        <v>1526.</v>
      </c>
      <c r="B1629" s="93">
        <v>3820</v>
      </c>
      <c r="C1629" s="222" t="s">
        <v>1438</v>
      </c>
      <c r="D1629" s="4">
        <v>1983</v>
      </c>
      <c r="E1629" s="4" t="s">
        <v>23</v>
      </c>
      <c r="F1629" s="4" t="s">
        <v>26</v>
      </c>
      <c r="G1629" s="10">
        <v>3</v>
      </c>
      <c r="H1629" s="10">
        <v>2</v>
      </c>
      <c r="I1629" s="18">
        <v>2046.1</v>
      </c>
      <c r="J1629" s="11">
        <v>1287.7</v>
      </c>
      <c r="K1629" s="18">
        <v>1287.7</v>
      </c>
      <c r="L1629" s="38">
        <v>68</v>
      </c>
      <c r="M1629" s="18">
        <f t="shared" si="259"/>
        <v>850000</v>
      </c>
      <c r="N1629" s="11"/>
      <c r="O1629" s="11"/>
      <c r="P1629" s="6"/>
      <c r="Q1629" s="11">
        <f t="shared" si="258"/>
        <v>850000</v>
      </c>
      <c r="R1629" s="18"/>
      <c r="S1629" s="38"/>
      <c r="T1629" s="18"/>
      <c r="U1629" s="18">
        <v>624.4</v>
      </c>
      <c r="V1629" s="18">
        <v>850000</v>
      </c>
      <c r="W1629" s="18"/>
      <c r="X1629" s="18"/>
      <c r="Y1629" s="18"/>
      <c r="Z1629" s="18"/>
      <c r="AA1629" s="18"/>
      <c r="AB1629" s="18"/>
      <c r="AC1629" s="11"/>
      <c r="AD1629" s="11"/>
      <c r="AE1629" s="18"/>
      <c r="AF1629" s="207"/>
      <c r="AG1629" s="29" t="s">
        <v>197</v>
      </c>
      <c r="AH1629" s="118"/>
      <c r="AI1629" s="159"/>
      <c r="AJ1629" s="182"/>
      <c r="AK1629" s="182"/>
      <c r="AL1629" s="182"/>
      <c r="AM1629" s="182"/>
      <c r="AN1629" s="182"/>
      <c r="AO1629" s="70">
        <f>MAX(AO$26:AO1628)+1</f>
        <v>1526</v>
      </c>
      <c r="AP1629" s="70" t="s">
        <v>142</v>
      </c>
      <c r="AQ1629" s="70" t="str">
        <f t="shared" si="256"/>
        <v>1526.</v>
      </c>
      <c r="AV1629" s="114"/>
    </row>
    <row r="1630" spans="1:48" ht="22.5" customHeight="1" x14ac:dyDescent="0.25">
      <c r="A1630" s="93" t="str">
        <f t="shared" si="254"/>
        <v>1527.</v>
      </c>
      <c r="B1630" s="93">
        <v>4011</v>
      </c>
      <c r="C1630" s="222" t="s">
        <v>1439</v>
      </c>
      <c r="D1630" s="4">
        <v>1983</v>
      </c>
      <c r="E1630" s="4" t="s">
        <v>23</v>
      </c>
      <c r="F1630" s="4" t="s">
        <v>26</v>
      </c>
      <c r="G1630" s="10">
        <v>5</v>
      </c>
      <c r="H1630" s="10">
        <v>4</v>
      </c>
      <c r="I1630" s="18">
        <v>4494.72</v>
      </c>
      <c r="J1630" s="11">
        <v>3331.72</v>
      </c>
      <c r="K1630" s="18">
        <v>3331.72</v>
      </c>
      <c r="L1630" s="38">
        <v>163</v>
      </c>
      <c r="M1630" s="18">
        <f t="shared" si="259"/>
        <v>1375000</v>
      </c>
      <c r="N1630" s="11"/>
      <c r="O1630" s="11"/>
      <c r="P1630" s="6"/>
      <c r="Q1630" s="11">
        <f t="shared" si="258"/>
        <v>1375000</v>
      </c>
      <c r="R1630" s="18"/>
      <c r="S1630" s="38"/>
      <c r="T1630" s="18"/>
      <c r="U1630" s="18">
        <v>833.8</v>
      </c>
      <c r="V1630" s="18">
        <v>1375000</v>
      </c>
      <c r="W1630" s="18"/>
      <c r="X1630" s="18"/>
      <c r="Y1630" s="18"/>
      <c r="Z1630" s="18"/>
      <c r="AA1630" s="18"/>
      <c r="AB1630" s="18"/>
      <c r="AC1630" s="11"/>
      <c r="AD1630" s="11"/>
      <c r="AE1630" s="18"/>
      <c r="AF1630" s="207"/>
      <c r="AG1630" s="29" t="s">
        <v>197</v>
      </c>
      <c r="AH1630" s="118"/>
      <c r="AI1630" s="159"/>
      <c r="AJ1630" s="182"/>
      <c r="AK1630" s="182"/>
      <c r="AL1630" s="182"/>
      <c r="AM1630" s="182"/>
      <c r="AN1630" s="182"/>
      <c r="AO1630" s="70">
        <f>MAX(AO$26:AO1629)+1</f>
        <v>1527</v>
      </c>
      <c r="AP1630" s="70" t="s">
        <v>142</v>
      </c>
      <c r="AQ1630" s="70" t="str">
        <f t="shared" si="256"/>
        <v>1527.</v>
      </c>
      <c r="AV1630" s="114"/>
    </row>
    <row r="1631" spans="1:48" ht="22.5" customHeight="1" x14ac:dyDescent="0.25">
      <c r="A1631" s="93" t="str">
        <f t="shared" si="254"/>
        <v>1528.</v>
      </c>
      <c r="B1631" s="93">
        <v>3941</v>
      </c>
      <c r="C1631" s="222" t="s">
        <v>1459</v>
      </c>
      <c r="D1631" s="4">
        <v>1992</v>
      </c>
      <c r="E1631" s="4" t="s">
        <v>23</v>
      </c>
      <c r="F1631" s="4" t="s">
        <v>26</v>
      </c>
      <c r="G1631" s="10">
        <v>5</v>
      </c>
      <c r="H1631" s="10">
        <v>3</v>
      </c>
      <c r="I1631" s="18">
        <v>3264.9</v>
      </c>
      <c r="J1631" s="11">
        <v>3264.9</v>
      </c>
      <c r="K1631" s="18">
        <v>3264.9</v>
      </c>
      <c r="L1631" s="38">
        <v>148</v>
      </c>
      <c r="M1631" s="18">
        <f t="shared" si="259"/>
        <v>1020650</v>
      </c>
      <c r="N1631" s="11"/>
      <c r="O1631" s="11"/>
      <c r="P1631" s="6"/>
      <c r="Q1631" s="11">
        <f t="shared" si="258"/>
        <v>1020650</v>
      </c>
      <c r="R1631" s="18"/>
      <c r="S1631" s="38"/>
      <c r="T1631" s="18"/>
      <c r="U1631" s="18"/>
      <c r="V1631" s="18"/>
      <c r="W1631" s="18"/>
      <c r="X1631" s="18"/>
      <c r="Y1631" s="18">
        <v>1750</v>
      </c>
      <c r="Z1631" s="18">
        <v>1020650</v>
      </c>
      <c r="AA1631" s="18"/>
      <c r="AB1631" s="18"/>
      <c r="AC1631" s="11"/>
      <c r="AD1631" s="11"/>
      <c r="AE1631" s="18"/>
      <c r="AF1631" s="207"/>
      <c r="AG1631" s="29" t="s">
        <v>197</v>
      </c>
      <c r="AH1631" s="118"/>
      <c r="AI1631" s="159"/>
      <c r="AJ1631" s="182"/>
      <c r="AK1631" s="182"/>
      <c r="AL1631" s="182"/>
      <c r="AM1631" s="182"/>
      <c r="AN1631" s="182"/>
      <c r="AO1631" s="70">
        <f>MAX(AO$26:AO1630)+1</f>
        <v>1528</v>
      </c>
      <c r="AP1631" s="70" t="s">
        <v>142</v>
      </c>
      <c r="AQ1631" s="70" t="str">
        <f t="shared" si="256"/>
        <v>1528.</v>
      </c>
      <c r="AV1631" s="114"/>
    </row>
    <row r="1632" spans="1:48" ht="22.5" customHeight="1" x14ac:dyDescent="0.25">
      <c r="A1632" s="93" t="str">
        <f t="shared" si="254"/>
        <v>1529.</v>
      </c>
      <c r="B1632" s="93">
        <v>3917</v>
      </c>
      <c r="C1632" s="222" t="s">
        <v>1460</v>
      </c>
      <c r="D1632" s="4">
        <v>1986</v>
      </c>
      <c r="E1632" s="4" t="s">
        <v>23</v>
      </c>
      <c r="F1632" s="4" t="s">
        <v>67</v>
      </c>
      <c r="G1632" s="10">
        <v>5</v>
      </c>
      <c r="H1632" s="10">
        <v>2</v>
      </c>
      <c r="I1632" s="18">
        <v>2209.5</v>
      </c>
      <c r="J1632" s="11">
        <v>2209.5</v>
      </c>
      <c r="K1632" s="18">
        <v>2209.5</v>
      </c>
      <c r="L1632" s="38">
        <v>100</v>
      </c>
      <c r="M1632" s="18">
        <f t="shared" si="259"/>
        <v>1232175</v>
      </c>
      <c r="N1632" s="11"/>
      <c r="O1632" s="11"/>
      <c r="P1632" s="6"/>
      <c r="Q1632" s="11">
        <f t="shared" si="258"/>
        <v>1232175</v>
      </c>
      <c r="R1632" s="18"/>
      <c r="S1632" s="38"/>
      <c r="T1632" s="18"/>
      <c r="U1632" s="18">
        <v>518.70000000000005</v>
      </c>
      <c r="V1632" s="18">
        <v>1232175</v>
      </c>
      <c r="W1632" s="18"/>
      <c r="X1632" s="18"/>
      <c r="Y1632" s="18"/>
      <c r="Z1632" s="18"/>
      <c r="AA1632" s="18"/>
      <c r="AB1632" s="18"/>
      <c r="AC1632" s="11"/>
      <c r="AD1632" s="11"/>
      <c r="AE1632" s="18"/>
      <c r="AF1632" s="207"/>
      <c r="AG1632" s="29" t="s">
        <v>197</v>
      </c>
      <c r="AH1632" s="118"/>
      <c r="AI1632" s="159"/>
      <c r="AJ1632" s="182"/>
      <c r="AK1632" s="182"/>
      <c r="AL1632" s="182"/>
      <c r="AM1632" s="182"/>
      <c r="AN1632" s="182"/>
      <c r="AO1632" s="70">
        <f>MAX(AO$26:AO1631)+1</f>
        <v>1529</v>
      </c>
      <c r="AP1632" s="70" t="s">
        <v>142</v>
      </c>
      <c r="AQ1632" s="70" t="str">
        <f t="shared" si="256"/>
        <v>1529.</v>
      </c>
      <c r="AV1632" s="114"/>
    </row>
    <row r="1633" spans="1:48" ht="22.5" customHeight="1" x14ac:dyDescent="0.25">
      <c r="A1633" s="93" t="str">
        <f t="shared" si="254"/>
        <v>1530.</v>
      </c>
      <c r="B1633" s="93">
        <v>3936</v>
      </c>
      <c r="C1633" s="222" t="s">
        <v>1467</v>
      </c>
      <c r="D1633" s="4">
        <v>1976</v>
      </c>
      <c r="E1633" s="4" t="s">
        <v>23</v>
      </c>
      <c r="F1633" s="4" t="s">
        <v>26</v>
      </c>
      <c r="G1633" s="10">
        <v>5</v>
      </c>
      <c r="H1633" s="10">
        <v>4</v>
      </c>
      <c r="I1633" s="18">
        <v>6042.37</v>
      </c>
      <c r="J1633" s="11">
        <v>5530.38</v>
      </c>
      <c r="K1633" s="18">
        <v>5530.38</v>
      </c>
      <c r="L1633" s="38">
        <v>237</v>
      </c>
      <c r="M1633" s="18">
        <f t="shared" si="259"/>
        <v>1494824.07</v>
      </c>
      <c r="N1633" s="11"/>
      <c r="O1633" s="11"/>
      <c r="P1633" s="6"/>
      <c r="Q1633" s="11">
        <f t="shared" si="258"/>
        <v>1494824.07</v>
      </c>
      <c r="R1633" s="18"/>
      <c r="S1633" s="38"/>
      <c r="T1633" s="18"/>
      <c r="U1633" s="18"/>
      <c r="V1633" s="18"/>
      <c r="W1633" s="18"/>
      <c r="X1633" s="18"/>
      <c r="Y1633" s="18"/>
      <c r="Z1633" s="18"/>
      <c r="AA1633" s="18">
        <v>237.5</v>
      </c>
      <c r="AB1633" s="18">
        <v>1494824.07</v>
      </c>
      <c r="AC1633" s="11"/>
      <c r="AD1633" s="11"/>
      <c r="AE1633" s="18"/>
      <c r="AF1633" s="207"/>
      <c r="AG1633" s="29" t="s">
        <v>197</v>
      </c>
      <c r="AH1633" s="118"/>
      <c r="AI1633" s="159"/>
      <c r="AJ1633" s="182"/>
      <c r="AK1633" s="182"/>
      <c r="AL1633" s="182"/>
      <c r="AM1633" s="182"/>
      <c r="AN1633" s="182"/>
      <c r="AO1633" s="70">
        <f>MAX(AO$26:AO1632)+1</f>
        <v>1530</v>
      </c>
      <c r="AP1633" s="70" t="s">
        <v>142</v>
      </c>
      <c r="AQ1633" s="70" t="str">
        <f t="shared" si="256"/>
        <v>1530.</v>
      </c>
      <c r="AV1633" s="114"/>
    </row>
    <row r="1634" spans="1:48" ht="22.5" customHeight="1" x14ac:dyDescent="0.25">
      <c r="A1634" s="93" t="str">
        <f t="shared" si="254"/>
        <v>1531.</v>
      </c>
      <c r="B1634" s="93">
        <v>3911</v>
      </c>
      <c r="C1634" s="222" t="s">
        <v>1468</v>
      </c>
      <c r="D1634" s="4">
        <v>1980</v>
      </c>
      <c r="E1634" s="4" t="s">
        <v>23</v>
      </c>
      <c r="F1634" s="4" t="s">
        <v>24</v>
      </c>
      <c r="G1634" s="10">
        <v>5</v>
      </c>
      <c r="H1634" s="10">
        <v>4</v>
      </c>
      <c r="I1634" s="18">
        <v>6556.8</v>
      </c>
      <c r="J1634" s="11">
        <v>6067.8</v>
      </c>
      <c r="K1634" s="18">
        <v>6067.8</v>
      </c>
      <c r="L1634" s="38">
        <v>270</v>
      </c>
      <c r="M1634" s="18">
        <f t="shared" si="259"/>
        <v>2034427</v>
      </c>
      <c r="N1634" s="11"/>
      <c r="O1634" s="11"/>
      <c r="P1634" s="6"/>
      <c r="Q1634" s="11">
        <f t="shared" si="258"/>
        <v>2034427</v>
      </c>
      <c r="R1634" s="18">
        <v>2034427</v>
      </c>
      <c r="S1634" s="3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1"/>
      <c r="AD1634" s="11"/>
      <c r="AE1634" s="18"/>
      <c r="AF1634" s="207"/>
      <c r="AG1634" s="29" t="s">
        <v>197</v>
      </c>
      <c r="AH1634" s="118"/>
      <c r="AI1634" s="159"/>
      <c r="AJ1634" s="182" t="s">
        <v>1405</v>
      </c>
      <c r="AK1634" s="182"/>
      <c r="AL1634" s="182"/>
      <c r="AM1634" s="182"/>
      <c r="AN1634" s="182"/>
      <c r="AO1634" s="70">
        <f>MAX(AO$26:AO1633)+1</f>
        <v>1531</v>
      </c>
      <c r="AP1634" s="70" t="s">
        <v>142</v>
      </c>
      <c r="AQ1634" s="70" t="str">
        <f t="shared" si="256"/>
        <v>1531.</v>
      </c>
      <c r="AV1634" s="114"/>
    </row>
    <row r="1635" spans="1:48" ht="22.5" customHeight="1" x14ac:dyDescent="0.25">
      <c r="A1635" s="93" t="str">
        <f t="shared" si="254"/>
        <v>1532.</v>
      </c>
      <c r="B1635" s="93">
        <v>3938</v>
      </c>
      <c r="C1635" s="222" t="s">
        <v>1469</v>
      </c>
      <c r="D1635" s="4">
        <v>1977</v>
      </c>
      <c r="E1635" s="4" t="s">
        <v>23</v>
      </c>
      <c r="F1635" s="4" t="s">
        <v>26</v>
      </c>
      <c r="G1635" s="10">
        <v>5</v>
      </c>
      <c r="H1635" s="10">
        <v>4</v>
      </c>
      <c r="I1635" s="18">
        <v>3660.3</v>
      </c>
      <c r="J1635" s="11">
        <v>3345.8</v>
      </c>
      <c r="K1635" s="18">
        <v>3345.8</v>
      </c>
      <c r="L1635" s="38">
        <v>168</v>
      </c>
      <c r="M1635" s="18">
        <f t="shared" si="259"/>
        <v>2349601</v>
      </c>
      <c r="N1635" s="11"/>
      <c r="O1635" s="11"/>
      <c r="P1635" s="6"/>
      <c r="Q1635" s="11">
        <f t="shared" si="258"/>
        <v>2349601</v>
      </c>
      <c r="R1635" s="18"/>
      <c r="S1635" s="38"/>
      <c r="T1635" s="18"/>
      <c r="U1635" s="18">
        <v>945</v>
      </c>
      <c r="V1635" s="18">
        <v>2349601</v>
      </c>
      <c r="W1635" s="18"/>
      <c r="X1635" s="18"/>
      <c r="Y1635" s="18"/>
      <c r="Z1635" s="18"/>
      <c r="AA1635" s="18"/>
      <c r="AB1635" s="18"/>
      <c r="AC1635" s="11"/>
      <c r="AD1635" s="11"/>
      <c r="AE1635" s="18"/>
      <c r="AF1635" s="207"/>
      <c r="AG1635" s="29" t="s">
        <v>197</v>
      </c>
      <c r="AH1635" s="118"/>
      <c r="AI1635" s="159"/>
      <c r="AJ1635" s="182"/>
      <c r="AK1635" s="182"/>
      <c r="AL1635" s="182"/>
      <c r="AM1635" s="182"/>
      <c r="AN1635" s="182"/>
      <c r="AO1635" s="70">
        <f>MAX(AO$26:AO1634)+1</f>
        <v>1532</v>
      </c>
      <c r="AP1635" s="70" t="s">
        <v>142</v>
      </c>
      <c r="AQ1635" s="70" t="str">
        <f t="shared" si="256"/>
        <v>1532.</v>
      </c>
      <c r="AV1635" s="114"/>
    </row>
    <row r="1636" spans="1:48" ht="22.5" customHeight="1" x14ac:dyDescent="0.25">
      <c r="A1636" s="93" t="str">
        <f t="shared" si="254"/>
        <v>1533.</v>
      </c>
      <c r="B1636" s="93">
        <v>3913</v>
      </c>
      <c r="C1636" s="228" t="s">
        <v>1373</v>
      </c>
      <c r="D1636" s="93">
        <v>1982</v>
      </c>
      <c r="E1636" s="4" t="s">
        <v>23</v>
      </c>
      <c r="F1636" s="93" t="s">
        <v>24</v>
      </c>
      <c r="G1636" s="93">
        <v>5</v>
      </c>
      <c r="H1636" s="93">
        <v>9</v>
      </c>
      <c r="I1636" s="18">
        <v>6373.3</v>
      </c>
      <c r="J1636" s="18">
        <v>5877.4</v>
      </c>
      <c r="K1636" s="18">
        <v>5232.6000000000004</v>
      </c>
      <c r="L1636" s="38">
        <v>261</v>
      </c>
      <c r="M1636" s="18">
        <f t="shared" si="259"/>
        <v>13046027.98</v>
      </c>
      <c r="N1636" s="6"/>
      <c r="O1636" s="6"/>
      <c r="P1636" s="6"/>
      <c r="Q1636" s="11">
        <f t="shared" si="258"/>
        <v>13046027.98</v>
      </c>
      <c r="R1636" s="134"/>
      <c r="S1636" s="38"/>
      <c r="T1636" s="18"/>
      <c r="U1636" s="18">
        <v>1734.06</v>
      </c>
      <c r="V1636" s="18">
        <v>12867029.98</v>
      </c>
      <c r="W1636" s="18"/>
      <c r="X1636" s="18"/>
      <c r="Y1636" s="18"/>
      <c r="Z1636" s="18"/>
      <c r="AA1636" s="18"/>
      <c r="AB1636" s="18"/>
      <c r="AC1636" s="11"/>
      <c r="AD1636" s="11"/>
      <c r="AE1636" s="134"/>
      <c r="AF1636" s="212">
        <v>178998</v>
      </c>
      <c r="AG1636" s="29" t="s">
        <v>197</v>
      </c>
      <c r="AH1636" s="118"/>
      <c r="AI1636" s="95"/>
      <c r="AJ1636" s="182"/>
      <c r="AK1636" s="182"/>
      <c r="AL1636" s="182"/>
      <c r="AM1636" s="182"/>
      <c r="AN1636" s="182"/>
      <c r="AO1636" s="70">
        <f>MAX(AO$26:AO1635)+1</f>
        <v>1533</v>
      </c>
      <c r="AP1636" s="70" t="s">
        <v>142</v>
      </c>
      <c r="AQ1636" s="70" t="str">
        <f t="shared" si="256"/>
        <v>1533.</v>
      </c>
      <c r="AS1636" s="87"/>
      <c r="AV1636" s="114"/>
    </row>
    <row r="1637" spans="1:48" ht="22.5" customHeight="1" x14ac:dyDescent="0.25">
      <c r="A1637" s="93" t="str">
        <f t="shared" si="254"/>
        <v>1534.</v>
      </c>
      <c r="B1637" s="93">
        <v>3792</v>
      </c>
      <c r="C1637" s="222" t="s">
        <v>1476</v>
      </c>
      <c r="D1637" s="8">
        <v>1981</v>
      </c>
      <c r="E1637" s="9" t="s">
        <v>23</v>
      </c>
      <c r="F1637" s="8" t="s">
        <v>26</v>
      </c>
      <c r="G1637" s="14">
        <v>2</v>
      </c>
      <c r="H1637" s="14">
        <v>3</v>
      </c>
      <c r="I1637" s="26">
        <v>814.6</v>
      </c>
      <c r="J1637" s="11">
        <v>719.8</v>
      </c>
      <c r="K1637" s="11">
        <v>719.8</v>
      </c>
      <c r="L1637" s="27">
        <v>40</v>
      </c>
      <c r="M1637" s="26">
        <f t="shared" si="259"/>
        <v>2730156.4</v>
      </c>
      <c r="N1637" s="6"/>
      <c r="O1637" s="6"/>
      <c r="P1637" s="6"/>
      <c r="Q1637" s="11">
        <f t="shared" si="258"/>
        <v>2730156.4</v>
      </c>
      <c r="R1637" s="11">
        <v>2730156.4</v>
      </c>
      <c r="S1637" s="35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74"/>
      <c r="AG1637" s="29" t="s">
        <v>197</v>
      </c>
      <c r="AH1637" s="118"/>
      <c r="AI1637" s="170"/>
      <c r="AJ1637" s="182" t="s">
        <v>1395</v>
      </c>
      <c r="AK1637" s="182"/>
      <c r="AL1637" s="182"/>
      <c r="AM1637" s="182"/>
      <c r="AN1637" s="182"/>
      <c r="AO1637" s="70">
        <f>MAX(AO$26:AO1636)+1</f>
        <v>1534</v>
      </c>
      <c r="AP1637" s="70" t="s">
        <v>142</v>
      </c>
      <c r="AQ1637" s="70" t="str">
        <f t="shared" si="256"/>
        <v>1534.</v>
      </c>
      <c r="AS1637" s="70"/>
      <c r="AV1637" s="114"/>
    </row>
    <row r="1638" spans="1:48" ht="22.5" customHeight="1" x14ac:dyDescent="0.25">
      <c r="A1638" s="93" t="str">
        <f t="shared" si="254"/>
        <v>1535.</v>
      </c>
      <c r="B1638" s="93">
        <v>3961</v>
      </c>
      <c r="C1638" s="228" t="s">
        <v>1980</v>
      </c>
      <c r="D1638" s="93">
        <v>1960</v>
      </c>
      <c r="E1638" s="4" t="s">
        <v>23</v>
      </c>
      <c r="F1638" s="93" t="s">
        <v>24</v>
      </c>
      <c r="G1638" s="93">
        <v>2</v>
      </c>
      <c r="H1638" s="93">
        <v>2</v>
      </c>
      <c r="I1638" s="18">
        <v>683.8</v>
      </c>
      <c r="J1638" s="18">
        <v>637.29999999999995</v>
      </c>
      <c r="K1638" s="18">
        <v>564.9</v>
      </c>
      <c r="L1638" s="38">
        <v>21</v>
      </c>
      <c r="M1638" s="18">
        <f t="shared" si="259"/>
        <v>4273584.28</v>
      </c>
      <c r="N1638" s="6"/>
      <c r="O1638" s="6"/>
      <c r="P1638" s="6"/>
      <c r="Q1638" s="11">
        <f t="shared" si="258"/>
        <v>4273584.28</v>
      </c>
      <c r="R1638" s="134"/>
      <c r="S1638" s="38"/>
      <c r="T1638" s="18"/>
      <c r="U1638" s="18">
        <v>577.6</v>
      </c>
      <c r="V1638" s="18">
        <v>2779063.22</v>
      </c>
      <c r="W1638" s="18"/>
      <c r="X1638" s="18"/>
      <c r="Y1638" s="18">
        <v>651.4</v>
      </c>
      <c r="Z1638" s="18">
        <v>1494521.06</v>
      </c>
      <c r="AA1638" s="18"/>
      <c r="AB1638" s="18"/>
      <c r="AC1638" s="11"/>
      <c r="AD1638" s="11"/>
      <c r="AE1638" s="134"/>
      <c r="AF1638" s="212"/>
      <c r="AG1638" s="29" t="s">
        <v>1496</v>
      </c>
      <c r="AH1638" s="118"/>
      <c r="AI1638" s="95"/>
      <c r="AJ1638" s="182"/>
      <c r="AK1638" s="182"/>
      <c r="AL1638" s="182"/>
      <c r="AM1638" s="182"/>
      <c r="AN1638" s="182"/>
      <c r="AO1638" s="70">
        <f>MAX(AO$26:AO1637)+1</f>
        <v>1535</v>
      </c>
      <c r="AP1638" s="70" t="s">
        <v>142</v>
      </c>
      <c r="AQ1638" s="70" t="str">
        <f t="shared" si="256"/>
        <v>1535.</v>
      </c>
      <c r="AS1638" s="87"/>
      <c r="AV1638" s="114"/>
    </row>
    <row r="1639" spans="1:48" ht="22.5" customHeight="1" x14ac:dyDescent="0.25">
      <c r="A1639" s="93" t="str">
        <f t="shared" si="254"/>
        <v>1536.</v>
      </c>
      <c r="B1639" s="93">
        <v>3963</v>
      </c>
      <c r="C1639" s="228" t="s">
        <v>1981</v>
      </c>
      <c r="D1639" s="93">
        <v>1961</v>
      </c>
      <c r="E1639" s="4" t="s">
        <v>23</v>
      </c>
      <c r="F1639" s="93" t="s">
        <v>24</v>
      </c>
      <c r="G1639" s="93">
        <v>2</v>
      </c>
      <c r="H1639" s="93">
        <v>2</v>
      </c>
      <c r="I1639" s="18">
        <v>684.4</v>
      </c>
      <c r="J1639" s="18">
        <v>637.9</v>
      </c>
      <c r="K1639" s="18">
        <v>637.9</v>
      </c>
      <c r="L1639" s="38">
        <v>27</v>
      </c>
      <c r="M1639" s="18">
        <f t="shared" si="259"/>
        <v>1665334.68</v>
      </c>
      <c r="N1639" s="6"/>
      <c r="O1639" s="6"/>
      <c r="P1639" s="6"/>
      <c r="Q1639" s="11">
        <f t="shared" si="258"/>
        <v>1665334.68</v>
      </c>
      <c r="R1639" s="134"/>
      <c r="S1639" s="38"/>
      <c r="T1639" s="18"/>
      <c r="U1639" s="18"/>
      <c r="V1639" s="18"/>
      <c r="W1639" s="18"/>
      <c r="X1639" s="18"/>
      <c r="Y1639" s="18">
        <v>671.2</v>
      </c>
      <c r="Z1639" s="18">
        <v>1665334.68</v>
      </c>
      <c r="AA1639" s="18"/>
      <c r="AB1639" s="18"/>
      <c r="AC1639" s="11"/>
      <c r="AD1639" s="11"/>
      <c r="AE1639" s="134"/>
      <c r="AF1639" s="212"/>
      <c r="AG1639" s="29" t="s">
        <v>1496</v>
      </c>
      <c r="AH1639" s="118"/>
      <c r="AI1639" s="95"/>
      <c r="AJ1639" s="182"/>
      <c r="AK1639" s="182"/>
      <c r="AL1639" s="182"/>
      <c r="AM1639" s="182"/>
      <c r="AN1639" s="182"/>
      <c r="AO1639" s="70">
        <f>MAX(AO$26:AO1638)+1</f>
        <v>1536</v>
      </c>
      <c r="AP1639" s="70" t="s">
        <v>142</v>
      </c>
      <c r="AQ1639" s="70" t="str">
        <f t="shared" si="256"/>
        <v>1536.</v>
      </c>
      <c r="AS1639" s="87"/>
      <c r="AV1639" s="114"/>
    </row>
    <row r="1640" spans="1:48" ht="22.5" customHeight="1" x14ac:dyDescent="0.25">
      <c r="A1640" s="93" t="str">
        <f t="shared" si="254"/>
        <v>1537.</v>
      </c>
      <c r="B1640" s="93">
        <v>3978</v>
      </c>
      <c r="C1640" s="228" t="s">
        <v>1982</v>
      </c>
      <c r="D1640" s="93">
        <v>1976</v>
      </c>
      <c r="E1640" s="4" t="s">
        <v>23</v>
      </c>
      <c r="F1640" s="93" t="s">
        <v>26</v>
      </c>
      <c r="G1640" s="93">
        <v>5</v>
      </c>
      <c r="H1640" s="93">
        <v>6</v>
      </c>
      <c r="I1640" s="18">
        <v>5070.5</v>
      </c>
      <c r="J1640" s="18">
        <v>4587.7</v>
      </c>
      <c r="K1640" s="18">
        <v>4587.7</v>
      </c>
      <c r="L1640" s="38">
        <v>182</v>
      </c>
      <c r="M1640" s="18">
        <f t="shared" si="259"/>
        <v>6521414.6299999999</v>
      </c>
      <c r="N1640" s="6"/>
      <c r="O1640" s="6"/>
      <c r="P1640" s="6"/>
      <c r="Q1640" s="11">
        <f t="shared" si="258"/>
        <v>6521414.6299999999</v>
      </c>
      <c r="R1640" s="18">
        <v>1739556.79</v>
      </c>
      <c r="S1640" s="38"/>
      <c r="T1640" s="18"/>
      <c r="U1640" s="18">
        <v>1193.8</v>
      </c>
      <c r="V1640" s="18">
        <v>4781857.84</v>
      </c>
      <c r="W1640" s="18"/>
      <c r="X1640" s="18"/>
      <c r="Y1640" s="18"/>
      <c r="Z1640" s="18"/>
      <c r="AA1640" s="18"/>
      <c r="AB1640" s="18"/>
      <c r="AC1640" s="11"/>
      <c r="AD1640" s="11"/>
      <c r="AE1640" s="134"/>
      <c r="AF1640" s="212"/>
      <c r="AG1640" s="29" t="s">
        <v>1496</v>
      </c>
      <c r="AH1640" s="118"/>
      <c r="AI1640" s="95"/>
      <c r="AJ1640" s="182" t="s">
        <v>1393</v>
      </c>
      <c r="AK1640" s="182"/>
      <c r="AL1640" s="182"/>
      <c r="AM1640" s="182"/>
      <c r="AN1640" s="182"/>
      <c r="AO1640" s="70">
        <f>MAX(AO$26:AO1639)+1</f>
        <v>1537</v>
      </c>
      <c r="AP1640" s="70" t="s">
        <v>142</v>
      </c>
      <c r="AQ1640" s="70" t="str">
        <f t="shared" si="256"/>
        <v>1537.</v>
      </c>
      <c r="AS1640" s="87"/>
      <c r="AV1640" s="114"/>
    </row>
    <row r="1641" spans="1:48" ht="22.5" customHeight="1" x14ac:dyDescent="0.25">
      <c r="A1641" s="93" t="str">
        <f>AQ1641</f>
        <v>1538.</v>
      </c>
      <c r="B1641" s="93">
        <v>3945</v>
      </c>
      <c r="C1641" s="228" t="s">
        <v>1991</v>
      </c>
      <c r="D1641" s="93">
        <v>1970</v>
      </c>
      <c r="E1641" s="4" t="s">
        <v>23</v>
      </c>
      <c r="F1641" s="93" t="s">
        <v>26</v>
      </c>
      <c r="G1641" s="93">
        <v>5</v>
      </c>
      <c r="H1641" s="93">
        <v>3</v>
      </c>
      <c r="I1641" s="18">
        <v>2971</v>
      </c>
      <c r="J1641" s="18">
        <v>2651.7</v>
      </c>
      <c r="K1641" s="18">
        <v>2651.7</v>
      </c>
      <c r="L1641" s="38">
        <v>105</v>
      </c>
      <c r="M1641" s="18">
        <f t="shared" si="259"/>
        <v>589535</v>
      </c>
      <c r="N1641" s="6"/>
      <c r="O1641" s="6"/>
      <c r="P1641" s="6"/>
      <c r="Q1641" s="11">
        <f>M1641</f>
        <v>589535</v>
      </c>
      <c r="R1641" s="11">
        <v>589535</v>
      </c>
      <c r="S1641" s="3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1"/>
      <c r="AD1641" s="11"/>
      <c r="AE1641" s="134"/>
      <c r="AF1641" s="212"/>
      <c r="AG1641" s="29" t="s">
        <v>1496</v>
      </c>
      <c r="AH1641" s="118"/>
      <c r="AI1641" s="95"/>
      <c r="AJ1641" s="182" t="s">
        <v>1396</v>
      </c>
      <c r="AK1641" s="182"/>
      <c r="AL1641" s="182"/>
      <c r="AM1641" s="182"/>
      <c r="AN1641" s="182"/>
      <c r="AO1641" s="70">
        <f>MAX(AO$26:AO1640)+1</f>
        <v>1538</v>
      </c>
      <c r="AP1641" s="70" t="s">
        <v>142</v>
      </c>
      <c r="AQ1641" s="70" t="str">
        <f>CONCATENATE(AO1641,AP1641)</f>
        <v>1538.</v>
      </c>
      <c r="AS1641" s="87"/>
      <c r="AV1641" s="114"/>
    </row>
    <row r="1642" spans="1:48" ht="22.5" customHeight="1" x14ac:dyDescent="0.25">
      <c r="A1642" s="93" t="str">
        <f>AQ1642</f>
        <v>1539.</v>
      </c>
      <c r="B1642" s="93">
        <v>3950</v>
      </c>
      <c r="C1642" s="228" t="s">
        <v>2011</v>
      </c>
      <c r="D1642" s="93">
        <v>1963</v>
      </c>
      <c r="E1642" s="4" t="s">
        <v>23</v>
      </c>
      <c r="F1642" s="93" t="s">
        <v>24</v>
      </c>
      <c r="G1642" s="93">
        <v>4</v>
      </c>
      <c r="H1642" s="93">
        <v>2</v>
      </c>
      <c r="I1642" s="18">
        <v>1771.5</v>
      </c>
      <c r="J1642" s="18">
        <v>1244.9000000000001</v>
      </c>
      <c r="K1642" s="18">
        <v>1244.9000000000001</v>
      </c>
      <c r="L1642" s="38">
        <v>45</v>
      </c>
      <c r="M1642" s="18">
        <f t="shared" si="259"/>
        <v>2332130</v>
      </c>
      <c r="N1642" s="6"/>
      <c r="O1642" s="6"/>
      <c r="P1642" s="6"/>
      <c r="Q1642" s="11">
        <f>M1642</f>
        <v>2332130</v>
      </c>
      <c r="R1642" s="134"/>
      <c r="S1642" s="38"/>
      <c r="T1642" s="18"/>
      <c r="U1642" s="18">
        <v>310</v>
      </c>
      <c r="V1642" s="18">
        <v>2332130</v>
      </c>
      <c r="W1642" s="18"/>
      <c r="X1642" s="18"/>
      <c r="Y1642" s="18"/>
      <c r="Z1642" s="18"/>
      <c r="AA1642" s="18"/>
      <c r="AB1642" s="18"/>
      <c r="AC1642" s="11"/>
      <c r="AD1642" s="11"/>
      <c r="AE1642" s="134"/>
      <c r="AF1642" s="212"/>
      <c r="AG1642" s="29" t="s">
        <v>1496</v>
      </c>
      <c r="AH1642" s="118"/>
      <c r="AI1642" s="95"/>
      <c r="AJ1642" s="182"/>
      <c r="AK1642" s="182"/>
      <c r="AL1642" s="182"/>
      <c r="AM1642" s="182"/>
      <c r="AN1642" s="182"/>
      <c r="AO1642" s="70">
        <f>MAX(AO$26:AO1641)+1</f>
        <v>1539</v>
      </c>
      <c r="AP1642" s="70" t="s">
        <v>142</v>
      </c>
      <c r="AQ1642" s="70" t="str">
        <f>CONCATENATE(AO1642,AP1642)</f>
        <v>1539.</v>
      </c>
      <c r="AS1642" s="87"/>
      <c r="AV1642" s="114"/>
    </row>
    <row r="1643" spans="1:48" ht="22.5" customHeight="1" x14ac:dyDescent="0.25">
      <c r="A1643" s="93" t="str">
        <f t="shared" ref="A1643:A1652" si="260">AQ1643</f>
        <v>1540.</v>
      </c>
      <c r="B1643" s="93">
        <v>3873</v>
      </c>
      <c r="C1643" s="228" t="s">
        <v>799</v>
      </c>
      <c r="D1643" s="93">
        <v>1990</v>
      </c>
      <c r="E1643" s="4" t="s">
        <v>23</v>
      </c>
      <c r="F1643" s="93" t="s">
        <v>24</v>
      </c>
      <c r="G1643" s="93">
        <v>3</v>
      </c>
      <c r="H1643" s="93">
        <v>1</v>
      </c>
      <c r="I1643" s="18">
        <v>1087.7</v>
      </c>
      <c r="J1643" s="18">
        <v>1044.8</v>
      </c>
      <c r="K1643" s="18">
        <v>1044.8</v>
      </c>
      <c r="L1643" s="38">
        <v>59</v>
      </c>
      <c r="M1643" s="18">
        <f t="shared" si="259"/>
        <v>304998.92</v>
      </c>
      <c r="N1643" s="6"/>
      <c r="O1643" s="6"/>
      <c r="P1643" s="6"/>
      <c r="Q1643" s="11">
        <f t="shared" ref="Q1643:Q1647" si="261">M1643</f>
        <v>304998.92</v>
      </c>
      <c r="R1643" s="11">
        <v>304998.92</v>
      </c>
      <c r="S1643" s="3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1"/>
      <c r="AD1643" s="11"/>
      <c r="AE1643" s="134"/>
      <c r="AF1643" s="212"/>
      <c r="AG1643" s="29" t="s">
        <v>1496</v>
      </c>
      <c r="AH1643" s="118"/>
      <c r="AI1643" s="95"/>
      <c r="AJ1643" s="182" t="s">
        <v>1399</v>
      </c>
      <c r="AK1643" s="182"/>
      <c r="AL1643" s="182"/>
      <c r="AM1643" s="182"/>
      <c r="AN1643" s="182"/>
      <c r="AO1643" s="70">
        <f>MAX(AO$26:AO1642)+1</f>
        <v>1540</v>
      </c>
      <c r="AP1643" s="70" t="s">
        <v>142</v>
      </c>
      <c r="AQ1643" s="70" t="str">
        <f t="shared" ref="AQ1643:AQ1650" si="262">CONCATENATE(AO1643,AP1643)</f>
        <v>1540.</v>
      </c>
      <c r="AS1643" s="87"/>
      <c r="AV1643" s="114"/>
    </row>
    <row r="1644" spans="1:48" ht="22.5" customHeight="1" x14ac:dyDescent="0.25">
      <c r="A1644" s="93" t="str">
        <f t="shared" si="260"/>
        <v>1541.</v>
      </c>
      <c r="B1644" s="93">
        <v>3872</v>
      </c>
      <c r="C1644" s="228" t="s">
        <v>2001</v>
      </c>
      <c r="D1644" s="93">
        <v>1988</v>
      </c>
      <c r="E1644" s="4" t="s">
        <v>23</v>
      </c>
      <c r="F1644" s="93" t="s">
        <v>24</v>
      </c>
      <c r="G1644" s="93">
        <v>2</v>
      </c>
      <c r="H1644" s="93">
        <v>2</v>
      </c>
      <c r="I1644" s="18">
        <v>702.2</v>
      </c>
      <c r="J1644" s="18">
        <v>668.7</v>
      </c>
      <c r="K1644" s="18">
        <v>668.7</v>
      </c>
      <c r="L1644" s="38">
        <v>27</v>
      </c>
      <c r="M1644" s="18">
        <f t="shared" si="259"/>
        <v>1210911.95</v>
      </c>
      <c r="N1644" s="6"/>
      <c r="O1644" s="6"/>
      <c r="P1644" s="6"/>
      <c r="Q1644" s="11">
        <f t="shared" si="261"/>
        <v>1210911.95</v>
      </c>
      <c r="R1644" s="11">
        <f>514947.76+695964.19</f>
        <v>1210911.95</v>
      </c>
      <c r="S1644" s="3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1"/>
      <c r="AD1644" s="11"/>
      <c r="AE1644" s="134"/>
      <c r="AF1644" s="212"/>
      <c r="AG1644" s="29" t="s">
        <v>1496</v>
      </c>
      <c r="AH1644" s="118"/>
      <c r="AI1644" s="95"/>
      <c r="AJ1644" s="182" t="s">
        <v>1402</v>
      </c>
      <c r="AK1644" s="182"/>
      <c r="AL1644" s="182"/>
      <c r="AM1644" s="182"/>
      <c r="AN1644" s="182"/>
      <c r="AO1644" s="70">
        <f>MAX(AO$26:AO1643)+1</f>
        <v>1541</v>
      </c>
      <c r="AP1644" s="70" t="s">
        <v>142</v>
      </c>
      <c r="AQ1644" s="70" t="str">
        <f t="shared" si="262"/>
        <v>1541.</v>
      </c>
      <c r="AS1644" s="87"/>
      <c r="AV1644" s="114"/>
    </row>
    <row r="1645" spans="1:48" ht="22.5" customHeight="1" x14ac:dyDescent="0.25">
      <c r="A1645" s="93" t="str">
        <f t="shared" si="260"/>
        <v>1542.</v>
      </c>
      <c r="B1645" s="93">
        <v>3901</v>
      </c>
      <c r="C1645" s="228" t="s">
        <v>2002</v>
      </c>
      <c r="D1645" s="93">
        <v>1952</v>
      </c>
      <c r="E1645" s="4" t="s">
        <v>23</v>
      </c>
      <c r="F1645" s="93" t="s">
        <v>24</v>
      </c>
      <c r="G1645" s="93">
        <v>2</v>
      </c>
      <c r="H1645" s="93">
        <v>1</v>
      </c>
      <c r="I1645" s="18">
        <v>500.7</v>
      </c>
      <c r="J1645" s="18">
        <v>464.8</v>
      </c>
      <c r="K1645" s="18">
        <v>464.8</v>
      </c>
      <c r="L1645" s="38">
        <v>21</v>
      </c>
      <c r="M1645" s="18">
        <f t="shared" si="259"/>
        <v>171480</v>
      </c>
      <c r="N1645" s="6"/>
      <c r="O1645" s="6"/>
      <c r="P1645" s="6"/>
      <c r="Q1645" s="11">
        <f t="shared" si="261"/>
        <v>171480</v>
      </c>
      <c r="R1645" s="134">
        <v>171480</v>
      </c>
      <c r="S1645" s="3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1"/>
      <c r="AD1645" s="11"/>
      <c r="AE1645" s="134"/>
      <c r="AF1645" s="212"/>
      <c r="AG1645" s="29" t="s">
        <v>1496</v>
      </c>
      <c r="AH1645" s="118"/>
      <c r="AI1645" s="95"/>
      <c r="AJ1645" s="182" t="s">
        <v>1393</v>
      </c>
      <c r="AK1645" s="182"/>
      <c r="AL1645" s="182"/>
      <c r="AM1645" s="182"/>
      <c r="AN1645" s="182"/>
      <c r="AO1645" s="70">
        <f>MAX(AO$26:AO1644)+1</f>
        <v>1542</v>
      </c>
      <c r="AP1645" s="70" t="s">
        <v>142</v>
      </c>
      <c r="AQ1645" s="70" t="str">
        <f t="shared" si="262"/>
        <v>1542.</v>
      </c>
      <c r="AS1645" s="87"/>
      <c r="AV1645" s="114"/>
    </row>
    <row r="1646" spans="1:48" ht="22.5" customHeight="1" x14ac:dyDescent="0.25">
      <c r="A1646" s="93" t="str">
        <f t="shared" si="260"/>
        <v>1543.</v>
      </c>
      <c r="B1646" s="93">
        <v>3987</v>
      </c>
      <c r="C1646" s="228" t="s">
        <v>2005</v>
      </c>
      <c r="D1646" s="93">
        <v>1987</v>
      </c>
      <c r="E1646" s="4" t="s">
        <v>23</v>
      </c>
      <c r="F1646" s="93" t="s">
        <v>24</v>
      </c>
      <c r="G1646" s="93">
        <v>2</v>
      </c>
      <c r="H1646" s="93">
        <v>3</v>
      </c>
      <c r="I1646" s="18">
        <v>1045</v>
      </c>
      <c r="J1646" s="18">
        <v>861.7</v>
      </c>
      <c r="K1646" s="18">
        <v>861.7</v>
      </c>
      <c r="L1646" s="38">
        <v>38</v>
      </c>
      <c r="M1646" s="18">
        <f t="shared" si="259"/>
        <v>498783.17</v>
      </c>
      <c r="N1646" s="6"/>
      <c r="O1646" s="6"/>
      <c r="P1646" s="6"/>
      <c r="Q1646" s="11">
        <f t="shared" si="261"/>
        <v>498783.17</v>
      </c>
      <c r="R1646" s="18">
        <v>498783.17</v>
      </c>
      <c r="S1646" s="3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1"/>
      <c r="AD1646" s="11"/>
      <c r="AE1646" s="134"/>
      <c r="AF1646" s="212"/>
      <c r="AG1646" s="29" t="s">
        <v>1496</v>
      </c>
      <c r="AH1646" s="118"/>
      <c r="AI1646" s="95"/>
      <c r="AJ1646" s="182" t="s">
        <v>1393</v>
      </c>
      <c r="AK1646" s="182"/>
      <c r="AL1646" s="182"/>
      <c r="AM1646" s="182"/>
      <c r="AN1646" s="182"/>
      <c r="AO1646" s="70">
        <f>MAX(AO$26:AO1645)+1</f>
        <v>1543</v>
      </c>
      <c r="AP1646" s="70" t="s">
        <v>142</v>
      </c>
      <c r="AQ1646" s="70" t="str">
        <f t="shared" si="262"/>
        <v>1543.</v>
      </c>
      <c r="AS1646" s="87"/>
      <c r="AV1646" s="114"/>
    </row>
    <row r="1647" spans="1:48" ht="22.5" customHeight="1" x14ac:dyDescent="0.25">
      <c r="A1647" s="93" t="str">
        <f t="shared" si="260"/>
        <v>1544.</v>
      </c>
      <c r="B1647" s="93">
        <v>3944</v>
      </c>
      <c r="C1647" s="228" t="s">
        <v>2008</v>
      </c>
      <c r="D1647" s="93">
        <v>1960</v>
      </c>
      <c r="E1647" s="4" t="s">
        <v>23</v>
      </c>
      <c r="F1647" s="93" t="s">
        <v>24</v>
      </c>
      <c r="G1647" s="93">
        <v>2</v>
      </c>
      <c r="H1647" s="93">
        <v>2</v>
      </c>
      <c r="I1647" s="18">
        <v>503.31</v>
      </c>
      <c r="J1647" s="18">
        <v>445.2</v>
      </c>
      <c r="K1647" s="18">
        <v>445.2</v>
      </c>
      <c r="L1647" s="38">
        <v>20</v>
      </c>
      <c r="M1647" s="18">
        <f t="shared" si="259"/>
        <v>369157.42</v>
      </c>
      <c r="N1647" s="6"/>
      <c r="O1647" s="6"/>
      <c r="P1647" s="6"/>
      <c r="Q1647" s="11">
        <f t="shared" si="261"/>
        <v>369157.42</v>
      </c>
      <c r="R1647" s="11">
        <v>369157.42</v>
      </c>
      <c r="S1647" s="3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1"/>
      <c r="AD1647" s="11"/>
      <c r="AE1647" s="134"/>
      <c r="AF1647" s="212"/>
      <c r="AG1647" s="29" t="s">
        <v>1496</v>
      </c>
      <c r="AH1647" s="118"/>
      <c r="AI1647" s="95"/>
      <c r="AJ1647" s="182" t="s">
        <v>1393</v>
      </c>
      <c r="AK1647" s="182"/>
      <c r="AL1647" s="182"/>
      <c r="AM1647" s="182"/>
      <c r="AN1647" s="182"/>
      <c r="AO1647" s="70">
        <f>MAX(AO$26:AO1646)+1</f>
        <v>1544</v>
      </c>
      <c r="AP1647" s="70" t="s">
        <v>142</v>
      </c>
      <c r="AQ1647" s="70" t="str">
        <f t="shared" si="262"/>
        <v>1544.</v>
      </c>
      <c r="AS1647" s="87"/>
      <c r="AV1647" s="114"/>
    </row>
    <row r="1648" spans="1:48" ht="22.5" customHeight="1" x14ac:dyDescent="0.25">
      <c r="A1648" s="93" t="str">
        <f t="shared" si="260"/>
        <v>1545.</v>
      </c>
      <c r="B1648" s="93">
        <v>4002</v>
      </c>
      <c r="C1648" s="228" t="s">
        <v>1983</v>
      </c>
      <c r="D1648" s="93">
        <v>1965</v>
      </c>
      <c r="E1648" s="4" t="s">
        <v>23</v>
      </c>
      <c r="F1648" s="93" t="s">
        <v>24</v>
      </c>
      <c r="G1648" s="93">
        <v>2</v>
      </c>
      <c r="H1648" s="93">
        <v>2</v>
      </c>
      <c r="I1648" s="18">
        <v>1177.99</v>
      </c>
      <c r="J1648" s="18">
        <v>629.6</v>
      </c>
      <c r="K1648" s="18">
        <v>629.6</v>
      </c>
      <c r="L1648" s="38">
        <v>34</v>
      </c>
      <c r="M1648" s="18">
        <f t="shared" si="259"/>
        <v>4103796.5</v>
      </c>
      <c r="N1648" s="6"/>
      <c r="O1648" s="6"/>
      <c r="P1648" s="6"/>
      <c r="Q1648" s="11">
        <f t="shared" si="258"/>
        <v>4103796.5</v>
      </c>
      <c r="R1648" s="134"/>
      <c r="S1648" s="38"/>
      <c r="T1648" s="18"/>
      <c r="U1648" s="18">
        <v>545.5</v>
      </c>
      <c r="V1648" s="18">
        <v>4103796.5</v>
      </c>
      <c r="W1648" s="18"/>
      <c r="X1648" s="18"/>
      <c r="Y1648" s="18"/>
      <c r="Z1648" s="18"/>
      <c r="AA1648" s="18"/>
      <c r="AB1648" s="18"/>
      <c r="AC1648" s="11"/>
      <c r="AD1648" s="11"/>
      <c r="AE1648" s="134"/>
      <c r="AF1648" s="212"/>
      <c r="AG1648" s="29" t="s">
        <v>2336</v>
      </c>
      <c r="AH1648" s="118"/>
      <c r="AI1648" s="95"/>
      <c r="AJ1648" s="182"/>
      <c r="AK1648" s="182"/>
      <c r="AL1648" s="182"/>
      <c r="AM1648" s="182"/>
      <c r="AN1648" s="182"/>
      <c r="AO1648" s="70">
        <f>MAX(AO$26:AO1647)+1</f>
        <v>1545</v>
      </c>
      <c r="AP1648" s="70" t="s">
        <v>142</v>
      </c>
      <c r="AQ1648" s="70" t="str">
        <f t="shared" si="262"/>
        <v>1545.</v>
      </c>
      <c r="AS1648" s="87"/>
      <c r="AV1648" s="114"/>
    </row>
    <row r="1649" spans="1:48" ht="22.5" customHeight="1" x14ac:dyDescent="0.25">
      <c r="A1649" s="93" t="str">
        <f t="shared" si="260"/>
        <v>1546.</v>
      </c>
      <c r="B1649" s="93">
        <v>3993</v>
      </c>
      <c r="C1649" s="228" t="s">
        <v>1999</v>
      </c>
      <c r="D1649" s="93">
        <v>1980</v>
      </c>
      <c r="E1649" s="4" t="s">
        <v>23</v>
      </c>
      <c r="F1649" s="93" t="s">
        <v>24</v>
      </c>
      <c r="G1649" s="93">
        <v>2</v>
      </c>
      <c r="H1649" s="93">
        <v>2</v>
      </c>
      <c r="I1649" s="18">
        <v>802.4</v>
      </c>
      <c r="J1649" s="18">
        <v>739.2</v>
      </c>
      <c r="K1649" s="18">
        <v>739.2</v>
      </c>
      <c r="L1649" s="38">
        <v>40</v>
      </c>
      <c r="M1649" s="18">
        <f t="shared" si="259"/>
        <v>1161446</v>
      </c>
      <c r="N1649" s="6"/>
      <c r="O1649" s="6"/>
      <c r="P1649" s="6"/>
      <c r="Q1649" s="11">
        <f t="shared" ref="Q1649:Q1663" si="263">M1649</f>
        <v>1161446</v>
      </c>
      <c r="R1649" s="134">
        <v>1161446</v>
      </c>
      <c r="S1649" s="3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1"/>
      <c r="AD1649" s="11"/>
      <c r="AE1649" s="134"/>
      <c r="AF1649" s="212"/>
      <c r="AG1649" s="29" t="s">
        <v>2336</v>
      </c>
      <c r="AH1649" s="118"/>
      <c r="AI1649" s="95"/>
      <c r="AJ1649" s="182" t="s">
        <v>1395</v>
      </c>
      <c r="AK1649" s="182"/>
      <c r="AL1649" s="182"/>
      <c r="AM1649" s="182"/>
      <c r="AN1649" s="182"/>
      <c r="AO1649" s="70">
        <f>MAX(AO$26:AO1648)+1</f>
        <v>1546</v>
      </c>
      <c r="AP1649" s="70" t="s">
        <v>142</v>
      </c>
      <c r="AQ1649" s="70" t="str">
        <f t="shared" si="262"/>
        <v>1546.</v>
      </c>
      <c r="AS1649" s="87"/>
      <c r="AV1649" s="114"/>
    </row>
    <row r="1650" spans="1:48" ht="22.5" customHeight="1" x14ac:dyDescent="0.25">
      <c r="A1650" s="93" t="str">
        <f t="shared" si="260"/>
        <v>1547.</v>
      </c>
      <c r="B1650" s="93">
        <v>3873</v>
      </c>
      <c r="C1650" s="228" t="s">
        <v>799</v>
      </c>
      <c r="D1650" s="93">
        <v>1990</v>
      </c>
      <c r="E1650" s="4" t="s">
        <v>23</v>
      </c>
      <c r="F1650" s="93" t="s">
        <v>24</v>
      </c>
      <c r="G1650" s="93">
        <v>3</v>
      </c>
      <c r="H1650" s="93">
        <v>1</v>
      </c>
      <c r="I1650" s="18">
        <v>1087.7</v>
      </c>
      <c r="J1650" s="18">
        <v>1044.8</v>
      </c>
      <c r="K1650" s="18">
        <v>1044.8</v>
      </c>
      <c r="L1650" s="38">
        <v>59</v>
      </c>
      <c r="M1650" s="18">
        <f t="shared" si="259"/>
        <v>2287815</v>
      </c>
      <c r="N1650" s="6"/>
      <c r="O1650" s="6"/>
      <c r="P1650" s="6"/>
      <c r="Q1650" s="11">
        <f t="shared" si="263"/>
        <v>2287815</v>
      </c>
      <c r="R1650" s="134"/>
      <c r="S1650" s="38"/>
      <c r="T1650" s="18"/>
      <c r="U1650" s="18">
        <v>645</v>
      </c>
      <c r="V1650" s="18">
        <v>2287815</v>
      </c>
      <c r="W1650" s="18"/>
      <c r="X1650" s="18"/>
      <c r="Y1650" s="18"/>
      <c r="Z1650" s="18"/>
      <c r="AA1650" s="18"/>
      <c r="AB1650" s="18"/>
      <c r="AC1650" s="11"/>
      <c r="AD1650" s="11"/>
      <c r="AE1650" s="134"/>
      <c r="AF1650" s="212"/>
      <c r="AG1650" s="29" t="s">
        <v>2336</v>
      </c>
      <c r="AH1650" s="118"/>
      <c r="AI1650" s="95"/>
      <c r="AJ1650" s="182"/>
      <c r="AK1650" s="182"/>
      <c r="AL1650" s="182"/>
      <c r="AM1650" s="182"/>
      <c r="AN1650" s="182"/>
      <c r="AO1650" s="70">
        <f>MAX(AO$26:AO1649)+1</f>
        <v>1547</v>
      </c>
      <c r="AP1650" s="70" t="s">
        <v>142</v>
      </c>
      <c r="AQ1650" s="70" t="str">
        <f t="shared" si="262"/>
        <v>1547.</v>
      </c>
      <c r="AS1650" s="87"/>
      <c r="AV1650" s="114"/>
    </row>
    <row r="1651" spans="1:48" ht="22.5" customHeight="1" x14ac:dyDescent="0.25">
      <c r="A1651" s="93" t="str">
        <f t="shared" si="260"/>
        <v>1548.</v>
      </c>
      <c r="B1651" s="93">
        <v>3922</v>
      </c>
      <c r="C1651" s="228" t="s">
        <v>2007</v>
      </c>
      <c r="D1651" s="93">
        <v>1939</v>
      </c>
      <c r="E1651" s="4" t="s">
        <v>23</v>
      </c>
      <c r="F1651" s="93" t="s">
        <v>24</v>
      </c>
      <c r="G1651" s="93">
        <v>3</v>
      </c>
      <c r="H1651" s="93">
        <v>3</v>
      </c>
      <c r="I1651" s="18">
        <v>1366</v>
      </c>
      <c r="J1651" s="18">
        <v>1212.5999999999999</v>
      </c>
      <c r="K1651" s="18">
        <v>1074.2</v>
      </c>
      <c r="L1651" s="38">
        <v>49</v>
      </c>
      <c r="M1651" s="18">
        <f t="shared" ref="M1651:M1686" si="264">R1651+T1651+V1651+X1651+Z1651+AB1651+AE1651+AF1651</f>
        <v>2111720</v>
      </c>
      <c r="N1651" s="6"/>
      <c r="O1651" s="6"/>
      <c r="P1651" s="6"/>
      <c r="Q1651" s="11">
        <f t="shared" si="263"/>
        <v>2111720</v>
      </c>
      <c r="R1651" s="134">
        <v>2111720</v>
      </c>
      <c r="S1651" s="3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1"/>
      <c r="AD1651" s="11"/>
      <c r="AE1651" s="134"/>
      <c r="AF1651" s="212"/>
      <c r="AG1651" s="29" t="s">
        <v>2336</v>
      </c>
      <c r="AH1651" s="118"/>
      <c r="AI1651" s="95"/>
      <c r="AJ1651" s="182" t="s">
        <v>1395</v>
      </c>
      <c r="AK1651" s="182"/>
      <c r="AL1651" s="182"/>
      <c r="AM1651" s="182"/>
      <c r="AN1651" s="182"/>
      <c r="AO1651" s="70">
        <f>MAX(AO$26:AO1650)+1</f>
        <v>1548</v>
      </c>
      <c r="AP1651" s="70" t="s">
        <v>142</v>
      </c>
      <c r="AQ1651" s="70" t="str">
        <f t="shared" ref="AQ1651:AQ1663" si="265">CONCATENATE(AO1651,AP1651)</f>
        <v>1548.</v>
      </c>
      <c r="AS1651" s="87"/>
      <c r="AV1651" s="114"/>
    </row>
    <row r="1652" spans="1:48" ht="22.5" customHeight="1" x14ac:dyDescent="0.25">
      <c r="A1652" s="93" t="str">
        <f t="shared" si="260"/>
        <v>1549.</v>
      </c>
      <c r="B1652" s="93">
        <v>3944</v>
      </c>
      <c r="C1652" s="228" t="s">
        <v>2008</v>
      </c>
      <c r="D1652" s="93">
        <v>1960</v>
      </c>
      <c r="E1652" s="4" t="s">
        <v>23</v>
      </c>
      <c r="F1652" s="93" t="s">
        <v>24</v>
      </c>
      <c r="G1652" s="93">
        <v>2</v>
      </c>
      <c r="H1652" s="93">
        <v>2</v>
      </c>
      <c r="I1652" s="18">
        <v>503.31</v>
      </c>
      <c r="J1652" s="18">
        <v>445.2</v>
      </c>
      <c r="K1652" s="18">
        <v>445.2</v>
      </c>
      <c r="L1652" s="38">
        <v>20</v>
      </c>
      <c r="M1652" s="18">
        <f t="shared" si="264"/>
        <v>281520</v>
      </c>
      <c r="N1652" s="6"/>
      <c r="O1652" s="6"/>
      <c r="P1652" s="6"/>
      <c r="Q1652" s="11">
        <f t="shared" si="263"/>
        <v>281520</v>
      </c>
      <c r="R1652" s="11">
        <v>281520</v>
      </c>
      <c r="S1652" s="3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1"/>
      <c r="AD1652" s="11"/>
      <c r="AE1652" s="134"/>
      <c r="AF1652" s="212"/>
      <c r="AG1652" s="29" t="s">
        <v>2336</v>
      </c>
      <c r="AH1652" s="118"/>
      <c r="AI1652" s="95"/>
      <c r="AJ1652" s="182" t="s">
        <v>1405</v>
      </c>
      <c r="AK1652" s="182"/>
      <c r="AL1652" s="182"/>
      <c r="AM1652" s="182"/>
      <c r="AN1652" s="182"/>
      <c r="AO1652" s="70">
        <f>MAX(AO$26:AO1651)+1</f>
        <v>1549</v>
      </c>
      <c r="AP1652" s="70" t="s">
        <v>142</v>
      </c>
      <c r="AQ1652" s="70" t="str">
        <f t="shared" si="265"/>
        <v>1549.</v>
      </c>
      <c r="AS1652" s="87"/>
      <c r="AV1652" s="114"/>
    </row>
    <row r="1653" spans="1:48" ht="22.5" customHeight="1" x14ac:dyDescent="0.25">
      <c r="A1653" s="93" t="str">
        <f t="shared" ref="A1653:A1663" si="266">AQ1653</f>
        <v>1550.</v>
      </c>
      <c r="B1653" s="93">
        <v>3875</v>
      </c>
      <c r="C1653" s="228" t="s">
        <v>2014</v>
      </c>
      <c r="D1653" s="93">
        <v>1982</v>
      </c>
      <c r="E1653" s="4" t="s">
        <v>23</v>
      </c>
      <c r="F1653" s="93" t="s">
        <v>24</v>
      </c>
      <c r="G1653" s="93">
        <v>2</v>
      </c>
      <c r="H1653" s="93">
        <v>1</v>
      </c>
      <c r="I1653" s="18">
        <v>997.8</v>
      </c>
      <c r="J1653" s="18">
        <v>966.8</v>
      </c>
      <c r="K1653" s="18">
        <v>966.8</v>
      </c>
      <c r="L1653" s="38">
        <v>68</v>
      </c>
      <c r="M1653" s="18">
        <f t="shared" si="264"/>
        <v>1981768</v>
      </c>
      <c r="N1653" s="6"/>
      <c r="O1653" s="6"/>
      <c r="P1653" s="6"/>
      <c r="Q1653" s="11">
        <f t="shared" si="263"/>
        <v>1981768</v>
      </c>
      <c r="R1653" s="134">
        <v>1981768</v>
      </c>
      <c r="S1653" s="3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1"/>
      <c r="AD1653" s="11"/>
      <c r="AE1653" s="134"/>
      <c r="AF1653" s="212"/>
      <c r="AG1653" s="29" t="s">
        <v>2337</v>
      </c>
      <c r="AH1653" s="118"/>
      <c r="AI1653" s="95"/>
      <c r="AJ1653" s="182" t="s">
        <v>1395</v>
      </c>
      <c r="AK1653" s="182"/>
      <c r="AL1653" s="182"/>
      <c r="AM1653" s="182"/>
      <c r="AN1653" s="182"/>
      <c r="AO1653" s="70">
        <f>MAX(AO$26:AO1652)+1</f>
        <v>1550</v>
      </c>
      <c r="AP1653" s="70" t="s">
        <v>142</v>
      </c>
      <c r="AQ1653" s="70" t="str">
        <f t="shared" si="265"/>
        <v>1550.</v>
      </c>
      <c r="AS1653" s="87"/>
      <c r="AV1653" s="114"/>
    </row>
    <row r="1654" spans="1:48" ht="22.5" customHeight="1" x14ac:dyDescent="0.25">
      <c r="A1654" s="93" t="str">
        <f t="shared" si="266"/>
        <v>1551.</v>
      </c>
      <c r="B1654" s="93">
        <v>3896</v>
      </c>
      <c r="C1654" s="228" t="s">
        <v>917</v>
      </c>
      <c r="D1654" s="93">
        <v>1952</v>
      </c>
      <c r="E1654" s="4" t="s">
        <v>23</v>
      </c>
      <c r="F1654" s="93" t="s">
        <v>24</v>
      </c>
      <c r="G1654" s="93">
        <v>2</v>
      </c>
      <c r="H1654" s="93">
        <v>1</v>
      </c>
      <c r="I1654" s="18">
        <v>420.9</v>
      </c>
      <c r="J1654" s="18">
        <v>370.2</v>
      </c>
      <c r="K1654" s="18">
        <v>370.2</v>
      </c>
      <c r="L1654" s="38">
        <v>22</v>
      </c>
      <c r="M1654" s="18">
        <f t="shared" si="264"/>
        <v>215670</v>
      </c>
      <c r="N1654" s="6"/>
      <c r="O1654" s="6"/>
      <c r="P1654" s="6"/>
      <c r="Q1654" s="11">
        <f t="shared" si="263"/>
        <v>215670</v>
      </c>
      <c r="R1654" s="134">
        <v>215670</v>
      </c>
      <c r="S1654" s="3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1"/>
      <c r="AD1654" s="11"/>
      <c r="AE1654" s="134"/>
      <c r="AF1654" s="212"/>
      <c r="AG1654" s="29" t="s">
        <v>2337</v>
      </c>
      <c r="AH1654" s="118"/>
      <c r="AI1654" s="95"/>
      <c r="AJ1654" s="182" t="s">
        <v>1396</v>
      </c>
      <c r="AK1654" s="182"/>
      <c r="AL1654" s="182"/>
      <c r="AM1654" s="182"/>
      <c r="AN1654" s="182"/>
      <c r="AO1654" s="70">
        <f>MAX(AO$26:AO1653)+1</f>
        <v>1551</v>
      </c>
      <c r="AP1654" s="70" t="s">
        <v>142</v>
      </c>
      <c r="AQ1654" s="70" t="str">
        <f t="shared" si="265"/>
        <v>1551.</v>
      </c>
      <c r="AS1654" s="87"/>
      <c r="AV1654" s="114"/>
    </row>
    <row r="1655" spans="1:48" ht="22.5" customHeight="1" x14ac:dyDescent="0.25">
      <c r="A1655" s="93" t="str">
        <f t="shared" si="266"/>
        <v>1552.</v>
      </c>
      <c r="B1655" s="93">
        <v>3899</v>
      </c>
      <c r="C1655" s="228" t="s">
        <v>2015</v>
      </c>
      <c r="D1655" s="93">
        <v>1960</v>
      </c>
      <c r="E1655" s="4" t="s">
        <v>23</v>
      </c>
      <c r="F1655" s="93" t="s">
        <v>24</v>
      </c>
      <c r="G1655" s="93">
        <v>2</v>
      </c>
      <c r="H1655" s="93">
        <v>1</v>
      </c>
      <c r="I1655" s="18">
        <v>334.1</v>
      </c>
      <c r="J1655" s="18">
        <v>306.5</v>
      </c>
      <c r="K1655" s="18">
        <v>306.5</v>
      </c>
      <c r="L1655" s="38">
        <v>15</v>
      </c>
      <c r="M1655" s="18">
        <f t="shared" si="264"/>
        <v>142900</v>
      </c>
      <c r="N1655" s="6"/>
      <c r="O1655" s="6"/>
      <c r="P1655" s="6"/>
      <c r="Q1655" s="11">
        <f t="shared" si="263"/>
        <v>142900</v>
      </c>
      <c r="R1655" s="134">
        <v>142900</v>
      </c>
      <c r="S1655" s="3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1"/>
      <c r="AD1655" s="11"/>
      <c r="AE1655" s="134"/>
      <c r="AF1655" s="212"/>
      <c r="AG1655" s="29" t="s">
        <v>2337</v>
      </c>
      <c r="AH1655" s="118"/>
      <c r="AI1655" s="95"/>
      <c r="AJ1655" s="182" t="s">
        <v>1393</v>
      </c>
      <c r="AK1655" s="182"/>
      <c r="AL1655" s="182"/>
      <c r="AM1655" s="182"/>
      <c r="AN1655" s="182"/>
      <c r="AO1655" s="70">
        <f>MAX(AO$26:AO1654)+1</f>
        <v>1552</v>
      </c>
      <c r="AP1655" s="70" t="s">
        <v>142</v>
      </c>
      <c r="AQ1655" s="70" t="str">
        <f t="shared" si="265"/>
        <v>1552.</v>
      </c>
      <c r="AS1655" s="87"/>
      <c r="AV1655" s="114"/>
    </row>
    <row r="1656" spans="1:48" ht="22.5" customHeight="1" x14ac:dyDescent="0.25">
      <c r="A1656" s="93" t="str">
        <f t="shared" si="266"/>
        <v>1553.</v>
      </c>
      <c r="B1656" s="93">
        <v>3923</v>
      </c>
      <c r="C1656" s="228" t="s">
        <v>2016</v>
      </c>
      <c r="D1656" s="93">
        <v>1967</v>
      </c>
      <c r="E1656" s="4" t="s">
        <v>23</v>
      </c>
      <c r="F1656" s="93" t="s">
        <v>24</v>
      </c>
      <c r="G1656" s="93">
        <v>4</v>
      </c>
      <c r="H1656" s="93">
        <v>2</v>
      </c>
      <c r="I1656" s="18">
        <v>1406.7</v>
      </c>
      <c r="J1656" s="18">
        <v>1300.9000000000001</v>
      </c>
      <c r="K1656" s="18">
        <v>1300.9000000000001</v>
      </c>
      <c r="L1656" s="38">
        <v>53</v>
      </c>
      <c r="M1656" s="18">
        <f t="shared" si="264"/>
        <v>1205980</v>
      </c>
      <c r="N1656" s="6"/>
      <c r="O1656" s="6"/>
      <c r="P1656" s="6"/>
      <c r="Q1656" s="11">
        <f t="shared" si="263"/>
        <v>1205980</v>
      </c>
      <c r="R1656" s="134"/>
      <c r="S1656" s="38"/>
      <c r="T1656" s="18"/>
      <c r="U1656" s="18">
        <v>340</v>
      </c>
      <c r="V1656" s="18">
        <v>1205980</v>
      </c>
      <c r="W1656" s="18"/>
      <c r="X1656" s="18"/>
      <c r="Y1656" s="18"/>
      <c r="Z1656" s="18"/>
      <c r="AA1656" s="18"/>
      <c r="AB1656" s="18"/>
      <c r="AC1656" s="11"/>
      <c r="AD1656" s="11"/>
      <c r="AE1656" s="134"/>
      <c r="AF1656" s="212"/>
      <c r="AG1656" s="29" t="s">
        <v>2337</v>
      </c>
      <c r="AH1656" s="118"/>
      <c r="AI1656" s="95"/>
      <c r="AJ1656" s="182"/>
      <c r="AK1656" s="182"/>
      <c r="AL1656" s="182"/>
      <c r="AM1656" s="182"/>
      <c r="AN1656" s="182"/>
      <c r="AO1656" s="70">
        <f>MAX(AO$26:AO1655)+1</f>
        <v>1553</v>
      </c>
      <c r="AP1656" s="70" t="s">
        <v>142</v>
      </c>
      <c r="AQ1656" s="70" t="str">
        <f t="shared" si="265"/>
        <v>1553.</v>
      </c>
      <c r="AS1656" s="87"/>
      <c r="AV1656" s="114"/>
    </row>
    <row r="1657" spans="1:48" ht="22.5" customHeight="1" x14ac:dyDescent="0.25">
      <c r="A1657" s="93" t="str">
        <f t="shared" si="266"/>
        <v>1554.</v>
      </c>
      <c r="B1657" s="93">
        <v>3948</v>
      </c>
      <c r="C1657" s="228" t="s">
        <v>811</v>
      </c>
      <c r="D1657" s="93">
        <v>1963</v>
      </c>
      <c r="E1657" s="4" t="s">
        <v>23</v>
      </c>
      <c r="F1657" s="93" t="s">
        <v>24</v>
      </c>
      <c r="G1657" s="93">
        <v>2</v>
      </c>
      <c r="H1657" s="93">
        <v>2</v>
      </c>
      <c r="I1657" s="18">
        <v>688.5</v>
      </c>
      <c r="J1657" s="18">
        <v>639.5</v>
      </c>
      <c r="K1657" s="18">
        <v>639.5</v>
      </c>
      <c r="L1657" s="38">
        <v>22</v>
      </c>
      <c r="M1657" s="18">
        <f t="shared" si="264"/>
        <v>369720</v>
      </c>
      <c r="N1657" s="6"/>
      <c r="O1657" s="6"/>
      <c r="P1657" s="6"/>
      <c r="Q1657" s="11">
        <f t="shared" si="263"/>
        <v>369720</v>
      </c>
      <c r="R1657" s="134">
        <v>369720</v>
      </c>
      <c r="S1657" s="3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1"/>
      <c r="AD1657" s="11"/>
      <c r="AE1657" s="134"/>
      <c r="AF1657" s="212"/>
      <c r="AG1657" s="29" t="s">
        <v>2337</v>
      </c>
      <c r="AH1657" s="118"/>
      <c r="AI1657" s="95"/>
      <c r="AJ1657" s="182" t="s">
        <v>1396</v>
      </c>
      <c r="AK1657" s="182"/>
      <c r="AL1657" s="182"/>
      <c r="AM1657" s="182"/>
      <c r="AN1657" s="182"/>
      <c r="AO1657" s="70">
        <f>MAX(AO$26:AO1656)+1</f>
        <v>1554</v>
      </c>
      <c r="AP1657" s="70" t="s">
        <v>142</v>
      </c>
      <c r="AQ1657" s="70" t="str">
        <f t="shared" si="265"/>
        <v>1554.</v>
      </c>
      <c r="AS1657" s="87"/>
      <c r="AV1657" s="114"/>
    </row>
    <row r="1658" spans="1:48" ht="22.5" customHeight="1" x14ac:dyDescent="0.25">
      <c r="A1658" s="93" t="str">
        <f t="shared" si="266"/>
        <v>1555.</v>
      </c>
      <c r="B1658" s="93">
        <v>3813</v>
      </c>
      <c r="C1658" s="228" t="s">
        <v>2017</v>
      </c>
      <c r="D1658" s="93">
        <v>1961</v>
      </c>
      <c r="E1658" s="4" t="s">
        <v>23</v>
      </c>
      <c r="F1658" s="93" t="s">
        <v>24</v>
      </c>
      <c r="G1658" s="93">
        <v>2</v>
      </c>
      <c r="H1658" s="93">
        <v>2</v>
      </c>
      <c r="I1658" s="18">
        <v>518.24</v>
      </c>
      <c r="J1658" s="18">
        <v>458.2</v>
      </c>
      <c r="K1658" s="18">
        <v>391.6</v>
      </c>
      <c r="L1658" s="38">
        <v>14</v>
      </c>
      <c r="M1658" s="18">
        <f t="shared" si="264"/>
        <v>1673132</v>
      </c>
      <c r="N1658" s="6"/>
      <c r="O1658" s="6"/>
      <c r="P1658" s="6"/>
      <c r="Q1658" s="11">
        <f t="shared" si="263"/>
        <v>1673132</v>
      </c>
      <c r="R1658" s="134">
        <v>1673132</v>
      </c>
      <c r="S1658" s="3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1"/>
      <c r="AD1658" s="11"/>
      <c r="AE1658" s="134"/>
      <c r="AF1658" s="212"/>
      <c r="AG1658" s="29" t="s">
        <v>2337</v>
      </c>
      <c r="AH1658" s="118"/>
      <c r="AI1658" s="95"/>
      <c r="AJ1658" s="182" t="s">
        <v>1395</v>
      </c>
      <c r="AK1658" s="182"/>
      <c r="AL1658" s="182"/>
      <c r="AM1658" s="182"/>
      <c r="AN1658" s="182"/>
      <c r="AO1658" s="70">
        <f>MAX(AO$26:AO1657)+1</f>
        <v>1555</v>
      </c>
      <c r="AP1658" s="70" t="s">
        <v>142</v>
      </c>
      <c r="AQ1658" s="70" t="str">
        <f t="shared" si="265"/>
        <v>1555.</v>
      </c>
      <c r="AS1658" s="87"/>
      <c r="AV1658" s="114"/>
    </row>
    <row r="1659" spans="1:48" ht="22.5" customHeight="1" x14ac:dyDescent="0.25">
      <c r="A1659" s="93" t="str">
        <f t="shared" si="266"/>
        <v>1556.</v>
      </c>
      <c r="B1659" s="93">
        <v>3814</v>
      </c>
      <c r="C1659" s="228" t="s">
        <v>2018</v>
      </c>
      <c r="D1659" s="93">
        <v>1961</v>
      </c>
      <c r="E1659" s="4" t="s">
        <v>23</v>
      </c>
      <c r="F1659" s="93" t="s">
        <v>24</v>
      </c>
      <c r="G1659" s="93">
        <v>3</v>
      </c>
      <c r="H1659" s="93">
        <v>1</v>
      </c>
      <c r="I1659" s="18">
        <v>1095.7</v>
      </c>
      <c r="J1659" s="18">
        <v>580.29999999999995</v>
      </c>
      <c r="K1659" s="18">
        <v>580.29999999999995</v>
      </c>
      <c r="L1659" s="38">
        <v>19</v>
      </c>
      <c r="M1659" s="18">
        <f t="shared" si="264"/>
        <v>3785573.6</v>
      </c>
      <c r="N1659" s="6"/>
      <c r="O1659" s="6"/>
      <c r="P1659" s="6"/>
      <c r="Q1659" s="11">
        <f t="shared" si="263"/>
        <v>3785573.6</v>
      </c>
      <c r="R1659" s="134"/>
      <c r="S1659" s="38"/>
      <c r="T1659" s="18"/>
      <c r="U1659" s="18">
        <v>503.2</v>
      </c>
      <c r="V1659" s="18">
        <v>3785573.6</v>
      </c>
      <c r="W1659" s="18"/>
      <c r="X1659" s="18"/>
      <c r="Y1659" s="18"/>
      <c r="Z1659" s="18"/>
      <c r="AA1659" s="18"/>
      <c r="AB1659" s="18"/>
      <c r="AC1659" s="11"/>
      <c r="AD1659" s="11"/>
      <c r="AE1659" s="134"/>
      <c r="AF1659" s="212"/>
      <c r="AG1659" s="29" t="s">
        <v>2337</v>
      </c>
      <c r="AH1659" s="118"/>
      <c r="AI1659" s="95"/>
      <c r="AJ1659" s="182"/>
      <c r="AK1659" s="182"/>
      <c r="AL1659" s="182"/>
      <c r="AM1659" s="182"/>
      <c r="AN1659" s="182"/>
      <c r="AO1659" s="70">
        <f>MAX(AO$26:AO1658)+1</f>
        <v>1556</v>
      </c>
      <c r="AP1659" s="70" t="s">
        <v>142</v>
      </c>
      <c r="AQ1659" s="70" t="str">
        <f t="shared" si="265"/>
        <v>1556.</v>
      </c>
      <c r="AS1659" s="87"/>
      <c r="AV1659" s="114"/>
    </row>
    <row r="1660" spans="1:48" ht="22.5" customHeight="1" x14ac:dyDescent="0.25">
      <c r="A1660" s="93" t="str">
        <f t="shared" si="266"/>
        <v>1557.</v>
      </c>
      <c r="B1660" s="93">
        <v>3825</v>
      </c>
      <c r="C1660" s="228" t="s">
        <v>2019</v>
      </c>
      <c r="D1660" s="93">
        <v>1967</v>
      </c>
      <c r="E1660" s="4" t="s">
        <v>23</v>
      </c>
      <c r="F1660" s="93" t="s">
        <v>24</v>
      </c>
      <c r="G1660" s="93">
        <v>4</v>
      </c>
      <c r="H1660" s="93">
        <v>2</v>
      </c>
      <c r="I1660" s="18">
        <v>1280.9000000000001</v>
      </c>
      <c r="J1660" s="18">
        <v>1162.2</v>
      </c>
      <c r="K1660" s="18">
        <v>1162.2</v>
      </c>
      <c r="L1660" s="38">
        <v>52</v>
      </c>
      <c r="M1660" s="18">
        <f t="shared" si="264"/>
        <v>4178274.1999999997</v>
      </c>
      <c r="N1660" s="6"/>
      <c r="O1660" s="6"/>
      <c r="P1660" s="6"/>
      <c r="Q1660" s="11">
        <f t="shared" si="263"/>
        <v>4178274.1999999997</v>
      </c>
      <c r="R1660" s="134"/>
      <c r="S1660" s="38"/>
      <c r="T1660" s="18"/>
      <c r="U1660" s="18">
        <v>555.4</v>
      </c>
      <c r="V1660" s="18">
        <v>4178274.1999999997</v>
      </c>
      <c r="W1660" s="18"/>
      <c r="X1660" s="18"/>
      <c r="Y1660" s="18"/>
      <c r="Z1660" s="18"/>
      <c r="AA1660" s="18"/>
      <c r="AB1660" s="18"/>
      <c r="AC1660" s="11"/>
      <c r="AD1660" s="11"/>
      <c r="AE1660" s="134"/>
      <c r="AF1660" s="212"/>
      <c r="AG1660" s="29" t="s">
        <v>2337</v>
      </c>
      <c r="AH1660" s="118"/>
      <c r="AI1660" s="95"/>
      <c r="AJ1660" s="182"/>
      <c r="AK1660" s="182"/>
      <c r="AL1660" s="182"/>
      <c r="AM1660" s="182"/>
      <c r="AN1660" s="182"/>
      <c r="AO1660" s="70">
        <f>MAX(AO$26:AO1659)+1</f>
        <v>1557</v>
      </c>
      <c r="AP1660" s="70" t="s">
        <v>142</v>
      </c>
      <c r="AQ1660" s="70" t="str">
        <f t="shared" si="265"/>
        <v>1557.</v>
      </c>
      <c r="AS1660" s="87"/>
      <c r="AV1660" s="114"/>
    </row>
    <row r="1661" spans="1:48" ht="22.5" customHeight="1" x14ac:dyDescent="0.25">
      <c r="A1661" s="93" t="str">
        <f t="shared" si="266"/>
        <v>1558.</v>
      </c>
      <c r="B1661" s="93">
        <v>3878</v>
      </c>
      <c r="C1661" s="228" t="s">
        <v>2020</v>
      </c>
      <c r="D1661" s="93">
        <v>1975</v>
      </c>
      <c r="E1661" s="4" t="s">
        <v>23</v>
      </c>
      <c r="F1661" s="93" t="s">
        <v>24</v>
      </c>
      <c r="G1661" s="93">
        <v>2</v>
      </c>
      <c r="H1661" s="93">
        <v>3</v>
      </c>
      <c r="I1661" s="18">
        <v>800.8</v>
      </c>
      <c r="J1661" s="18">
        <v>751.3</v>
      </c>
      <c r="K1661" s="18">
        <v>751.3</v>
      </c>
      <c r="L1661" s="38">
        <v>50</v>
      </c>
      <c r="M1661" s="18">
        <f t="shared" si="264"/>
        <v>4807949.3</v>
      </c>
      <c r="N1661" s="6"/>
      <c r="O1661" s="6"/>
      <c r="P1661" s="6"/>
      <c r="Q1661" s="11">
        <f t="shared" si="263"/>
        <v>4807949.3</v>
      </c>
      <c r="R1661" s="134"/>
      <c r="S1661" s="38"/>
      <c r="T1661" s="18"/>
      <c r="U1661" s="18">
        <v>639.1</v>
      </c>
      <c r="V1661" s="18">
        <v>4807949.3</v>
      </c>
      <c r="W1661" s="18"/>
      <c r="X1661" s="18"/>
      <c r="Y1661" s="18"/>
      <c r="Z1661" s="18"/>
      <c r="AA1661" s="18"/>
      <c r="AB1661" s="18"/>
      <c r="AC1661" s="11"/>
      <c r="AD1661" s="11"/>
      <c r="AE1661" s="134"/>
      <c r="AF1661" s="212"/>
      <c r="AG1661" s="29" t="s">
        <v>2337</v>
      </c>
      <c r="AH1661" s="118"/>
      <c r="AI1661" s="95"/>
      <c r="AJ1661" s="182"/>
      <c r="AK1661" s="182"/>
      <c r="AL1661" s="182"/>
      <c r="AM1661" s="182"/>
      <c r="AN1661" s="182"/>
      <c r="AO1661" s="70">
        <f>MAX(AO$26:AO1660)+1</f>
        <v>1558</v>
      </c>
      <c r="AP1661" s="70" t="s">
        <v>142</v>
      </c>
      <c r="AQ1661" s="70" t="str">
        <f t="shared" si="265"/>
        <v>1558.</v>
      </c>
      <c r="AS1661" s="87"/>
      <c r="AV1661" s="114"/>
    </row>
    <row r="1662" spans="1:48" ht="22.5" customHeight="1" x14ac:dyDescent="0.25">
      <c r="A1662" s="93" t="str">
        <f t="shared" si="266"/>
        <v>1559.</v>
      </c>
      <c r="B1662" s="93">
        <v>3971</v>
      </c>
      <c r="C1662" s="228" t="s">
        <v>2021</v>
      </c>
      <c r="D1662" s="93">
        <v>1957</v>
      </c>
      <c r="E1662" s="4" t="s">
        <v>23</v>
      </c>
      <c r="F1662" s="93" t="s">
        <v>25</v>
      </c>
      <c r="G1662" s="93">
        <v>2</v>
      </c>
      <c r="H1662" s="93">
        <v>2</v>
      </c>
      <c r="I1662" s="18">
        <v>995.7</v>
      </c>
      <c r="J1662" s="18">
        <v>556.5</v>
      </c>
      <c r="K1662" s="18">
        <v>556.5</v>
      </c>
      <c r="L1662" s="38">
        <v>22</v>
      </c>
      <c r="M1662" s="18">
        <f t="shared" si="264"/>
        <v>1731400</v>
      </c>
      <c r="N1662" s="6"/>
      <c r="O1662" s="6"/>
      <c r="P1662" s="6"/>
      <c r="Q1662" s="11">
        <f t="shared" si="263"/>
        <v>1731400</v>
      </c>
      <c r="R1662" s="134"/>
      <c r="S1662" s="38"/>
      <c r="T1662" s="18"/>
      <c r="U1662" s="18"/>
      <c r="V1662" s="18"/>
      <c r="W1662" s="18"/>
      <c r="X1662" s="18"/>
      <c r="Y1662" s="18">
        <v>550</v>
      </c>
      <c r="Z1662" s="18">
        <v>1731400</v>
      </c>
      <c r="AA1662" s="18"/>
      <c r="AB1662" s="18"/>
      <c r="AC1662" s="11"/>
      <c r="AD1662" s="11"/>
      <c r="AE1662" s="134"/>
      <c r="AF1662" s="212"/>
      <c r="AG1662" s="29" t="s">
        <v>2337</v>
      </c>
      <c r="AH1662" s="118"/>
      <c r="AI1662" s="95"/>
      <c r="AJ1662" s="182"/>
      <c r="AK1662" s="182"/>
      <c r="AL1662" s="182"/>
      <c r="AM1662" s="182"/>
      <c r="AN1662" s="182"/>
      <c r="AO1662" s="70">
        <f>MAX(AO$26:AO1661)+1</f>
        <v>1559</v>
      </c>
      <c r="AP1662" s="70" t="s">
        <v>142</v>
      </c>
      <c r="AQ1662" s="70" t="str">
        <f t="shared" si="265"/>
        <v>1559.</v>
      </c>
      <c r="AS1662" s="87"/>
      <c r="AV1662" s="114"/>
    </row>
    <row r="1663" spans="1:48" ht="22.5" customHeight="1" x14ac:dyDescent="0.25">
      <c r="A1663" s="93" t="str">
        <f t="shared" si="266"/>
        <v>1560.</v>
      </c>
      <c r="B1663" s="93">
        <v>3885</v>
      </c>
      <c r="C1663" s="228" t="s">
        <v>2023</v>
      </c>
      <c r="D1663" s="93">
        <v>1961</v>
      </c>
      <c r="E1663" s="4" t="s">
        <v>23</v>
      </c>
      <c r="F1663" s="93" t="s">
        <v>24</v>
      </c>
      <c r="G1663" s="93">
        <v>2</v>
      </c>
      <c r="H1663" s="93">
        <v>2</v>
      </c>
      <c r="I1663" s="18">
        <v>280.5</v>
      </c>
      <c r="J1663" s="18">
        <v>253.73</v>
      </c>
      <c r="K1663" s="18">
        <v>253.73</v>
      </c>
      <c r="L1663" s="38">
        <v>17</v>
      </c>
      <c r="M1663" s="18">
        <f t="shared" si="264"/>
        <v>1978577</v>
      </c>
      <c r="N1663" s="6"/>
      <c r="O1663" s="6"/>
      <c r="P1663" s="6"/>
      <c r="Q1663" s="11">
        <f t="shared" si="263"/>
        <v>1978577</v>
      </c>
      <c r="R1663" s="134"/>
      <c r="S1663" s="38"/>
      <c r="T1663" s="18"/>
      <c r="U1663" s="18">
        <v>201.3</v>
      </c>
      <c r="V1663" s="18">
        <v>1978577</v>
      </c>
      <c r="W1663" s="18"/>
      <c r="X1663" s="18"/>
      <c r="Y1663" s="18"/>
      <c r="Z1663" s="18"/>
      <c r="AA1663" s="18"/>
      <c r="AB1663" s="18"/>
      <c r="AC1663" s="11"/>
      <c r="AD1663" s="11"/>
      <c r="AE1663" s="134"/>
      <c r="AF1663" s="212"/>
      <c r="AG1663" s="29" t="s">
        <v>2337</v>
      </c>
      <c r="AH1663" s="118"/>
      <c r="AI1663" s="95"/>
      <c r="AJ1663" s="182"/>
      <c r="AK1663" s="182"/>
      <c r="AL1663" s="182"/>
      <c r="AM1663" s="182"/>
      <c r="AN1663" s="182"/>
      <c r="AO1663" s="70">
        <f>MAX(AO$26:AO1662)+1</f>
        <v>1560</v>
      </c>
      <c r="AP1663" s="70" t="s">
        <v>142</v>
      </c>
      <c r="AQ1663" s="70" t="str">
        <f t="shared" si="265"/>
        <v>1560.</v>
      </c>
      <c r="AS1663" s="87"/>
      <c r="AV1663" s="114"/>
    </row>
    <row r="1664" spans="1:48" ht="22.5" customHeight="1" x14ac:dyDescent="0.25">
      <c r="A1664" s="93" t="str">
        <f t="shared" si="254"/>
        <v>1561.</v>
      </c>
      <c r="B1664" s="93">
        <v>3853</v>
      </c>
      <c r="C1664" s="228" t="s">
        <v>1984</v>
      </c>
      <c r="D1664" s="93">
        <v>1965</v>
      </c>
      <c r="E1664" s="4" t="s">
        <v>23</v>
      </c>
      <c r="F1664" s="93" t="s">
        <v>24</v>
      </c>
      <c r="G1664" s="93">
        <v>2</v>
      </c>
      <c r="H1664" s="93">
        <v>2</v>
      </c>
      <c r="I1664" s="18">
        <v>710.9</v>
      </c>
      <c r="J1664" s="18">
        <v>623.82000000000005</v>
      </c>
      <c r="K1664" s="18">
        <v>623.82000000000005</v>
      </c>
      <c r="L1664" s="38">
        <v>26</v>
      </c>
      <c r="M1664" s="18">
        <f t="shared" si="264"/>
        <v>3772618</v>
      </c>
      <c r="N1664" s="6"/>
      <c r="O1664" s="6"/>
      <c r="P1664" s="6"/>
      <c r="Q1664" s="11">
        <f t="shared" si="258"/>
        <v>3772618</v>
      </c>
      <c r="R1664" s="134">
        <f>332748+2274160+1165710</f>
        <v>3772618</v>
      </c>
      <c r="S1664" s="3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1"/>
      <c r="AD1664" s="11"/>
      <c r="AE1664" s="134"/>
      <c r="AF1664" s="212"/>
      <c r="AG1664" s="29" t="s">
        <v>2337</v>
      </c>
      <c r="AH1664" s="118"/>
      <c r="AI1664" s="95"/>
      <c r="AJ1664" s="182" t="s">
        <v>1985</v>
      </c>
      <c r="AK1664" s="182"/>
      <c r="AL1664" s="182"/>
      <c r="AM1664" s="182"/>
      <c r="AN1664" s="182"/>
      <c r="AO1664" s="70">
        <f>MAX(AO$26:AO1663)+1</f>
        <v>1561</v>
      </c>
      <c r="AP1664" s="70" t="s">
        <v>142</v>
      </c>
      <c r="AQ1664" s="70" t="str">
        <f t="shared" si="256"/>
        <v>1561.</v>
      </c>
      <c r="AS1664" s="87"/>
      <c r="AV1664" s="114"/>
    </row>
    <row r="1665" spans="1:48" ht="22.5" customHeight="1" x14ac:dyDescent="0.25">
      <c r="A1665" s="93" t="str">
        <f t="shared" si="254"/>
        <v>1562.</v>
      </c>
      <c r="B1665" s="93">
        <v>3861</v>
      </c>
      <c r="C1665" s="228" t="s">
        <v>1986</v>
      </c>
      <c r="D1665" s="93">
        <v>1966</v>
      </c>
      <c r="E1665" s="4" t="s">
        <v>23</v>
      </c>
      <c r="F1665" s="93" t="s">
        <v>24</v>
      </c>
      <c r="G1665" s="93">
        <v>2</v>
      </c>
      <c r="H1665" s="93">
        <v>2</v>
      </c>
      <c r="I1665" s="18">
        <v>518.1</v>
      </c>
      <c r="J1665" s="18">
        <v>459.2</v>
      </c>
      <c r="K1665" s="18">
        <v>459.2</v>
      </c>
      <c r="L1665" s="38">
        <v>26</v>
      </c>
      <c r="M1665" s="18">
        <f t="shared" si="264"/>
        <v>2080832</v>
      </c>
      <c r="N1665" s="6"/>
      <c r="O1665" s="6"/>
      <c r="P1665" s="6"/>
      <c r="Q1665" s="11">
        <f t="shared" si="258"/>
        <v>2080832</v>
      </c>
      <c r="R1665" s="134">
        <f>1648766+178698+253368</f>
        <v>2080832</v>
      </c>
      <c r="S1665" s="3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1"/>
      <c r="AD1665" s="11"/>
      <c r="AE1665" s="134"/>
      <c r="AF1665" s="212"/>
      <c r="AG1665" s="29" t="s">
        <v>2337</v>
      </c>
      <c r="AH1665" s="118"/>
      <c r="AI1665" s="95"/>
      <c r="AJ1665" s="182" t="s">
        <v>1403</v>
      </c>
      <c r="AK1665" s="182"/>
      <c r="AL1665" s="182"/>
      <c r="AM1665" s="182"/>
      <c r="AN1665" s="182"/>
      <c r="AO1665" s="70">
        <f>MAX(AO$26:AO1664)+1</f>
        <v>1562</v>
      </c>
      <c r="AP1665" s="70" t="s">
        <v>142</v>
      </c>
      <c r="AQ1665" s="70" t="str">
        <f t="shared" si="256"/>
        <v>1562.</v>
      </c>
      <c r="AS1665" s="87"/>
      <c r="AV1665" s="114"/>
    </row>
    <row r="1666" spans="1:48" ht="22.5" customHeight="1" x14ac:dyDescent="0.25">
      <c r="A1666" s="93" t="str">
        <f t="shared" si="254"/>
        <v>1563.</v>
      </c>
      <c r="B1666" s="93">
        <v>3883</v>
      </c>
      <c r="C1666" s="228" t="s">
        <v>801</v>
      </c>
      <c r="D1666" s="93">
        <v>1962</v>
      </c>
      <c r="E1666" s="4" t="s">
        <v>23</v>
      </c>
      <c r="F1666" s="93" t="s">
        <v>24</v>
      </c>
      <c r="G1666" s="93">
        <v>2</v>
      </c>
      <c r="H1666" s="93">
        <v>2</v>
      </c>
      <c r="I1666" s="18">
        <v>629.70000000000005</v>
      </c>
      <c r="J1666" s="18">
        <v>577.70000000000005</v>
      </c>
      <c r="K1666" s="18">
        <v>577.70000000000005</v>
      </c>
      <c r="L1666" s="38">
        <v>30</v>
      </c>
      <c r="M1666" s="18">
        <f t="shared" si="264"/>
        <v>2164864</v>
      </c>
      <c r="N1666" s="6"/>
      <c r="O1666" s="6"/>
      <c r="P1666" s="6"/>
      <c r="Q1666" s="11">
        <f t="shared" si="258"/>
        <v>2164864</v>
      </c>
      <c r="R1666" s="134">
        <f>1234544+215670+714650</f>
        <v>2164864</v>
      </c>
      <c r="S1666" s="3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1"/>
      <c r="AD1666" s="11"/>
      <c r="AE1666" s="134"/>
      <c r="AF1666" s="212"/>
      <c r="AG1666" s="29" t="s">
        <v>2337</v>
      </c>
      <c r="AH1666" s="118"/>
      <c r="AI1666" s="95"/>
      <c r="AJ1666" s="182" t="s">
        <v>1987</v>
      </c>
      <c r="AK1666" s="182"/>
      <c r="AL1666" s="182"/>
      <c r="AM1666" s="182"/>
      <c r="AN1666" s="182"/>
      <c r="AO1666" s="70">
        <f>MAX(AO$26:AO1665)+1</f>
        <v>1563</v>
      </c>
      <c r="AP1666" s="70" t="s">
        <v>142</v>
      </c>
      <c r="AQ1666" s="70" t="str">
        <f t="shared" si="256"/>
        <v>1563.</v>
      </c>
      <c r="AS1666" s="87"/>
      <c r="AV1666" s="114"/>
    </row>
    <row r="1667" spans="1:48" ht="22.5" customHeight="1" x14ac:dyDescent="0.25">
      <c r="A1667" s="93" t="str">
        <f t="shared" si="254"/>
        <v>1564.</v>
      </c>
      <c r="B1667" s="93">
        <v>3920</v>
      </c>
      <c r="C1667" s="228" t="s">
        <v>1988</v>
      </c>
      <c r="D1667" s="93">
        <v>1955</v>
      </c>
      <c r="E1667" s="4" t="s">
        <v>23</v>
      </c>
      <c r="F1667" s="93" t="s">
        <v>24</v>
      </c>
      <c r="G1667" s="93">
        <v>2</v>
      </c>
      <c r="H1667" s="93">
        <v>2</v>
      </c>
      <c r="I1667" s="18">
        <v>881.8</v>
      </c>
      <c r="J1667" s="18">
        <v>812.6</v>
      </c>
      <c r="K1667" s="18">
        <v>410.6</v>
      </c>
      <c r="L1667" s="38">
        <v>14</v>
      </c>
      <c r="M1667" s="18">
        <f t="shared" si="264"/>
        <v>1838260</v>
      </c>
      <c r="N1667" s="6"/>
      <c r="O1667" s="6"/>
      <c r="P1667" s="6"/>
      <c r="Q1667" s="11">
        <f t="shared" si="258"/>
        <v>1838260</v>
      </c>
      <c r="R1667" s="134">
        <f>1299520+281520+257220</f>
        <v>1838260</v>
      </c>
      <c r="S1667" s="3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1"/>
      <c r="AD1667" s="11"/>
      <c r="AE1667" s="134"/>
      <c r="AF1667" s="212"/>
      <c r="AG1667" s="29" t="s">
        <v>2337</v>
      </c>
      <c r="AH1667" s="118"/>
      <c r="AI1667" s="95"/>
      <c r="AJ1667" s="182" t="s">
        <v>1410</v>
      </c>
      <c r="AK1667" s="182"/>
      <c r="AL1667" s="182"/>
      <c r="AM1667" s="182"/>
      <c r="AN1667" s="182"/>
      <c r="AO1667" s="70">
        <f>MAX(AO$26:AO1666)+1</f>
        <v>1564</v>
      </c>
      <c r="AP1667" s="70" t="s">
        <v>142</v>
      </c>
      <c r="AQ1667" s="70" t="str">
        <f t="shared" si="256"/>
        <v>1564.</v>
      </c>
      <c r="AS1667" s="87"/>
      <c r="AV1667" s="114"/>
    </row>
    <row r="1668" spans="1:48" ht="22.5" customHeight="1" x14ac:dyDescent="0.25">
      <c r="A1668" s="93" t="str">
        <f t="shared" si="254"/>
        <v>1565.</v>
      </c>
      <c r="B1668" s="93">
        <v>3931</v>
      </c>
      <c r="C1668" s="228" t="s">
        <v>1989</v>
      </c>
      <c r="D1668" s="93">
        <v>1960</v>
      </c>
      <c r="E1668" s="4" t="s">
        <v>23</v>
      </c>
      <c r="F1668" s="93" t="s">
        <v>24</v>
      </c>
      <c r="G1668" s="93">
        <v>2</v>
      </c>
      <c r="H1668" s="93">
        <v>1</v>
      </c>
      <c r="I1668" s="18">
        <v>500.2</v>
      </c>
      <c r="J1668" s="18">
        <v>453.1</v>
      </c>
      <c r="K1668" s="18">
        <v>333.9</v>
      </c>
      <c r="L1668" s="38">
        <v>14</v>
      </c>
      <c r="M1668" s="18">
        <f t="shared" si="264"/>
        <v>1008630</v>
      </c>
      <c r="N1668" s="6"/>
      <c r="O1668" s="6"/>
      <c r="P1668" s="6"/>
      <c r="Q1668" s="11">
        <f t="shared" si="258"/>
        <v>1008630</v>
      </c>
      <c r="R1668" s="134">
        <f>369720+187680+85740+365490</f>
        <v>1008630</v>
      </c>
      <c r="S1668" s="3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1"/>
      <c r="AD1668" s="11"/>
      <c r="AE1668" s="134"/>
      <c r="AF1668" s="212"/>
      <c r="AG1668" s="29" t="s">
        <v>2337</v>
      </c>
      <c r="AH1668" s="118"/>
      <c r="AI1668" s="95"/>
      <c r="AJ1668" s="182" t="s">
        <v>1990</v>
      </c>
      <c r="AK1668" s="182"/>
      <c r="AL1668" s="182"/>
      <c r="AM1668" s="182"/>
      <c r="AN1668" s="182"/>
      <c r="AO1668" s="70">
        <f>MAX(AO$26:AO1667)+1</f>
        <v>1565</v>
      </c>
      <c r="AP1668" s="70" t="s">
        <v>142</v>
      </c>
      <c r="AQ1668" s="70" t="str">
        <f t="shared" si="256"/>
        <v>1565.</v>
      </c>
      <c r="AS1668" s="87"/>
      <c r="AV1668" s="114"/>
    </row>
    <row r="1669" spans="1:48" ht="22.5" customHeight="1" x14ac:dyDescent="0.25">
      <c r="A1669" s="93" t="str">
        <f t="shared" si="254"/>
        <v>1566.</v>
      </c>
      <c r="B1669" s="93">
        <v>3949</v>
      </c>
      <c r="C1669" s="228" t="s">
        <v>1992</v>
      </c>
      <c r="D1669" s="93">
        <v>1956</v>
      </c>
      <c r="E1669" s="4" t="s">
        <v>23</v>
      </c>
      <c r="F1669" s="93" t="s">
        <v>24</v>
      </c>
      <c r="G1669" s="93">
        <v>2</v>
      </c>
      <c r="H1669" s="93">
        <v>1</v>
      </c>
      <c r="I1669" s="18">
        <v>571.70000000000005</v>
      </c>
      <c r="J1669" s="18">
        <v>520.70000000000005</v>
      </c>
      <c r="K1669" s="18">
        <v>386.5</v>
      </c>
      <c r="L1669" s="38">
        <v>11</v>
      </c>
      <c r="M1669" s="18">
        <f t="shared" si="264"/>
        <v>752050</v>
      </c>
      <c r="N1669" s="6"/>
      <c r="O1669" s="6"/>
      <c r="P1669" s="6"/>
      <c r="Q1669" s="11">
        <f t="shared" si="258"/>
        <v>752050</v>
      </c>
      <c r="R1669" s="134">
        <f>142900+609150</f>
        <v>752050</v>
      </c>
      <c r="S1669" s="3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1"/>
      <c r="AD1669" s="11"/>
      <c r="AE1669" s="134"/>
      <c r="AF1669" s="212"/>
      <c r="AG1669" s="29" t="s">
        <v>2337</v>
      </c>
      <c r="AH1669" s="118"/>
      <c r="AI1669" s="95"/>
      <c r="AJ1669" s="182" t="s">
        <v>1409</v>
      </c>
      <c r="AK1669" s="182"/>
      <c r="AL1669" s="182"/>
      <c r="AM1669" s="182"/>
      <c r="AN1669" s="182"/>
      <c r="AO1669" s="70">
        <f>MAX(AO$26:AO1668)+1</f>
        <v>1566</v>
      </c>
      <c r="AP1669" s="70" t="s">
        <v>142</v>
      </c>
      <c r="AQ1669" s="70" t="str">
        <f t="shared" si="256"/>
        <v>1566.</v>
      </c>
      <c r="AS1669" s="87"/>
      <c r="AV1669" s="114"/>
    </row>
    <row r="1670" spans="1:48" ht="22.5" customHeight="1" x14ac:dyDescent="0.25">
      <c r="A1670" s="93" t="str">
        <f t="shared" ref="A1670:A1705" si="267">AQ1670</f>
        <v>1567.</v>
      </c>
      <c r="B1670" s="93">
        <v>3958</v>
      </c>
      <c r="C1670" s="228" t="s">
        <v>1993</v>
      </c>
      <c r="D1670" s="93">
        <v>1956</v>
      </c>
      <c r="E1670" s="4" t="s">
        <v>23</v>
      </c>
      <c r="F1670" s="93" t="s">
        <v>24</v>
      </c>
      <c r="G1670" s="93">
        <v>2</v>
      </c>
      <c r="H1670" s="93">
        <v>2</v>
      </c>
      <c r="I1670" s="18">
        <v>766.1</v>
      </c>
      <c r="J1670" s="18">
        <v>681.2</v>
      </c>
      <c r="K1670" s="18">
        <v>550.6</v>
      </c>
      <c r="L1670" s="38">
        <v>21</v>
      </c>
      <c r="M1670" s="18">
        <f t="shared" si="264"/>
        <v>1665300</v>
      </c>
      <c r="N1670" s="6"/>
      <c r="O1670" s="6"/>
      <c r="P1670" s="6"/>
      <c r="Q1670" s="11">
        <f t="shared" si="258"/>
        <v>1665300</v>
      </c>
      <c r="R1670" s="134">
        <v>1665300</v>
      </c>
      <c r="S1670" s="3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1"/>
      <c r="AD1670" s="11"/>
      <c r="AE1670" s="134"/>
      <c r="AF1670" s="212"/>
      <c r="AG1670" s="29" t="s">
        <v>2337</v>
      </c>
      <c r="AH1670" s="118"/>
      <c r="AI1670" s="95"/>
      <c r="AJ1670" s="182" t="s">
        <v>1399</v>
      </c>
      <c r="AK1670" s="182"/>
      <c r="AL1670" s="182"/>
      <c r="AM1670" s="182"/>
      <c r="AN1670" s="182"/>
      <c r="AO1670" s="70">
        <f>MAX(AO$26:AO1669)+1</f>
        <v>1567</v>
      </c>
      <c r="AP1670" s="70" t="s">
        <v>142</v>
      </c>
      <c r="AQ1670" s="70" t="str">
        <f t="shared" ref="AQ1670:AQ1705" si="268">CONCATENATE(AO1670,AP1670)</f>
        <v>1567.</v>
      </c>
      <c r="AS1670" s="87"/>
      <c r="AV1670" s="114"/>
    </row>
    <row r="1671" spans="1:48" ht="22.5" customHeight="1" x14ac:dyDescent="0.25">
      <c r="A1671" s="93" t="str">
        <f t="shared" si="267"/>
        <v>1568.</v>
      </c>
      <c r="B1671" s="93">
        <v>3959</v>
      </c>
      <c r="C1671" s="228" t="s">
        <v>1994</v>
      </c>
      <c r="D1671" s="93">
        <v>1961</v>
      </c>
      <c r="E1671" s="4" t="s">
        <v>23</v>
      </c>
      <c r="F1671" s="93" t="s">
        <v>24</v>
      </c>
      <c r="G1671" s="93">
        <v>2</v>
      </c>
      <c r="H1671" s="93">
        <v>2</v>
      </c>
      <c r="I1671" s="18">
        <v>718.3</v>
      </c>
      <c r="J1671" s="18">
        <v>659.8</v>
      </c>
      <c r="K1671" s="18">
        <v>546.79999999999995</v>
      </c>
      <c r="L1671" s="38">
        <v>25</v>
      </c>
      <c r="M1671" s="18">
        <f t="shared" si="264"/>
        <v>1776320</v>
      </c>
      <c r="N1671" s="6"/>
      <c r="O1671" s="6"/>
      <c r="P1671" s="6"/>
      <c r="Q1671" s="11">
        <f t="shared" si="258"/>
        <v>1776320</v>
      </c>
      <c r="R1671" s="134">
        <v>1776320</v>
      </c>
      <c r="S1671" s="3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1"/>
      <c r="AD1671" s="11"/>
      <c r="AE1671" s="134"/>
      <c r="AF1671" s="212"/>
      <c r="AG1671" s="29" t="s">
        <v>2337</v>
      </c>
      <c r="AH1671" s="118"/>
      <c r="AI1671" s="95"/>
      <c r="AJ1671" s="182" t="s">
        <v>1399</v>
      </c>
      <c r="AK1671" s="182"/>
      <c r="AL1671" s="182"/>
      <c r="AM1671" s="182"/>
      <c r="AN1671" s="182"/>
      <c r="AO1671" s="70">
        <f>MAX(AO$26:AO1670)+1</f>
        <v>1568</v>
      </c>
      <c r="AP1671" s="70" t="s">
        <v>142</v>
      </c>
      <c r="AQ1671" s="70" t="str">
        <f t="shared" si="268"/>
        <v>1568.</v>
      </c>
      <c r="AS1671" s="87"/>
      <c r="AV1671" s="114"/>
    </row>
    <row r="1672" spans="1:48" ht="22.5" customHeight="1" x14ac:dyDescent="0.25">
      <c r="A1672" s="93" t="str">
        <f t="shared" si="267"/>
        <v>1569.</v>
      </c>
      <c r="B1672" s="93">
        <v>3979</v>
      </c>
      <c r="C1672" s="228" t="s">
        <v>1995</v>
      </c>
      <c r="D1672" s="93">
        <v>1957</v>
      </c>
      <c r="E1672" s="4" t="s">
        <v>23</v>
      </c>
      <c r="F1672" s="93" t="s">
        <v>24</v>
      </c>
      <c r="G1672" s="93">
        <v>2</v>
      </c>
      <c r="H1672" s="93">
        <v>1</v>
      </c>
      <c r="I1672" s="18">
        <v>466.26</v>
      </c>
      <c r="J1672" s="18">
        <v>423.2</v>
      </c>
      <c r="K1672" s="18">
        <v>423.2</v>
      </c>
      <c r="L1672" s="38">
        <v>21</v>
      </c>
      <c r="M1672" s="18">
        <f t="shared" si="264"/>
        <v>1974806</v>
      </c>
      <c r="N1672" s="6"/>
      <c r="O1672" s="6"/>
      <c r="P1672" s="6"/>
      <c r="Q1672" s="11">
        <f t="shared" ref="Q1672:Q1684" si="269">M1672</f>
        <v>1974806</v>
      </c>
      <c r="R1672" s="11">
        <f>1161446+188024+225216+400120</f>
        <v>1974806</v>
      </c>
      <c r="S1672" s="3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1"/>
      <c r="AD1672" s="11"/>
      <c r="AE1672" s="134"/>
      <c r="AF1672" s="212"/>
      <c r="AG1672" s="29" t="s">
        <v>2337</v>
      </c>
      <c r="AH1672" s="118"/>
      <c r="AI1672" s="95"/>
      <c r="AJ1672" s="182" t="s">
        <v>1996</v>
      </c>
      <c r="AK1672" s="182"/>
      <c r="AL1672" s="182"/>
      <c r="AM1672" s="182"/>
      <c r="AN1672" s="182"/>
      <c r="AO1672" s="70">
        <f>MAX(AO$26:AO1671)+1</f>
        <v>1569</v>
      </c>
      <c r="AP1672" s="70" t="s">
        <v>142</v>
      </c>
      <c r="AQ1672" s="70" t="str">
        <f t="shared" si="268"/>
        <v>1569.</v>
      </c>
      <c r="AS1672" s="87"/>
      <c r="AV1672" s="114"/>
    </row>
    <row r="1673" spans="1:48" ht="22.5" customHeight="1" x14ac:dyDescent="0.25">
      <c r="A1673" s="93" t="str">
        <f t="shared" si="267"/>
        <v>1570.</v>
      </c>
      <c r="B1673" s="93">
        <v>3981</v>
      </c>
      <c r="C1673" s="228" t="s">
        <v>1997</v>
      </c>
      <c r="D1673" s="93">
        <v>1956</v>
      </c>
      <c r="E1673" s="4" t="s">
        <v>23</v>
      </c>
      <c r="F1673" s="93" t="s">
        <v>24</v>
      </c>
      <c r="G1673" s="93">
        <v>2</v>
      </c>
      <c r="H1673" s="93">
        <v>1</v>
      </c>
      <c r="I1673" s="18">
        <v>430.9</v>
      </c>
      <c r="J1673" s="18">
        <v>395.6</v>
      </c>
      <c r="K1673" s="18">
        <v>395.6</v>
      </c>
      <c r="L1673" s="38">
        <v>15</v>
      </c>
      <c r="M1673" s="18">
        <f t="shared" si="264"/>
        <v>1484623</v>
      </c>
      <c r="N1673" s="6"/>
      <c r="O1673" s="6"/>
      <c r="P1673" s="6"/>
      <c r="Q1673" s="11">
        <f t="shared" si="269"/>
        <v>1484623</v>
      </c>
      <c r="R1673" s="134">
        <f>120159+211140+1153324</f>
        <v>1484623</v>
      </c>
      <c r="S1673" s="3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1"/>
      <c r="AD1673" s="11"/>
      <c r="AE1673" s="134"/>
      <c r="AF1673" s="212"/>
      <c r="AG1673" s="29" t="s">
        <v>2337</v>
      </c>
      <c r="AH1673" s="118"/>
      <c r="AI1673" s="95"/>
      <c r="AJ1673" s="182" t="s">
        <v>1998</v>
      </c>
      <c r="AK1673" s="182"/>
      <c r="AL1673" s="182"/>
      <c r="AM1673" s="182"/>
      <c r="AN1673" s="182"/>
      <c r="AO1673" s="70">
        <f>MAX(AO$26:AO1672)+1</f>
        <v>1570</v>
      </c>
      <c r="AP1673" s="70" t="s">
        <v>142</v>
      </c>
      <c r="AQ1673" s="70" t="str">
        <f t="shared" si="268"/>
        <v>1570.</v>
      </c>
      <c r="AS1673" s="87"/>
      <c r="AV1673" s="114"/>
    </row>
    <row r="1674" spans="1:48" ht="22.5" customHeight="1" x14ac:dyDescent="0.25">
      <c r="A1674" s="93" t="str">
        <f t="shared" si="267"/>
        <v>1571.</v>
      </c>
      <c r="B1674" s="93">
        <v>3824</v>
      </c>
      <c r="C1674" s="228" t="s">
        <v>2000</v>
      </c>
      <c r="D1674" s="93">
        <v>1983</v>
      </c>
      <c r="E1674" s="4" t="s">
        <v>23</v>
      </c>
      <c r="F1674" s="93" t="s">
        <v>26</v>
      </c>
      <c r="G1674" s="93">
        <v>3</v>
      </c>
      <c r="H1674" s="93">
        <v>2</v>
      </c>
      <c r="I1674" s="18">
        <v>2168.4</v>
      </c>
      <c r="J1674" s="18">
        <v>1353.4</v>
      </c>
      <c r="K1674" s="18">
        <v>1353.4</v>
      </c>
      <c r="L1674" s="38">
        <v>70</v>
      </c>
      <c r="M1674" s="18">
        <f t="shared" si="264"/>
        <v>2087354</v>
      </c>
      <c r="N1674" s="6"/>
      <c r="O1674" s="6"/>
      <c r="P1674" s="6"/>
      <c r="Q1674" s="11">
        <f t="shared" si="269"/>
        <v>2087354</v>
      </c>
      <c r="R1674" s="134">
        <v>2087354</v>
      </c>
      <c r="S1674" s="3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1"/>
      <c r="AD1674" s="11"/>
      <c r="AE1674" s="134"/>
      <c r="AF1674" s="212"/>
      <c r="AG1674" s="29" t="s">
        <v>2337</v>
      </c>
      <c r="AH1674" s="118"/>
      <c r="AI1674" s="95"/>
      <c r="AJ1674" s="182" t="s">
        <v>1395</v>
      </c>
      <c r="AK1674" s="182"/>
      <c r="AL1674" s="182"/>
      <c r="AM1674" s="182"/>
      <c r="AN1674" s="182"/>
      <c r="AO1674" s="70">
        <f>MAX(AO$26:AO1673)+1</f>
        <v>1571</v>
      </c>
      <c r="AP1674" s="70" t="s">
        <v>142</v>
      </c>
      <c r="AQ1674" s="70" t="str">
        <f t="shared" si="268"/>
        <v>1571.</v>
      </c>
      <c r="AS1674" s="87"/>
      <c r="AV1674" s="114"/>
    </row>
    <row r="1675" spans="1:48" ht="22.5" customHeight="1" x14ac:dyDescent="0.25">
      <c r="A1675" s="93" t="str">
        <f t="shared" si="267"/>
        <v>1572.</v>
      </c>
      <c r="B1675" s="93">
        <v>3846</v>
      </c>
      <c r="C1675" s="228" t="s">
        <v>797</v>
      </c>
      <c r="D1675" s="93">
        <v>1960</v>
      </c>
      <c r="E1675" s="4" t="s">
        <v>23</v>
      </c>
      <c r="F1675" s="93" t="s">
        <v>24</v>
      </c>
      <c r="G1675" s="93">
        <v>2</v>
      </c>
      <c r="H1675" s="93">
        <v>1</v>
      </c>
      <c r="I1675" s="18">
        <v>310.2</v>
      </c>
      <c r="J1675" s="18">
        <v>283.89999999999998</v>
      </c>
      <c r="K1675" s="18">
        <v>283.89999999999998</v>
      </c>
      <c r="L1675" s="38">
        <v>24</v>
      </c>
      <c r="M1675" s="18">
        <f t="shared" si="264"/>
        <v>853422</v>
      </c>
      <c r="N1675" s="6"/>
      <c r="O1675" s="6"/>
      <c r="P1675" s="6"/>
      <c r="Q1675" s="11">
        <f t="shared" si="269"/>
        <v>853422</v>
      </c>
      <c r="R1675" s="134">
        <f>739102+114320</f>
        <v>853422</v>
      </c>
      <c r="S1675" s="3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1"/>
      <c r="AD1675" s="11"/>
      <c r="AE1675" s="134"/>
      <c r="AF1675" s="212"/>
      <c r="AG1675" s="29" t="s">
        <v>2337</v>
      </c>
      <c r="AH1675" s="118"/>
      <c r="AI1675" s="95"/>
      <c r="AJ1675" s="182" t="s">
        <v>1409</v>
      </c>
      <c r="AK1675" s="182"/>
      <c r="AL1675" s="182"/>
      <c r="AM1675" s="182"/>
      <c r="AN1675" s="182"/>
      <c r="AO1675" s="70">
        <f>MAX(AO$26:AO1674)+1</f>
        <v>1572</v>
      </c>
      <c r="AP1675" s="70" t="s">
        <v>142</v>
      </c>
      <c r="AQ1675" s="70" t="str">
        <f t="shared" si="268"/>
        <v>1572.</v>
      </c>
      <c r="AS1675" s="87"/>
      <c r="AV1675" s="114"/>
    </row>
    <row r="1676" spans="1:48" ht="22.5" customHeight="1" x14ac:dyDescent="0.25">
      <c r="A1676" s="93" t="str">
        <f t="shared" si="267"/>
        <v>1573.</v>
      </c>
      <c r="B1676" s="93">
        <v>3879</v>
      </c>
      <c r="C1676" s="228" t="s">
        <v>124</v>
      </c>
      <c r="D1676" s="93">
        <v>1972</v>
      </c>
      <c r="E1676" s="4" t="s">
        <v>23</v>
      </c>
      <c r="F1676" s="93" t="s">
        <v>24</v>
      </c>
      <c r="G1676" s="93">
        <v>2</v>
      </c>
      <c r="H1676" s="93">
        <v>3</v>
      </c>
      <c r="I1676" s="18">
        <v>906.3</v>
      </c>
      <c r="J1676" s="18">
        <v>825.03</v>
      </c>
      <c r="K1676" s="18">
        <v>825.03</v>
      </c>
      <c r="L1676" s="38">
        <v>32</v>
      </c>
      <c r="M1676" s="18">
        <f t="shared" si="264"/>
        <v>642804</v>
      </c>
      <c r="N1676" s="6"/>
      <c r="O1676" s="6"/>
      <c r="P1676" s="6"/>
      <c r="Q1676" s="11">
        <f t="shared" si="269"/>
        <v>642804</v>
      </c>
      <c r="R1676" s="134">
        <v>642804</v>
      </c>
      <c r="S1676" s="3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1"/>
      <c r="AD1676" s="11"/>
      <c r="AE1676" s="134"/>
      <c r="AF1676" s="212"/>
      <c r="AG1676" s="29" t="s">
        <v>2337</v>
      </c>
      <c r="AH1676" s="118"/>
      <c r="AI1676" s="95"/>
      <c r="AJ1676" s="182" t="s">
        <v>1405</v>
      </c>
      <c r="AK1676" s="182"/>
      <c r="AL1676" s="182"/>
      <c r="AM1676" s="182"/>
      <c r="AN1676" s="182"/>
      <c r="AO1676" s="70">
        <f>MAX(AO$26:AO1675)+1</f>
        <v>1573</v>
      </c>
      <c r="AP1676" s="70" t="s">
        <v>142</v>
      </c>
      <c r="AQ1676" s="70" t="str">
        <f t="shared" si="268"/>
        <v>1573.</v>
      </c>
      <c r="AS1676" s="87"/>
      <c r="AV1676" s="114"/>
    </row>
    <row r="1677" spans="1:48" ht="22.5" customHeight="1" x14ac:dyDescent="0.25">
      <c r="A1677" s="93" t="str">
        <f t="shared" si="267"/>
        <v>1574.</v>
      </c>
      <c r="B1677" s="93">
        <v>3962</v>
      </c>
      <c r="C1677" s="228" t="s">
        <v>2003</v>
      </c>
      <c r="D1677" s="93">
        <v>1960</v>
      </c>
      <c r="E1677" s="4" t="s">
        <v>23</v>
      </c>
      <c r="F1677" s="93" t="s">
        <v>24</v>
      </c>
      <c r="G1677" s="93">
        <v>2</v>
      </c>
      <c r="H1677" s="93">
        <v>2</v>
      </c>
      <c r="I1677" s="18">
        <v>692.7</v>
      </c>
      <c r="J1677" s="18">
        <v>647.6</v>
      </c>
      <c r="K1677" s="18">
        <v>647.6</v>
      </c>
      <c r="L1677" s="38">
        <v>30</v>
      </c>
      <c r="M1677" s="18">
        <f t="shared" si="264"/>
        <v>4722000</v>
      </c>
      <c r="N1677" s="6"/>
      <c r="O1677" s="6"/>
      <c r="P1677" s="6"/>
      <c r="Q1677" s="11">
        <f t="shared" si="269"/>
        <v>4722000</v>
      </c>
      <c r="R1677" s="134"/>
      <c r="S1677" s="38"/>
      <c r="T1677" s="18"/>
      <c r="U1677" s="18"/>
      <c r="V1677" s="18"/>
      <c r="W1677" s="18"/>
      <c r="X1677" s="18"/>
      <c r="Y1677" s="18">
        <v>1500</v>
      </c>
      <c r="Z1677" s="18">
        <v>4722000</v>
      </c>
      <c r="AA1677" s="18"/>
      <c r="AB1677" s="18"/>
      <c r="AC1677" s="11"/>
      <c r="AD1677" s="11"/>
      <c r="AE1677" s="134"/>
      <c r="AF1677" s="212"/>
      <c r="AG1677" s="29" t="s">
        <v>2337</v>
      </c>
      <c r="AH1677" s="118"/>
      <c r="AI1677" s="95"/>
      <c r="AJ1677" s="182"/>
      <c r="AK1677" s="182"/>
      <c r="AL1677" s="182"/>
      <c r="AM1677" s="182"/>
      <c r="AN1677" s="182"/>
      <c r="AO1677" s="70">
        <f>MAX(AO$26:AO1676)+1</f>
        <v>1574</v>
      </c>
      <c r="AP1677" s="70" t="s">
        <v>142</v>
      </c>
      <c r="AQ1677" s="70" t="str">
        <f t="shared" si="268"/>
        <v>1574.</v>
      </c>
      <c r="AS1677" s="87"/>
      <c r="AV1677" s="114"/>
    </row>
    <row r="1678" spans="1:48" ht="22.5" customHeight="1" x14ac:dyDescent="0.25">
      <c r="A1678" s="93" t="str">
        <f t="shared" si="267"/>
        <v>1575.</v>
      </c>
      <c r="B1678" s="93">
        <v>3969</v>
      </c>
      <c r="C1678" s="228" t="s">
        <v>2004</v>
      </c>
      <c r="D1678" s="93">
        <v>1971</v>
      </c>
      <c r="E1678" s="4" t="s">
        <v>23</v>
      </c>
      <c r="F1678" s="93" t="s">
        <v>24</v>
      </c>
      <c r="G1678" s="93">
        <v>5</v>
      </c>
      <c r="H1678" s="93">
        <v>4</v>
      </c>
      <c r="I1678" s="18">
        <v>3373.79</v>
      </c>
      <c r="J1678" s="18">
        <v>2514.1</v>
      </c>
      <c r="K1678" s="18">
        <v>2514.1</v>
      </c>
      <c r="L1678" s="38">
        <v>112</v>
      </c>
      <c r="M1678" s="18">
        <f t="shared" si="264"/>
        <v>2128200</v>
      </c>
      <c r="N1678" s="6"/>
      <c r="O1678" s="6"/>
      <c r="P1678" s="6"/>
      <c r="Q1678" s="11">
        <f t="shared" si="269"/>
        <v>2128200</v>
      </c>
      <c r="R1678" s="134"/>
      <c r="S1678" s="38"/>
      <c r="T1678" s="18"/>
      <c r="U1678" s="18">
        <v>600</v>
      </c>
      <c r="V1678" s="18">
        <v>2128200</v>
      </c>
      <c r="W1678" s="18"/>
      <c r="X1678" s="18"/>
      <c r="Y1678" s="18"/>
      <c r="Z1678" s="18"/>
      <c r="AA1678" s="18"/>
      <c r="AB1678" s="18"/>
      <c r="AC1678" s="11"/>
      <c r="AD1678" s="11"/>
      <c r="AE1678" s="134"/>
      <c r="AF1678" s="212"/>
      <c r="AG1678" s="29" t="s">
        <v>2337</v>
      </c>
      <c r="AH1678" s="118"/>
      <c r="AI1678" s="95"/>
      <c r="AJ1678" s="182"/>
      <c r="AK1678" s="182"/>
      <c r="AL1678" s="182"/>
      <c r="AM1678" s="182"/>
      <c r="AN1678" s="182"/>
      <c r="AO1678" s="70">
        <f>MAX(AO$26:AO1677)+1</f>
        <v>1575</v>
      </c>
      <c r="AP1678" s="70" t="s">
        <v>142</v>
      </c>
      <c r="AQ1678" s="70" t="str">
        <f t="shared" si="268"/>
        <v>1575.</v>
      </c>
      <c r="AS1678" s="87"/>
      <c r="AV1678" s="114"/>
    </row>
    <row r="1679" spans="1:48" ht="22.5" customHeight="1" x14ac:dyDescent="0.25">
      <c r="A1679" s="93" t="str">
        <f t="shared" si="267"/>
        <v>1576.</v>
      </c>
      <c r="B1679" s="93">
        <v>3817</v>
      </c>
      <c r="C1679" s="228" t="s">
        <v>2006</v>
      </c>
      <c r="D1679" s="93">
        <v>1972</v>
      </c>
      <c r="E1679" s="4" t="s">
        <v>23</v>
      </c>
      <c r="F1679" s="93" t="s">
        <v>24</v>
      </c>
      <c r="G1679" s="93">
        <v>2</v>
      </c>
      <c r="H1679" s="93">
        <v>2</v>
      </c>
      <c r="I1679" s="18">
        <v>563.4</v>
      </c>
      <c r="J1679" s="18">
        <v>513.9</v>
      </c>
      <c r="K1679" s="18">
        <v>513.9</v>
      </c>
      <c r="L1679" s="38">
        <v>35</v>
      </c>
      <c r="M1679" s="18">
        <f t="shared" si="264"/>
        <v>1317456</v>
      </c>
      <c r="N1679" s="6"/>
      <c r="O1679" s="6"/>
      <c r="P1679" s="6"/>
      <c r="Q1679" s="11">
        <f t="shared" si="269"/>
        <v>1317456</v>
      </c>
      <c r="R1679" s="134">
        <f>147888+1169568</f>
        <v>1317456</v>
      </c>
      <c r="S1679" s="3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1"/>
      <c r="AD1679" s="11"/>
      <c r="AE1679" s="134"/>
      <c r="AF1679" s="212"/>
      <c r="AG1679" s="29" t="s">
        <v>2337</v>
      </c>
      <c r="AH1679" s="118"/>
      <c r="AI1679" s="95"/>
      <c r="AJ1679" s="182" t="s">
        <v>1398</v>
      </c>
      <c r="AK1679" s="182"/>
      <c r="AL1679" s="182"/>
      <c r="AM1679" s="182"/>
      <c r="AN1679" s="182"/>
      <c r="AO1679" s="70">
        <f>MAX(AO$26:AO1678)+1</f>
        <v>1576</v>
      </c>
      <c r="AP1679" s="70" t="s">
        <v>142</v>
      </c>
      <c r="AQ1679" s="70" t="str">
        <f t="shared" si="268"/>
        <v>1576.</v>
      </c>
      <c r="AS1679" s="87"/>
      <c r="AV1679" s="114"/>
    </row>
    <row r="1680" spans="1:48" ht="22.5" customHeight="1" x14ac:dyDescent="0.25">
      <c r="A1680" s="93" t="str">
        <f t="shared" si="267"/>
        <v>1577.</v>
      </c>
      <c r="B1680" s="93">
        <v>3982</v>
      </c>
      <c r="C1680" s="228" t="s">
        <v>2009</v>
      </c>
      <c r="D1680" s="93">
        <v>1960</v>
      </c>
      <c r="E1680" s="4" t="s">
        <v>23</v>
      </c>
      <c r="F1680" s="93" t="s">
        <v>24</v>
      </c>
      <c r="G1680" s="93">
        <v>2</v>
      </c>
      <c r="H1680" s="93">
        <v>2</v>
      </c>
      <c r="I1680" s="18">
        <v>620.04999999999995</v>
      </c>
      <c r="J1680" s="18">
        <v>570.79999999999995</v>
      </c>
      <c r="K1680" s="18">
        <v>570.79999999999995</v>
      </c>
      <c r="L1680" s="38">
        <v>34</v>
      </c>
      <c r="M1680" s="18">
        <f t="shared" si="264"/>
        <v>1759660</v>
      </c>
      <c r="N1680" s="6"/>
      <c r="O1680" s="6"/>
      <c r="P1680" s="6"/>
      <c r="Q1680" s="11">
        <f t="shared" si="269"/>
        <v>1759660</v>
      </c>
      <c r="R1680" s="134">
        <f>1055860+703800</f>
        <v>1759660</v>
      </c>
      <c r="S1680" s="3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1"/>
      <c r="AD1680" s="11"/>
      <c r="AE1680" s="134"/>
      <c r="AF1680" s="212"/>
      <c r="AG1680" s="29" t="s">
        <v>2337</v>
      </c>
      <c r="AH1680" s="118"/>
      <c r="AI1680" s="95"/>
      <c r="AJ1680" s="182" t="s">
        <v>1401</v>
      </c>
      <c r="AK1680" s="182"/>
      <c r="AL1680" s="182"/>
      <c r="AM1680" s="182"/>
      <c r="AN1680" s="182"/>
      <c r="AO1680" s="70">
        <f>MAX(AO$26:AO1679)+1</f>
        <v>1577</v>
      </c>
      <c r="AP1680" s="70" t="s">
        <v>142</v>
      </c>
      <c r="AQ1680" s="70" t="str">
        <f t="shared" si="268"/>
        <v>1577.</v>
      </c>
      <c r="AS1680" s="87"/>
      <c r="AV1680" s="114"/>
    </row>
    <row r="1681" spans="1:48" ht="22.5" customHeight="1" x14ac:dyDescent="0.25">
      <c r="A1681" s="93" t="str">
        <f t="shared" si="267"/>
        <v>1578.</v>
      </c>
      <c r="B1681" s="93">
        <v>4001</v>
      </c>
      <c r="C1681" s="228" t="s">
        <v>2010</v>
      </c>
      <c r="D1681" s="93">
        <v>1960</v>
      </c>
      <c r="E1681" s="4" t="s">
        <v>23</v>
      </c>
      <c r="F1681" s="93" t="s">
        <v>24</v>
      </c>
      <c r="G1681" s="93">
        <v>2</v>
      </c>
      <c r="H1681" s="93">
        <v>1</v>
      </c>
      <c r="I1681" s="18">
        <v>335.4</v>
      </c>
      <c r="J1681" s="18">
        <v>305.5</v>
      </c>
      <c r="K1681" s="18">
        <v>235.9</v>
      </c>
      <c r="L1681" s="38">
        <v>12</v>
      </c>
      <c r="M1681" s="18">
        <f t="shared" si="264"/>
        <v>834479</v>
      </c>
      <c r="N1681" s="6"/>
      <c r="O1681" s="6"/>
      <c r="P1681" s="6"/>
      <c r="Q1681" s="11">
        <f t="shared" si="269"/>
        <v>834479</v>
      </c>
      <c r="R1681" s="134">
        <f>759407+75072</f>
        <v>834479</v>
      </c>
      <c r="S1681" s="3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1"/>
      <c r="AD1681" s="11"/>
      <c r="AE1681" s="134"/>
      <c r="AF1681" s="212"/>
      <c r="AG1681" s="29" t="s">
        <v>2337</v>
      </c>
      <c r="AH1681" s="118"/>
      <c r="AI1681" s="95"/>
      <c r="AJ1681" s="182" t="s">
        <v>1401</v>
      </c>
      <c r="AK1681" s="182"/>
      <c r="AL1681" s="182"/>
      <c r="AM1681" s="182"/>
      <c r="AN1681" s="182"/>
      <c r="AO1681" s="70">
        <f>MAX(AO$26:AO1680)+1</f>
        <v>1578</v>
      </c>
      <c r="AP1681" s="70" t="s">
        <v>142</v>
      </c>
      <c r="AQ1681" s="70" t="str">
        <f t="shared" si="268"/>
        <v>1578.</v>
      </c>
      <c r="AS1681" s="87"/>
      <c r="AV1681" s="114"/>
    </row>
    <row r="1682" spans="1:48" ht="22.5" customHeight="1" x14ac:dyDescent="0.25">
      <c r="A1682" s="93" t="str">
        <f t="shared" si="267"/>
        <v>1579.</v>
      </c>
      <c r="B1682" s="93">
        <v>3866</v>
      </c>
      <c r="C1682" s="228" t="s">
        <v>2012</v>
      </c>
      <c r="D1682" s="93">
        <v>1965</v>
      </c>
      <c r="E1682" s="4" t="s">
        <v>23</v>
      </c>
      <c r="F1682" s="93" t="s">
        <v>24</v>
      </c>
      <c r="G1682" s="93">
        <v>2</v>
      </c>
      <c r="H1682" s="93">
        <v>1</v>
      </c>
      <c r="I1682" s="18">
        <v>526.95000000000005</v>
      </c>
      <c r="J1682" s="18">
        <v>282.10000000000002</v>
      </c>
      <c r="K1682" s="18">
        <v>282.10000000000002</v>
      </c>
      <c r="L1682" s="38">
        <v>15</v>
      </c>
      <c r="M1682" s="18">
        <f t="shared" si="264"/>
        <v>442180</v>
      </c>
      <c r="N1682" s="6"/>
      <c r="O1682" s="6"/>
      <c r="P1682" s="6"/>
      <c r="Q1682" s="11">
        <f t="shared" si="269"/>
        <v>442180</v>
      </c>
      <c r="R1682" s="134">
        <f>324880+117300</f>
        <v>442180</v>
      </c>
      <c r="S1682" s="3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1"/>
      <c r="AD1682" s="11"/>
      <c r="AE1682" s="134"/>
      <c r="AF1682" s="212"/>
      <c r="AG1682" s="29" t="s">
        <v>2337</v>
      </c>
      <c r="AH1682" s="118"/>
      <c r="AI1682" s="95"/>
      <c r="AJ1682" s="182" t="s">
        <v>1401</v>
      </c>
      <c r="AK1682" s="182"/>
      <c r="AL1682" s="182"/>
      <c r="AM1682" s="182"/>
      <c r="AN1682" s="182"/>
      <c r="AO1682" s="70">
        <f>MAX(AO$26:AO1681)+1</f>
        <v>1579</v>
      </c>
      <c r="AP1682" s="70" t="s">
        <v>142</v>
      </c>
      <c r="AQ1682" s="70" t="str">
        <f t="shared" si="268"/>
        <v>1579.</v>
      </c>
      <c r="AS1682" s="87"/>
      <c r="AV1682" s="114"/>
    </row>
    <row r="1683" spans="1:48" ht="22.5" customHeight="1" x14ac:dyDescent="0.25">
      <c r="A1683" s="93" t="str">
        <f t="shared" si="267"/>
        <v>1580.</v>
      </c>
      <c r="B1683" s="93">
        <v>3841</v>
      </c>
      <c r="C1683" s="228" t="s">
        <v>2013</v>
      </c>
      <c r="D1683" s="93">
        <v>1986</v>
      </c>
      <c r="E1683" s="4" t="s">
        <v>23</v>
      </c>
      <c r="F1683" s="93" t="s">
        <v>25</v>
      </c>
      <c r="G1683" s="93">
        <v>2</v>
      </c>
      <c r="H1683" s="93">
        <v>1</v>
      </c>
      <c r="I1683" s="18">
        <v>295.8</v>
      </c>
      <c r="J1683" s="18">
        <v>261.60000000000002</v>
      </c>
      <c r="K1683" s="18">
        <v>261.60000000000002</v>
      </c>
      <c r="L1683" s="38">
        <v>16</v>
      </c>
      <c r="M1683" s="18">
        <f t="shared" si="264"/>
        <v>160212</v>
      </c>
      <c r="N1683" s="6"/>
      <c r="O1683" s="6"/>
      <c r="P1683" s="6"/>
      <c r="Q1683" s="11">
        <f t="shared" si="269"/>
        <v>160212</v>
      </c>
      <c r="R1683" s="134">
        <v>160212</v>
      </c>
      <c r="S1683" s="3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1"/>
      <c r="AD1683" s="11"/>
      <c r="AE1683" s="134"/>
      <c r="AF1683" s="212"/>
      <c r="AG1683" s="29" t="s">
        <v>2337</v>
      </c>
      <c r="AH1683" s="118"/>
      <c r="AI1683" s="95"/>
      <c r="AJ1683" s="182" t="s">
        <v>1396</v>
      </c>
      <c r="AK1683" s="182"/>
      <c r="AL1683" s="182"/>
      <c r="AM1683" s="182"/>
      <c r="AN1683" s="182"/>
      <c r="AO1683" s="70">
        <f>MAX(AO$26:AO1682)+1</f>
        <v>1580</v>
      </c>
      <c r="AP1683" s="70" t="s">
        <v>142</v>
      </c>
      <c r="AQ1683" s="70" t="str">
        <f t="shared" si="268"/>
        <v>1580.</v>
      </c>
      <c r="AS1683" s="87"/>
      <c r="AV1683" s="114"/>
    </row>
    <row r="1684" spans="1:48" ht="22.5" customHeight="1" x14ac:dyDescent="0.25">
      <c r="A1684" s="93" t="str">
        <f t="shared" si="267"/>
        <v>1581.</v>
      </c>
      <c r="B1684" s="93">
        <v>3929</v>
      </c>
      <c r="C1684" s="228" t="s">
        <v>806</v>
      </c>
      <c r="D1684" s="93">
        <v>1966</v>
      </c>
      <c r="E1684" s="4" t="s">
        <v>23</v>
      </c>
      <c r="F1684" s="93" t="s">
        <v>24</v>
      </c>
      <c r="G1684" s="93">
        <v>4</v>
      </c>
      <c r="H1684" s="93">
        <v>2</v>
      </c>
      <c r="I1684" s="18">
        <v>1382</v>
      </c>
      <c r="J1684" s="18">
        <v>1184</v>
      </c>
      <c r="K1684" s="18">
        <v>1184</v>
      </c>
      <c r="L1684" s="38">
        <v>63</v>
      </c>
      <c r="M1684" s="18">
        <f t="shared" si="264"/>
        <v>1827450</v>
      </c>
      <c r="N1684" s="6"/>
      <c r="O1684" s="6"/>
      <c r="P1684" s="6"/>
      <c r="Q1684" s="11">
        <f t="shared" si="269"/>
        <v>1827450</v>
      </c>
      <c r="R1684" s="134">
        <v>1827450</v>
      </c>
      <c r="S1684" s="3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1"/>
      <c r="AD1684" s="11"/>
      <c r="AE1684" s="134"/>
      <c r="AF1684" s="212"/>
      <c r="AG1684" s="29" t="s">
        <v>2337</v>
      </c>
      <c r="AH1684" s="118"/>
      <c r="AI1684" s="95"/>
      <c r="AJ1684" s="182" t="s">
        <v>1395</v>
      </c>
      <c r="AK1684" s="182"/>
      <c r="AL1684" s="182"/>
      <c r="AM1684" s="182"/>
      <c r="AN1684" s="182"/>
      <c r="AO1684" s="70">
        <f>MAX(AO$26:AO1683)+1</f>
        <v>1581</v>
      </c>
      <c r="AP1684" s="70" t="s">
        <v>142</v>
      </c>
      <c r="AQ1684" s="70" t="str">
        <f t="shared" si="268"/>
        <v>1581.</v>
      </c>
      <c r="AS1684" s="87"/>
      <c r="AV1684" s="114"/>
    </row>
    <row r="1685" spans="1:48" ht="22.5" customHeight="1" x14ac:dyDescent="0.25">
      <c r="A1685" s="93" t="str">
        <f t="shared" si="267"/>
        <v>1582.</v>
      </c>
      <c r="B1685" s="93">
        <v>3919</v>
      </c>
      <c r="C1685" s="228" t="s">
        <v>125</v>
      </c>
      <c r="D1685" s="93">
        <v>1960</v>
      </c>
      <c r="E1685" s="4" t="s">
        <v>23</v>
      </c>
      <c r="F1685" s="93" t="s">
        <v>24</v>
      </c>
      <c r="G1685" s="93">
        <v>2</v>
      </c>
      <c r="H1685" s="93">
        <v>1</v>
      </c>
      <c r="I1685" s="18">
        <v>504.9</v>
      </c>
      <c r="J1685" s="18">
        <v>454.06</v>
      </c>
      <c r="K1685" s="18">
        <v>229.5</v>
      </c>
      <c r="L1685" s="38">
        <v>13</v>
      </c>
      <c r="M1685" s="18">
        <f t="shared" si="264"/>
        <v>708630</v>
      </c>
      <c r="N1685" s="6"/>
      <c r="O1685" s="6"/>
      <c r="P1685" s="6"/>
      <c r="Q1685" s="11">
        <f t="shared" ref="Q1685:Q1686" si="270">M1685</f>
        <v>708630</v>
      </c>
      <c r="R1685" s="134">
        <v>708630</v>
      </c>
      <c r="S1685" s="3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1"/>
      <c r="AD1685" s="11"/>
      <c r="AE1685" s="134"/>
      <c r="AF1685" s="212"/>
      <c r="AG1685" s="29" t="s">
        <v>2337</v>
      </c>
      <c r="AH1685" s="118"/>
      <c r="AI1685" s="95"/>
      <c r="AJ1685" s="182" t="s">
        <v>1396</v>
      </c>
      <c r="AK1685" s="182"/>
      <c r="AL1685" s="182"/>
      <c r="AM1685" s="182"/>
      <c r="AN1685" s="182"/>
      <c r="AO1685" s="70">
        <f>MAX(AO$26:AO1684)+1</f>
        <v>1582</v>
      </c>
      <c r="AP1685" s="70" t="s">
        <v>142</v>
      </c>
      <c r="AQ1685" s="70" t="str">
        <f t="shared" si="268"/>
        <v>1582.</v>
      </c>
      <c r="AS1685" s="87"/>
      <c r="AV1685" s="114"/>
    </row>
    <row r="1686" spans="1:48" ht="22.5" customHeight="1" x14ac:dyDescent="0.25">
      <c r="A1686" s="93" t="str">
        <f t="shared" si="267"/>
        <v>1583.</v>
      </c>
      <c r="B1686" s="93">
        <v>3823</v>
      </c>
      <c r="C1686" s="228" t="s">
        <v>2022</v>
      </c>
      <c r="D1686" s="93">
        <v>1977</v>
      </c>
      <c r="E1686" s="4" t="s">
        <v>23</v>
      </c>
      <c r="F1686" s="93" t="s">
        <v>26</v>
      </c>
      <c r="G1686" s="93">
        <v>2</v>
      </c>
      <c r="H1686" s="93">
        <v>3</v>
      </c>
      <c r="I1686" s="18">
        <v>1589.71</v>
      </c>
      <c r="J1686" s="18">
        <v>873.51</v>
      </c>
      <c r="K1686" s="18">
        <v>873.51</v>
      </c>
      <c r="L1686" s="38">
        <v>43</v>
      </c>
      <c r="M1686" s="18">
        <f t="shared" si="264"/>
        <v>369720</v>
      </c>
      <c r="N1686" s="6"/>
      <c r="O1686" s="6"/>
      <c r="P1686" s="6"/>
      <c r="Q1686" s="11">
        <f t="shared" si="270"/>
        <v>369720</v>
      </c>
      <c r="R1686" s="134">
        <v>369720</v>
      </c>
      <c r="S1686" s="3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1"/>
      <c r="AD1686" s="11"/>
      <c r="AE1686" s="134"/>
      <c r="AF1686" s="212"/>
      <c r="AG1686" s="29" t="s">
        <v>2337</v>
      </c>
      <c r="AH1686" s="118"/>
      <c r="AI1686" s="95"/>
      <c r="AJ1686" s="182" t="s">
        <v>1396</v>
      </c>
      <c r="AK1686" s="182"/>
      <c r="AL1686" s="182"/>
      <c r="AM1686" s="182"/>
      <c r="AN1686" s="182"/>
      <c r="AO1686" s="70">
        <f>MAX(AO$26:AO1685)+1</f>
        <v>1583</v>
      </c>
      <c r="AP1686" s="70" t="s">
        <v>142</v>
      </c>
      <c r="AQ1686" s="70" t="str">
        <f t="shared" si="268"/>
        <v>1583.</v>
      </c>
      <c r="AS1686" s="87"/>
      <c r="AV1686" s="114"/>
    </row>
    <row r="1687" spans="1:48" ht="22.5" customHeight="1" x14ac:dyDescent="0.25">
      <c r="A1687" s="93" t="str">
        <f t="shared" si="267"/>
        <v/>
      </c>
      <c r="B1687" s="93"/>
      <c r="C1687" s="236" t="s">
        <v>127</v>
      </c>
      <c r="D1687" s="4"/>
      <c r="E1687" s="9"/>
      <c r="F1687" s="4"/>
      <c r="G1687" s="10"/>
      <c r="H1687" s="10"/>
      <c r="I1687" s="28">
        <f>I1688+I1691+I1696</f>
        <v>35756.870000000003</v>
      </c>
      <c r="J1687" s="6">
        <f>J1688+J1691+J1696</f>
        <v>32159.64</v>
      </c>
      <c r="K1687" s="28">
        <f>K1688+K1691+K1696</f>
        <v>30199.440000000002</v>
      </c>
      <c r="L1687" s="40">
        <f>L1688+L1691+L1696</f>
        <v>1138</v>
      </c>
      <c r="M1687" s="28">
        <f>M1688+M1691+M1696</f>
        <v>59241426.07</v>
      </c>
      <c r="N1687" s="28"/>
      <c r="O1687" s="28"/>
      <c r="P1687" s="28"/>
      <c r="Q1687" s="28">
        <f>Q1688+Q1691+Q1696</f>
        <v>59241426.07</v>
      </c>
      <c r="R1687" s="28">
        <f>R1688+R1691+R1696</f>
        <v>16948286.379999999</v>
      </c>
      <c r="S1687" s="28"/>
      <c r="T1687" s="28"/>
      <c r="U1687" s="28">
        <f t="shared" ref="U1687:AB1687" si="271">U1688+U1691+U1696</f>
        <v>6362.2</v>
      </c>
      <c r="V1687" s="28">
        <f t="shared" si="271"/>
        <v>30644721.230000004</v>
      </c>
      <c r="W1687" s="28">
        <f t="shared" si="271"/>
        <v>827.64</v>
      </c>
      <c r="X1687" s="28">
        <f t="shared" si="271"/>
        <v>1560674.59</v>
      </c>
      <c r="Y1687" s="28">
        <f t="shared" si="271"/>
        <v>2753</v>
      </c>
      <c r="Z1687" s="28">
        <f t="shared" si="271"/>
        <v>8666444</v>
      </c>
      <c r="AA1687" s="28">
        <f t="shared" si="271"/>
        <v>380.6</v>
      </c>
      <c r="AB1687" s="28">
        <f t="shared" si="271"/>
        <v>975772.21</v>
      </c>
      <c r="AC1687" s="28"/>
      <c r="AD1687" s="28"/>
      <c r="AE1687" s="28"/>
      <c r="AF1687" s="28">
        <f>AF1688+AF1691+AF1696</f>
        <v>445527.66000000003</v>
      </c>
      <c r="AG1687" s="29"/>
      <c r="AH1687" s="118"/>
      <c r="AI1687" s="163"/>
      <c r="AJ1687" s="182"/>
      <c r="AK1687" s="182"/>
      <c r="AL1687" s="182"/>
      <c r="AM1687" s="182"/>
      <c r="AN1687" s="182"/>
      <c r="AQ1687" s="70" t="str">
        <f t="shared" si="268"/>
        <v/>
      </c>
      <c r="AR1687" s="70"/>
      <c r="AS1687" s="70"/>
      <c r="AV1687" s="114"/>
    </row>
    <row r="1688" spans="1:48" ht="22.5" customHeight="1" x14ac:dyDescent="0.25">
      <c r="A1688" s="93" t="str">
        <f t="shared" si="267"/>
        <v/>
      </c>
      <c r="B1688" s="93"/>
      <c r="C1688" s="236" t="s">
        <v>188</v>
      </c>
      <c r="D1688" s="4"/>
      <c r="E1688" s="9"/>
      <c r="F1688" s="4"/>
      <c r="G1688" s="10"/>
      <c r="H1688" s="10"/>
      <c r="I1688" s="6">
        <f>SUM(I1689:I1690)</f>
        <v>814.8</v>
      </c>
      <c r="J1688" s="6">
        <f>SUM(J1689:J1690)</f>
        <v>746.7</v>
      </c>
      <c r="K1688" s="6">
        <f>SUM(K1689:K1690)</f>
        <v>746.7</v>
      </c>
      <c r="L1688" s="34">
        <f>SUM(L1689:L1690)</f>
        <v>24</v>
      </c>
      <c r="M1688" s="6">
        <f>SUM(M1689:M1690)</f>
        <v>1188815.68</v>
      </c>
      <c r="N1688" s="6"/>
      <c r="O1688" s="6"/>
      <c r="P1688" s="6"/>
      <c r="Q1688" s="6">
        <f>SUM(Q1689:Q1690)</f>
        <v>1188815.68</v>
      </c>
      <c r="R1688" s="6">
        <f>SUM(R1689:R1690)</f>
        <v>262838.99</v>
      </c>
      <c r="S1688" s="6"/>
      <c r="T1688" s="6"/>
      <c r="U1688" s="6">
        <f>SUM(U1689:U1690)</f>
        <v>289</v>
      </c>
      <c r="V1688" s="6">
        <f>SUM(V1689:V1690)</f>
        <v>925976.69</v>
      </c>
      <c r="W1688" s="6"/>
      <c r="X1688" s="6"/>
      <c r="Y1688" s="6"/>
      <c r="Z1688" s="6"/>
      <c r="AA1688" s="6"/>
      <c r="AB1688" s="6"/>
      <c r="AC1688" s="6"/>
      <c r="AD1688" s="6"/>
      <c r="AE1688" s="6"/>
      <c r="AF1688" s="201"/>
      <c r="AG1688" s="29"/>
      <c r="AH1688" s="118"/>
      <c r="AI1688" s="163"/>
      <c r="AJ1688" s="182"/>
      <c r="AK1688" s="182"/>
      <c r="AL1688" s="182"/>
      <c r="AM1688" s="182"/>
      <c r="AN1688" s="182"/>
      <c r="AQ1688" s="70" t="str">
        <f t="shared" si="268"/>
        <v/>
      </c>
      <c r="AR1688" s="70"/>
      <c r="AS1688" s="70"/>
      <c r="AV1688" s="114"/>
    </row>
    <row r="1689" spans="1:48" ht="22.5" customHeight="1" x14ac:dyDescent="0.25">
      <c r="A1689" s="93" t="str">
        <f t="shared" si="267"/>
        <v>1584.</v>
      </c>
      <c r="B1689" s="93">
        <v>4027</v>
      </c>
      <c r="C1689" s="220" t="s">
        <v>826</v>
      </c>
      <c r="D1689" s="8">
        <v>1966</v>
      </c>
      <c r="E1689" s="9" t="s">
        <v>23</v>
      </c>
      <c r="F1689" s="8" t="s">
        <v>24</v>
      </c>
      <c r="G1689" s="14">
        <v>2</v>
      </c>
      <c r="H1689" s="14">
        <v>2</v>
      </c>
      <c r="I1689" s="11">
        <v>470.1</v>
      </c>
      <c r="J1689" s="11">
        <v>431.7</v>
      </c>
      <c r="K1689" s="11">
        <v>431.7</v>
      </c>
      <c r="L1689" s="35">
        <v>12</v>
      </c>
      <c r="M1689" s="11">
        <f>R1689+T1689+V1689+X1689+Z1689+AB1689+AE1689+AF1689</f>
        <v>262838.99</v>
      </c>
      <c r="N1689" s="6"/>
      <c r="O1689" s="6"/>
      <c r="P1689" s="6"/>
      <c r="Q1689" s="11">
        <f>M1689</f>
        <v>262838.99</v>
      </c>
      <c r="R1689" s="11">
        <v>262838.99</v>
      </c>
      <c r="S1689" s="35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74"/>
      <c r="AG1689" s="29" t="s">
        <v>197</v>
      </c>
      <c r="AH1689" s="118"/>
      <c r="AI1689" s="95"/>
      <c r="AJ1689" s="182" t="s">
        <v>1393</v>
      </c>
      <c r="AK1689" s="182"/>
      <c r="AL1689" s="182"/>
      <c r="AM1689" s="182"/>
      <c r="AN1689" s="182"/>
      <c r="AO1689" s="70">
        <f>MAX(AO$26:AO1688)+1</f>
        <v>1584</v>
      </c>
      <c r="AP1689" s="70" t="s">
        <v>142</v>
      </c>
      <c r="AQ1689" s="70" t="str">
        <f t="shared" si="268"/>
        <v>1584.</v>
      </c>
      <c r="AR1689" s="154"/>
      <c r="AS1689" s="70"/>
      <c r="AV1689" s="114"/>
    </row>
    <row r="1690" spans="1:48" ht="22.5" customHeight="1" x14ac:dyDescent="0.25">
      <c r="A1690" s="93" t="str">
        <f t="shared" si="267"/>
        <v>1585.</v>
      </c>
      <c r="B1690" s="93">
        <v>4051</v>
      </c>
      <c r="C1690" s="220" t="s">
        <v>820</v>
      </c>
      <c r="D1690" s="8">
        <v>1977</v>
      </c>
      <c r="E1690" s="9" t="s">
        <v>23</v>
      </c>
      <c r="F1690" s="8" t="s">
        <v>24</v>
      </c>
      <c r="G1690" s="14">
        <v>2</v>
      </c>
      <c r="H1690" s="14">
        <v>1</v>
      </c>
      <c r="I1690" s="11">
        <v>344.7</v>
      </c>
      <c r="J1690" s="11">
        <v>315</v>
      </c>
      <c r="K1690" s="11">
        <v>315</v>
      </c>
      <c r="L1690" s="35">
        <v>12</v>
      </c>
      <c r="M1690" s="11">
        <f>R1690+T1690+V1690+X1690+Z1690+AB1690+AE1690+AF1690</f>
        <v>925976.69</v>
      </c>
      <c r="N1690" s="6"/>
      <c r="O1690" s="6"/>
      <c r="P1690" s="6"/>
      <c r="Q1690" s="11">
        <f>M1690</f>
        <v>925976.69</v>
      </c>
      <c r="R1690" s="11"/>
      <c r="S1690" s="35"/>
      <c r="T1690" s="11"/>
      <c r="U1690" s="11">
        <v>289</v>
      </c>
      <c r="V1690" s="11">
        <v>925976.69</v>
      </c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74"/>
      <c r="AG1690" s="29" t="s">
        <v>197</v>
      </c>
      <c r="AH1690" s="118"/>
      <c r="AI1690" s="95"/>
      <c r="AJ1690" s="182"/>
      <c r="AK1690" s="182"/>
      <c r="AL1690" s="182"/>
      <c r="AM1690" s="182"/>
      <c r="AN1690" s="182"/>
      <c r="AO1690" s="70">
        <f>MAX(AO$26:AO1689)+1</f>
        <v>1585</v>
      </c>
      <c r="AP1690" s="70" t="s">
        <v>142</v>
      </c>
      <c r="AQ1690" s="70" t="str">
        <f t="shared" si="268"/>
        <v>1585.</v>
      </c>
      <c r="AS1690" s="70"/>
      <c r="AV1690" s="114"/>
    </row>
    <row r="1691" spans="1:48" ht="22.5" customHeight="1" x14ac:dyDescent="0.25">
      <c r="A1691" s="93" t="str">
        <f t="shared" si="267"/>
        <v/>
      </c>
      <c r="B1691" s="93"/>
      <c r="C1691" s="236" t="s">
        <v>189</v>
      </c>
      <c r="D1691" s="4"/>
      <c r="E1691" s="9"/>
      <c r="F1691" s="4"/>
      <c r="G1691" s="10"/>
      <c r="H1691" s="10"/>
      <c r="I1691" s="28">
        <f>SUM(I1692:I1695)</f>
        <v>2222.9</v>
      </c>
      <c r="J1691" s="28">
        <f>SUM(J1692:J1695)</f>
        <v>2054.4</v>
      </c>
      <c r="K1691" s="28">
        <f>SUM(K1692:K1695)</f>
        <v>2054</v>
      </c>
      <c r="L1691" s="34">
        <f>SUM(L1692:L1695)</f>
        <v>79</v>
      </c>
      <c r="M1691" s="28">
        <f>SUM(M1692:M1695)</f>
        <v>4511853.5599999996</v>
      </c>
      <c r="N1691" s="28"/>
      <c r="O1691" s="28"/>
      <c r="P1691" s="28"/>
      <c r="Q1691" s="28">
        <f>SUM(Q1692:Q1695)</f>
        <v>4511853.5599999996</v>
      </c>
      <c r="R1691" s="28"/>
      <c r="S1691" s="28"/>
      <c r="T1691" s="28"/>
      <c r="U1691" s="28">
        <f>SUM(U1692:U1695)</f>
        <v>1371</v>
      </c>
      <c r="V1691" s="28">
        <f>SUM(V1692:V1695)</f>
        <v>4102534.55</v>
      </c>
      <c r="W1691" s="28"/>
      <c r="X1691" s="28"/>
      <c r="Y1691" s="28"/>
      <c r="Z1691" s="28"/>
      <c r="AA1691" s="28">
        <f>SUM(AA1692:AA1695)</f>
        <v>169</v>
      </c>
      <c r="AB1691" s="28">
        <f>SUM(AB1692:AB1695)</f>
        <v>409319.01</v>
      </c>
      <c r="AC1691" s="28"/>
      <c r="AD1691" s="28"/>
      <c r="AE1691" s="28"/>
      <c r="AF1691" s="213"/>
      <c r="AG1691" s="29"/>
      <c r="AH1691" s="118"/>
      <c r="AI1691" s="163"/>
      <c r="AJ1691" s="182"/>
      <c r="AK1691" s="182"/>
      <c r="AL1691" s="182"/>
      <c r="AM1691" s="182"/>
      <c r="AN1691" s="182"/>
      <c r="AQ1691" s="70" t="str">
        <f t="shared" si="268"/>
        <v/>
      </c>
      <c r="AR1691" s="70"/>
      <c r="AS1691" s="70"/>
      <c r="AV1691" s="114"/>
    </row>
    <row r="1692" spans="1:48" ht="22.5" customHeight="1" x14ac:dyDescent="0.25">
      <c r="A1692" s="93" t="str">
        <f t="shared" si="267"/>
        <v>1586.</v>
      </c>
      <c r="B1692" s="93">
        <v>4040</v>
      </c>
      <c r="C1692" s="220" t="s">
        <v>819</v>
      </c>
      <c r="D1692" s="8">
        <v>1968</v>
      </c>
      <c r="E1692" s="9" t="s">
        <v>23</v>
      </c>
      <c r="F1692" s="8" t="s">
        <v>24</v>
      </c>
      <c r="G1692" s="14">
        <v>2</v>
      </c>
      <c r="H1692" s="14">
        <v>1</v>
      </c>
      <c r="I1692" s="11">
        <v>328.9</v>
      </c>
      <c r="J1692" s="11">
        <v>301.39999999999998</v>
      </c>
      <c r="K1692" s="11">
        <v>301</v>
      </c>
      <c r="L1692" s="35">
        <v>10</v>
      </c>
      <c r="M1692" s="11">
        <f>R1692+T1692+V1692+X1692+Z1692+AB1692+AE1692+AF1692</f>
        <v>124026.94</v>
      </c>
      <c r="N1692" s="6"/>
      <c r="O1692" s="6"/>
      <c r="P1692" s="6"/>
      <c r="Q1692" s="11">
        <f>M1692</f>
        <v>124026.94</v>
      </c>
      <c r="R1692" s="11"/>
      <c r="S1692" s="35"/>
      <c r="T1692" s="11"/>
      <c r="U1692" s="11"/>
      <c r="V1692" s="11"/>
      <c r="W1692" s="11"/>
      <c r="X1692" s="11"/>
      <c r="Y1692" s="11"/>
      <c r="Z1692" s="11"/>
      <c r="AA1692" s="11">
        <v>57</v>
      </c>
      <c r="AB1692" s="11">
        <v>124026.94</v>
      </c>
      <c r="AC1692" s="11"/>
      <c r="AD1692" s="11"/>
      <c r="AE1692" s="11"/>
      <c r="AF1692" s="74"/>
      <c r="AG1692" s="29" t="s">
        <v>197</v>
      </c>
      <c r="AH1692" s="118"/>
      <c r="AI1692" s="95"/>
      <c r="AJ1692" s="182"/>
      <c r="AK1692" s="182"/>
      <c r="AL1692" s="182"/>
      <c r="AM1692" s="182"/>
      <c r="AN1692" s="182"/>
      <c r="AO1692" s="70">
        <f>MAX(AO$26:AO1691)+1</f>
        <v>1586</v>
      </c>
      <c r="AP1692" s="70" t="s">
        <v>142</v>
      </c>
      <c r="AQ1692" s="70" t="str">
        <f t="shared" si="268"/>
        <v>1586.</v>
      </c>
      <c r="AS1692" s="70"/>
      <c r="AV1692" s="114"/>
    </row>
    <row r="1693" spans="1:48" ht="22.5" customHeight="1" x14ac:dyDescent="0.25">
      <c r="A1693" s="93" t="str">
        <f t="shared" si="267"/>
        <v>1587.</v>
      </c>
      <c r="B1693" s="93">
        <v>4030</v>
      </c>
      <c r="C1693" s="220" t="s">
        <v>818</v>
      </c>
      <c r="D1693" s="8">
        <v>1970</v>
      </c>
      <c r="E1693" s="9" t="s">
        <v>23</v>
      </c>
      <c r="F1693" s="8" t="s">
        <v>24</v>
      </c>
      <c r="G1693" s="14">
        <v>2</v>
      </c>
      <c r="H1693" s="14">
        <v>2</v>
      </c>
      <c r="I1693" s="11">
        <v>539.20000000000005</v>
      </c>
      <c r="J1693" s="11">
        <v>500.6</v>
      </c>
      <c r="K1693" s="11">
        <v>500.6</v>
      </c>
      <c r="L1693" s="35">
        <v>18</v>
      </c>
      <c r="M1693" s="11">
        <f>R1693+T1693+V1693+X1693+Z1693+AB1693+AE1693+AF1693</f>
        <v>2212114.5099999998</v>
      </c>
      <c r="N1693" s="11"/>
      <c r="O1693" s="11"/>
      <c r="P1693" s="11"/>
      <c r="Q1693" s="11">
        <f>M1693</f>
        <v>2212114.5099999998</v>
      </c>
      <c r="R1693" s="11"/>
      <c r="S1693" s="35"/>
      <c r="T1693" s="11"/>
      <c r="U1693" s="11">
        <v>515</v>
      </c>
      <c r="V1693" s="11">
        <v>2212114.5099999998</v>
      </c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74"/>
      <c r="AG1693" s="29" t="s">
        <v>197</v>
      </c>
      <c r="AH1693" s="118"/>
      <c r="AI1693" s="95"/>
      <c r="AJ1693" s="182"/>
      <c r="AK1693" s="182"/>
      <c r="AL1693" s="182"/>
      <c r="AM1693" s="182"/>
      <c r="AN1693" s="182"/>
      <c r="AO1693" s="70">
        <f>MAX(AO$26:AO1692)+1</f>
        <v>1587</v>
      </c>
      <c r="AP1693" s="70" t="s">
        <v>142</v>
      </c>
      <c r="AQ1693" s="70" t="str">
        <f t="shared" si="268"/>
        <v>1587.</v>
      </c>
      <c r="AS1693" s="70"/>
      <c r="AV1693" s="114"/>
    </row>
    <row r="1694" spans="1:48" ht="22.5" customHeight="1" x14ac:dyDescent="0.25">
      <c r="A1694" s="93" t="str">
        <f t="shared" si="267"/>
        <v>1588.</v>
      </c>
      <c r="B1694" s="93">
        <v>4041</v>
      </c>
      <c r="C1694" s="220" t="s">
        <v>821</v>
      </c>
      <c r="D1694" s="8">
        <v>1975</v>
      </c>
      <c r="E1694" s="9" t="s">
        <v>23</v>
      </c>
      <c r="F1694" s="8" t="s">
        <v>24</v>
      </c>
      <c r="G1694" s="14">
        <v>2</v>
      </c>
      <c r="H1694" s="14">
        <v>2</v>
      </c>
      <c r="I1694" s="11">
        <v>798.4</v>
      </c>
      <c r="J1694" s="11">
        <v>741.9</v>
      </c>
      <c r="K1694" s="11">
        <v>741.9</v>
      </c>
      <c r="L1694" s="35">
        <v>33</v>
      </c>
      <c r="M1694" s="11">
        <f>R1694+T1694+V1694+X1694+Z1694+AB1694+AE1694+AF1694</f>
        <v>285292.07</v>
      </c>
      <c r="N1694" s="6"/>
      <c r="O1694" s="6"/>
      <c r="P1694" s="6"/>
      <c r="Q1694" s="11">
        <f>M1694</f>
        <v>285292.07</v>
      </c>
      <c r="R1694" s="11"/>
      <c r="S1694" s="35"/>
      <c r="T1694" s="11"/>
      <c r="U1694" s="11"/>
      <c r="V1694" s="11"/>
      <c r="W1694" s="11"/>
      <c r="X1694" s="11"/>
      <c r="Y1694" s="11"/>
      <c r="Z1694" s="11"/>
      <c r="AA1694" s="11">
        <v>112</v>
      </c>
      <c r="AB1694" s="11">
        <v>285292.07</v>
      </c>
      <c r="AC1694" s="11"/>
      <c r="AD1694" s="11"/>
      <c r="AE1694" s="11"/>
      <c r="AF1694" s="74"/>
      <c r="AG1694" s="29" t="s">
        <v>197</v>
      </c>
      <c r="AH1694" s="118"/>
      <c r="AI1694" s="95"/>
      <c r="AJ1694" s="182"/>
      <c r="AK1694" s="182"/>
      <c r="AL1694" s="182"/>
      <c r="AM1694" s="182"/>
      <c r="AN1694" s="182"/>
      <c r="AO1694" s="70">
        <f>MAX(AO$26:AO1693)+1</f>
        <v>1588</v>
      </c>
      <c r="AP1694" s="70" t="s">
        <v>142</v>
      </c>
      <c r="AQ1694" s="70" t="str">
        <f t="shared" si="268"/>
        <v>1588.</v>
      </c>
      <c r="AS1694" s="70"/>
      <c r="AV1694" s="114"/>
    </row>
    <row r="1695" spans="1:48" ht="22.5" customHeight="1" x14ac:dyDescent="0.25">
      <c r="A1695" s="93" t="str">
        <f t="shared" si="267"/>
        <v>1589.</v>
      </c>
      <c r="B1695" s="93">
        <v>4059</v>
      </c>
      <c r="C1695" s="220" t="s">
        <v>822</v>
      </c>
      <c r="D1695" s="8">
        <v>1988</v>
      </c>
      <c r="E1695" s="9" t="s">
        <v>23</v>
      </c>
      <c r="F1695" s="8" t="s">
        <v>24</v>
      </c>
      <c r="G1695" s="14">
        <v>2</v>
      </c>
      <c r="H1695" s="14">
        <v>1</v>
      </c>
      <c r="I1695" s="11">
        <v>556.4</v>
      </c>
      <c r="J1695" s="11">
        <v>510.5</v>
      </c>
      <c r="K1695" s="11">
        <v>510.5</v>
      </c>
      <c r="L1695" s="35">
        <v>18</v>
      </c>
      <c r="M1695" s="11">
        <f>R1695+T1695+V1695+X1695+Z1695+AB1695+AE1695+AF1695</f>
        <v>1890420.04</v>
      </c>
      <c r="N1695" s="6"/>
      <c r="O1695" s="6"/>
      <c r="P1695" s="6"/>
      <c r="Q1695" s="11">
        <f>M1695</f>
        <v>1890420.04</v>
      </c>
      <c r="R1695" s="11"/>
      <c r="S1695" s="35"/>
      <c r="T1695" s="11"/>
      <c r="U1695" s="11">
        <v>856</v>
      </c>
      <c r="V1695" s="11">
        <v>1890420.04</v>
      </c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74"/>
      <c r="AG1695" s="29" t="s">
        <v>197</v>
      </c>
      <c r="AH1695" s="118"/>
      <c r="AI1695" s="95"/>
      <c r="AJ1695" s="182"/>
      <c r="AK1695" s="182"/>
      <c r="AL1695" s="182"/>
      <c r="AM1695" s="182"/>
      <c r="AN1695" s="182"/>
      <c r="AO1695" s="70">
        <f>MAX(AO$26:AO1694)+1</f>
        <v>1589</v>
      </c>
      <c r="AP1695" s="70" t="s">
        <v>142</v>
      </c>
      <c r="AQ1695" s="70" t="str">
        <f t="shared" si="268"/>
        <v>1589.</v>
      </c>
      <c r="AS1695" s="70"/>
      <c r="AV1695" s="114"/>
    </row>
    <row r="1696" spans="1:48" ht="22.5" customHeight="1" x14ac:dyDescent="0.25">
      <c r="A1696" s="93" t="str">
        <f t="shared" si="267"/>
        <v/>
      </c>
      <c r="B1696" s="93"/>
      <c r="C1696" s="236" t="s">
        <v>190</v>
      </c>
      <c r="D1696" s="4"/>
      <c r="E1696" s="9"/>
      <c r="F1696" s="4"/>
      <c r="G1696" s="10"/>
      <c r="H1696" s="10"/>
      <c r="I1696" s="6">
        <f>SUM(I1697:I1735)</f>
        <v>32719.170000000002</v>
      </c>
      <c r="J1696" s="6">
        <f>SUM(J1697:J1735)</f>
        <v>29358.539999999997</v>
      </c>
      <c r="K1696" s="6">
        <f>SUM(K1697:K1735)</f>
        <v>27398.74</v>
      </c>
      <c r="L1696" s="6">
        <f>SUM(L1697:L1735)</f>
        <v>1035</v>
      </c>
      <c r="M1696" s="6">
        <f>SUM(M1697:M1735)</f>
        <v>53540756.829999998</v>
      </c>
      <c r="N1696" s="6"/>
      <c r="O1696" s="6"/>
      <c r="P1696" s="6"/>
      <c r="Q1696" s="6">
        <f>SUM(Q1697:Q1735)</f>
        <v>53540756.829999998</v>
      </c>
      <c r="R1696" s="6">
        <f>SUM(R1697:R1735)</f>
        <v>16685447.390000001</v>
      </c>
      <c r="S1696" s="6"/>
      <c r="T1696" s="6"/>
      <c r="U1696" s="6">
        <f t="shared" ref="U1696:AB1696" si="272">SUM(U1697:U1735)</f>
        <v>4702.2</v>
      </c>
      <c r="V1696" s="6">
        <f t="shared" si="272"/>
        <v>25616209.990000002</v>
      </c>
      <c r="W1696" s="6">
        <f t="shared" si="272"/>
        <v>827.64</v>
      </c>
      <c r="X1696" s="6">
        <f t="shared" si="272"/>
        <v>1560674.59</v>
      </c>
      <c r="Y1696" s="6">
        <f t="shared" si="272"/>
        <v>2753</v>
      </c>
      <c r="Z1696" s="6">
        <f t="shared" si="272"/>
        <v>8666444</v>
      </c>
      <c r="AA1696" s="6">
        <f t="shared" si="272"/>
        <v>211.6</v>
      </c>
      <c r="AB1696" s="6">
        <f t="shared" si="272"/>
        <v>566453.19999999995</v>
      </c>
      <c r="AC1696" s="6"/>
      <c r="AD1696" s="6"/>
      <c r="AE1696" s="6"/>
      <c r="AF1696" s="6">
        <f>SUM(AF1697:AF1735)</f>
        <v>445527.66000000003</v>
      </c>
      <c r="AG1696" s="29"/>
      <c r="AH1696" s="118"/>
      <c r="AI1696" s="163"/>
      <c r="AJ1696" s="182"/>
      <c r="AK1696" s="182"/>
      <c r="AL1696" s="182"/>
      <c r="AM1696" s="182"/>
      <c r="AN1696" s="182"/>
      <c r="AQ1696" s="70" t="str">
        <f t="shared" si="268"/>
        <v/>
      </c>
      <c r="AR1696" s="70"/>
      <c r="AS1696" s="70"/>
      <c r="AV1696" s="114"/>
    </row>
    <row r="1697" spans="1:48" ht="22.5" customHeight="1" x14ac:dyDescent="0.25">
      <c r="A1697" s="93" t="str">
        <f t="shared" si="267"/>
        <v>1590.</v>
      </c>
      <c r="B1697" s="93">
        <v>4063</v>
      </c>
      <c r="C1697" s="220" t="s">
        <v>1216</v>
      </c>
      <c r="D1697" s="4">
        <v>1972</v>
      </c>
      <c r="E1697" s="9"/>
      <c r="F1697" s="8" t="s">
        <v>24</v>
      </c>
      <c r="G1697" s="10">
        <v>2</v>
      </c>
      <c r="H1697" s="10">
        <v>2</v>
      </c>
      <c r="I1697" s="11">
        <v>548.1</v>
      </c>
      <c r="J1697" s="11">
        <v>502.3</v>
      </c>
      <c r="K1697" s="11">
        <v>502.3</v>
      </c>
      <c r="L1697" s="35">
        <v>18</v>
      </c>
      <c r="M1697" s="11">
        <f t="shared" ref="M1697:M1735" si="273">R1697+T1697+V1697+X1697+Z1697+AB1697+AE1697+AF1697</f>
        <v>2007701.84</v>
      </c>
      <c r="N1697" s="6"/>
      <c r="O1697" s="6"/>
      <c r="P1697" s="6"/>
      <c r="Q1697" s="11">
        <f t="shared" ref="Q1697:Q1735" si="274">M1697</f>
        <v>2007701.84</v>
      </c>
      <c r="R1697" s="6"/>
      <c r="S1697" s="6"/>
      <c r="T1697" s="6"/>
      <c r="U1697" s="11">
        <v>486.2</v>
      </c>
      <c r="V1697" s="11">
        <v>2007701.84</v>
      </c>
      <c r="W1697" s="6"/>
      <c r="X1697" s="6"/>
      <c r="Y1697" s="6"/>
      <c r="Z1697" s="6"/>
      <c r="AA1697" s="6"/>
      <c r="AB1697" s="6"/>
      <c r="AC1697" s="6"/>
      <c r="AD1697" s="6"/>
      <c r="AE1697" s="6"/>
      <c r="AF1697" s="201"/>
      <c r="AG1697" s="29" t="s">
        <v>197</v>
      </c>
      <c r="AH1697" s="118"/>
      <c r="AI1697" s="171"/>
      <c r="AJ1697" s="182"/>
      <c r="AK1697" s="182"/>
      <c r="AL1697" s="182"/>
      <c r="AM1697" s="182"/>
      <c r="AN1697" s="182"/>
      <c r="AO1697" s="70">
        <f>MAX(AO$26:AO1696)+1</f>
        <v>1590</v>
      </c>
      <c r="AP1697" s="70" t="s">
        <v>142</v>
      </c>
      <c r="AQ1697" s="70" t="str">
        <f t="shared" si="268"/>
        <v>1590.</v>
      </c>
      <c r="AS1697" s="70"/>
      <c r="AV1697" s="114"/>
    </row>
    <row r="1698" spans="1:48" ht="22.5" customHeight="1" x14ac:dyDescent="0.25">
      <c r="A1698" s="93" t="str">
        <f t="shared" si="267"/>
        <v>1591.</v>
      </c>
      <c r="B1698" s="93">
        <v>4064</v>
      </c>
      <c r="C1698" s="222" t="s">
        <v>937</v>
      </c>
      <c r="D1698" s="8">
        <v>1973</v>
      </c>
      <c r="E1698" s="9" t="s">
        <v>23</v>
      </c>
      <c r="F1698" s="8" t="s">
        <v>24</v>
      </c>
      <c r="G1698" s="14">
        <v>2</v>
      </c>
      <c r="H1698" s="14">
        <v>2</v>
      </c>
      <c r="I1698" s="26">
        <v>844</v>
      </c>
      <c r="J1698" s="11">
        <v>781</v>
      </c>
      <c r="K1698" s="26">
        <v>781</v>
      </c>
      <c r="L1698" s="27">
        <v>43</v>
      </c>
      <c r="M1698" s="26">
        <f t="shared" si="273"/>
        <v>4083756.46</v>
      </c>
      <c r="N1698" s="6"/>
      <c r="O1698" s="6"/>
      <c r="P1698" s="6"/>
      <c r="Q1698" s="11">
        <f t="shared" si="274"/>
        <v>4083756.46</v>
      </c>
      <c r="R1698" s="11">
        <v>187282.1</v>
      </c>
      <c r="S1698" s="35"/>
      <c r="T1698" s="11"/>
      <c r="U1698" s="11">
        <v>616</v>
      </c>
      <c r="V1698" s="11">
        <v>3812512.61</v>
      </c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74">
        <v>83961.75</v>
      </c>
      <c r="AG1698" s="29" t="s">
        <v>197</v>
      </c>
      <c r="AH1698" s="118"/>
      <c r="AI1698" s="171"/>
      <c r="AJ1698" s="182" t="s">
        <v>1396</v>
      </c>
      <c r="AK1698" s="182"/>
      <c r="AL1698" s="182"/>
      <c r="AM1698" s="182"/>
      <c r="AN1698" s="182"/>
      <c r="AO1698" s="70">
        <f>MAX(AO$26:AO1697)+1</f>
        <v>1591</v>
      </c>
      <c r="AP1698" s="70" t="s">
        <v>142</v>
      </c>
      <c r="AQ1698" s="70" t="str">
        <f t="shared" si="268"/>
        <v>1591.</v>
      </c>
      <c r="AS1698" s="70"/>
      <c r="AV1698" s="114"/>
    </row>
    <row r="1699" spans="1:48" ht="22.5" customHeight="1" x14ac:dyDescent="0.25">
      <c r="A1699" s="93" t="str">
        <f t="shared" si="267"/>
        <v>1592.</v>
      </c>
      <c r="B1699" s="93">
        <v>4076</v>
      </c>
      <c r="C1699" s="220" t="s">
        <v>825</v>
      </c>
      <c r="D1699" s="8">
        <v>1960</v>
      </c>
      <c r="E1699" s="9" t="s">
        <v>23</v>
      </c>
      <c r="F1699" s="8" t="s">
        <v>24</v>
      </c>
      <c r="G1699" s="14">
        <v>2</v>
      </c>
      <c r="H1699" s="14">
        <v>1</v>
      </c>
      <c r="I1699" s="11">
        <v>341.5</v>
      </c>
      <c r="J1699" s="11">
        <v>308.60000000000002</v>
      </c>
      <c r="K1699" s="11">
        <v>308.60000000000002</v>
      </c>
      <c r="L1699" s="35">
        <v>15</v>
      </c>
      <c r="M1699" s="11">
        <f t="shared" si="273"/>
        <v>1385812.02</v>
      </c>
      <c r="N1699" s="6"/>
      <c r="O1699" s="6"/>
      <c r="P1699" s="6"/>
      <c r="Q1699" s="11">
        <f t="shared" si="274"/>
        <v>1385812.02</v>
      </c>
      <c r="R1699" s="11">
        <v>124385.11</v>
      </c>
      <c r="S1699" s="35"/>
      <c r="T1699" s="11"/>
      <c r="U1699" s="11">
        <v>295</v>
      </c>
      <c r="V1699" s="11">
        <v>1261426.9099999999</v>
      </c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74"/>
      <c r="AG1699" s="29" t="s">
        <v>197</v>
      </c>
      <c r="AH1699" s="118"/>
      <c r="AI1699" s="171"/>
      <c r="AJ1699" s="182" t="s">
        <v>1393</v>
      </c>
      <c r="AK1699" s="182"/>
      <c r="AL1699" s="182"/>
      <c r="AM1699" s="182"/>
      <c r="AN1699" s="182"/>
      <c r="AO1699" s="70">
        <f>MAX(AO$26:AO1698)+1</f>
        <v>1592</v>
      </c>
      <c r="AP1699" s="70" t="s">
        <v>142</v>
      </c>
      <c r="AQ1699" s="70" t="str">
        <f t="shared" si="268"/>
        <v>1592.</v>
      </c>
      <c r="AS1699" s="70"/>
      <c r="AV1699" s="114"/>
    </row>
    <row r="1700" spans="1:48" ht="22.5" customHeight="1" x14ac:dyDescent="0.25">
      <c r="A1700" s="93" t="str">
        <f t="shared" si="267"/>
        <v>1593.</v>
      </c>
      <c r="B1700" s="93">
        <v>4057</v>
      </c>
      <c r="C1700" s="220" t="s">
        <v>823</v>
      </c>
      <c r="D1700" s="8">
        <v>1978</v>
      </c>
      <c r="E1700" s="9" t="s">
        <v>23</v>
      </c>
      <c r="F1700" s="8" t="s">
        <v>24</v>
      </c>
      <c r="G1700" s="14">
        <v>2</v>
      </c>
      <c r="H1700" s="14">
        <v>2</v>
      </c>
      <c r="I1700" s="11">
        <v>555.5</v>
      </c>
      <c r="J1700" s="11">
        <v>459.1</v>
      </c>
      <c r="K1700" s="11">
        <v>459.1</v>
      </c>
      <c r="L1700" s="35">
        <v>26</v>
      </c>
      <c r="M1700" s="11">
        <f t="shared" si="273"/>
        <v>1849575.77</v>
      </c>
      <c r="N1700" s="6"/>
      <c r="O1700" s="6"/>
      <c r="P1700" s="6"/>
      <c r="Q1700" s="11">
        <f t="shared" si="274"/>
        <v>1849575.77</v>
      </c>
      <c r="R1700" s="11"/>
      <c r="S1700" s="35"/>
      <c r="T1700" s="11"/>
      <c r="U1700" s="11">
        <v>479</v>
      </c>
      <c r="V1700" s="11">
        <v>1849575.77</v>
      </c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74"/>
      <c r="AG1700" s="29" t="s">
        <v>197</v>
      </c>
      <c r="AH1700" s="118"/>
      <c r="AI1700" s="171"/>
      <c r="AJ1700" s="182"/>
      <c r="AK1700" s="182"/>
      <c r="AL1700" s="182"/>
      <c r="AM1700" s="182"/>
      <c r="AN1700" s="182"/>
      <c r="AO1700" s="70">
        <f>MAX(AO$26:AO1699)+1</f>
        <v>1593</v>
      </c>
      <c r="AP1700" s="70" t="s">
        <v>142</v>
      </c>
      <c r="AQ1700" s="70" t="str">
        <f t="shared" si="268"/>
        <v>1593.</v>
      </c>
      <c r="AS1700" s="70"/>
      <c r="AV1700" s="114"/>
    </row>
    <row r="1701" spans="1:48" ht="22.5" customHeight="1" x14ac:dyDescent="0.25">
      <c r="A1701" s="93" t="str">
        <f t="shared" si="267"/>
        <v>1594.</v>
      </c>
      <c r="B1701" s="93">
        <v>4084</v>
      </c>
      <c r="C1701" s="222" t="s">
        <v>939</v>
      </c>
      <c r="D1701" s="8">
        <v>1979</v>
      </c>
      <c r="E1701" s="9" t="s">
        <v>23</v>
      </c>
      <c r="F1701" s="8" t="s">
        <v>24</v>
      </c>
      <c r="G1701" s="14">
        <v>3</v>
      </c>
      <c r="H1701" s="14">
        <v>2</v>
      </c>
      <c r="I1701" s="26">
        <v>1361.9</v>
      </c>
      <c r="J1701" s="11">
        <v>1201.9000000000001</v>
      </c>
      <c r="K1701" s="26">
        <v>1167.4000000000001</v>
      </c>
      <c r="L1701" s="27">
        <v>45</v>
      </c>
      <c r="M1701" s="26">
        <f t="shared" si="273"/>
        <v>217655.62</v>
      </c>
      <c r="N1701" s="6"/>
      <c r="O1701" s="6"/>
      <c r="P1701" s="6"/>
      <c r="Q1701" s="11">
        <f t="shared" si="274"/>
        <v>217655.62</v>
      </c>
      <c r="R1701" s="11">
        <v>217655.62</v>
      </c>
      <c r="S1701" s="35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74"/>
      <c r="AG1701" s="29" t="s">
        <v>197</v>
      </c>
      <c r="AH1701" s="118"/>
      <c r="AI1701" s="170"/>
      <c r="AJ1701" s="182" t="s">
        <v>1396</v>
      </c>
      <c r="AK1701" s="182"/>
      <c r="AL1701" s="182"/>
      <c r="AM1701" s="182"/>
      <c r="AN1701" s="182"/>
      <c r="AO1701" s="70">
        <f>MAX(AO$26:AO1700)+1</f>
        <v>1594</v>
      </c>
      <c r="AP1701" s="70" t="s">
        <v>142</v>
      </c>
      <c r="AQ1701" s="70" t="str">
        <f t="shared" si="268"/>
        <v>1594.</v>
      </c>
      <c r="AS1701" s="70"/>
      <c r="AV1701" s="114"/>
    </row>
    <row r="1702" spans="1:48" ht="22.5" customHeight="1" x14ac:dyDescent="0.25">
      <c r="A1702" s="93" t="str">
        <f t="shared" si="267"/>
        <v>1595.</v>
      </c>
      <c r="B1702" s="93">
        <v>4070</v>
      </c>
      <c r="C1702" s="220" t="s">
        <v>824</v>
      </c>
      <c r="D1702" s="8">
        <v>1980</v>
      </c>
      <c r="E1702" s="9" t="s">
        <v>23</v>
      </c>
      <c r="F1702" s="8" t="s">
        <v>24</v>
      </c>
      <c r="G1702" s="14">
        <v>2</v>
      </c>
      <c r="H1702" s="14">
        <v>2</v>
      </c>
      <c r="I1702" s="11">
        <v>880.7</v>
      </c>
      <c r="J1702" s="11">
        <v>822.7</v>
      </c>
      <c r="K1702" s="11">
        <v>822.7</v>
      </c>
      <c r="L1702" s="35">
        <v>35</v>
      </c>
      <c r="M1702" s="11">
        <f t="shared" si="273"/>
        <v>230854.76</v>
      </c>
      <c r="N1702" s="6"/>
      <c r="O1702" s="6"/>
      <c r="P1702" s="6"/>
      <c r="Q1702" s="11">
        <f t="shared" si="274"/>
        <v>230854.76</v>
      </c>
      <c r="R1702" s="11">
        <v>230854.76</v>
      </c>
      <c r="S1702" s="35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74"/>
      <c r="AG1702" s="29" t="s">
        <v>197</v>
      </c>
      <c r="AH1702" s="118"/>
      <c r="AI1702" s="95"/>
      <c r="AJ1702" s="182" t="s">
        <v>1396</v>
      </c>
      <c r="AK1702" s="182"/>
      <c r="AL1702" s="182"/>
      <c r="AM1702" s="182"/>
      <c r="AN1702" s="182"/>
      <c r="AO1702" s="70">
        <f>MAX(AO$26:AO1701)+1</f>
        <v>1595</v>
      </c>
      <c r="AP1702" s="70" t="s">
        <v>142</v>
      </c>
      <c r="AQ1702" s="70" t="str">
        <f t="shared" si="268"/>
        <v>1595.</v>
      </c>
      <c r="AS1702" s="70"/>
      <c r="AV1702" s="114"/>
    </row>
    <row r="1703" spans="1:48" ht="22.5" customHeight="1" x14ac:dyDescent="0.25">
      <c r="A1703" s="93" t="str">
        <f t="shared" si="267"/>
        <v>1596.</v>
      </c>
      <c r="B1703" s="93">
        <v>4077</v>
      </c>
      <c r="C1703" s="220" t="s">
        <v>128</v>
      </c>
      <c r="D1703" s="8">
        <v>1974</v>
      </c>
      <c r="E1703" s="9" t="s">
        <v>23</v>
      </c>
      <c r="F1703" s="8" t="s">
        <v>24</v>
      </c>
      <c r="G1703" s="14">
        <v>2</v>
      </c>
      <c r="H1703" s="14">
        <v>2</v>
      </c>
      <c r="I1703" s="11">
        <v>759.9</v>
      </c>
      <c r="J1703" s="11">
        <v>706.3</v>
      </c>
      <c r="K1703" s="11">
        <v>706.3</v>
      </c>
      <c r="L1703" s="35">
        <v>29</v>
      </c>
      <c r="M1703" s="11">
        <f t="shared" si="273"/>
        <v>188085.23</v>
      </c>
      <c r="N1703" s="6"/>
      <c r="O1703" s="6"/>
      <c r="P1703" s="6"/>
      <c r="Q1703" s="11">
        <f t="shared" si="274"/>
        <v>188085.23</v>
      </c>
      <c r="R1703" s="11">
        <v>188085.23</v>
      </c>
      <c r="S1703" s="35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74"/>
      <c r="AG1703" s="29" t="s">
        <v>197</v>
      </c>
      <c r="AH1703" s="118"/>
      <c r="AI1703" s="95"/>
      <c r="AJ1703" s="182" t="s">
        <v>1396</v>
      </c>
      <c r="AK1703" s="182"/>
      <c r="AL1703" s="182"/>
      <c r="AM1703" s="182"/>
      <c r="AN1703" s="182"/>
      <c r="AO1703" s="70">
        <f>MAX(AO$26:AO1702)+1</f>
        <v>1596</v>
      </c>
      <c r="AP1703" s="70" t="s">
        <v>142</v>
      </c>
      <c r="AQ1703" s="70" t="str">
        <f t="shared" si="268"/>
        <v>1596.</v>
      </c>
      <c r="AS1703" s="70"/>
      <c r="AV1703" s="114"/>
    </row>
    <row r="1704" spans="1:48" ht="22.5" customHeight="1" x14ac:dyDescent="0.25">
      <c r="A1704" s="93" t="str">
        <f t="shared" si="267"/>
        <v>1597.</v>
      </c>
      <c r="B1704" s="93">
        <v>4069</v>
      </c>
      <c r="C1704" s="222" t="s">
        <v>938</v>
      </c>
      <c r="D1704" s="8">
        <v>1983</v>
      </c>
      <c r="E1704" s="9" t="s">
        <v>23</v>
      </c>
      <c r="F1704" s="8" t="s">
        <v>24</v>
      </c>
      <c r="G1704" s="14">
        <v>2</v>
      </c>
      <c r="H1704" s="14">
        <v>2</v>
      </c>
      <c r="I1704" s="26">
        <v>912</v>
      </c>
      <c r="J1704" s="11">
        <v>869</v>
      </c>
      <c r="K1704" s="26">
        <v>869</v>
      </c>
      <c r="L1704" s="27">
        <v>27</v>
      </c>
      <c r="M1704" s="26">
        <f t="shared" si="273"/>
        <v>674170.85</v>
      </c>
      <c r="N1704" s="6"/>
      <c r="O1704" s="6"/>
      <c r="P1704" s="6"/>
      <c r="Q1704" s="11">
        <f t="shared" si="274"/>
        <v>674170.85</v>
      </c>
      <c r="R1704" s="11">
        <v>674170.85</v>
      </c>
      <c r="S1704" s="35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74"/>
      <c r="AG1704" s="29" t="s">
        <v>197</v>
      </c>
      <c r="AH1704" s="118"/>
      <c r="AI1704" s="170"/>
      <c r="AJ1704" s="182" t="s">
        <v>1393</v>
      </c>
      <c r="AK1704" s="182"/>
      <c r="AL1704" s="182"/>
      <c r="AM1704" s="182"/>
      <c r="AN1704" s="182"/>
      <c r="AO1704" s="70">
        <f>MAX(AO$26:AO1703)+1</f>
        <v>1597</v>
      </c>
      <c r="AP1704" s="70" t="s">
        <v>142</v>
      </c>
      <c r="AQ1704" s="70" t="str">
        <f t="shared" si="268"/>
        <v>1597.</v>
      </c>
      <c r="AS1704" s="70"/>
      <c r="AV1704" s="114"/>
    </row>
    <row r="1705" spans="1:48" ht="22.5" customHeight="1" x14ac:dyDescent="0.25">
      <c r="A1705" s="93" t="str">
        <f t="shared" si="267"/>
        <v>1598.</v>
      </c>
      <c r="B1705" s="93">
        <v>4052</v>
      </c>
      <c r="C1705" s="222" t="s">
        <v>940</v>
      </c>
      <c r="D1705" s="8">
        <v>1982</v>
      </c>
      <c r="E1705" s="9" t="s">
        <v>23</v>
      </c>
      <c r="F1705" s="8" t="s">
        <v>24</v>
      </c>
      <c r="G1705" s="14">
        <v>2</v>
      </c>
      <c r="H1705" s="14">
        <v>3</v>
      </c>
      <c r="I1705" s="11">
        <v>1203.5</v>
      </c>
      <c r="J1705" s="11">
        <v>1017.1</v>
      </c>
      <c r="K1705" s="11">
        <v>1002</v>
      </c>
      <c r="L1705" s="35">
        <v>38</v>
      </c>
      <c r="M1705" s="11">
        <f t="shared" si="273"/>
        <v>303134.88</v>
      </c>
      <c r="N1705" s="6"/>
      <c r="O1705" s="6"/>
      <c r="P1705" s="6"/>
      <c r="Q1705" s="11">
        <f t="shared" si="274"/>
        <v>303134.88</v>
      </c>
      <c r="R1705" s="11">
        <v>303134.88</v>
      </c>
      <c r="S1705" s="35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74"/>
      <c r="AG1705" s="29" t="s">
        <v>197</v>
      </c>
      <c r="AH1705" s="118"/>
      <c r="AI1705" s="170"/>
      <c r="AJ1705" s="182" t="s">
        <v>1396</v>
      </c>
      <c r="AK1705" s="182"/>
      <c r="AL1705" s="182"/>
      <c r="AM1705" s="182"/>
      <c r="AN1705" s="182"/>
      <c r="AO1705" s="70">
        <f>MAX(AO$26:AO1704)+1</f>
        <v>1598</v>
      </c>
      <c r="AP1705" s="70" t="s">
        <v>142</v>
      </c>
      <c r="AQ1705" s="70" t="str">
        <f t="shared" si="268"/>
        <v>1598.</v>
      </c>
      <c r="AS1705" s="70"/>
      <c r="AV1705" s="114"/>
    </row>
    <row r="1706" spans="1:48" ht="22.5" customHeight="1" x14ac:dyDescent="0.25">
      <c r="A1706" s="93" t="str">
        <f t="shared" ref="A1706:A1767" si="275">AQ1706</f>
        <v>1599.</v>
      </c>
      <c r="B1706" s="93">
        <v>4016</v>
      </c>
      <c r="C1706" s="222" t="s">
        <v>1419</v>
      </c>
      <c r="D1706" s="8">
        <v>1975</v>
      </c>
      <c r="E1706" s="9" t="s">
        <v>23</v>
      </c>
      <c r="F1706" s="8" t="s">
        <v>24</v>
      </c>
      <c r="G1706" s="14">
        <v>5</v>
      </c>
      <c r="H1706" s="14">
        <v>3</v>
      </c>
      <c r="I1706" s="26">
        <v>3437.26</v>
      </c>
      <c r="J1706" s="11">
        <v>3229.16</v>
      </c>
      <c r="K1706" s="26">
        <v>2289.06</v>
      </c>
      <c r="L1706" s="27">
        <v>82</v>
      </c>
      <c r="M1706" s="26">
        <f t="shared" si="273"/>
        <v>1807131.59</v>
      </c>
      <c r="N1706" s="6"/>
      <c r="O1706" s="6"/>
      <c r="P1706" s="6"/>
      <c r="Q1706" s="11">
        <f t="shared" si="274"/>
        <v>1807131.59</v>
      </c>
      <c r="R1706" s="11"/>
      <c r="S1706" s="35"/>
      <c r="T1706" s="11"/>
      <c r="U1706" s="150"/>
      <c r="V1706" s="150"/>
      <c r="W1706" s="11">
        <v>827.64</v>
      </c>
      <c r="X1706" s="11">
        <v>1560674.59</v>
      </c>
      <c r="Y1706" s="11"/>
      <c r="Z1706" s="11"/>
      <c r="AA1706" s="11"/>
      <c r="AB1706" s="11"/>
      <c r="AC1706" s="11"/>
      <c r="AD1706" s="11"/>
      <c r="AE1706" s="11"/>
      <c r="AF1706" s="74">
        <v>246457</v>
      </c>
      <c r="AG1706" s="29" t="s">
        <v>197</v>
      </c>
      <c r="AH1706" s="118"/>
      <c r="AI1706" s="170"/>
      <c r="AJ1706" s="229"/>
      <c r="AK1706" s="229"/>
      <c r="AL1706" s="229"/>
      <c r="AM1706" s="229"/>
      <c r="AN1706" s="229"/>
      <c r="AO1706" s="70">
        <f>MAX(AO$26:AO1705)+1</f>
        <v>1599</v>
      </c>
      <c r="AP1706" s="70" t="s">
        <v>142</v>
      </c>
      <c r="AQ1706" s="70" t="str">
        <f t="shared" ref="AQ1706:AQ1767" si="276">CONCATENATE(AO1706,AP1706)</f>
        <v>1599.</v>
      </c>
      <c r="AS1706" s="70"/>
      <c r="AV1706" s="114"/>
    </row>
    <row r="1707" spans="1:48" ht="22.5" customHeight="1" x14ac:dyDescent="0.25">
      <c r="A1707" s="93" t="str">
        <f t="shared" si="275"/>
        <v>1600.</v>
      </c>
      <c r="B1707" s="93">
        <v>4074</v>
      </c>
      <c r="C1707" s="222" t="s">
        <v>2024</v>
      </c>
      <c r="D1707" s="8">
        <v>1974</v>
      </c>
      <c r="E1707" s="9" t="s">
        <v>23</v>
      </c>
      <c r="F1707" s="8" t="s">
        <v>24</v>
      </c>
      <c r="G1707" s="14">
        <v>2</v>
      </c>
      <c r="H1707" s="14">
        <v>1</v>
      </c>
      <c r="I1707" s="26">
        <v>378.8</v>
      </c>
      <c r="J1707" s="11">
        <v>354.5</v>
      </c>
      <c r="K1707" s="26">
        <v>354.5</v>
      </c>
      <c r="L1707" s="27">
        <v>8</v>
      </c>
      <c r="M1707" s="26">
        <f t="shared" si="273"/>
        <v>1753495.1199999999</v>
      </c>
      <c r="N1707" s="6"/>
      <c r="O1707" s="6"/>
      <c r="P1707" s="6"/>
      <c r="Q1707" s="11">
        <f t="shared" si="274"/>
        <v>1753495.1199999999</v>
      </c>
      <c r="R1707" s="11">
        <v>141195.24</v>
      </c>
      <c r="S1707" s="35"/>
      <c r="T1707" s="11"/>
      <c r="U1707" s="11">
        <v>323</v>
      </c>
      <c r="V1707" s="11">
        <v>1612299.88</v>
      </c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74"/>
      <c r="AG1707" s="29" t="s">
        <v>1496</v>
      </c>
      <c r="AH1707" s="118"/>
      <c r="AI1707" s="170"/>
      <c r="AJ1707" s="229" t="s">
        <v>1396</v>
      </c>
      <c r="AK1707" s="229"/>
      <c r="AL1707" s="229"/>
      <c r="AM1707" s="229"/>
      <c r="AN1707" s="229"/>
      <c r="AO1707" s="70">
        <f>MAX(AO$26:AO1706)+1</f>
        <v>1600</v>
      </c>
      <c r="AP1707" s="70" t="s">
        <v>142</v>
      </c>
      <c r="AQ1707" s="70" t="str">
        <f t="shared" si="276"/>
        <v>1600.</v>
      </c>
      <c r="AS1707" s="70"/>
      <c r="AV1707" s="114"/>
    </row>
    <row r="1708" spans="1:48" ht="22.5" customHeight="1" x14ac:dyDescent="0.25">
      <c r="A1708" s="93" t="str">
        <f t="shared" si="275"/>
        <v>1601.</v>
      </c>
      <c r="B1708" s="93">
        <v>4086</v>
      </c>
      <c r="C1708" s="222" t="s">
        <v>2025</v>
      </c>
      <c r="D1708" s="8">
        <v>1981</v>
      </c>
      <c r="E1708" s="9" t="s">
        <v>23</v>
      </c>
      <c r="F1708" s="8" t="s">
        <v>26</v>
      </c>
      <c r="G1708" s="14">
        <v>3</v>
      </c>
      <c r="H1708" s="14">
        <v>3</v>
      </c>
      <c r="I1708" s="26">
        <v>1459.1</v>
      </c>
      <c r="J1708" s="11">
        <v>1299.0999999999999</v>
      </c>
      <c r="K1708" s="26">
        <v>1299.0999999999999</v>
      </c>
      <c r="L1708" s="27">
        <v>62</v>
      </c>
      <c r="M1708" s="26">
        <f t="shared" si="273"/>
        <v>2041560.98</v>
      </c>
      <c r="N1708" s="6"/>
      <c r="O1708" s="6"/>
      <c r="P1708" s="6"/>
      <c r="Q1708" s="11">
        <f t="shared" si="274"/>
        <v>2041560.98</v>
      </c>
      <c r="R1708" s="11"/>
      <c r="S1708" s="35"/>
      <c r="T1708" s="11"/>
      <c r="U1708" s="11">
        <v>635</v>
      </c>
      <c r="V1708" s="11">
        <v>2041560.98</v>
      </c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74"/>
      <c r="AG1708" s="29" t="s">
        <v>1496</v>
      </c>
      <c r="AH1708" s="118"/>
      <c r="AI1708" s="170"/>
      <c r="AJ1708" s="229"/>
      <c r="AK1708" s="229"/>
      <c r="AL1708" s="229"/>
      <c r="AM1708" s="229"/>
      <c r="AN1708" s="229"/>
      <c r="AO1708" s="70">
        <f>MAX(AO$26:AO1707)+1</f>
        <v>1601</v>
      </c>
      <c r="AP1708" s="70" t="s">
        <v>142</v>
      </c>
      <c r="AQ1708" s="70" t="str">
        <f t="shared" si="276"/>
        <v>1601.</v>
      </c>
      <c r="AS1708" s="70"/>
      <c r="AV1708" s="114"/>
    </row>
    <row r="1709" spans="1:48" ht="22.5" customHeight="1" x14ac:dyDescent="0.25">
      <c r="A1709" s="93" t="str">
        <f t="shared" si="275"/>
        <v>1602.</v>
      </c>
      <c r="B1709" s="93">
        <v>4038</v>
      </c>
      <c r="C1709" s="222" t="s">
        <v>2026</v>
      </c>
      <c r="D1709" s="8">
        <v>1966</v>
      </c>
      <c r="E1709" s="9" t="s">
        <v>23</v>
      </c>
      <c r="F1709" s="8" t="s">
        <v>24</v>
      </c>
      <c r="G1709" s="14">
        <v>2</v>
      </c>
      <c r="H1709" s="14">
        <v>1</v>
      </c>
      <c r="I1709" s="26">
        <v>357.2</v>
      </c>
      <c r="J1709" s="11">
        <v>246.4</v>
      </c>
      <c r="K1709" s="26">
        <v>246.4</v>
      </c>
      <c r="L1709" s="27">
        <v>14</v>
      </c>
      <c r="M1709" s="26">
        <f t="shared" si="273"/>
        <v>3385350</v>
      </c>
      <c r="N1709" s="6"/>
      <c r="O1709" s="6"/>
      <c r="P1709" s="6"/>
      <c r="Q1709" s="11">
        <f t="shared" si="274"/>
        <v>3385350</v>
      </c>
      <c r="R1709" s="11"/>
      <c r="S1709" s="35"/>
      <c r="T1709" s="11"/>
      <c r="U1709" s="150">
        <v>450</v>
      </c>
      <c r="V1709" s="150">
        <v>3385350</v>
      </c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74"/>
      <c r="AG1709" s="29" t="s">
        <v>2336</v>
      </c>
      <c r="AH1709" s="118"/>
      <c r="AI1709" s="170"/>
      <c r="AJ1709" s="229"/>
      <c r="AK1709" s="229"/>
      <c r="AL1709" s="229"/>
      <c r="AM1709" s="229"/>
      <c r="AN1709" s="229"/>
      <c r="AO1709" s="70">
        <f>MAX(AO$26:AO1708)+1</f>
        <v>1602</v>
      </c>
      <c r="AP1709" s="70" t="s">
        <v>142</v>
      </c>
      <c r="AQ1709" s="70" t="str">
        <f t="shared" si="276"/>
        <v>1602.</v>
      </c>
      <c r="AS1709" s="70"/>
      <c r="AV1709" s="114"/>
    </row>
    <row r="1710" spans="1:48" ht="22.5" customHeight="1" x14ac:dyDescent="0.25">
      <c r="A1710" s="93" t="str">
        <f t="shared" ref="A1710" si="277">AQ1710</f>
        <v>1603.</v>
      </c>
      <c r="B1710" s="93">
        <v>4045</v>
      </c>
      <c r="C1710" s="222" t="s">
        <v>2043</v>
      </c>
      <c r="D1710" s="8">
        <v>1977</v>
      </c>
      <c r="E1710" s="9" t="s">
        <v>23</v>
      </c>
      <c r="F1710" s="8" t="s">
        <v>24</v>
      </c>
      <c r="G1710" s="14">
        <v>2</v>
      </c>
      <c r="H1710" s="14">
        <v>1</v>
      </c>
      <c r="I1710" s="26">
        <v>369.2</v>
      </c>
      <c r="J1710" s="11">
        <v>340.3</v>
      </c>
      <c r="K1710" s="26">
        <v>340.3</v>
      </c>
      <c r="L1710" s="27">
        <v>15</v>
      </c>
      <c r="M1710" s="26">
        <f t="shared" ref="M1710" si="278">R1710+T1710+V1710+X1710+Z1710+AB1710+AE1710+AF1710</f>
        <v>2317084</v>
      </c>
      <c r="N1710" s="6"/>
      <c r="O1710" s="6"/>
      <c r="P1710" s="6"/>
      <c r="Q1710" s="11">
        <f t="shared" ref="Q1710" si="279">M1710</f>
        <v>2317084</v>
      </c>
      <c r="R1710" s="11"/>
      <c r="S1710" s="35"/>
      <c r="T1710" s="11"/>
      <c r="U1710" s="150">
        <v>308</v>
      </c>
      <c r="V1710" s="150">
        <v>2317084</v>
      </c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74"/>
      <c r="AG1710" s="29" t="s">
        <v>2337</v>
      </c>
      <c r="AH1710" s="118"/>
      <c r="AI1710" s="170"/>
      <c r="AJ1710" s="229"/>
      <c r="AK1710" s="229"/>
      <c r="AL1710" s="229"/>
      <c r="AM1710" s="229"/>
      <c r="AN1710" s="229"/>
      <c r="AO1710" s="70">
        <f>MAX(AO$26:AO1709)+1</f>
        <v>1603</v>
      </c>
      <c r="AP1710" s="70" t="s">
        <v>142</v>
      </c>
      <c r="AQ1710" s="70" t="str">
        <f t="shared" si="276"/>
        <v>1603.</v>
      </c>
      <c r="AS1710" s="70"/>
      <c r="AV1710" s="114"/>
    </row>
    <row r="1711" spans="1:48" ht="22.5" customHeight="1" x14ac:dyDescent="0.25">
      <c r="A1711" s="93" t="str">
        <f t="shared" si="275"/>
        <v>1604.</v>
      </c>
      <c r="B1711" s="93">
        <v>4055</v>
      </c>
      <c r="C1711" s="222" t="s">
        <v>2346</v>
      </c>
      <c r="D1711" s="8">
        <v>1978</v>
      </c>
      <c r="E1711" s="9" t="s">
        <v>23</v>
      </c>
      <c r="F1711" s="8" t="s">
        <v>26</v>
      </c>
      <c r="G1711" s="14">
        <v>2</v>
      </c>
      <c r="H1711" s="14">
        <v>2</v>
      </c>
      <c r="I1711" s="26">
        <v>746.9</v>
      </c>
      <c r="J1711" s="11">
        <v>737</v>
      </c>
      <c r="K1711" s="26">
        <v>737</v>
      </c>
      <c r="L1711" s="27">
        <v>29</v>
      </c>
      <c r="M1711" s="26">
        <f t="shared" si="273"/>
        <v>115108.91</v>
      </c>
      <c r="N1711" s="6"/>
      <c r="O1711" s="6"/>
      <c r="P1711" s="6"/>
      <c r="Q1711" s="11">
        <f t="shared" si="274"/>
        <v>115108.91</v>
      </c>
      <c r="R1711" s="11"/>
      <c r="S1711" s="35"/>
      <c r="T1711" s="11"/>
      <c r="U1711" s="150"/>
      <c r="V1711" s="150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74">
        <v>115108.91</v>
      </c>
      <c r="AG1711" s="29" t="s">
        <v>2337</v>
      </c>
      <c r="AH1711" s="118"/>
      <c r="AI1711" s="170"/>
      <c r="AJ1711" s="229"/>
      <c r="AK1711" s="229"/>
      <c r="AL1711" s="229"/>
      <c r="AM1711" s="229"/>
      <c r="AN1711" s="229"/>
      <c r="AO1711" s="70">
        <f>MAX(AO$26:AO1710)+1</f>
        <v>1604</v>
      </c>
      <c r="AP1711" s="70" t="s">
        <v>142</v>
      </c>
      <c r="AQ1711" s="70" t="str">
        <f t="shared" si="276"/>
        <v>1604.</v>
      </c>
      <c r="AS1711" s="70"/>
      <c r="AV1711" s="114"/>
    </row>
    <row r="1712" spans="1:48" ht="22.5" customHeight="1" x14ac:dyDescent="0.25">
      <c r="A1712" s="93" t="str">
        <f t="shared" si="275"/>
        <v>1605.</v>
      </c>
      <c r="B1712" s="93">
        <v>4054</v>
      </c>
      <c r="C1712" s="222" t="s">
        <v>2027</v>
      </c>
      <c r="D1712" s="8">
        <v>1978</v>
      </c>
      <c r="E1712" s="9" t="s">
        <v>23</v>
      </c>
      <c r="F1712" s="8" t="s">
        <v>26</v>
      </c>
      <c r="G1712" s="14">
        <v>2</v>
      </c>
      <c r="H1712" s="14">
        <v>2</v>
      </c>
      <c r="I1712" s="26">
        <v>746.9</v>
      </c>
      <c r="J1712" s="11">
        <v>737</v>
      </c>
      <c r="K1712" s="26">
        <v>737</v>
      </c>
      <c r="L1712" s="27">
        <v>29</v>
      </c>
      <c r="M1712" s="26">
        <f t="shared" si="273"/>
        <v>4223650</v>
      </c>
      <c r="N1712" s="6"/>
      <c r="O1712" s="6"/>
      <c r="P1712" s="6"/>
      <c r="Q1712" s="11">
        <f t="shared" si="274"/>
        <v>4223650</v>
      </c>
      <c r="R1712" s="11">
        <v>462150</v>
      </c>
      <c r="S1712" s="35"/>
      <c r="T1712" s="11"/>
      <c r="U1712" s="150">
        <v>500</v>
      </c>
      <c r="V1712" s="150">
        <v>3761500</v>
      </c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74"/>
      <c r="AG1712" s="29" t="s">
        <v>2337</v>
      </c>
      <c r="AH1712" s="118"/>
      <c r="AI1712" s="170"/>
      <c r="AJ1712" s="229" t="s">
        <v>1396</v>
      </c>
      <c r="AK1712" s="229"/>
      <c r="AL1712" s="229"/>
      <c r="AM1712" s="229"/>
      <c r="AN1712" s="229"/>
      <c r="AO1712" s="70">
        <f>MAX(AO$26:AO1711)+1</f>
        <v>1605</v>
      </c>
      <c r="AP1712" s="70" t="s">
        <v>142</v>
      </c>
      <c r="AQ1712" s="70" t="str">
        <f t="shared" si="276"/>
        <v>1605.</v>
      </c>
      <c r="AS1712" s="70"/>
      <c r="AV1712" s="114"/>
    </row>
    <row r="1713" spans="1:48" ht="22.5" customHeight="1" x14ac:dyDescent="0.25">
      <c r="A1713" s="93" t="str">
        <f t="shared" si="275"/>
        <v>1606.</v>
      </c>
      <c r="B1713" s="93">
        <v>4037</v>
      </c>
      <c r="C1713" s="222" t="s">
        <v>2028</v>
      </c>
      <c r="D1713" s="8">
        <v>1970</v>
      </c>
      <c r="E1713" s="9" t="s">
        <v>23</v>
      </c>
      <c r="F1713" s="8" t="s">
        <v>24</v>
      </c>
      <c r="G1713" s="14">
        <v>2</v>
      </c>
      <c r="H1713" s="14">
        <v>1</v>
      </c>
      <c r="I1713" s="26">
        <v>468.8</v>
      </c>
      <c r="J1713" s="11">
        <v>458.8</v>
      </c>
      <c r="K1713" s="26">
        <v>458.8</v>
      </c>
      <c r="L1713" s="27">
        <v>25</v>
      </c>
      <c r="M1713" s="26">
        <f t="shared" si="273"/>
        <v>267700</v>
      </c>
      <c r="N1713" s="6"/>
      <c r="O1713" s="6"/>
      <c r="P1713" s="6"/>
      <c r="Q1713" s="11">
        <f t="shared" si="274"/>
        <v>267700</v>
      </c>
      <c r="R1713" s="11"/>
      <c r="S1713" s="35"/>
      <c r="T1713" s="11"/>
      <c r="U1713" s="150"/>
      <c r="V1713" s="150"/>
      <c r="W1713" s="11"/>
      <c r="X1713" s="11"/>
      <c r="Y1713" s="11"/>
      <c r="Z1713" s="11"/>
      <c r="AA1713" s="11">
        <v>100</v>
      </c>
      <c r="AB1713" s="11">
        <v>267700</v>
      </c>
      <c r="AC1713" s="11"/>
      <c r="AD1713" s="11"/>
      <c r="AE1713" s="11"/>
      <c r="AF1713" s="74"/>
      <c r="AG1713" s="29" t="s">
        <v>2337</v>
      </c>
      <c r="AH1713" s="118"/>
      <c r="AI1713" s="170"/>
      <c r="AJ1713" s="229"/>
      <c r="AK1713" s="229"/>
      <c r="AL1713" s="229"/>
      <c r="AM1713" s="229"/>
      <c r="AN1713" s="229"/>
      <c r="AO1713" s="70">
        <f>MAX(AO$26:AO1712)+1</f>
        <v>1606</v>
      </c>
      <c r="AP1713" s="70" t="s">
        <v>142</v>
      </c>
      <c r="AQ1713" s="70" t="str">
        <f t="shared" si="276"/>
        <v>1606.</v>
      </c>
      <c r="AS1713" s="70"/>
      <c r="AV1713" s="114"/>
    </row>
    <row r="1714" spans="1:48" ht="22.5" customHeight="1" x14ac:dyDescent="0.25">
      <c r="A1714" s="93" t="str">
        <f t="shared" si="275"/>
        <v>1607.</v>
      </c>
      <c r="B1714" s="93">
        <v>4048</v>
      </c>
      <c r="C1714" s="222" t="s">
        <v>2029</v>
      </c>
      <c r="D1714" s="8">
        <v>1977</v>
      </c>
      <c r="E1714" s="9" t="s">
        <v>23</v>
      </c>
      <c r="F1714" s="8" t="s">
        <v>25</v>
      </c>
      <c r="G1714" s="14">
        <v>2</v>
      </c>
      <c r="H1714" s="14">
        <v>1</v>
      </c>
      <c r="I1714" s="26">
        <v>343.7</v>
      </c>
      <c r="J1714" s="11">
        <v>325.2</v>
      </c>
      <c r="K1714" s="26">
        <v>325.2</v>
      </c>
      <c r="L1714" s="27">
        <v>5</v>
      </c>
      <c r="M1714" s="26">
        <f t="shared" si="273"/>
        <v>1164931</v>
      </c>
      <c r="N1714" s="6"/>
      <c r="O1714" s="6"/>
      <c r="P1714" s="6"/>
      <c r="Q1714" s="11">
        <f t="shared" si="274"/>
        <v>1164931</v>
      </c>
      <c r="R1714" s="11">
        <v>21435</v>
      </c>
      <c r="S1714" s="35"/>
      <c r="T1714" s="11"/>
      <c r="U1714" s="150">
        <v>152</v>
      </c>
      <c r="V1714" s="150">
        <v>1143496</v>
      </c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74"/>
      <c r="AG1714" s="29" t="s">
        <v>2337</v>
      </c>
      <c r="AH1714" s="118"/>
      <c r="AI1714" s="170"/>
      <c r="AJ1714" s="229" t="s">
        <v>1393</v>
      </c>
      <c r="AK1714" s="229"/>
      <c r="AL1714" s="229"/>
      <c r="AM1714" s="229"/>
      <c r="AN1714" s="229"/>
      <c r="AO1714" s="70">
        <f>MAX(AO$26:AO1713)+1</f>
        <v>1607</v>
      </c>
      <c r="AP1714" s="70" t="s">
        <v>142</v>
      </c>
      <c r="AQ1714" s="70" t="str">
        <f t="shared" si="276"/>
        <v>1607.</v>
      </c>
      <c r="AS1714" s="70"/>
      <c r="AV1714" s="114"/>
    </row>
    <row r="1715" spans="1:48" ht="22.5" customHeight="1" x14ac:dyDescent="0.25">
      <c r="A1715" s="93" t="str">
        <f t="shared" si="275"/>
        <v>1608.</v>
      </c>
      <c r="B1715" s="93">
        <v>4072</v>
      </c>
      <c r="C1715" s="222" t="s">
        <v>2030</v>
      </c>
      <c r="D1715" s="8">
        <v>1982</v>
      </c>
      <c r="E1715" s="9" t="s">
        <v>23</v>
      </c>
      <c r="F1715" s="8" t="s">
        <v>24</v>
      </c>
      <c r="G1715" s="14">
        <v>2</v>
      </c>
      <c r="H1715" s="14">
        <v>3</v>
      </c>
      <c r="I1715" s="26">
        <v>1189.5</v>
      </c>
      <c r="J1715" s="11">
        <v>992.7</v>
      </c>
      <c r="K1715" s="26">
        <v>992.7</v>
      </c>
      <c r="L1715" s="27">
        <v>45</v>
      </c>
      <c r="M1715" s="26">
        <f t="shared" si="273"/>
        <v>788256</v>
      </c>
      <c r="N1715" s="6"/>
      <c r="O1715" s="6"/>
      <c r="P1715" s="6"/>
      <c r="Q1715" s="11">
        <f t="shared" si="274"/>
        <v>788256</v>
      </c>
      <c r="R1715" s="11">
        <v>788256</v>
      </c>
      <c r="S1715" s="35"/>
      <c r="T1715" s="11"/>
      <c r="U1715" s="150"/>
      <c r="V1715" s="150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74"/>
      <c r="AG1715" s="29" t="s">
        <v>2337</v>
      </c>
      <c r="AH1715" s="118"/>
      <c r="AI1715" s="170"/>
      <c r="AJ1715" s="229" t="s">
        <v>1405</v>
      </c>
      <c r="AK1715" s="229"/>
      <c r="AL1715" s="229"/>
      <c r="AM1715" s="229"/>
      <c r="AN1715" s="229"/>
      <c r="AO1715" s="70">
        <f>MAX(AO$26:AO1714)+1</f>
        <v>1608</v>
      </c>
      <c r="AP1715" s="70" t="s">
        <v>142</v>
      </c>
      <c r="AQ1715" s="70" t="str">
        <f t="shared" si="276"/>
        <v>1608.</v>
      </c>
      <c r="AS1715" s="70"/>
      <c r="AV1715" s="114"/>
    </row>
    <row r="1716" spans="1:48" ht="22.5" customHeight="1" x14ac:dyDescent="0.25">
      <c r="A1716" s="93" t="str">
        <f t="shared" si="275"/>
        <v>1609.</v>
      </c>
      <c r="B1716" s="93">
        <v>4075</v>
      </c>
      <c r="C1716" s="222" t="s">
        <v>2031</v>
      </c>
      <c r="D1716" s="8">
        <v>1962</v>
      </c>
      <c r="E1716" s="9" t="s">
        <v>23</v>
      </c>
      <c r="F1716" s="8" t="s">
        <v>24</v>
      </c>
      <c r="G1716" s="14">
        <v>2</v>
      </c>
      <c r="H1716" s="14">
        <v>1</v>
      </c>
      <c r="I1716" s="26">
        <v>551.79999999999995</v>
      </c>
      <c r="J1716" s="11">
        <v>508.8</v>
      </c>
      <c r="K1716" s="26">
        <v>508.8</v>
      </c>
      <c r="L1716" s="27">
        <v>13</v>
      </c>
      <c r="M1716" s="26">
        <f t="shared" si="273"/>
        <v>492960</v>
      </c>
      <c r="N1716" s="6"/>
      <c r="O1716" s="6"/>
      <c r="P1716" s="6"/>
      <c r="Q1716" s="11">
        <f t="shared" si="274"/>
        <v>492960</v>
      </c>
      <c r="R1716" s="11">
        <v>492960</v>
      </c>
      <c r="S1716" s="35"/>
      <c r="T1716" s="11"/>
      <c r="U1716" s="150"/>
      <c r="V1716" s="150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74"/>
      <c r="AG1716" s="29" t="s">
        <v>2337</v>
      </c>
      <c r="AH1716" s="118"/>
      <c r="AI1716" s="170"/>
      <c r="AJ1716" s="229" t="s">
        <v>1396</v>
      </c>
      <c r="AK1716" s="229"/>
      <c r="AL1716" s="229"/>
      <c r="AM1716" s="229"/>
      <c r="AN1716" s="229"/>
      <c r="AO1716" s="70">
        <f>MAX(AO$26:AO1715)+1</f>
        <v>1609</v>
      </c>
      <c r="AP1716" s="70" t="s">
        <v>142</v>
      </c>
      <c r="AQ1716" s="70" t="str">
        <f t="shared" si="276"/>
        <v>1609.</v>
      </c>
      <c r="AS1716" s="70"/>
      <c r="AV1716" s="114"/>
    </row>
    <row r="1717" spans="1:48" ht="22.5" customHeight="1" x14ac:dyDescent="0.25">
      <c r="A1717" s="93" t="str">
        <f t="shared" si="275"/>
        <v>1610.</v>
      </c>
      <c r="B1717" s="93">
        <v>4015</v>
      </c>
      <c r="C1717" s="222" t="s">
        <v>2032</v>
      </c>
      <c r="D1717" s="8">
        <v>1972</v>
      </c>
      <c r="E1717" s="9" t="s">
        <v>23</v>
      </c>
      <c r="F1717" s="8" t="s">
        <v>26</v>
      </c>
      <c r="G1717" s="14">
        <v>5</v>
      </c>
      <c r="H1717" s="14">
        <v>3</v>
      </c>
      <c r="I1717" s="26">
        <v>2562.1999999999998</v>
      </c>
      <c r="J1717" s="11">
        <v>2439.6</v>
      </c>
      <c r="K1717" s="26">
        <v>2439.6</v>
      </c>
      <c r="L1717" s="27">
        <v>103</v>
      </c>
      <c r="M1717" s="26">
        <f t="shared" si="273"/>
        <v>3147549.6</v>
      </c>
      <c r="N1717" s="6"/>
      <c r="O1717" s="6"/>
      <c r="P1717" s="6"/>
      <c r="Q1717" s="11">
        <f t="shared" si="274"/>
        <v>3147549.6</v>
      </c>
      <c r="R1717" s="11">
        <v>3147549.6</v>
      </c>
      <c r="S1717" s="35"/>
      <c r="T1717" s="11"/>
      <c r="U1717" s="150"/>
      <c r="V1717" s="150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74"/>
      <c r="AG1717" s="29" t="s">
        <v>2337</v>
      </c>
      <c r="AH1717" s="118"/>
      <c r="AI1717" s="170"/>
      <c r="AJ1717" s="229" t="s">
        <v>1396</v>
      </c>
      <c r="AK1717" s="229"/>
      <c r="AL1717" s="229"/>
      <c r="AM1717" s="229"/>
      <c r="AN1717" s="229"/>
      <c r="AO1717" s="70">
        <f>MAX(AO$26:AO1716)+1</f>
        <v>1610</v>
      </c>
      <c r="AP1717" s="70" t="s">
        <v>142</v>
      </c>
      <c r="AQ1717" s="70" t="str">
        <f t="shared" si="276"/>
        <v>1610.</v>
      </c>
      <c r="AS1717" s="70"/>
      <c r="AV1717" s="114"/>
    </row>
    <row r="1718" spans="1:48" ht="22.5" customHeight="1" x14ac:dyDescent="0.25">
      <c r="A1718" s="93" t="str">
        <f t="shared" si="275"/>
        <v>1611.</v>
      </c>
      <c r="B1718" s="93">
        <v>4016</v>
      </c>
      <c r="C1718" s="222" t="s">
        <v>1419</v>
      </c>
      <c r="D1718" s="8">
        <v>1975</v>
      </c>
      <c r="E1718" s="9" t="s">
        <v>23</v>
      </c>
      <c r="F1718" s="8" t="s">
        <v>24</v>
      </c>
      <c r="G1718" s="14">
        <v>5</v>
      </c>
      <c r="H1718" s="14">
        <v>3</v>
      </c>
      <c r="I1718" s="26">
        <v>3437.26</v>
      </c>
      <c r="J1718" s="11">
        <v>3229.16</v>
      </c>
      <c r="K1718" s="26">
        <v>2289.06</v>
      </c>
      <c r="L1718" s="27">
        <v>82</v>
      </c>
      <c r="M1718" s="26">
        <f t="shared" si="273"/>
        <v>3600148.5</v>
      </c>
      <c r="N1718" s="6"/>
      <c r="O1718" s="6"/>
      <c r="P1718" s="6"/>
      <c r="Q1718" s="11">
        <f t="shared" si="274"/>
        <v>3600148.5</v>
      </c>
      <c r="R1718" s="11">
        <v>3600148.5</v>
      </c>
      <c r="S1718" s="35"/>
      <c r="T1718" s="11"/>
      <c r="U1718" s="150"/>
      <c r="V1718" s="150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74"/>
      <c r="AG1718" s="29" t="s">
        <v>2337</v>
      </c>
      <c r="AH1718" s="118"/>
      <c r="AI1718" s="170"/>
      <c r="AJ1718" s="229" t="s">
        <v>1396</v>
      </c>
      <c r="AK1718" s="229"/>
      <c r="AL1718" s="229"/>
      <c r="AM1718" s="229"/>
      <c r="AN1718" s="229"/>
      <c r="AO1718" s="70">
        <f>MAX(AO$26:AO1717)+1</f>
        <v>1611</v>
      </c>
      <c r="AP1718" s="70" t="s">
        <v>142</v>
      </c>
      <c r="AQ1718" s="70" t="str">
        <f t="shared" si="276"/>
        <v>1611.</v>
      </c>
      <c r="AS1718" s="70"/>
      <c r="AV1718" s="114"/>
    </row>
    <row r="1719" spans="1:48" ht="22.5" customHeight="1" x14ac:dyDescent="0.25">
      <c r="A1719" s="93" t="str">
        <f t="shared" si="275"/>
        <v>1612.</v>
      </c>
      <c r="B1719" s="93">
        <v>4043</v>
      </c>
      <c r="C1719" s="222" t="s">
        <v>2033</v>
      </c>
      <c r="D1719" s="8">
        <v>1978</v>
      </c>
      <c r="E1719" s="9" t="s">
        <v>23</v>
      </c>
      <c r="F1719" s="8" t="s">
        <v>24</v>
      </c>
      <c r="G1719" s="14">
        <v>2</v>
      </c>
      <c r="H1719" s="14">
        <v>1</v>
      </c>
      <c r="I1719" s="26">
        <v>540.4</v>
      </c>
      <c r="J1719" s="11">
        <v>335.6</v>
      </c>
      <c r="K1719" s="26">
        <v>335.6</v>
      </c>
      <c r="L1719" s="27">
        <v>12</v>
      </c>
      <c r="M1719" s="26">
        <f t="shared" si="273"/>
        <v>911579</v>
      </c>
      <c r="N1719" s="6"/>
      <c r="O1719" s="6"/>
      <c r="P1719" s="6"/>
      <c r="Q1719" s="11">
        <f t="shared" si="274"/>
        <v>911579</v>
      </c>
      <c r="R1719" s="11"/>
      <c r="S1719" s="35"/>
      <c r="T1719" s="11"/>
      <c r="U1719" s="150">
        <v>257</v>
      </c>
      <c r="V1719" s="150">
        <v>911579</v>
      </c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74"/>
      <c r="AG1719" s="29" t="s">
        <v>2337</v>
      </c>
      <c r="AH1719" s="118"/>
      <c r="AI1719" s="170"/>
      <c r="AJ1719" s="229"/>
      <c r="AK1719" s="229"/>
      <c r="AL1719" s="229"/>
      <c r="AM1719" s="229"/>
      <c r="AN1719" s="229"/>
      <c r="AO1719" s="70">
        <f>MAX(AO$26:AO1718)+1</f>
        <v>1612</v>
      </c>
      <c r="AP1719" s="70" t="s">
        <v>142</v>
      </c>
      <c r="AQ1719" s="70" t="str">
        <f t="shared" si="276"/>
        <v>1612.</v>
      </c>
      <c r="AS1719" s="70"/>
      <c r="AV1719" s="114"/>
    </row>
    <row r="1720" spans="1:48" ht="22.5" customHeight="1" x14ac:dyDescent="0.25">
      <c r="A1720" s="93" t="str">
        <f t="shared" si="275"/>
        <v>1613.</v>
      </c>
      <c r="B1720" s="93">
        <v>4079</v>
      </c>
      <c r="C1720" s="222" t="s">
        <v>2034</v>
      </c>
      <c r="D1720" s="8">
        <v>1955</v>
      </c>
      <c r="E1720" s="9" t="s">
        <v>23</v>
      </c>
      <c r="F1720" s="8" t="s">
        <v>25</v>
      </c>
      <c r="G1720" s="14">
        <v>2</v>
      </c>
      <c r="H1720" s="14">
        <v>1</v>
      </c>
      <c r="I1720" s="26">
        <v>432.7</v>
      </c>
      <c r="J1720" s="11">
        <v>400.2</v>
      </c>
      <c r="K1720" s="26">
        <v>400.2</v>
      </c>
      <c r="L1720" s="27">
        <v>10</v>
      </c>
      <c r="M1720" s="26">
        <f t="shared" si="273"/>
        <v>28580</v>
      </c>
      <c r="N1720" s="6"/>
      <c r="O1720" s="6"/>
      <c r="P1720" s="6"/>
      <c r="Q1720" s="11">
        <f t="shared" si="274"/>
        <v>28580</v>
      </c>
      <c r="R1720" s="11">
        <v>28580</v>
      </c>
      <c r="S1720" s="35"/>
      <c r="T1720" s="11"/>
      <c r="U1720" s="150"/>
      <c r="V1720" s="150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74"/>
      <c r="AG1720" s="29" t="s">
        <v>2337</v>
      </c>
      <c r="AH1720" s="118"/>
      <c r="AI1720" s="170"/>
      <c r="AJ1720" s="229" t="s">
        <v>1393</v>
      </c>
      <c r="AK1720" s="229"/>
      <c r="AL1720" s="229"/>
      <c r="AM1720" s="229"/>
      <c r="AN1720" s="229"/>
      <c r="AO1720" s="70">
        <f>MAX(AO$26:AO1719)+1</f>
        <v>1613</v>
      </c>
      <c r="AP1720" s="70" t="s">
        <v>142</v>
      </c>
      <c r="AQ1720" s="70" t="str">
        <f t="shared" si="276"/>
        <v>1613.</v>
      </c>
      <c r="AS1720" s="70"/>
      <c r="AV1720" s="114"/>
    </row>
    <row r="1721" spans="1:48" ht="22.5" customHeight="1" x14ac:dyDescent="0.25">
      <c r="A1721" s="93" t="str">
        <f t="shared" si="275"/>
        <v>1614.</v>
      </c>
      <c r="B1721" s="93">
        <v>4022</v>
      </c>
      <c r="C1721" s="222" t="s">
        <v>2035</v>
      </c>
      <c r="D1721" s="8">
        <v>1837</v>
      </c>
      <c r="E1721" s="9" t="s">
        <v>23</v>
      </c>
      <c r="F1721" s="8" t="s">
        <v>24</v>
      </c>
      <c r="G1721" s="14">
        <v>2</v>
      </c>
      <c r="H1721" s="14">
        <v>2</v>
      </c>
      <c r="I1721" s="26">
        <v>1290</v>
      </c>
      <c r="J1721" s="11">
        <v>717.4</v>
      </c>
      <c r="K1721" s="26">
        <v>717.4</v>
      </c>
      <c r="L1721" s="27">
        <v>23</v>
      </c>
      <c r="M1721" s="26">
        <f t="shared" si="273"/>
        <v>2010195</v>
      </c>
      <c r="N1721" s="6"/>
      <c r="O1721" s="6"/>
      <c r="P1721" s="6"/>
      <c r="Q1721" s="11">
        <f t="shared" si="274"/>
        <v>2010195</v>
      </c>
      <c r="R1721" s="11">
        <v>2010195</v>
      </c>
      <c r="S1721" s="35"/>
      <c r="T1721" s="11"/>
      <c r="U1721" s="150"/>
      <c r="V1721" s="150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74"/>
      <c r="AG1721" s="29" t="s">
        <v>2337</v>
      </c>
      <c r="AH1721" s="118"/>
      <c r="AI1721" s="170"/>
      <c r="AJ1721" s="229" t="s">
        <v>1395</v>
      </c>
      <c r="AK1721" s="229"/>
      <c r="AL1721" s="229"/>
      <c r="AM1721" s="229"/>
      <c r="AN1721" s="229"/>
      <c r="AO1721" s="70">
        <f>MAX(AO$26:AO1720)+1</f>
        <v>1614</v>
      </c>
      <c r="AP1721" s="70" t="s">
        <v>142</v>
      </c>
      <c r="AQ1721" s="70" t="str">
        <f t="shared" si="276"/>
        <v>1614.</v>
      </c>
      <c r="AS1721" s="70"/>
      <c r="AV1721" s="114"/>
    </row>
    <row r="1722" spans="1:48" ht="22.5" customHeight="1" x14ac:dyDescent="0.25">
      <c r="A1722" s="93" t="str">
        <f t="shared" si="275"/>
        <v>1615.</v>
      </c>
      <c r="B1722" s="93">
        <v>4047</v>
      </c>
      <c r="C1722" s="222" t="s">
        <v>2036</v>
      </c>
      <c r="D1722" s="8">
        <v>1981</v>
      </c>
      <c r="E1722" s="9" t="s">
        <v>23</v>
      </c>
      <c r="F1722" s="8" t="s">
        <v>25</v>
      </c>
      <c r="G1722" s="14">
        <v>2</v>
      </c>
      <c r="H1722" s="14">
        <v>1</v>
      </c>
      <c r="I1722" s="26">
        <v>339.2</v>
      </c>
      <c r="J1722" s="11">
        <v>312.39999999999998</v>
      </c>
      <c r="K1722" s="26">
        <v>312.39999999999998</v>
      </c>
      <c r="L1722" s="27">
        <v>10</v>
      </c>
      <c r="M1722" s="26">
        <f t="shared" si="273"/>
        <v>1512123</v>
      </c>
      <c r="N1722" s="6"/>
      <c r="O1722" s="6"/>
      <c r="P1722" s="6"/>
      <c r="Q1722" s="11">
        <f t="shared" si="274"/>
        <v>1512123</v>
      </c>
      <c r="R1722" s="11"/>
      <c r="S1722" s="35"/>
      <c r="T1722" s="11"/>
      <c r="U1722" s="150">
        <v>201</v>
      </c>
      <c r="V1722" s="150">
        <v>1512123</v>
      </c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74"/>
      <c r="AG1722" s="29" t="s">
        <v>2337</v>
      </c>
      <c r="AH1722" s="118"/>
      <c r="AI1722" s="170"/>
      <c r="AJ1722" s="229"/>
      <c r="AK1722" s="229"/>
      <c r="AL1722" s="229"/>
      <c r="AM1722" s="229"/>
      <c r="AN1722" s="229"/>
      <c r="AO1722" s="70">
        <f>MAX(AO$26:AO1721)+1</f>
        <v>1615</v>
      </c>
      <c r="AP1722" s="70" t="s">
        <v>142</v>
      </c>
      <c r="AQ1722" s="70" t="str">
        <f t="shared" si="276"/>
        <v>1615.</v>
      </c>
      <c r="AS1722" s="70"/>
      <c r="AV1722" s="114"/>
    </row>
    <row r="1723" spans="1:48" ht="22.5" customHeight="1" x14ac:dyDescent="0.25">
      <c r="A1723" s="93" t="str">
        <f t="shared" si="275"/>
        <v>1616.</v>
      </c>
      <c r="B1723" s="93">
        <v>4033</v>
      </c>
      <c r="C1723" s="222" t="s">
        <v>2037</v>
      </c>
      <c r="D1723" s="8">
        <v>1967</v>
      </c>
      <c r="E1723" s="9" t="s">
        <v>23</v>
      </c>
      <c r="F1723" s="8" t="s">
        <v>24</v>
      </c>
      <c r="G1723" s="14">
        <v>2</v>
      </c>
      <c r="H1723" s="14">
        <v>1</v>
      </c>
      <c r="I1723" s="26">
        <v>385.5</v>
      </c>
      <c r="J1723" s="11">
        <v>358.6</v>
      </c>
      <c r="K1723" s="26">
        <v>358.6</v>
      </c>
      <c r="L1723" s="27">
        <v>17</v>
      </c>
      <c r="M1723" s="26">
        <f t="shared" si="273"/>
        <v>89312.5</v>
      </c>
      <c r="N1723" s="6"/>
      <c r="O1723" s="6"/>
      <c r="P1723" s="6"/>
      <c r="Q1723" s="11">
        <f t="shared" si="274"/>
        <v>89312.5</v>
      </c>
      <c r="R1723" s="11">
        <v>89312.5</v>
      </c>
      <c r="S1723" s="35"/>
      <c r="T1723" s="11"/>
      <c r="U1723" s="150"/>
      <c r="V1723" s="150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74"/>
      <c r="AG1723" s="29" t="s">
        <v>2337</v>
      </c>
      <c r="AH1723" s="118"/>
      <c r="AI1723" s="170"/>
      <c r="AJ1723" s="229" t="s">
        <v>1393</v>
      </c>
      <c r="AK1723" s="229"/>
      <c r="AL1723" s="229"/>
      <c r="AM1723" s="229"/>
      <c r="AN1723" s="229"/>
      <c r="AO1723" s="70">
        <f>MAX(AO$26:AO1722)+1</f>
        <v>1616</v>
      </c>
      <c r="AP1723" s="70" t="s">
        <v>142</v>
      </c>
      <c r="AQ1723" s="70" t="str">
        <f t="shared" si="276"/>
        <v>1616.</v>
      </c>
      <c r="AS1723" s="70"/>
      <c r="AV1723" s="114"/>
    </row>
    <row r="1724" spans="1:48" ht="22.5" customHeight="1" x14ac:dyDescent="0.25">
      <c r="A1724" s="93" t="str">
        <f t="shared" si="275"/>
        <v>1617.</v>
      </c>
      <c r="B1724" s="93">
        <v>4034</v>
      </c>
      <c r="C1724" s="222" t="s">
        <v>2038</v>
      </c>
      <c r="D1724" s="8">
        <v>1967</v>
      </c>
      <c r="E1724" s="9" t="s">
        <v>23</v>
      </c>
      <c r="F1724" s="8" t="s">
        <v>25</v>
      </c>
      <c r="G1724" s="14">
        <v>2</v>
      </c>
      <c r="H1724" s="14">
        <v>1</v>
      </c>
      <c r="I1724" s="26">
        <v>320</v>
      </c>
      <c r="J1724" s="11">
        <v>261.89999999999998</v>
      </c>
      <c r="K1724" s="26">
        <v>261.89999999999998</v>
      </c>
      <c r="L1724" s="27">
        <v>12</v>
      </c>
      <c r="M1724" s="26">
        <f t="shared" si="273"/>
        <v>85740</v>
      </c>
      <c r="N1724" s="6"/>
      <c r="O1724" s="6"/>
      <c r="P1724" s="6"/>
      <c r="Q1724" s="11">
        <f t="shared" si="274"/>
        <v>85740</v>
      </c>
      <c r="R1724" s="11">
        <v>85740</v>
      </c>
      <c r="S1724" s="35"/>
      <c r="T1724" s="11"/>
      <c r="U1724" s="150"/>
      <c r="V1724" s="150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74"/>
      <c r="AG1724" s="29" t="s">
        <v>2337</v>
      </c>
      <c r="AH1724" s="118"/>
      <c r="AI1724" s="170"/>
      <c r="AJ1724" s="229" t="s">
        <v>1393</v>
      </c>
      <c r="AK1724" s="229"/>
      <c r="AL1724" s="229"/>
      <c r="AM1724" s="229"/>
      <c r="AN1724" s="229"/>
      <c r="AO1724" s="70">
        <f>MAX(AO$26:AO1723)+1</f>
        <v>1617</v>
      </c>
      <c r="AP1724" s="70" t="s">
        <v>142</v>
      </c>
      <c r="AQ1724" s="70" t="str">
        <f t="shared" si="276"/>
        <v>1617.</v>
      </c>
      <c r="AS1724" s="70"/>
      <c r="AV1724" s="114"/>
    </row>
    <row r="1725" spans="1:48" ht="22.5" customHeight="1" x14ac:dyDescent="0.25">
      <c r="A1725" s="93" t="str">
        <f t="shared" si="275"/>
        <v>1618.</v>
      </c>
      <c r="B1725" s="93">
        <v>4039</v>
      </c>
      <c r="C1725" s="222" t="s">
        <v>2039</v>
      </c>
      <c r="D1725" s="8">
        <v>1972</v>
      </c>
      <c r="E1725" s="9" t="s">
        <v>23</v>
      </c>
      <c r="F1725" s="8" t="s">
        <v>24</v>
      </c>
      <c r="G1725" s="14">
        <v>2</v>
      </c>
      <c r="H1725" s="14">
        <v>1</v>
      </c>
      <c r="I1725" s="26">
        <v>378.7</v>
      </c>
      <c r="J1725" s="11">
        <v>366.1</v>
      </c>
      <c r="K1725" s="26">
        <v>336.1</v>
      </c>
      <c r="L1725" s="27">
        <v>8</v>
      </c>
      <c r="M1725" s="26">
        <f t="shared" si="273"/>
        <v>57160</v>
      </c>
      <c r="N1725" s="6"/>
      <c r="O1725" s="6"/>
      <c r="P1725" s="6"/>
      <c r="Q1725" s="11">
        <f t="shared" si="274"/>
        <v>57160</v>
      </c>
      <c r="R1725" s="11">
        <v>57160</v>
      </c>
      <c r="S1725" s="35"/>
      <c r="T1725" s="11"/>
      <c r="U1725" s="150"/>
      <c r="V1725" s="150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74"/>
      <c r="AG1725" s="29" t="s">
        <v>2337</v>
      </c>
      <c r="AH1725" s="118"/>
      <c r="AI1725" s="170"/>
      <c r="AJ1725" s="229" t="s">
        <v>1393</v>
      </c>
      <c r="AK1725" s="229"/>
      <c r="AL1725" s="229"/>
      <c r="AM1725" s="229"/>
      <c r="AN1725" s="229"/>
      <c r="AO1725" s="70">
        <f>MAX(AO$26:AO1724)+1</f>
        <v>1618</v>
      </c>
      <c r="AP1725" s="70" t="s">
        <v>142</v>
      </c>
      <c r="AQ1725" s="70" t="str">
        <f t="shared" si="276"/>
        <v>1618.</v>
      </c>
      <c r="AS1725" s="70"/>
      <c r="AV1725" s="114"/>
    </row>
    <row r="1726" spans="1:48" ht="22.5" customHeight="1" x14ac:dyDescent="0.25">
      <c r="A1726" s="93" t="str">
        <f t="shared" si="275"/>
        <v>1619.</v>
      </c>
      <c r="B1726" s="93">
        <v>4036</v>
      </c>
      <c r="C1726" s="222" t="s">
        <v>2040</v>
      </c>
      <c r="D1726" s="8">
        <v>1974</v>
      </c>
      <c r="E1726" s="9" t="s">
        <v>23</v>
      </c>
      <c r="F1726" s="8" t="s">
        <v>24</v>
      </c>
      <c r="G1726" s="14">
        <v>2</v>
      </c>
      <c r="H1726" s="14">
        <v>1</v>
      </c>
      <c r="I1726" s="26">
        <v>351.9</v>
      </c>
      <c r="J1726" s="11">
        <v>339.3</v>
      </c>
      <c r="K1726" s="26">
        <v>339.3</v>
      </c>
      <c r="L1726" s="27">
        <v>12</v>
      </c>
      <c r="M1726" s="26">
        <f t="shared" si="273"/>
        <v>133850</v>
      </c>
      <c r="N1726" s="6"/>
      <c r="O1726" s="6"/>
      <c r="P1726" s="6"/>
      <c r="Q1726" s="11">
        <f t="shared" si="274"/>
        <v>133850</v>
      </c>
      <c r="R1726" s="11"/>
      <c r="S1726" s="35"/>
      <c r="T1726" s="11"/>
      <c r="U1726" s="150"/>
      <c r="V1726" s="150"/>
      <c r="W1726" s="11"/>
      <c r="X1726" s="11"/>
      <c r="Y1726" s="11"/>
      <c r="Z1726" s="11"/>
      <c r="AA1726" s="11">
        <v>50</v>
      </c>
      <c r="AB1726" s="11">
        <v>133850</v>
      </c>
      <c r="AC1726" s="11"/>
      <c r="AD1726" s="11"/>
      <c r="AE1726" s="11"/>
      <c r="AF1726" s="74"/>
      <c r="AG1726" s="29" t="s">
        <v>2337</v>
      </c>
      <c r="AH1726" s="118"/>
      <c r="AI1726" s="170"/>
      <c r="AJ1726" s="229"/>
      <c r="AK1726" s="229"/>
      <c r="AL1726" s="229"/>
      <c r="AM1726" s="229"/>
      <c r="AN1726" s="229"/>
      <c r="AO1726" s="70">
        <f>MAX(AO$26:AO1725)+1</f>
        <v>1619</v>
      </c>
      <c r="AP1726" s="70" t="s">
        <v>142</v>
      </c>
      <c r="AQ1726" s="70" t="str">
        <f t="shared" si="276"/>
        <v>1619.</v>
      </c>
      <c r="AS1726" s="70"/>
      <c r="AV1726" s="114"/>
    </row>
    <row r="1727" spans="1:48" ht="22.5" customHeight="1" x14ac:dyDescent="0.25">
      <c r="A1727" s="93" t="str">
        <f t="shared" si="275"/>
        <v>1620.</v>
      </c>
      <c r="B1727" s="93">
        <v>4025</v>
      </c>
      <c r="C1727" s="222" t="s">
        <v>2041</v>
      </c>
      <c r="D1727" s="8">
        <v>1954</v>
      </c>
      <c r="E1727" s="9" t="s">
        <v>23</v>
      </c>
      <c r="F1727" s="8" t="s">
        <v>24</v>
      </c>
      <c r="G1727" s="14">
        <v>2</v>
      </c>
      <c r="H1727" s="14">
        <v>1</v>
      </c>
      <c r="I1727" s="26">
        <v>568.85</v>
      </c>
      <c r="J1727" s="11">
        <v>528.70000000000005</v>
      </c>
      <c r="K1727" s="26">
        <v>528.70000000000005</v>
      </c>
      <c r="L1727" s="27">
        <v>8</v>
      </c>
      <c r="M1727" s="26">
        <f t="shared" si="273"/>
        <v>131376</v>
      </c>
      <c r="N1727" s="6"/>
      <c r="O1727" s="6"/>
      <c r="P1727" s="6"/>
      <c r="Q1727" s="11">
        <f t="shared" si="274"/>
        <v>131376</v>
      </c>
      <c r="R1727" s="11">
        <v>131376</v>
      </c>
      <c r="S1727" s="35"/>
      <c r="T1727" s="11"/>
      <c r="U1727" s="150"/>
      <c r="V1727" s="150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74"/>
      <c r="AG1727" s="29" t="s">
        <v>2337</v>
      </c>
      <c r="AH1727" s="118"/>
      <c r="AI1727" s="170"/>
      <c r="AJ1727" s="229" t="s">
        <v>1405</v>
      </c>
      <c r="AK1727" s="229"/>
      <c r="AL1727" s="229"/>
      <c r="AM1727" s="229"/>
      <c r="AN1727" s="229"/>
      <c r="AO1727" s="70">
        <f>MAX(AO$26:AO1726)+1</f>
        <v>1620</v>
      </c>
      <c r="AP1727" s="70" t="s">
        <v>142</v>
      </c>
      <c r="AQ1727" s="70" t="str">
        <f t="shared" si="276"/>
        <v>1620.</v>
      </c>
      <c r="AS1727" s="70"/>
      <c r="AV1727" s="114"/>
    </row>
    <row r="1728" spans="1:48" ht="22.5" customHeight="1" x14ac:dyDescent="0.25">
      <c r="A1728" s="93" t="str">
        <f t="shared" si="275"/>
        <v>1621.</v>
      </c>
      <c r="B1728" s="93">
        <v>4026</v>
      </c>
      <c r="C1728" s="222" t="s">
        <v>2042</v>
      </c>
      <c r="D1728" s="8">
        <v>1954</v>
      </c>
      <c r="E1728" s="9" t="s">
        <v>23</v>
      </c>
      <c r="F1728" s="8" t="s">
        <v>24</v>
      </c>
      <c r="G1728" s="14">
        <v>2</v>
      </c>
      <c r="H1728" s="14">
        <v>1</v>
      </c>
      <c r="I1728" s="26">
        <v>560.6</v>
      </c>
      <c r="J1728" s="11">
        <v>518.70000000000005</v>
      </c>
      <c r="K1728" s="26">
        <v>518.70000000000005</v>
      </c>
      <c r="L1728" s="27">
        <v>17</v>
      </c>
      <c r="M1728" s="26">
        <f t="shared" si="273"/>
        <v>791895</v>
      </c>
      <c r="N1728" s="6"/>
      <c r="O1728" s="6"/>
      <c r="P1728" s="6"/>
      <c r="Q1728" s="11">
        <f t="shared" si="274"/>
        <v>791895</v>
      </c>
      <c r="R1728" s="11">
        <v>791895</v>
      </c>
      <c r="S1728" s="35"/>
      <c r="T1728" s="11"/>
      <c r="U1728" s="150"/>
      <c r="V1728" s="150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74"/>
      <c r="AG1728" s="29" t="s">
        <v>2337</v>
      </c>
      <c r="AH1728" s="118"/>
      <c r="AI1728" s="170"/>
      <c r="AJ1728" s="229" t="s">
        <v>1395</v>
      </c>
      <c r="AK1728" s="229"/>
      <c r="AL1728" s="229"/>
      <c r="AM1728" s="229"/>
      <c r="AN1728" s="229"/>
      <c r="AO1728" s="70">
        <f>MAX(AO$26:AO1727)+1</f>
        <v>1621</v>
      </c>
      <c r="AP1728" s="70" t="s">
        <v>142</v>
      </c>
      <c r="AQ1728" s="70" t="str">
        <f t="shared" si="276"/>
        <v>1621.</v>
      </c>
      <c r="AS1728" s="70"/>
      <c r="AV1728" s="114"/>
    </row>
    <row r="1729" spans="1:48" ht="22.5" customHeight="1" x14ac:dyDescent="0.25">
      <c r="A1729" s="93" t="str">
        <f t="shared" si="275"/>
        <v>1622.</v>
      </c>
      <c r="B1729" s="93">
        <v>4027</v>
      </c>
      <c r="C1729" s="222" t="s">
        <v>826</v>
      </c>
      <c r="D1729" s="8">
        <v>1966</v>
      </c>
      <c r="E1729" s="9" t="s">
        <v>23</v>
      </c>
      <c r="F1729" s="8" t="s">
        <v>24</v>
      </c>
      <c r="G1729" s="14">
        <v>2</v>
      </c>
      <c r="H1729" s="14">
        <v>2</v>
      </c>
      <c r="I1729" s="26">
        <v>470.1</v>
      </c>
      <c r="J1729" s="11">
        <v>431.7</v>
      </c>
      <c r="K1729" s="26">
        <v>431.7</v>
      </c>
      <c r="L1729" s="27">
        <v>12</v>
      </c>
      <c r="M1729" s="26">
        <f t="shared" si="273"/>
        <v>1101800</v>
      </c>
      <c r="N1729" s="6"/>
      <c r="O1729" s="6"/>
      <c r="P1729" s="6"/>
      <c r="Q1729" s="11">
        <f t="shared" si="274"/>
        <v>1101800</v>
      </c>
      <c r="R1729" s="11"/>
      <c r="S1729" s="35"/>
      <c r="T1729" s="11"/>
      <c r="U1729" s="150"/>
      <c r="V1729" s="150"/>
      <c r="W1729" s="11"/>
      <c r="X1729" s="11"/>
      <c r="Y1729" s="11">
        <v>350</v>
      </c>
      <c r="Z1729" s="11">
        <v>1101800</v>
      </c>
      <c r="AA1729" s="11"/>
      <c r="AB1729" s="11"/>
      <c r="AC1729" s="11"/>
      <c r="AD1729" s="11"/>
      <c r="AE1729" s="11"/>
      <c r="AF1729" s="74"/>
      <c r="AG1729" s="29" t="s">
        <v>2337</v>
      </c>
      <c r="AH1729" s="118"/>
      <c r="AI1729" s="170"/>
      <c r="AJ1729" s="229"/>
      <c r="AK1729" s="229"/>
      <c r="AL1729" s="229"/>
      <c r="AM1729" s="229"/>
      <c r="AN1729" s="229"/>
      <c r="AO1729" s="70">
        <f>MAX(AO$26:AO1728)+1</f>
        <v>1622</v>
      </c>
      <c r="AP1729" s="70" t="s">
        <v>142</v>
      </c>
      <c r="AQ1729" s="70" t="str">
        <f t="shared" si="276"/>
        <v>1622.</v>
      </c>
      <c r="AS1729" s="70"/>
      <c r="AV1729" s="114"/>
    </row>
    <row r="1730" spans="1:48" ht="22.5" customHeight="1" x14ac:dyDescent="0.25">
      <c r="A1730" s="93" t="str">
        <f t="shared" si="275"/>
        <v>1623.</v>
      </c>
      <c r="B1730" s="93">
        <v>4044</v>
      </c>
      <c r="C1730" s="222" t="s">
        <v>2044</v>
      </c>
      <c r="D1730" s="8">
        <v>1963</v>
      </c>
      <c r="E1730" s="9" t="s">
        <v>23</v>
      </c>
      <c r="F1730" s="8" t="s">
        <v>24</v>
      </c>
      <c r="G1730" s="14">
        <v>2</v>
      </c>
      <c r="H1730" s="14">
        <v>1</v>
      </c>
      <c r="I1730" s="26">
        <v>286.5</v>
      </c>
      <c r="J1730" s="11">
        <v>255.8</v>
      </c>
      <c r="K1730" s="26">
        <v>255.8</v>
      </c>
      <c r="L1730" s="27">
        <v>12</v>
      </c>
      <c r="M1730" s="26">
        <f t="shared" si="273"/>
        <v>3837412</v>
      </c>
      <c r="N1730" s="6"/>
      <c r="O1730" s="6"/>
      <c r="P1730" s="6"/>
      <c r="Q1730" s="11">
        <f t="shared" si="274"/>
        <v>3837412</v>
      </c>
      <c r="R1730" s="11"/>
      <c r="S1730" s="35"/>
      <c r="T1730" s="11"/>
      <c r="U1730" s="150"/>
      <c r="V1730" s="150"/>
      <c r="W1730" s="11"/>
      <c r="X1730" s="11"/>
      <c r="Y1730" s="11">
        <v>1219</v>
      </c>
      <c r="Z1730" s="11">
        <v>3837412</v>
      </c>
      <c r="AA1730" s="11"/>
      <c r="AB1730" s="11"/>
      <c r="AC1730" s="11"/>
      <c r="AD1730" s="11"/>
      <c r="AE1730" s="11"/>
      <c r="AF1730" s="74"/>
      <c r="AG1730" s="29" t="s">
        <v>2337</v>
      </c>
      <c r="AH1730" s="118"/>
      <c r="AI1730" s="170"/>
      <c r="AJ1730" s="229"/>
      <c r="AK1730" s="229"/>
      <c r="AL1730" s="229"/>
      <c r="AM1730" s="229"/>
      <c r="AN1730" s="229"/>
      <c r="AO1730" s="70">
        <f>MAX(AO$26:AO1729)+1</f>
        <v>1623</v>
      </c>
      <c r="AP1730" s="70" t="s">
        <v>142</v>
      </c>
      <c r="AQ1730" s="70" t="str">
        <f t="shared" si="276"/>
        <v>1623.</v>
      </c>
      <c r="AS1730" s="70"/>
      <c r="AV1730" s="114"/>
    </row>
    <row r="1731" spans="1:48" ht="22.5" customHeight="1" x14ac:dyDescent="0.25">
      <c r="A1731" s="93" t="str">
        <f t="shared" si="275"/>
        <v>1624.</v>
      </c>
      <c r="B1731" s="93">
        <v>4049</v>
      </c>
      <c r="C1731" s="222" t="s">
        <v>2045</v>
      </c>
      <c r="D1731" s="8">
        <v>1966</v>
      </c>
      <c r="E1731" s="9" t="s">
        <v>23</v>
      </c>
      <c r="F1731" s="8" t="s">
        <v>24</v>
      </c>
      <c r="G1731" s="14">
        <v>2</v>
      </c>
      <c r="H1731" s="14">
        <v>1</v>
      </c>
      <c r="I1731" s="26">
        <v>340.9</v>
      </c>
      <c r="J1731" s="11">
        <v>311</v>
      </c>
      <c r="K1731" s="26">
        <v>311</v>
      </c>
      <c r="L1731" s="27">
        <v>9</v>
      </c>
      <c r="M1731" s="26">
        <f t="shared" si="273"/>
        <v>3727232</v>
      </c>
      <c r="N1731" s="6"/>
      <c r="O1731" s="6"/>
      <c r="P1731" s="6"/>
      <c r="Q1731" s="11">
        <f t="shared" si="274"/>
        <v>3727232</v>
      </c>
      <c r="R1731" s="11"/>
      <c r="S1731" s="35"/>
      <c r="T1731" s="11"/>
      <c r="U1731" s="150"/>
      <c r="V1731" s="150"/>
      <c r="W1731" s="11"/>
      <c r="X1731" s="11"/>
      <c r="Y1731" s="11">
        <v>1184</v>
      </c>
      <c r="Z1731" s="11">
        <v>3727232</v>
      </c>
      <c r="AA1731" s="11"/>
      <c r="AB1731" s="11"/>
      <c r="AC1731" s="11"/>
      <c r="AD1731" s="11"/>
      <c r="AE1731" s="11"/>
      <c r="AF1731" s="74"/>
      <c r="AG1731" s="29" t="s">
        <v>2337</v>
      </c>
      <c r="AH1731" s="118"/>
      <c r="AI1731" s="170"/>
      <c r="AJ1731" s="229"/>
      <c r="AK1731" s="229"/>
      <c r="AL1731" s="229"/>
      <c r="AM1731" s="229"/>
      <c r="AN1731" s="229"/>
      <c r="AO1731" s="70">
        <f>MAX(AO$26:AO1730)+1</f>
        <v>1624</v>
      </c>
      <c r="AP1731" s="70" t="s">
        <v>142</v>
      </c>
      <c r="AQ1731" s="70" t="str">
        <f t="shared" si="276"/>
        <v>1624.</v>
      </c>
      <c r="AS1731" s="70"/>
      <c r="AV1731" s="114"/>
    </row>
    <row r="1732" spans="1:48" ht="22.5" customHeight="1" x14ac:dyDescent="0.25">
      <c r="A1732" s="93" t="str">
        <f t="shared" si="275"/>
        <v>1625.</v>
      </c>
      <c r="B1732" s="93">
        <v>4031</v>
      </c>
      <c r="C1732" s="222" t="s">
        <v>2046</v>
      </c>
      <c r="D1732" s="8">
        <v>1978</v>
      </c>
      <c r="E1732" s="9" t="s">
        <v>23</v>
      </c>
      <c r="F1732" s="8" t="s">
        <v>24</v>
      </c>
      <c r="G1732" s="14">
        <v>2</v>
      </c>
      <c r="H1732" s="14">
        <v>2</v>
      </c>
      <c r="I1732" s="26">
        <v>722.2</v>
      </c>
      <c r="J1732" s="11">
        <v>717.6</v>
      </c>
      <c r="K1732" s="26">
        <v>717.6</v>
      </c>
      <c r="L1732" s="27">
        <v>31</v>
      </c>
      <c r="M1732" s="26">
        <f t="shared" si="273"/>
        <v>122894</v>
      </c>
      <c r="N1732" s="6"/>
      <c r="O1732" s="6"/>
      <c r="P1732" s="6"/>
      <c r="Q1732" s="11">
        <f t="shared" si="274"/>
        <v>122894</v>
      </c>
      <c r="R1732" s="11">
        <v>122894</v>
      </c>
      <c r="S1732" s="35"/>
      <c r="T1732" s="11"/>
      <c r="U1732" s="150"/>
      <c r="V1732" s="150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74"/>
      <c r="AG1732" s="29" t="s">
        <v>2337</v>
      </c>
      <c r="AH1732" s="118"/>
      <c r="AI1732" s="170"/>
      <c r="AJ1732" s="229" t="s">
        <v>1393</v>
      </c>
      <c r="AK1732" s="229"/>
      <c r="AL1732" s="229"/>
      <c r="AM1732" s="229"/>
      <c r="AN1732" s="229"/>
      <c r="AO1732" s="70">
        <f>MAX(AO$26:AO1731)+1</f>
        <v>1625</v>
      </c>
      <c r="AP1732" s="70" t="s">
        <v>142</v>
      </c>
      <c r="AQ1732" s="70" t="str">
        <f t="shared" si="276"/>
        <v>1625.</v>
      </c>
      <c r="AS1732" s="70"/>
      <c r="AV1732" s="114"/>
    </row>
    <row r="1733" spans="1:48" ht="22.5" customHeight="1" x14ac:dyDescent="0.25">
      <c r="A1733" s="93" t="str">
        <f t="shared" si="275"/>
        <v>1626.</v>
      </c>
      <c r="B1733" s="93">
        <v>4032</v>
      </c>
      <c r="C1733" s="222" t="s">
        <v>2047</v>
      </c>
      <c r="D1733" s="8">
        <v>1969</v>
      </c>
      <c r="E1733" s="9" t="s">
        <v>23</v>
      </c>
      <c r="F1733" s="8" t="s">
        <v>24</v>
      </c>
      <c r="G1733" s="14">
        <v>2</v>
      </c>
      <c r="H1733" s="14">
        <v>2</v>
      </c>
      <c r="I1733" s="26">
        <v>750.7</v>
      </c>
      <c r="J1733" s="11">
        <v>510.5</v>
      </c>
      <c r="K1733" s="26">
        <v>510.5</v>
      </c>
      <c r="L1733" s="27">
        <v>14</v>
      </c>
      <c r="M1733" s="26">
        <f t="shared" si="273"/>
        <v>164903.20000000001</v>
      </c>
      <c r="N1733" s="6"/>
      <c r="O1733" s="6"/>
      <c r="P1733" s="6"/>
      <c r="Q1733" s="11">
        <f t="shared" si="274"/>
        <v>164903.20000000001</v>
      </c>
      <c r="R1733" s="11"/>
      <c r="S1733" s="35"/>
      <c r="T1733" s="11"/>
      <c r="U1733" s="150"/>
      <c r="V1733" s="150"/>
      <c r="W1733" s="11"/>
      <c r="X1733" s="11"/>
      <c r="Y1733" s="11"/>
      <c r="Z1733" s="11"/>
      <c r="AA1733" s="11">
        <v>61.6</v>
      </c>
      <c r="AB1733" s="11">
        <v>164903.20000000001</v>
      </c>
      <c r="AC1733" s="11"/>
      <c r="AD1733" s="11"/>
      <c r="AE1733" s="11"/>
      <c r="AF1733" s="74"/>
      <c r="AG1733" s="29" t="s">
        <v>2337</v>
      </c>
      <c r="AH1733" s="118"/>
      <c r="AI1733" s="170"/>
      <c r="AJ1733" s="229"/>
      <c r="AK1733" s="229"/>
      <c r="AL1733" s="229"/>
      <c r="AM1733" s="229"/>
      <c r="AN1733" s="229"/>
      <c r="AO1733" s="70">
        <f>MAX(AO$26:AO1732)+1</f>
        <v>1626</v>
      </c>
      <c r="AP1733" s="70" t="s">
        <v>142</v>
      </c>
      <c r="AQ1733" s="70" t="str">
        <f t="shared" si="276"/>
        <v>1626.</v>
      </c>
      <c r="AS1733" s="70"/>
      <c r="AV1733" s="114"/>
    </row>
    <row r="1734" spans="1:48" ht="22.5" customHeight="1" x14ac:dyDescent="0.25">
      <c r="A1734" s="93" t="str">
        <f t="shared" si="275"/>
        <v>1627.</v>
      </c>
      <c r="B1734" s="93">
        <v>4053</v>
      </c>
      <c r="C1734" s="222" t="s">
        <v>2048</v>
      </c>
      <c r="D1734" s="8">
        <v>1968</v>
      </c>
      <c r="E1734" s="9" t="s">
        <v>23</v>
      </c>
      <c r="F1734" s="8" t="s">
        <v>24</v>
      </c>
      <c r="G1734" s="14">
        <v>2</v>
      </c>
      <c r="H1734" s="14">
        <v>2</v>
      </c>
      <c r="I1734" s="26">
        <v>530.6</v>
      </c>
      <c r="J1734" s="11">
        <v>514.72</v>
      </c>
      <c r="K1734" s="26">
        <v>514.72</v>
      </c>
      <c r="L1734" s="27">
        <v>29</v>
      </c>
      <c r="M1734" s="26">
        <f t="shared" si="273"/>
        <v>462150</v>
      </c>
      <c r="N1734" s="6"/>
      <c r="O1734" s="6"/>
      <c r="P1734" s="6"/>
      <c r="Q1734" s="11">
        <f t="shared" si="274"/>
        <v>462150</v>
      </c>
      <c r="R1734" s="11">
        <v>462150</v>
      </c>
      <c r="S1734" s="35"/>
      <c r="T1734" s="11"/>
      <c r="U1734" s="150"/>
      <c r="V1734" s="150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74"/>
      <c r="AG1734" s="29" t="s">
        <v>2337</v>
      </c>
      <c r="AH1734" s="118"/>
      <c r="AI1734" s="170"/>
      <c r="AJ1734" s="229" t="s">
        <v>1393</v>
      </c>
      <c r="AK1734" s="229"/>
      <c r="AL1734" s="229"/>
      <c r="AM1734" s="229"/>
      <c r="AN1734" s="229"/>
      <c r="AO1734" s="70">
        <f>MAX(AO$26:AO1733)+1</f>
        <v>1627</v>
      </c>
      <c r="AP1734" s="70" t="s">
        <v>142</v>
      </c>
      <c r="AQ1734" s="70" t="str">
        <f t="shared" si="276"/>
        <v>1627.</v>
      </c>
      <c r="AS1734" s="70"/>
      <c r="AV1734" s="114"/>
    </row>
    <row r="1735" spans="1:48" ht="22.5" customHeight="1" x14ac:dyDescent="0.25">
      <c r="A1735" s="93" t="str">
        <f t="shared" si="275"/>
        <v>1628.</v>
      </c>
      <c r="B1735" s="93">
        <v>4020</v>
      </c>
      <c r="C1735" s="222" t="s">
        <v>2049</v>
      </c>
      <c r="D1735" s="8">
        <v>1934</v>
      </c>
      <c r="E1735" s="9" t="s">
        <v>23</v>
      </c>
      <c r="F1735" s="8" t="s">
        <v>24</v>
      </c>
      <c r="G1735" s="14">
        <v>2</v>
      </c>
      <c r="H1735" s="14">
        <v>2</v>
      </c>
      <c r="I1735" s="26">
        <v>994.6</v>
      </c>
      <c r="J1735" s="11">
        <v>912.6</v>
      </c>
      <c r="K1735" s="26">
        <v>912.6</v>
      </c>
      <c r="L1735" s="27">
        <v>11</v>
      </c>
      <c r="M1735" s="26">
        <f t="shared" si="273"/>
        <v>2326882</v>
      </c>
      <c r="N1735" s="6"/>
      <c r="O1735" s="6"/>
      <c r="P1735" s="6"/>
      <c r="Q1735" s="11">
        <f t="shared" si="274"/>
        <v>2326882</v>
      </c>
      <c r="R1735" s="11">
        <f>881166+1445716</f>
        <v>2326882</v>
      </c>
      <c r="S1735" s="35"/>
      <c r="T1735" s="11"/>
      <c r="U1735" s="150"/>
      <c r="V1735" s="150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74"/>
      <c r="AG1735" s="29" t="s">
        <v>2337</v>
      </c>
      <c r="AH1735" s="118"/>
      <c r="AI1735" s="170"/>
      <c r="AJ1735" s="229" t="s">
        <v>1398</v>
      </c>
      <c r="AK1735" s="229"/>
      <c r="AL1735" s="229"/>
      <c r="AM1735" s="229"/>
      <c r="AN1735" s="229"/>
      <c r="AO1735" s="70">
        <f>MAX(AO$26:AO1734)+1</f>
        <v>1628</v>
      </c>
      <c r="AP1735" s="70" t="s">
        <v>142</v>
      </c>
      <c r="AQ1735" s="70" t="str">
        <f t="shared" si="276"/>
        <v>1628.</v>
      </c>
      <c r="AS1735" s="70"/>
      <c r="AV1735" s="114"/>
    </row>
    <row r="1736" spans="1:48" ht="22.5" customHeight="1" x14ac:dyDescent="0.25">
      <c r="A1736" s="93" t="str">
        <f t="shared" si="275"/>
        <v/>
      </c>
      <c r="B1736" s="93"/>
      <c r="C1736" s="236" t="s">
        <v>1324</v>
      </c>
      <c r="D1736" s="4"/>
      <c r="E1736" s="20"/>
      <c r="F1736" s="4"/>
      <c r="G1736" s="10"/>
      <c r="H1736" s="10"/>
      <c r="I1736" s="28">
        <f>I1737+I1829+I1897</f>
        <v>2473324.3899999997</v>
      </c>
      <c r="J1736" s="6">
        <f>J1737+J1829+J1897</f>
        <v>2086371.2000000002</v>
      </c>
      <c r="K1736" s="28">
        <f>K1737+K1829+K1897</f>
        <v>2008565.3699999999</v>
      </c>
      <c r="L1736" s="40">
        <f>L1737+L1829+L1897</f>
        <v>106780</v>
      </c>
      <c r="M1736" s="28">
        <f>M1737+M1829+M1897</f>
        <v>1534148605.3760006</v>
      </c>
      <c r="N1736" s="28"/>
      <c r="O1736" s="28"/>
      <c r="P1736" s="28">
        <f t="shared" ref="P1736:AF1736" si="280">P1737+P1829+P1897</f>
        <v>12553815.130000001</v>
      </c>
      <c r="Q1736" s="28">
        <f t="shared" si="280"/>
        <v>1521594790.2460005</v>
      </c>
      <c r="R1736" s="28">
        <f t="shared" si="280"/>
        <v>775459349.13999975</v>
      </c>
      <c r="S1736" s="235">
        <f t="shared" si="280"/>
        <v>84</v>
      </c>
      <c r="T1736" s="28">
        <f t="shared" si="280"/>
        <v>162885397.63</v>
      </c>
      <c r="U1736" s="28">
        <f t="shared" si="280"/>
        <v>125589.51933724071</v>
      </c>
      <c r="V1736" s="28">
        <f t="shared" si="280"/>
        <v>416101162.09600002</v>
      </c>
      <c r="W1736" s="28">
        <f t="shared" si="280"/>
        <v>2915</v>
      </c>
      <c r="X1736" s="28">
        <f t="shared" si="280"/>
        <v>4383396.68</v>
      </c>
      <c r="Y1736" s="28">
        <f t="shared" si="280"/>
        <v>92506.465915715817</v>
      </c>
      <c r="Z1736" s="28">
        <f t="shared" si="280"/>
        <v>118147077.56</v>
      </c>
      <c r="AA1736" s="28">
        <f t="shared" si="280"/>
        <v>6583.6751631632942</v>
      </c>
      <c r="AB1736" s="28">
        <f t="shared" si="280"/>
        <v>16772452.58</v>
      </c>
      <c r="AC1736" s="28">
        <f t="shared" si="280"/>
        <v>17225873.77</v>
      </c>
      <c r="AD1736" s="28"/>
      <c r="AE1736" s="28">
        <f t="shared" si="280"/>
        <v>8487001.620000001</v>
      </c>
      <c r="AF1736" s="28">
        <f t="shared" si="280"/>
        <v>14686894.299999999</v>
      </c>
      <c r="AG1736" s="31"/>
      <c r="AH1736" s="175"/>
      <c r="AI1736" s="163"/>
      <c r="AJ1736" s="182"/>
      <c r="AK1736" s="182"/>
      <c r="AL1736" s="182"/>
      <c r="AM1736" s="182"/>
      <c r="AN1736" s="182"/>
      <c r="AQ1736" s="70" t="str">
        <f t="shared" si="276"/>
        <v/>
      </c>
      <c r="AR1736" s="70"/>
      <c r="AS1736" s="70"/>
      <c r="AV1736" s="114"/>
    </row>
    <row r="1737" spans="1:48" ht="22.5" customHeight="1" x14ac:dyDescent="0.25">
      <c r="A1737" s="93" t="str">
        <f t="shared" si="275"/>
        <v/>
      </c>
      <c r="B1737" s="93"/>
      <c r="C1737" s="236" t="s">
        <v>188</v>
      </c>
      <c r="D1737" s="4"/>
      <c r="E1737" s="20"/>
      <c r="F1737" s="4"/>
      <c r="G1737" s="10"/>
      <c r="H1737" s="10"/>
      <c r="I1737" s="6">
        <f>SUM(I1738:I1828)</f>
        <v>312241.64</v>
      </c>
      <c r="J1737" s="6">
        <f>SUM(J1738:J1828)</f>
        <v>270574.34000000003</v>
      </c>
      <c r="K1737" s="6">
        <f>SUM(K1738:K1828)</f>
        <v>261641.24999999997</v>
      </c>
      <c r="L1737" s="120">
        <f>SUM(L1738:L1828)</f>
        <v>13565</v>
      </c>
      <c r="M1737" s="6">
        <f>SUM(M1738:M1828)</f>
        <v>126569201.38600002</v>
      </c>
      <c r="N1737" s="6"/>
      <c r="O1737" s="6"/>
      <c r="P1737" s="6"/>
      <c r="Q1737" s="6">
        <f>SUM(Q1738:Q1828)</f>
        <v>126569201.38600002</v>
      </c>
      <c r="R1737" s="6">
        <f t="shared" ref="R1737:V1737" si="281">SUM(R1738:R1828)</f>
        <v>61682899.460000001</v>
      </c>
      <c r="S1737" s="120">
        <f t="shared" si="281"/>
        <v>3</v>
      </c>
      <c r="T1737" s="6">
        <f t="shared" si="281"/>
        <v>5436526.4400000004</v>
      </c>
      <c r="U1737" s="6">
        <f t="shared" si="281"/>
        <v>17740.189999999999</v>
      </c>
      <c r="V1737" s="6">
        <f t="shared" si="281"/>
        <v>51412633.606000006</v>
      </c>
      <c r="W1737" s="6"/>
      <c r="X1737" s="6"/>
      <c r="Y1737" s="6">
        <f>SUM(Y1738:Y1828)</f>
        <v>4796.9400000000005</v>
      </c>
      <c r="Z1737" s="6">
        <f>SUM(Z1738:Z1828)</f>
        <v>3757845.9</v>
      </c>
      <c r="AA1737" s="6">
        <f>SUM(AA1738:AA1828)</f>
        <v>241</v>
      </c>
      <c r="AB1737" s="6">
        <f>SUM(AB1738:AB1828)</f>
        <v>436300.43</v>
      </c>
      <c r="AC1737" s="6"/>
      <c r="AD1737" s="6"/>
      <c r="AE1737" s="6">
        <f>SUM(AE1738:AE1828)</f>
        <v>2041085.24</v>
      </c>
      <c r="AF1737" s="6">
        <f>SUM(AF1738:AF1828)</f>
        <v>1801910.31</v>
      </c>
      <c r="AG1737" s="31"/>
      <c r="AH1737" s="175"/>
      <c r="AI1737" s="163"/>
      <c r="AJ1737" s="182"/>
      <c r="AK1737" s="182"/>
      <c r="AL1737" s="182"/>
      <c r="AM1737" s="182"/>
      <c r="AN1737" s="182"/>
      <c r="AQ1737" s="70" t="str">
        <f t="shared" si="276"/>
        <v/>
      </c>
      <c r="AR1737" s="70"/>
      <c r="AS1737" s="70"/>
      <c r="AV1737" s="114"/>
    </row>
    <row r="1738" spans="1:48" ht="22.5" customHeight="1" x14ac:dyDescent="0.25">
      <c r="A1738" s="93" t="str">
        <f t="shared" si="275"/>
        <v>1629.</v>
      </c>
      <c r="B1738" s="93">
        <v>5385</v>
      </c>
      <c r="C1738" s="222" t="s">
        <v>1098</v>
      </c>
      <c r="D1738" s="4">
        <v>1965</v>
      </c>
      <c r="E1738" s="9" t="s">
        <v>23</v>
      </c>
      <c r="F1738" s="4" t="s">
        <v>26</v>
      </c>
      <c r="G1738" s="10">
        <v>5</v>
      </c>
      <c r="H1738" s="10">
        <v>4</v>
      </c>
      <c r="I1738" s="11">
        <v>4188.2299999999996</v>
      </c>
      <c r="J1738" s="11">
        <v>3858.5</v>
      </c>
      <c r="K1738" s="11">
        <v>3858.5</v>
      </c>
      <c r="L1738" s="35">
        <v>192</v>
      </c>
      <c r="M1738" s="11">
        <f t="shared" ref="M1738:M1781" si="282">R1738+T1738+V1738+X1738+Z1738+AB1738+AE1738+AF1738</f>
        <v>1603024.62</v>
      </c>
      <c r="N1738" s="11"/>
      <c r="O1738" s="6"/>
      <c r="P1738" s="11"/>
      <c r="Q1738" s="11">
        <f t="shared" ref="Q1738:Q1769" si="283">M1738</f>
        <v>1603024.62</v>
      </c>
      <c r="R1738" s="11">
        <v>1603024.62</v>
      </c>
      <c r="S1738" s="35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74"/>
      <c r="AG1738" s="29" t="s">
        <v>197</v>
      </c>
      <c r="AH1738" s="118"/>
      <c r="AI1738" s="170"/>
      <c r="AJ1738" s="182" t="s">
        <v>1395</v>
      </c>
      <c r="AK1738" s="182"/>
      <c r="AL1738" s="182"/>
      <c r="AM1738" s="182"/>
      <c r="AN1738" s="182"/>
      <c r="AO1738" s="70">
        <f>MAX(AO$26:AO1737)+1</f>
        <v>1629</v>
      </c>
      <c r="AP1738" s="70" t="s">
        <v>142</v>
      </c>
      <c r="AQ1738" s="70" t="str">
        <f t="shared" si="276"/>
        <v>1629.</v>
      </c>
      <c r="AV1738" s="114"/>
    </row>
    <row r="1739" spans="1:48" ht="22.5" customHeight="1" x14ac:dyDescent="0.25">
      <c r="A1739" s="93" t="str">
        <f t="shared" si="275"/>
        <v>1630.</v>
      </c>
      <c r="B1739" s="93">
        <v>4457</v>
      </c>
      <c r="C1739" s="220" t="s">
        <v>847</v>
      </c>
      <c r="D1739" s="4">
        <v>1977</v>
      </c>
      <c r="E1739" s="9" t="s">
        <v>23</v>
      </c>
      <c r="F1739" s="4" t="s">
        <v>26</v>
      </c>
      <c r="G1739" s="10">
        <v>9</v>
      </c>
      <c r="H1739" s="10">
        <v>12</v>
      </c>
      <c r="I1739" s="11">
        <v>24358.7</v>
      </c>
      <c r="J1739" s="11">
        <v>15321.7</v>
      </c>
      <c r="K1739" s="11">
        <v>15321.7</v>
      </c>
      <c r="L1739" s="35">
        <v>1339</v>
      </c>
      <c r="M1739" s="11">
        <f t="shared" si="282"/>
        <v>9299890.3699999992</v>
      </c>
      <c r="N1739" s="11"/>
      <c r="O1739" s="6"/>
      <c r="P1739" s="11"/>
      <c r="Q1739" s="11">
        <f t="shared" si="283"/>
        <v>9299890.3699999992</v>
      </c>
      <c r="R1739" s="11">
        <v>9299890.3699999992</v>
      </c>
      <c r="S1739" s="35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74"/>
      <c r="AG1739" s="29" t="s">
        <v>197</v>
      </c>
      <c r="AH1739" s="118"/>
      <c r="AI1739" s="95"/>
      <c r="AJ1739" s="182" t="s">
        <v>1399</v>
      </c>
      <c r="AK1739" s="182"/>
      <c r="AL1739" s="182"/>
      <c r="AM1739" s="182"/>
      <c r="AN1739" s="182"/>
      <c r="AO1739" s="70">
        <f>MAX(AO$26:AO1738)+1</f>
        <v>1630</v>
      </c>
      <c r="AP1739" s="70" t="s">
        <v>142</v>
      </c>
      <c r="AQ1739" s="70" t="str">
        <f t="shared" si="276"/>
        <v>1630.</v>
      </c>
      <c r="AV1739" s="114"/>
    </row>
    <row r="1740" spans="1:48" ht="22.5" customHeight="1" x14ac:dyDescent="0.25">
      <c r="A1740" s="93" t="str">
        <f t="shared" si="275"/>
        <v>1631.</v>
      </c>
      <c r="B1740" s="93">
        <v>4410</v>
      </c>
      <c r="C1740" s="222" t="s">
        <v>1109</v>
      </c>
      <c r="D1740" s="4">
        <v>1992</v>
      </c>
      <c r="E1740" s="9" t="s">
        <v>23</v>
      </c>
      <c r="F1740" s="4" t="s">
        <v>26</v>
      </c>
      <c r="G1740" s="10">
        <v>9</v>
      </c>
      <c r="H1740" s="10">
        <v>4</v>
      </c>
      <c r="I1740" s="26">
        <v>7748.8</v>
      </c>
      <c r="J1740" s="11">
        <v>7748.8</v>
      </c>
      <c r="K1740" s="26">
        <v>7748.8</v>
      </c>
      <c r="L1740" s="27">
        <v>358</v>
      </c>
      <c r="M1740" s="26">
        <f t="shared" si="282"/>
        <v>2039444</v>
      </c>
      <c r="N1740" s="11"/>
      <c r="O1740" s="6"/>
      <c r="P1740" s="11"/>
      <c r="Q1740" s="11">
        <f t="shared" si="283"/>
        <v>2039444</v>
      </c>
      <c r="R1740" s="11"/>
      <c r="S1740" s="35"/>
      <c r="T1740" s="11"/>
      <c r="U1740" s="11">
        <v>1338</v>
      </c>
      <c r="V1740" s="11">
        <v>2039444</v>
      </c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74"/>
      <c r="AG1740" s="29" t="s">
        <v>197</v>
      </c>
      <c r="AH1740" s="118"/>
      <c r="AI1740" s="170"/>
      <c r="AJ1740" s="182"/>
      <c r="AK1740" s="182"/>
      <c r="AL1740" s="182"/>
      <c r="AM1740" s="182"/>
      <c r="AN1740" s="182"/>
      <c r="AO1740" s="70">
        <f>MAX(AO$26:AO1739)+1</f>
        <v>1631</v>
      </c>
      <c r="AP1740" s="70" t="s">
        <v>142</v>
      </c>
      <c r="AQ1740" s="70" t="str">
        <f t="shared" si="276"/>
        <v>1631.</v>
      </c>
      <c r="AV1740" s="114"/>
    </row>
    <row r="1741" spans="1:48" ht="22.5" customHeight="1" x14ac:dyDescent="0.25">
      <c r="A1741" s="93" t="str">
        <f t="shared" si="275"/>
        <v>1632.</v>
      </c>
      <c r="B1741" s="93">
        <v>4134</v>
      </c>
      <c r="C1741" s="220" t="s">
        <v>827</v>
      </c>
      <c r="D1741" s="8">
        <v>1824</v>
      </c>
      <c r="E1741" s="9" t="s">
        <v>23</v>
      </c>
      <c r="F1741" s="4" t="s">
        <v>24</v>
      </c>
      <c r="G1741" s="10">
        <v>2</v>
      </c>
      <c r="H1741" s="10">
        <v>1</v>
      </c>
      <c r="I1741" s="11">
        <v>694.9</v>
      </c>
      <c r="J1741" s="11">
        <v>694.9</v>
      </c>
      <c r="K1741" s="11">
        <v>694.9</v>
      </c>
      <c r="L1741" s="35">
        <v>30</v>
      </c>
      <c r="M1741" s="11">
        <f t="shared" si="282"/>
        <v>145916.96</v>
      </c>
      <c r="N1741" s="11"/>
      <c r="O1741" s="11"/>
      <c r="P1741" s="11"/>
      <c r="Q1741" s="11">
        <f t="shared" si="283"/>
        <v>145916.96</v>
      </c>
      <c r="R1741" s="11">
        <v>145916.96</v>
      </c>
      <c r="S1741" s="35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74"/>
      <c r="AG1741" s="29" t="s">
        <v>197</v>
      </c>
      <c r="AH1741" s="118"/>
      <c r="AI1741" s="95"/>
      <c r="AJ1741" s="182" t="s">
        <v>1396</v>
      </c>
      <c r="AK1741" s="182"/>
      <c r="AL1741" s="182"/>
      <c r="AM1741" s="182"/>
      <c r="AN1741" s="182"/>
      <c r="AO1741" s="70">
        <f>MAX(AO$26:AO1740)+1</f>
        <v>1632</v>
      </c>
      <c r="AP1741" s="70" t="s">
        <v>142</v>
      </c>
      <c r="AQ1741" s="70" t="str">
        <f t="shared" si="276"/>
        <v>1632.</v>
      </c>
      <c r="AV1741" s="114"/>
    </row>
    <row r="1742" spans="1:48" ht="22.5" customHeight="1" x14ac:dyDescent="0.25">
      <c r="A1742" s="93" t="str">
        <f t="shared" si="275"/>
        <v>1633.</v>
      </c>
      <c r="B1742" s="93">
        <v>4926</v>
      </c>
      <c r="C1742" s="222" t="s">
        <v>941</v>
      </c>
      <c r="D1742" s="4">
        <v>1848</v>
      </c>
      <c r="E1742" s="9" t="s">
        <v>23</v>
      </c>
      <c r="F1742" s="4" t="s">
        <v>24</v>
      </c>
      <c r="G1742" s="10">
        <v>3</v>
      </c>
      <c r="H1742" s="10">
        <v>2</v>
      </c>
      <c r="I1742" s="26">
        <v>1151</v>
      </c>
      <c r="J1742" s="11">
        <v>721.3</v>
      </c>
      <c r="K1742" s="26">
        <v>721.3</v>
      </c>
      <c r="L1742" s="27">
        <v>12</v>
      </c>
      <c r="M1742" s="11">
        <f t="shared" si="282"/>
        <v>4479223.3</v>
      </c>
      <c r="N1742" s="11"/>
      <c r="O1742" s="6"/>
      <c r="P1742" s="11"/>
      <c r="Q1742" s="11">
        <f t="shared" si="283"/>
        <v>4479223.3</v>
      </c>
      <c r="R1742" s="11"/>
      <c r="S1742" s="35"/>
      <c r="T1742" s="11"/>
      <c r="U1742" s="11">
        <v>767.33</v>
      </c>
      <c r="V1742" s="11">
        <v>4227043.3</v>
      </c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74">
        <v>252180</v>
      </c>
      <c r="AG1742" s="29" t="s">
        <v>197</v>
      </c>
      <c r="AH1742" s="118"/>
      <c r="AI1742" s="170"/>
      <c r="AJ1742" s="182"/>
      <c r="AK1742" s="182"/>
      <c r="AL1742" s="182"/>
      <c r="AM1742" s="182"/>
      <c r="AN1742" s="182"/>
      <c r="AO1742" s="70">
        <f>MAX(AO$26:AO1741)+1</f>
        <v>1633</v>
      </c>
      <c r="AP1742" s="70" t="s">
        <v>142</v>
      </c>
      <c r="AQ1742" s="70" t="str">
        <f t="shared" si="276"/>
        <v>1633.</v>
      </c>
      <c r="AV1742" s="114"/>
    </row>
    <row r="1743" spans="1:48" ht="22.5" customHeight="1" x14ac:dyDescent="0.25">
      <c r="A1743" s="93" t="str">
        <f t="shared" si="275"/>
        <v>1634.</v>
      </c>
      <c r="B1743" s="93">
        <v>4138</v>
      </c>
      <c r="C1743" s="222" t="s">
        <v>991</v>
      </c>
      <c r="D1743" s="4">
        <v>1932</v>
      </c>
      <c r="E1743" s="9" t="s">
        <v>23</v>
      </c>
      <c r="F1743" s="4" t="s">
        <v>24</v>
      </c>
      <c r="G1743" s="10">
        <v>3</v>
      </c>
      <c r="H1743" s="10">
        <v>4</v>
      </c>
      <c r="I1743" s="26">
        <v>1669.7</v>
      </c>
      <c r="J1743" s="26">
        <v>1117</v>
      </c>
      <c r="K1743" s="26">
        <v>1117</v>
      </c>
      <c r="L1743" s="27">
        <v>79</v>
      </c>
      <c r="M1743" s="26">
        <f t="shared" si="282"/>
        <v>351218.77</v>
      </c>
      <c r="N1743" s="11"/>
      <c r="O1743" s="6"/>
      <c r="P1743" s="11"/>
      <c r="Q1743" s="11">
        <f t="shared" si="283"/>
        <v>351218.77</v>
      </c>
      <c r="R1743" s="11">
        <v>351218.77</v>
      </c>
      <c r="S1743" s="35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74"/>
      <c r="AG1743" s="29" t="s">
        <v>197</v>
      </c>
      <c r="AH1743" s="118"/>
      <c r="AI1743" s="170"/>
      <c r="AJ1743" s="182" t="s">
        <v>1396</v>
      </c>
      <c r="AK1743" s="182"/>
      <c r="AL1743" s="182"/>
      <c r="AM1743" s="182"/>
      <c r="AN1743" s="182"/>
      <c r="AO1743" s="70">
        <f>MAX(AO$26:AO1742)+1</f>
        <v>1634</v>
      </c>
      <c r="AP1743" s="70" t="s">
        <v>142</v>
      </c>
      <c r="AQ1743" s="70" t="str">
        <f t="shared" si="276"/>
        <v>1634.</v>
      </c>
      <c r="AS1743" s="70"/>
      <c r="AV1743" s="114"/>
    </row>
    <row r="1744" spans="1:48" ht="22.5" customHeight="1" x14ac:dyDescent="0.25">
      <c r="A1744" s="93" t="str">
        <f t="shared" si="275"/>
        <v>1635.</v>
      </c>
      <c r="B1744" s="93">
        <v>4139</v>
      </c>
      <c r="C1744" s="220" t="s">
        <v>992</v>
      </c>
      <c r="D1744" s="4">
        <v>1934</v>
      </c>
      <c r="E1744" s="9" t="s">
        <v>23</v>
      </c>
      <c r="F1744" s="4" t="s">
        <v>24</v>
      </c>
      <c r="G1744" s="10">
        <v>4</v>
      </c>
      <c r="H1744" s="10">
        <v>3</v>
      </c>
      <c r="I1744" s="11">
        <v>1603.2</v>
      </c>
      <c r="J1744" s="11">
        <v>1592.3</v>
      </c>
      <c r="K1744" s="11">
        <v>1000.1</v>
      </c>
      <c r="L1744" s="35">
        <v>53</v>
      </c>
      <c r="M1744" s="11">
        <f t="shared" si="282"/>
        <v>1697285.89</v>
      </c>
      <c r="N1744" s="11"/>
      <c r="O1744" s="11"/>
      <c r="P1744" s="11"/>
      <c r="Q1744" s="11">
        <f t="shared" si="283"/>
        <v>1697285.89</v>
      </c>
      <c r="R1744" s="11">
        <v>1376605.46</v>
      </c>
      <c r="S1744" s="35"/>
      <c r="T1744" s="11"/>
      <c r="U1744" s="11"/>
      <c r="V1744" s="11"/>
      <c r="W1744" s="11"/>
      <c r="X1744" s="11"/>
      <c r="Y1744" s="11"/>
      <c r="Z1744" s="11"/>
      <c r="AA1744" s="11">
        <v>129</v>
      </c>
      <c r="AB1744" s="11">
        <v>320680.43</v>
      </c>
      <c r="AC1744" s="11"/>
      <c r="AD1744" s="11"/>
      <c r="AE1744" s="11"/>
      <c r="AF1744" s="74"/>
      <c r="AG1744" s="29" t="s">
        <v>197</v>
      </c>
      <c r="AH1744" s="118"/>
      <c r="AI1744" s="95"/>
      <c r="AJ1744" s="182" t="s">
        <v>1395</v>
      </c>
      <c r="AK1744" s="182"/>
      <c r="AL1744" s="182"/>
      <c r="AM1744" s="182"/>
      <c r="AN1744" s="182"/>
      <c r="AO1744" s="70">
        <f>MAX(AO$26:AO1743)+1</f>
        <v>1635</v>
      </c>
      <c r="AP1744" s="70" t="s">
        <v>142</v>
      </c>
      <c r="AQ1744" s="70" t="str">
        <f t="shared" si="276"/>
        <v>1635.</v>
      </c>
      <c r="AV1744" s="114"/>
    </row>
    <row r="1745" spans="1:48" ht="22.5" customHeight="1" x14ac:dyDescent="0.25">
      <c r="A1745" s="93" t="str">
        <f t="shared" si="275"/>
        <v>1636.</v>
      </c>
      <c r="B1745" s="93">
        <v>4371</v>
      </c>
      <c r="C1745" s="220" t="s">
        <v>839</v>
      </c>
      <c r="D1745" s="4">
        <v>1948</v>
      </c>
      <c r="E1745" s="9" t="s">
        <v>23</v>
      </c>
      <c r="F1745" s="4" t="s">
        <v>24</v>
      </c>
      <c r="G1745" s="10">
        <v>2</v>
      </c>
      <c r="H1745" s="10">
        <v>1</v>
      </c>
      <c r="I1745" s="11">
        <v>452.6</v>
      </c>
      <c r="J1745" s="11">
        <v>412</v>
      </c>
      <c r="K1745" s="11">
        <v>335.3</v>
      </c>
      <c r="L1745" s="35">
        <v>15</v>
      </c>
      <c r="M1745" s="11">
        <f t="shared" si="282"/>
        <v>182429.35</v>
      </c>
      <c r="N1745" s="11"/>
      <c r="O1745" s="6"/>
      <c r="P1745" s="11"/>
      <c r="Q1745" s="11">
        <f t="shared" si="283"/>
        <v>182429.35</v>
      </c>
      <c r="R1745" s="11">
        <v>125960.47</v>
      </c>
      <c r="S1745" s="35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74">
        <v>56468.88</v>
      </c>
      <c r="AG1745" s="29" t="s">
        <v>197</v>
      </c>
      <c r="AH1745" s="118"/>
      <c r="AI1745" s="95"/>
      <c r="AJ1745" s="182" t="s">
        <v>1393</v>
      </c>
      <c r="AK1745" s="182"/>
      <c r="AL1745" s="182"/>
      <c r="AM1745" s="182"/>
      <c r="AN1745" s="182"/>
      <c r="AO1745" s="70">
        <f>MAX(AO$26:AO1744)+1</f>
        <v>1636</v>
      </c>
      <c r="AP1745" s="70" t="s">
        <v>142</v>
      </c>
      <c r="AQ1745" s="70" t="str">
        <f t="shared" si="276"/>
        <v>1636.</v>
      </c>
      <c r="AS1745" s="70"/>
      <c r="AV1745" s="114"/>
    </row>
    <row r="1746" spans="1:48" ht="22.5" customHeight="1" x14ac:dyDescent="0.25">
      <c r="A1746" s="93" t="str">
        <f t="shared" si="275"/>
        <v>1637.</v>
      </c>
      <c r="B1746" s="93">
        <v>4374</v>
      </c>
      <c r="C1746" s="226" t="s">
        <v>840</v>
      </c>
      <c r="D1746" s="4">
        <v>1948</v>
      </c>
      <c r="E1746" s="9" t="s">
        <v>23</v>
      </c>
      <c r="F1746" s="4" t="s">
        <v>24</v>
      </c>
      <c r="G1746" s="10">
        <v>3</v>
      </c>
      <c r="H1746" s="10">
        <v>2</v>
      </c>
      <c r="I1746" s="26">
        <v>564.70000000000005</v>
      </c>
      <c r="J1746" s="11">
        <v>383.4</v>
      </c>
      <c r="K1746" s="26">
        <v>383.4</v>
      </c>
      <c r="L1746" s="27">
        <v>35</v>
      </c>
      <c r="M1746" s="26">
        <f t="shared" si="282"/>
        <v>3264183.1799999997</v>
      </c>
      <c r="N1746" s="11"/>
      <c r="O1746" s="6"/>
      <c r="P1746" s="11"/>
      <c r="Q1746" s="11">
        <f t="shared" si="283"/>
        <v>3264183.1799999997</v>
      </c>
      <c r="R1746" s="11">
        <v>167089.65</v>
      </c>
      <c r="S1746" s="35"/>
      <c r="T1746" s="11"/>
      <c r="U1746" s="11">
        <v>120.86</v>
      </c>
      <c r="V1746" s="11">
        <v>2961236.57</v>
      </c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74">
        <v>135856.95999999999</v>
      </c>
      <c r="AG1746" s="29" t="s">
        <v>197</v>
      </c>
      <c r="AH1746" s="118"/>
      <c r="AI1746" s="170"/>
      <c r="AJ1746" s="182" t="s">
        <v>1396</v>
      </c>
      <c r="AK1746" s="182"/>
      <c r="AL1746" s="182"/>
      <c r="AM1746" s="182"/>
      <c r="AN1746" s="182"/>
      <c r="AO1746" s="70">
        <f>MAX(AO$26:AO1745)+1</f>
        <v>1637</v>
      </c>
      <c r="AP1746" s="70" t="s">
        <v>142</v>
      </c>
      <c r="AQ1746" s="70" t="str">
        <f t="shared" si="276"/>
        <v>1637.</v>
      </c>
      <c r="AS1746" s="70"/>
      <c r="AV1746" s="114"/>
    </row>
    <row r="1747" spans="1:48" ht="22.5" customHeight="1" x14ac:dyDescent="0.25">
      <c r="A1747" s="93" t="str">
        <f t="shared" si="275"/>
        <v>1638.</v>
      </c>
      <c r="B1747" s="93">
        <v>5315</v>
      </c>
      <c r="C1747" s="221" t="s">
        <v>975</v>
      </c>
      <c r="D1747" s="4">
        <v>1948</v>
      </c>
      <c r="E1747" s="9" t="s">
        <v>23</v>
      </c>
      <c r="F1747" s="4" t="s">
        <v>24</v>
      </c>
      <c r="G1747" s="10">
        <v>3</v>
      </c>
      <c r="H1747" s="10">
        <v>2</v>
      </c>
      <c r="I1747" s="11">
        <v>1047.9000000000001</v>
      </c>
      <c r="J1747" s="11">
        <v>1047.9000000000001</v>
      </c>
      <c r="K1747" s="11">
        <v>1047.9000000000001</v>
      </c>
      <c r="L1747" s="35">
        <v>26</v>
      </c>
      <c r="M1747" s="11">
        <f t="shared" si="282"/>
        <v>2549182.25</v>
      </c>
      <c r="N1747" s="11"/>
      <c r="O1747" s="6"/>
      <c r="P1747" s="11"/>
      <c r="Q1747" s="11">
        <f t="shared" si="283"/>
        <v>2549182.25</v>
      </c>
      <c r="R1747" s="11"/>
      <c r="S1747" s="35"/>
      <c r="T1747" s="11"/>
      <c r="U1747" s="11">
        <v>590.20000000000005</v>
      </c>
      <c r="V1747" s="11">
        <v>2441713.3199999998</v>
      </c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74">
        <v>107468.93</v>
      </c>
      <c r="AG1747" s="29" t="s">
        <v>197</v>
      </c>
      <c r="AH1747" s="118"/>
      <c r="AI1747" s="95"/>
      <c r="AJ1747" s="182"/>
      <c r="AK1747" s="182"/>
      <c r="AL1747" s="182"/>
      <c r="AM1747" s="182"/>
      <c r="AN1747" s="182"/>
      <c r="AO1747" s="70">
        <f>MAX(AO$26:AO1746)+1</f>
        <v>1638</v>
      </c>
      <c r="AP1747" s="70" t="s">
        <v>142</v>
      </c>
      <c r="AQ1747" s="70" t="str">
        <f t="shared" si="276"/>
        <v>1638.</v>
      </c>
      <c r="AS1747" s="70"/>
      <c r="AV1747" s="114"/>
    </row>
    <row r="1748" spans="1:48" ht="22.5" customHeight="1" x14ac:dyDescent="0.25">
      <c r="A1748" s="93" t="str">
        <f t="shared" si="275"/>
        <v>1639.</v>
      </c>
      <c r="B1748" s="93">
        <v>4349</v>
      </c>
      <c r="C1748" s="220" t="s">
        <v>835</v>
      </c>
      <c r="D1748" s="4">
        <v>1952</v>
      </c>
      <c r="E1748" s="20"/>
      <c r="F1748" s="4" t="s">
        <v>24</v>
      </c>
      <c r="G1748" s="10">
        <v>4</v>
      </c>
      <c r="H1748" s="10">
        <v>5</v>
      </c>
      <c r="I1748" s="11">
        <v>3659.9</v>
      </c>
      <c r="J1748" s="11">
        <v>3225.4</v>
      </c>
      <c r="K1748" s="11">
        <v>2740.86</v>
      </c>
      <c r="L1748" s="35">
        <v>97</v>
      </c>
      <c r="M1748" s="11">
        <f t="shared" si="282"/>
        <v>325714.90000000002</v>
      </c>
      <c r="N1748" s="11"/>
      <c r="O1748" s="11"/>
      <c r="P1748" s="11"/>
      <c r="Q1748" s="11">
        <f t="shared" si="283"/>
        <v>325714.90000000002</v>
      </c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74">
        <v>325714.90000000002</v>
      </c>
      <c r="AG1748" s="29" t="s">
        <v>197</v>
      </c>
      <c r="AH1748" s="118"/>
      <c r="AI1748" s="171"/>
      <c r="AJ1748" s="182"/>
      <c r="AK1748" s="182"/>
      <c r="AL1748" s="182"/>
      <c r="AM1748" s="182"/>
      <c r="AN1748" s="182"/>
      <c r="AO1748" s="70">
        <f>MAX(AO$26:AO1747)+1</f>
        <v>1639</v>
      </c>
      <c r="AP1748" s="70" t="s">
        <v>142</v>
      </c>
      <c r="AQ1748" s="70" t="str">
        <f t="shared" si="276"/>
        <v>1639.</v>
      </c>
      <c r="AS1748" s="70"/>
      <c r="AV1748" s="114"/>
    </row>
    <row r="1749" spans="1:48" ht="22.5" customHeight="1" x14ac:dyDescent="0.25">
      <c r="A1749" s="93" t="str">
        <f t="shared" si="275"/>
        <v>1640.</v>
      </c>
      <c r="B1749" s="93">
        <v>4382</v>
      </c>
      <c r="C1749" s="222" t="s">
        <v>841</v>
      </c>
      <c r="D1749" s="4">
        <v>1954</v>
      </c>
      <c r="E1749" s="9" t="s">
        <v>23</v>
      </c>
      <c r="F1749" s="4" t="s">
        <v>24</v>
      </c>
      <c r="G1749" s="10">
        <v>2</v>
      </c>
      <c r="H1749" s="10">
        <v>1</v>
      </c>
      <c r="I1749" s="26">
        <v>384.8</v>
      </c>
      <c r="J1749" s="26">
        <v>325.7</v>
      </c>
      <c r="K1749" s="26">
        <v>176</v>
      </c>
      <c r="L1749" s="27">
        <v>12</v>
      </c>
      <c r="M1749" s="26">
        <f t="shared" si="282"/>
        <v>45887.66</v>
      </c>
      <c r="N1749" s="11"/>
      <c r="O1749" s="6"/>
      <c r="P1749" s="11"/>
      <c r="Q1749" s="11">
        <f t="shared" si="283"/>
        <v>45887.66</v>
      </c>
      <c r="R1749" s="11">
        <v>24874.57</v>
      </c>
      <c r="S1749" s="35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>
        <v>21013.09</v>
      </c>
      <c r="AF1749" s="74"/>
      <c r="AG1749" s="29" t="s">
        <v>197</v>
      </c>
      <c r="AH1749" s="118"/>
      <c r="AI1749" s="170"/>
      <c r="AJ1749" s="182" t="s">
        <v>1396</v>
      </c>
      <c r="AK1749" s="182"/>
      <c r="AL1749" s="182"/>
      <c r="AM1749" s="182"/>
      <c r="AN1749" s="182"/>
      <c r="AO1749" s="70">
        <f>MAX(AO$26:AO1748)+1</f>
        <v>1640</v>
      </c>
      <c r="AP1749" s="70" t="s">
        <v>142</v>
      </c>
      <c r="AQ1749" s="70" t="str">
        <f t="shared" si="276"/>
        <v>1640.</v>
      </c>
      <c r="AS1749" s="70"/>
      <c r="AV1749" s="114"/>
    </row>
    <row r="1750" spans="1:48" ht="22.5" customHeight="1" x14ac:dyDescent="0.25">
      <c r="A1750" s="93" t="str">
        <f t="shared" si="275"/>
        <v>1641.</v>
      </c>
      <c r="B1750" s="93">
        <v>4480</v>
      </c>
      <c r="C1750" s="226" t="s">
        <v>1028</v>
      </c>
      <c r="D1750" s="4">
        <v>1955</v>
      </c>
      <c r="E1750" s="9" t="s">
        <v>23</v>
      </c>
      <c r="F1750" s="4" t="s">
        <v>24</v>
      </c>
      <c r="G1750" s="10">
        <v>3</v>
      </c>
      <c r="H1750" s="10">
        <v>3</v>
      </c>
      <c r="I1750" s="26">
        <v>2103.38</v>
      </c>
      <c r="J1750" s="11">
        <v>1901.7</v>
      </c>
      <c r="K1750" s="26">
        <v>1704.3</v>
      </c>
      <c r="L1750" s="27">
        <v>59</v>
      </c>
      <c r="M1750" s="26">
        <f t="shared" si="282"/>
        <v>385933.52</v>
      </c>
      <c r="N1750" s="11"/>
      <c r="O1750" s="6"/>
      <c r="P1750" s="11"/>
      <c r="Q1750" s="11">
        <f t="shared" si="283"/>
        <v>385933.52</v>
      </c>
      <c r="R1750" s="11">
        <v>385933.52</v>
      </c>
      <c r="S1750" s="35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74"/>
      <c r="AG1750" s="29" t="s">
        <v>197</v>
      </c>
      <c r="AH1750" s="118"/>
      <c r="AI1750" s="170"/>
      <c r="AJ1750" s="182" t="s">
        <v>1405</v>
      </c>
      <c r="AK1750" s="182"/>
      <c r="AL1750" s="182"/>
      <c r="AM1750" s="182"/>
      <c r="AN1750" s="182"/>
      <c r="AO1750" s="70">
        <f>MAX(AO$26:AO1749)+1</f>
        <v>1641</v>
      </c>
      <c r="AP1750" s="70" t="s">
        <v>142</v>
      </c>
      <c r="AQ1750" s="70" t="str">
        <f t="shared" si="276"/>
        <v>1641.</v>
      </c>
      <c r="AV1750" s="114"/>
    </row>
    <row r="1751" spans="1:48" ht="22.5" customHeight="1" x14ac:dyDescent="0.25">
      <c r="A1751" s="93" t="str">
        <f t="shared" si="275"/>
        <v>1642.</v>
      </c>
      <c r="B1751" s="93">
        <v>4465</v>
      </c>
      <c r="C1751" s="222" t="s">
        <v>1117</v>
      </c>
      <c r="D1751" s="4">
        <v>1955</v>
      </c>
      <c r="E1751" s="9" t="s">
        <v>23</v>
      </c>
      <c r="F1751" s="4" t="s">
        <v>24</v>
      </c>
      <c r="G1751" s="10">
        <v>2</v>
      </c>
      <c r="H1751" s="10">
        <v>1</v>
      </c>
      <c r="I1751" s="26">
        <v>428.91</v>
      </c>
      <c r="J1751" s="26">
        <v>381.9</v>
      </c>
      <c r="K1751" s="26">
        <v>381.9</v>
      </c>
      <c r="L1751" s="27">
        <v>23</v>
      </c>
      <c r="M1751" s="26">
        <f t="shared" si="282"/>
        <v>125258.22</v>
      </c>
      <c r="N1751" s="11"/>
      <c r="O1751" s="6"/>
      <c r="P1751" s="11"/>
      <c r="Q1751" s="11">
        <f t="shared" si="283"/>
        <v>125258.22</v>
      </c>
      <c r="R1751" s="11">
        <v>125258.22</v>
      </c>
      <c r="S1751" s="35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74"/>
      <c r="AG1751" s="29" t="s">
        <v>197</v>
      </c>
      <c r="AH1751" s="118"/>
      <c r="AI1751" s="170"/>
      <c r="AJ1751" s="182" t="s">
        <v>1396</v>
      </c>
      <c r="AK1751" s="182"/>
      <c r="AL1751" s="182"/>
      <c r="AM1751" s="182"/>
      <c r="AN1751" s="182"/>
      <c r="AO1751" s="70">
        <f>MAX(AO$26:AO1750)+1</f>
        <v>1642</v>
      </c>
      <c r="AP1751" s="70" t="s">
        <v>142</v>
      </c>
      <c r="AQ1751" s="70" t="str">
        <f t="shared" si="276"/>
        <v>1642.</v>
      </c>
      <c r="AS1751" s="70"/>
      <c r="AV1751" s="114"/>
    </row>
    <row r="1752" spans="1:48" ht="22.5" customHeight="1" x14ac:dyDescent="0.25">
      <c r="A1752" s="93" t="str">
        <f t="shared" si="275"/>
        <v>1643.</v>
      </c>
      <c r="B1752" s="93">
        <v>4655</v>
      </c>
      <c r="C1752" s="226" t="s">
        <v>1046</v>
      </c>
      <c r="D1752" s="4">
        <v>1956</v>
      </c>
      <c r="E1752" s="9" t="s">
        <v>23</v>
      </c>
      <c r="F1752" s="4" t="s">
        <v>24</v>
      </c>
      <c r="G1752" s="10">
        <v>3</v>
      </c>
      <c r="H1752" s="10">
        <v>2</v>
      </c>
      <c r="I1752" s="26">
        <v>947.9</v>
      </c>
      <c r="J1752" s="11">
        <v>947.9</v>
      </c>
      <c r="K1752" s="26">
        <v>947.9</v>
      </c>
      <c r="L1752" s="27">
        <v>37</v>
      </c>
      <c r="M1752" s="26">
        <f t="shared" si="282"/>
        <v>245640.14</v>
      </c>
      <c r="N1752" s="11"/>
      <c r="O1752" s="6"/>
      <c r="P1752" s="11"/>
      <c r="Q1752" s="11">
        <f t="shared" si="283"/>
        <v>245640.14</v>
      </c>
      <c r="R1752" s="11">
        <v>245640.14</v>
      </c>
      <c r="S1752" s="35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74"/>
      <c r="AG1752" s="29" t="s">
        <v>197</v>
      </c>
      <c r="AH1752" s="118"/>
      <c r="AI1752" s="170"/>
      <c r="AJ1752" s="182" t="s">
        <v>1405</v>
      </c>
      <c r="AK1752" s="182"/>
      <c r="AL1752" s="182"/>
      <c r="AM1752" s="182"/>
      <c r="AN1752" s="182"/>
      <c r="AO1752" s="70">
        <f>MAX(AO$26:AO1751)+1</f>
        <v>1643</v>
      </c>
      <c r="AP1752" s="70" t="s">
        <v>142</v>
      </c>
      <c r="AQ1752" s="70" t="str">
        <f t="shared" si="276"/>
        <v>1643.</v>
      </c>
      <c r="AS1752" s="70"/>
      <c r="AV1752" s="114"/>
    </row>
    <row r="1753" spans="1:48" ht="22.5" customHeight="1" x14ac:dyDescent="0.25">
      <c r="A1753" s="93" t="str">
        <f t="shared" si="275"/>
        <v>1644.</v>
      </c>
      <c r="B1753" s="93">
        <v>4819</v>
      </c>
      <c r="C1753" s="226" t="s">
        <v>865</v>
      </c>
      <c r="D1753" s="4">
        <v>1956</v>
      </c>
      <c r="E1753" s="9" t="s">
        <v>23</v>
      </c>
      <c r="F1753" s="4" t="s">
        <v>24</v>
      </c>
      <c r="G1753" s="10">
        <v>3</v>
      </c>
      <c r="H1753" s="10">
        <v>2</v>
      </c>
      <c r="I1753" s="26">
        <v>1189.3800000000001</v>
      </c>
      <c r="J1753" s="11">
        <v>1056.7</v>
      </c>
      <c r="K1753" s="26">
        <v>1056.7</v>
      </c>
      <c r="L1753" s="27">
        <v>38</v>
      </c>
      <c r="M1753" s="26">
        <f t="shared" si="282"/>
        <v>1075846.75</v>
      </c>
      <c r="N1753" s="11"/>
      <c r="O1753" s="6"/>
      <c r="P1753" s="11"/>
      <c r="Q1753" s="11">
        <f t="shared" si="283"/>
        <v>1075846.75</v>
      </c>
      <c r="R1753" s="11">
        <f>761839.93+314006.82</f>
        <v>1075846.75</v>
      </c>
      <c r="S1753" s="35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74"/>
      <c r="AG1753" s="29" t="s">
        <v>197</v>
      </c>
      <c r="AH1753" s="118"/>
      <c r="AI1753" s="170"/>
      <c r="AJ1753" s="182" t="s">
        <v>1401</v>
      </c>
      <c r="AK1753" s="182"/>
      <c r="AL1753" s="182"/>
      <c r="AM1753" s="182"/>
      <c r="AN1753" s="182"/>
      <c r="AO1753" s="70">
        <f>MAX(AO$26:AO1752)+1</f>
        <v>1644</v>
      </c>
      <c r="AP1753" s="70" t="s">
        <v>142</v>
      </c>
      <c r="AQ1753" s="70" t="str">
        <f t="shared" si="276"/>
        <v>1644.</v>
      </c>
      <c r="AS1753" s="70"/>
      <c r="AV1753" s="114"/>
    </row>
    <row r="1754" spans="1:48" ht="22.5" customHeight="1" x14ac:dyDescent="0.25">
      <c r="A1754" s="93" t="str">
        <f t="shared" si="275"/>
        <v>1645.</v>
      </c>
      <c r="B1754" s="93">
        <v>4356</v>
      </c>
      <c r="C1754" s="222" t="s">
        <v>836</v>
      </c>
      <c r="D1754" s="4">
        <v>1957</v>
      </c>
      <c r="E1754" s="9" t="s">
        <v>23</v>
      </c>
      <c r="F1754" s="4" t="s">
        <v>24</v>
      </c>
      <c r="G1754" s="10">
        <v>3</v>
      </c>
      <c r="H1754" s="10">
        <v>2</v>
      </c>
      <c r="I1754" s="26">
        <v>1135.5</v>
      </c>
      <c r="J1754" s="26">
        <v>1019.9</v>
      </c>
      <c r="K1754" s="26">
        <v>1019.9</v>
      </c>
      <c r="L1754" s="27">
        <v>32</v>
      </c>
      <c r="M1754" s="26">
        <f t="shared" si="282"/>
        <v>138626.4</v>
      </c>
      <c r="N1754" s="11"/>
      <c r="O1754" s="6"/>
      <c r="P1754" s="11"/>
      <c r="Q1754" s="11">
        <f t="shared" si="283"/>
        <v>138626.4</v>
      </c>
      <c r="R1754" s="11">
        <v>138626.4</v>
      </c>
      <c r="S1754" s="35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74"/>
      <c r="AG1754" s="29" t="s">
        <v>197</v>
      </c>
      <c r="AH1754" s="118"/>
      <c r="AI1754" s="170"/>
      <c r="AJ1754" s="182" t="s">
        <v>1396</v>
      </c>
      <c r="AK1754" s="182"/>
      <c r="AL1754" s="182"/>
      <c r="AM1754" s="182"/>
      <c r="AN1754" s="182"/>
      <c r="AO1754" s="70">
        <f>MAX(AO$26:AO1753)+1</f>
        <v>1645</v>
      </c>
      <c r="AP1754" s="70" t="s">
        <v>142</v>
      </c>
      <c r="AQ1754" s="70" t="str">
        <f t="shared" si="276"/>
        <v>1645.</v>
      </c>
      <c r="AS1754" s="70"/>
      <c r="AV1754" s="114"/>
    </row>
    <row r="1755" spans="1:48" ht="22.5" customHeight="1" x14ac:dyDescent="0.25">
      <c r="A1755" s="93" t="str">
        <f t="shared" si="275"/>
        <v>1646.</v>
      </c>
      <c r="B1755" s="93">
        <v>4861</v>
      </c>
      <c r="C1755" s="220" t="s">
        <v>870</v>
      </c>
      <c r="D1755" s="4">
        <v>1957</v>
      </c>
      <c r="E1755" s="9" t="s">
        <v>23</v>
      </c>
      <c r="F1755" s="4" t="s">
        <v>24</v>
      </c>
      <c r="G1755" s="10">
        <v>2</v>
      </c>
      <c r="H1755" s="10">
        <v>2</v>
      </c>
      <c r="I1755" s="11">
        <v>508.9</v>
      </c>
      <c r="J1755" s="11">
        <v>335.5</v>
      </c>
      <c r="K1755" s="11">
        <v>335.5</v>
      </c>
      <c r="L1755" s="35">
        <v>33</v>
      </c>
      <c r="M1755" s="11">
        <f t="shared" si="282"/>
        <v>427555.31</v>
      </c>
      <c r="N1755" s="11"/>
      <c r="O1755" s="6"/>
      <c r="P1755" s="11"/>
      <c r="Q1755" s="11">
        <f t="shared" si="283"/>
        <v>427555.31</v>
      </c>
      <c r="R1755" s="11">
        <v>427555.31</v>
      </c>
      <c r="S1755" s="35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74"/>
      <c r="AG1755" s="29" t="s">
        <v>197</v>
      </c>
      <c r="AH1755" s="118"/>
      <c r="AI1755" s="95"/>
      <c r="AJ1755" s="182" t="s">
        <v>1395</v>
      </c>
      <c r="AK1755" s="182"/>
      <c r="AL1755" s="182"/>
      <c r="AM1755" s="182"/>
      <c r="AN1755" s="182"/>
      <c r="AO1755" s="70">
        <f>MAX(AO$26:AO1754)+1</f>
        <v>1646</v>
      </c>
      <c r="AP1755" s="70" t="s">
        <v>142</v>
      </c>
      <c r="AQ1755" s="70" t="str">
        <f t="shared" si="276"/>
        <v>1646.</v>
      </c>
      <c r="AS1755" s="70"/>
      <c r="AV1755" s="114"/>
    </row>
    <row r="1756" spans="1:48" ht="22.5" customHeight="1" x14ac:dyDescent="0.25">
      <c r="A1756" s="93" t="str">
        <f t="shared" si="275"/>
        <v>1647.</v>
      </c>
      <c r="B1756" s="93">
        <v>5438</v>
      </c>
      <c r="C1756" s="221" t="s">
        <v>986</v>
      </c>
      <c r="D1756" s="4">
        <v>1957</v>
      </c>
      <c r="E1756" s="9" t="s">
        <v>23</v>
      </c>
      <c r="F1756" s="4" t="s">
        <v>24</v>
      </c>
      <c r="G1756" s="10">
        <v>2</v>
      </c>
      <c r="H1756" s="10">
        <v>1</v>
      </c>
      <c r="I1756" s="11">
        <v>215.1</v>
      </c>
      <c r="J1756" s="11">
        <v>215.1</v>
      </c>
      <c r="K1756" s="11">
        <v>215.1</v>
      </c>
      <c r="L1756" s="35">
        <v>13</v>
      </c>
      <c r="M1756" s="11">
        <f t="shared" si="282"/>
        <v>862401.53</v>
      </c>
      <c r="N1756" s="11"/>
      <c r="O1756" s="6"/>
      <c r="P1756" s="11"/>
      <c r="Q1756" s="11">
        <f t="shared" si="283"/>
        <v>862401.53</v>
      </c>
      <c r="R1756" s="11"/>
      <c r="S1756" s="35"/>
      <c r="T1756" s="11"/>
      <c r="U1756" s="11">
        <v>254</v>
      </c>
      <c r="V1756" s="11">
        <v>862401.53</v>
      </c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74"/>
      <c r="AG1756" s="29" t="s">
        <v>197</v>
      </c>
      <c r="AH1756" s="118"/>
      <c r="AI1756" s="95"/>
      <c r="AJ1756" s="182"/>
      <c r="AK1756" s="182"/>
      <c r="AL1756" s="182"/>
      <c r="AM1756" s="182"/>
      <c r="AN1756" s="182"/>
      <c r="AO1756" s="70">
        <f>MAX(AO$26:AO1755)+1</f>
        <v>1647</v>
      </c>
      <c r="AP1756" s="70" t="s">
        <v>142</v>
      </c>
      <c r="AQ1756" s="70" t="str">
        <f t="shared" si="276"/>
        <v>1647.</v>
      </c>
      <c r="AS1756" s="70"/>
      <c r="AV1756" s="114"/>
    </row>
    <row r="1757" spans="1:48" ht="22.5" customHeight="1" x14ac:dyDescent="0.25">
      <c r="A1757" s="93" t="str">
        <f t="shared" si="275"/>
        <v>1648.</v>
      </c>
      <c r="B1757" s="93">
        <v>5290</v>
      </c>
      <c r="C1757" s="222" t="s">
        <v>1089</v>
      </c>
      <c r="D1757" s="4">
        <v>1957</v>
      </c>
      <c r="E1757" s="9" t="s">
        <v>23</v>
      </c>
      <c r="F1757" s="4" t="s">
        <v>24</v>
      </c>
      <c r="G1757" s="10">
        <v>2</v>
      </c>
      <c r="H1757" s="10">
        <v>2</v>
      </c>
      <c r="I1757" s="11">
        <v>438.5</v>
      </c>
      <c r="J1757" s="11">
        <v>277.89999999999998</v>
      </c>
      <c r="K1757" s="11">
        <v>277.89999999999998</v>
      </c>
      <c r="L1757" s="35">
        <v>31</v>
      </c>
      <c r="M1757" s="11">
        <f t="shared" si="282"/>
        <v>96523.3</v>
      </c>
      <c r="N1757" s="11"/>
      <c r="O1757" s="6"/>
      <c r="P1757" s="11"/>
      <c r="Q1757" s="11">
        <f t="shared" si="283"/>
        <v>96523.3</v>
      </c>
      <c r="R1757" s="11">
        <v>96523.3</v>
      </c>
      <c r="S1757" s="35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74"/>
      <c r="AG1757" s="29" t="s">
        <v>197</v>
      </c>
      <c r="AH1757" s="118"/>
      <c r="AI1757" s="170"/>
      <c r="AJ1757" s="182" t="s">
        <v>1405</v>
      </c>
      <c r="AK1757" s="182"/>
      <c r="AL1757" s="182"/>
      <c r="AM1757" s="182"/>
      <c r="AN1757" s="182"/>
      <c r="AO1757" s="70">
        <f>MAX(AO$26:AO1756)+1</f>
        <v>1648</v>
      </c>
      <c r="AP1757" s="70" t="s">
        <v>142</v>
      </c>
      <c r="AQ1757" s="70" t="str">
        <f t="shared" si="276"/>
        <v>1648.</v>
      </c>
      <c r="AS1757" s="70"/>
      <c r="AV1757" s="114"/>
    </row>
    <row r="1758" spans="1:48" ht="22.5" customHeight="1" x14ac:dyDescent="0.25">
      <c r="A1758" s="93" t="str">
        <f t="shared" si="275"/>
        <v>1649.</v>
      </c>
      <c r="B1758" s="93">
        <v>5320</v>
      </c>
      <c r="C1758" s="221" t="s">
        <v>976</v>
      </c>
      <c r="D1758" s="4">
        <v>1959</v>
      </c>
      <c r="E1758" s="9" t="s">
        <v>23</v>
      </c>
      <c r="F1758" s="4" t="s">
        <v>24</v>
      </c>
      <c r="G1758" s="10">
        <v>2</v>
      </c>
      <c r="H1758" s="10">
        <v>2</v>
      </c>
      <c r="I1758" s="11">
        <v>691.3</v>
      </c>
      <c r="J1758" s="11">
        <v>410.2</v>
      </c>
      <c r="K1758" s="11">
        <v>410.2</v>
      </c>
      <c r="L1758" s="35">
        <v>28</v>
      </c>
      <c r="M1758" s="11">
        <f t="shared" si="282"/>
        <v>2307267.73</v>
      </c>
      <c r="N1758" s="11"/>
      <c r="O1758" s="6"/>
      <c r="P1758" s="11"/>
      <c r="Q1758" s="11">
        <f t="shared" si="283"/>
        <v>2307267.73</v>
      </c>
      <c r="R1758" s="11"/>
      <c r="S1758" s="35"/>
      <c r="T1758" s="11"/>
      <c r="U1758" s="11">
        <v>681</v>
      </c>
      <c r="V1758" s="11">
        <v>2307267.73</v>
      </c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74"/>
      <c r="AG1758" s="29" t="s">
        <v>197</v>
      </c>
      <c r="AH1758" s="118"/>
      <c r="AI1758" s="95"/>
      <c r="AJ1758" s="182"/>
      <c r="AK1758" s="182"/>
      <c r="AL1758" s="182"/>
      <c r="AM1758" s="182"/>
      <c r="AN1758" s="182"/>
      <c r="AO1758" s="70">
        <f>MAX(AO$26:AO1757)+1</f>
        <v>1649</v>
      </c>
      <c r="AP1758" s="70" t="s">
        <v>142</v>
      </c>
      <c r="AQ1758" s="70" t="str">
        <f t="shared" si="276"/>
        <v>1649.</v>
      </c>
      <c r="AS1758" s="70"/>
      <c r="AV1758" s="114"/>
    </row>
    <row r="1759" spans="1:48" ht="22.5" customHeight="1" x14ac:dyDescent="0.25">
      <c r="A1759" s="93" t="str">
        <f t="shared" si="275"/>
        <v>1650.</v>
      </c>
      <c r="B1759" s="93">
        <v>5434</v>
      </c>
      <c r="C1759" s="226" t="s">
        <v>1099</v>
      </c>
      <c r="D1759" s="4">
        <v>1959</v>
      </c>
      <c r="E1759" s="9" t="s">
        <v>23</v>
      </c>
      <c r="F1759" s="4" t="s">
        <v>24</v>
      </c>
      <c r="G1759" s="10">
        <v>2</v>
      </c>
      <c r="H1759" s="10">
        <v>2</v>
      </c>
      <c r="I1759" s="26">
        <v>987.3</v>
      </c>
      <c r="J1759" s="11">
        <v>417</v>
      </c>
      <c r="K1759" s="26">
        <v>417</v>
      </c>
      <c r="L1759" s="27">
        <v>28</v>
      </c>
      <c r="M1759" s="26">
        <f t="shared" si="282"/>
        <v>661199.06000000006</v>
      </c>
      <c r="N1759" s="11"/>
      <c r="O1759" s="6"/>
      <c r="P1759" s="11"/>
      <c r="Q1759" s="11">
        <f t="shared" si="283"/>
        <v>661199.06000000006</v>
      </c>
      <c r="R1759" s="11">
        <v>426722.34</v>
      </c>
      <c r="S1759" s="35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>
        <v>234476.72</v>
      </c>
      <c r="AF1759" s="74"/>
      <c r="AG1759" s="29" t="s">
        <v>197</v>
      </c>
      <c r="AH1759" s="118"/>
      <c r="AI1759" s="170"/>
      <c r="AJ1759" s="182" t="s">
        <v>1395</v>
      </c>
      <c r="AK1759" s="182"/>
      <c r="AL1759" s="182"/>
      <c r="AM1759" s="182"/>
      <c r="AN1759" s="182"/>
      <c r="AO1759" s="70">
        <f>MAX(AO$26:AO1758)+1</f>
        <v>1650</v>
      </c>
      <c r="AP1759" s="70" t="s">
        <v>142</v>
      </c>
      <c r="AQ1759" s="70" t="str">
        <f t="shared" si="276"/>
        <v>1650.</v>
      </c>
      <c r="AV1759" s="114"/>
    </row>
    <row r="1760" spans="1:48" ht="22.5" customHeight="1" x14ac:dyDescent="0.25">
      <c r="A1760" s="93" t="str">
        <f t="shared" si="275"/>
        <v>1651.</v>
      </c>
      <c r="B1760" s="93">
        <v>4329</v>
      </c>
      <c r="C1760" s="226" t="s">
        <v>833</v>
      </c>
      <c r="D1760" s="4">
        <v>1960</v>
      </c>
      <c r="E1760" s="9" t="s">
        <v>23</v>
      </c>
      <c r="F1760" s="4" t="s">
        <v>24</v>
      </c>
      <c r="G1760" s="10">
        <v>4</v>
      </c>
      <c r="H1760" s="10">
        <v>2</v>
      </c>
      <c r="I1760" s="26">
        <v>1356</v>
      </c>
      <c r="J1760" s="11">
        <v>1262.5</v>
      </c>
      <c r="K1760" s="26">
        <v>1262.5</v>
      </c>
      <c r="L1760" s="27">
        <v>51</v>
      </c>
      <c r="M1760" s="26">
        <f t="shared" si="282"/>
        <v>676321.4</v>
      </c>
      <c r="N1760" s="11"/>
      <c r="O1760" s="6"/>
      <c r="P1760" s="11"/>
      <c r="Q1760" s="11">
        <f t="shared" si="283"/>
        <v>676321.4</v>
      </c>
      <c r="R1760" s="11">
        <v>676321.4</v>
      </c>
      <c r="S1760" s="35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74"/>
      <c r="AG1760" s="29" t="s">
        <v>197</v>
      </c>
      <c r="AH1760" s="118"/>
      <c r="AI1760" s="170"/>
      <c r="AJ1760" s="182" t="s">
        <v>1395</v>
      </c>
      <c r="AK1760" s="182"/>
      <c r="AL1760" s="182"/>
      <c r="AM1760" s="182"/>
      <c r="AN1760" s="182"/>
      <c r="AO1760" s="70">
        <f>MAX(AO$26:AO1759)+1</f>
        <v>1651</v>
      </c>
      <c r="AP1760" s="70" t="s">
        <v>142</v>
      </c>
      <c r="AQ1760" s="70" t="str">
        <f t="shared" si="276"/>
        <v>1651.</v>
      </c>
      <c r="AS1760" s="70"/>
      <c r="AV1760" s="114"/>
    </row>
    <row r="1761" spans="1:48" ht="22.5" customHeight="1" x14ac:dyDescent="0.25">
      <c r="A1761" s="93" t="str">
        <f t="shared" si="275"/>
        <v>1652.</v>
      </c>
      <c r="B1761" s="93">
        <v>4331</v>
      </c>
      <c r="C1761" s="222" t="s">
        <v>1008</v>
      </c>
      <c r="D1761" s="4">
        <v>1960</v>
      </c>
      <c r="E1761" s="9" t="s">
        <v>23</v>
      </c>
      <c r="F1761" s="4" t="s">
        <v>24</v>
      </c>
      <c r="G1761" s="10">
        <v>4</v>
      </c>
      <c r="H1761" s="10">
        <v>2</v>
      </c>
      <c r="I1761" s="26">
        <v>1433.9</v>
      </c>
      <c r="J1761" s="26">
        <v>1252.7</v>
      </c>
      <c r="K1761" s="26">
        <v>1252.7</v>
      </c>
      <c r="L1761" s="27">
        <v>49</v>
      </c>
      <c r="M1761" s="26">
        <f t="shared" si="282"/>
        <v>223936.63</v>
      </c>
      <c r="N1761" s="11"/>
      <c r="O1761" s="6"/>
      <c r="P1761" s="11"/>
      <c r="Q1761" s="11">
        <f t="shared" si="283"/>
        <v>223936.63</v>
      </c>
      <c r="R1761" s="11">
        <v>223936.63</v>
      </c>
      <c r="S1761" s="35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74"/>
      <c r="AG1761" s="29" t="s">
        <v>197</v>
      </c>
      <c r="AH1761" s="118"/>
      <c r="AI1761" s="170"/>
      <c r="AJ1761" s="182" t="s">
        <v>1396</v>
      </c>
      <c r="AK1761" s="182"/>
      <c r="AL1761" s="182"/>
      <c r="AM1761" s="182"/>
      <c r="AN1761" s="182"/>
      <c r="AO1761" s="70">
        <f>MAX(AO$26:AO1760)+1</f>
        <v>1652</v>
      </c>
      <c r="AP1761" s="70" t="s">
        <v>142</v>
      </c>
      <c r="AQ1761" s="70" t="str">
        <f t="shared" si="276"/>
        <v>1652.</v>
      </c>
      <c r="AS1761" s="70"/>
      <c r="AV1761" s="114"/>
    </row>
    <row r="1762" spans="1:48" ht="22.5" customHeight="1" x14ac:dyDescent="0.25">
      <c r="A1762" s="93" t="str">
        <f t="shared" si="275"/>
        <v>1653.</v>
      </c>
      <c r="B1762" s="93">
        <v>4389</v>
      </c>
      <c r="C1762" s="220" t="s">
        <v>842</v>
      </c>
      <c r="D1762" s="4">
        <v>1960</v>
      </c>
      <c r="E1762" s="9" t="s">
        <v>23</v>
      </c>
      <c r="F1762" s="4" t="s">
        <v>24</v>
      </c>
      <c r="G1762" s="10">
        <v>2</v>
      </c>
      <c r="H1762" s="10">
        <v>1</v>
      </c>
      <c r="I1762" s="11">
        <v>300.7</v>
      </c>
      <c r="J1762" s="11">
        <v>277.10000000000002</v>
      </c>
      <c r="K1762" s="11">
        <v>277.10000000000002</v>
      </c>
      <c r="L1762" s="35">
        <v>14</v>
      </c>
      <c r="M1762" s="11">
        <f t="shared" si="282"/>
        <v>1079759.6700000002</v>
      </c>
      <c r="N1762" s="11"/>
      <c r="O1762" s="6"/>
      <c r="P1762" s="11"/>
      <c r="Q1762" s="11">
        <f t="shared" si="283"/>
        <v>1079759.6700000002</v>
      </c>
      <c r="R1762" s="11">
        <v>144043.22</v>
      </c>
      <c r="S1762" s="35"/>
      <c r="T1762" s="11"/>
      <c r="U1762" s="11">
        <v>265</v>
      </c>
      <c r="V1762" s="11">
        <v>906925.86</v>
      </c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74">
        <v>28790.59</v>
      </c>
      <c r="AG1762" s="29" t="s">
        <v>197</v>
      </c>
      <c r="AH1762" s="118"/>
      <c r="AI1762" s="95"/>
      <c r="AJ1762" s="182" t="s">
        <v>1393</v>
      </c>
      <c r="AK1762" s="182"/>
      <c r="AL1762" s="182"/>
      <c r="AM1762" s="182"/>
      <c r="AN1762" s="182"/>
      <c r="AO1762" s="70">
        <f>MAX(AO$26:AO1761)+1</f>
        <v>1653</v>
      </c>
      <c r="AP1762" s="70" t="s">
        <v>142</v>
      </c>
      <c r="AQ1762" s="70" t="str">
        <f t="shared" si="276"/>
        <v>1653.</v>
      </c>
      <c r="AS1762" s="70"/>
      <c r="AV1762" s="114"/>
    </row>
    <row r="1763" spans="1:48" ht="22.5" customHeight="1" x14ac:dyDescent="0.25">
      <c r="A1763" s="93" t="str">
        <f t="shared" si="275"/>
        <v>1654.</v>
      </c>
      <c r="B1763" s="93">
        <v>5324</v>
      </c>
      <c r="C1763" s="226" t="s">
        <v>1290</v>
      </c>
      <c r="D1763" s="4">
        <v>1960</v>
      </c>
      <c r="E1763" s="9" t="s">
        <v>23</v>
      </c>
      <c r="F1763" s="4" t="s">
        <v>24</v>
      </c>
      <c r="G1763" s="10">
        <v>3</v>
      </c>
      <c r="H1763" s="10">
        <v>2</v>
      </c>
      <c r="I1763" s="26">
        <v>965.4</v>
      </c>
      <c r="J1763" s="11">
        <v>965.4</v>
      </c>
      <c r="K1763" s="26">
        <v>965.4</v>
      </c>
      <c r="L1763" s="27">
        <v>38</v>
      </c>
      <c r="M1763" s="26">
        <f t="shared" si="282"/>
        <v>450001.75</v>
      </c>
      <c r="N1763" s="11"/>
      <c r="O1763" s="6"/>
      <c r="P1763" s="11"/>
      <c r="Q1763" s="11">
        <f t="shared" si="283"/>
        <v>450001.75</v>
      </c>
      <c r="R1763" s="11"/>
      <c r="S1763" s="35"/>
      <c r="T1763" s="11"/>
      <c r="U1763" s="11"/>
      <c r="V1763" s="11"/>
      <c r="W1763" s="11"/>
      <c r="X1763" s="11"/>
      <c r="Y1763" s="11">
        <v>204.5</v>
      </c>
      <c r="Z1763" s="11">
        <v>450001.75</v>
      </c>
      <c r="AA1763" s="11"/>
      <c r="AB1763" s="11"/>
      <c r="AC1763" s="11"/>
      <c r="AD1763" s="11"/>
      <c r="AE1763" s="11"/>
      <c r="AF1763" s="74"/>
      <c r="AG1763" s="29" t="s">
        <v>197</v>
      </c>
      <c r="AH1763" s="118"/>
      <c r="AI1763" s="170"/>
      <c r="AJ1763" s="182"/>
      <c r="AK1763" s="182"/>
      <c r="AL1763" s="182"/>
      <c r="AM1763" s="182"/>
      <c r="AN1763" s="182"/>
      <c r="AO1763" s="70">
        <f>MAX(AO$26:AO1762)+1</f>
        <v>1654</v>
      </c>
      <c r="AP1763" s="70" t="s">
        <v>142</v>
      </c>
      <c r="AQ1763" s="70" t="str">
        <f t="shared" si="276"/>
        <v>1654.</v>
      </c>
      <c r="AV1763" s="114"/>
    </row>
    <row r="1764" spans="1:48" ht="22.5" customHeight="1" x14ac:dyDescent="0.25">
      <c r="A1764" s="93" t="str">
        <f t="shared" si="275"/>
        <v>1655.</v>
      </c>
      <c r="B1764" s="93">
        <v>5176</v>
      </c>
      <c r="C1764" s="220" t="s">
        <v>965</v>
      </c>
      <c r="D1764" s="4">
        <v>1960</v>
      </c>
      <c r="E1764" s="9" t="s">
        <v>23</v>
      </c>
      <c r="F1764" s="4" t="s">
        <v>24</v>
      </c>
      <c r="G1764" s="10">
        <v>2</v>
      </c>
      <c r="H1764" s="10">
        <v>2</v>
      </c>
      <c r="I1764" s="11">
        <v>557.9</v>
      </c>
      <c r="J1764" s="11">
        <v>360.2</v>
      </c>
      <c r="K1764" s="11">
        <v>360.2</v>
      </c>
      <c r="L1764" s="35">
        <v>32</v>
      </c>
      <c r="M1764" s="11">
        <f t="shared" si="282"/>
        <v>536167.29</v>
      </c>
      <c r="N1764" s="11"/>
      <c r="O1764" s="6"/>
      <c r="P1764" s="11"/>
      <c r="Q1764" s="11">
        <f t="shared" si="283"/>
        <v>536167.29</v>
      </c>
      <c r="R1764" s="11">
        <f>213190.6+322976.69</f>
        <v>536167.29</v>
      </c>
      <c r="S1764" s="35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74"/>
      <c r="AG1764" s="29" t="s">
        <v>197</v>
      </c>
      <c r="AH1764" s="118"/>
      <c r="AI1764" s="95"/>
      <c r="AJ1764" s="182" t="s">
        <v>1394</v>
      </c>
      <c r="AK1764" s="182"/>
      <c r="AL1764" s="182"/>
      <c r="AM1764" s="182"/>
      <c r="AN1764" s="182"/>
      <c r="AO1764" s="70">
        <f>MAX(AO$26:AO1763)+1</f>
        <v>1655</v>
      </c>
      <c r="AP1764" s="70" t="s">
        <v>142</v>
      </c>
      <c r="AQ1764" s="70" t="str">
        <f t="shared" si="276"/>
        <v>1655.</v>
      </c>
      <c r="AS1764" s="70"/>
      <c r="AV1764" s="114"/>
    </row>
    <row r="1765" spans="1:48" ht="22.5" customHeight="1" x14ac:dyDescent="0.25">
      <c r="A1765" s="93" t="str">
        <f t="shared" si="275"/>
        <v>1656.</v>
      </c>
      <c r="B1765" s="93">
        <v>5206</v>
      </c>
      <c r="C1765" s="222" t="s">
        <v>1085</v>
      </c>
      <c r="D1765" s="8">
        <v>1960</v>
      </c>
      <c r="E1765" s="9" t="s">
        <v>23</v>
      </c>
      <c r="F1765" s="4" t="s">
        <v>24</v>
      </c>
      <c r="G1765" s="10">
        <v>2</v>
      </c>
      <c r="H1765" s="10">
        <v>1</v>
      </c>
      <c r="I1765" s="11">
        <v>272.8</v>
      </c>
      <c r="J1765" s="11">
        <v>272.8</v>
      </c>
      <c r="K1765" s="11">
        <v>272.8</v>
      </c>
      <c r="L1765" s="35">
        <v>19</v>
      </c>
      <c r="M1765" s="11">
        <f t="shared" si="282"/>
        <v>631204.38</v>
      </c>
      <c r="N1765" s="11"/>
      <c r="O1765" s="6"/>
      <c r="P1765" s="11"/>
      <c r="Q1765" s="11">
        <f t="shared" si="283"/>
        <v>631204.38</v>
      </c>
      <c r="R1765" s="11">
        <v>110066.23</v>
      </c>
      <c r="S1765" s="35"/>
      <c r="T1765" s="11"/>
      <c r="U1765" s="11"/>
      <c r="V1765" s="11"/>
      <c r="W1765" s="11"/>
      <c r="X1765" s="11"/>
      <c r="Y1765" s="11">
        <v>475.92</v>
      </c>
      <c r="Z1765" s="11">
        <v>521138.15</v>
      </c>
      <c r="AA1765" s="11"/>
      <c r="AB1765" s="11"/>
      <c r="AC1765" s="11"/>
      <c r="AD1765" s="11"/>
      <c r="AE1765" s="11"/>
      <c r="AF1765" s="74"/>
      <c r="AG1765" s="29" t="s">
        <v>197</v>
      </c>
      <c r="AH1765" s="118"/>
      <c r="AI1765" s="170"/>
      <c r="AJ1765" s="182" t="s">
        <v>1405</v>
      </c>
      <c r="AK1765" s="182"/>
      <c r="AL1765" s="182"/>
      <c r="AM1765" s="182"/>
      <c r="AN1765" s="182"/>
      <c r="AO1765" s="70">
        <f>MAX(AO$26:AO1764)+1</f>
        <v>1656</v>
      </c>
      <c r="AP1765" s="70" t="s">
        <v>142</v>
      </c>
      <c r="AQ1765" s="70" t="str">
        <f t="shared" si="276"/>
        <v>1656.</v>
      </c>
      <c r="AS1765" s="70"/>
      <c r="AV1765" s="114"/>
    </row>
    <row r="1766" spans="1:48" ht="22.5" customHeight="1" x14ac:dyDescent="0.25">
      <c r="A1766" s="93" t="str">
        <f t="shared" si="275"/>
        <v>1657.</v>
      </c>
      <c r="B1766" s="93">
        <v>4156</v>
      </c>
      <c r="C1766" s="220" t="s">
        <v>828</v>
      </c>
      <c r="D1766" s="4">
        <v>1961</v>
      </c>
      <c r="E1766" s="9" t="s">
        <v>23</v>
      </c>
      <c r="F1766" s="4" t="s">
        <v>24</v>
      </c>
      <c r="G1766" s="10">
        <v>4</v>
      </c>
      <c r="H1766" s="10">
        <v>5</v>
      </c>
      <c r="I1766" s="11">
        <v>3211.4</v>
      </c>
      <c r="J1766" s="11">
        <v>2446.1999999999998</v>
      </c>
      <c r="K1766" s="11">
        <v>1581.2</v>
      </c>
      <c r="L1766" s="35">
        <v>98</v>
      </c>
      <c r="M1766" s="11">
        <f t="shared" si="282"/>
        <v>5218740</v>
      </c>
      <c r="N1766" s="11"/>
      <c r="O1766" s="6"/>
      <c r="P1766" s="11"/>
      <c r="Q1766" s="11">
        <f t="shared" si="283"/>
        <v>5218740</v>
      </c>
      <c r="R1766" s="11"/>
      <c r="S1766" s="35"/>
      <c r="T1766" s="11"/>
      <c r="U1766" s="11">
        <v>1422</v>
      </c>
      <c r="V1766" s="11">
        <v>5218740</v>
      </c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74"/>
      <c r="AG1766" s="29" t="s">
        <v>197</v>
      </c>
      <c r="AH1766" s="118"/>
      <c r="AI1766" s="95"/>
      <c r="AJ1766" s="182"/>
      <c r="AK1766" s="182"/>
      <c r="AL1766" s="182"/>
      <c r="AM1766" s="182"/>
      <c r="AN1766" s="182"/>
      <c r="AO1766" s="70">
        <f>MAX(AO$26:AO1765)+1</f>
        <v>1657</v>
      </c>
      <c r="AP1766" s="70" t="s">
        <v>142</v>
      </c>
      <c r="AQ1766" s="70" t="str">
        <f t="shared" si="276"/>
        <v>1657.</v>
      </c>
      <c r="AS1766" s="70"/>
      <c r="AV1766" s="114"/>
    </row>
    <row r="1767" spans="1:48" ht="22.5" customHeight="1" x14ac:dyDescent="0.25">
      <c r="A1767" s="93" t="str">
        <f t="shared" si="275"/>
        <v>1658.</v>
      </c>
      <c r="B1767" s="93">
        <v>5115</v>
      </c>
      <c r="C1767" s="226" t="s">
        <v>959</v>
      </c>
      <c r="D1767" s="4">
        <v>1961</v>
      </c>
      <c r="E1767" s="9" t="s">
        <v>23</v>
      </c>
      <c r="F1767" s="4" t="s">
        <v>24</v>
      </c>
      <c r="G1767" s="10">
        <v>4</v>
      </c>
      <c r="H1767" s="10">
        <v>2</v>
      </c>
      <c r="I1767" s="11">
        <v>1396.1</v>
      </c>
      <c r="J1767" s="11">
        <v>1259.7</v>
      </c>
      <c r="K1767" s="11">
        <v>1259.7</v>
      </c>
      <c r="L1767" s="35">
        <v>42</v>
      </c>
      <c r="M1767" s="11">
        <f t="shared" si="282"/>
        <v>2086567.1</v>
      </c>
      <c r="N1767" s="11"/>
      <c r="O1767" s="6"/>
      <c r="P1767" s="11"/>
      <c r="Q1767" s="11">
        <f t="shared" si="283"/>
        <v>2086567.1</v>
      </c>
      <c r="R1767" s="11">
        <v>185885</v>
      </c>
      <c r="S1767" s="35"/>
      <c r="T1767" s="11"/>
      <c r="U1767" s="11">
        <v>570.79999999999995</v>
      </c>
      <c r="V1767" s="11">
        <v>1900682.1</v>
      </c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74"/>
      <c r="AG1767" s="29" t="s">
        <v>197</v>
      </c>
      <c r="AH1767" s="118"/>
      <c r="AI1767" s="170"/>
      <c r="AJ1767" s="182" t="s">
        <v>1396</v>
      </c>
      <c r="AK1767" s="182"/>
      <c r="AL1767" s="182"/>
      <c r="AM1767" s="182"/>
      <c r="AN1767" s="182"/>
      <c r="AO1767" s="70">
        <f>MAX(AO$26:AO1766)+1</f>
        <v>1658</v>
      </c>
      <c r="AP1767" s="70" t="s">
        <v>142</v>
      </c>
      <c r="AQ1767" s="70" t="str">
        <f t="shared" si="276"/>
        <v>1658.</v>
      </c>
      <c r="AS1767" s="70"/>
      <c r="AV1767" s="114"/>
    </row>
    <row r="1768" spans="1:48" ht="22.5" customHeight="1" x14ac:dyDescent="0.25">
      <c r="A1768" s="93" t="str">
        <f t="shared" ref="A1768:A1831" si="284">AQ1768</f>
        <v>1659.</v>
      </c>
      <c r="B1768" s="93">
        <v>5323</v>
      </c>
      <c r="C1768" s="227" t="s">
        <v>1094</v>
      </c>
      <c r="D1768" s="4">
        <v>1961</v>
      </c>
      <c r="E1768" s="9" t="s">
        <v>23</v>
      </c>
      <c r="F1768" s="4" t="s">
        <v>24</v>
      </c>
      <c r="G1768" s="10">
        <v>4</v>
      </c>
      <c r="H1768" s="10">
        <v>4</v>
      </c>
      <c r="I1768" s="11">
        <v>2716.6</v>
      </c>
      <c r="J1768" s="11">
        <v>2500.9</v>
      </c>
      <c r="K1768" s="11">
        <v>2224.8000000000002</v>
      </c>
      <c r="L1768" s="35">
        <v>82</v>
      </c>
      <c r="M1768" s="11">
        <f t="shared" si="282"/>
        <v>876578.21</v>
      </c>
      <c r="N1768" s="11"/>
      <c r="O1768" s="6"/>
      <c r="P1768" s="11"/>
      <c r="Q1768" s="11">
        <f t="shared" si="283"/>
        <v>876578.21</v>
      </c>
      <c r="R1768" s="11">
        <v>876578.21</v>
      </c>
      <c r="S1768" s="35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74"/>
      <c r="AG1768" s="29" t="s">
        <v>197</v>
      </c>
      <c r="AH1768" s="118"/>
      <c r="AI1768" s="170"/>
      <c r="AJ1768" s="182" t="s">
        <v>1395</v>
      </c>
      <c r="AK1768" s="182"/>
      <c r="AL1768" s="182"/>
      <c r="AM1768" s="182"/>
      <c r="AN1768" s="182"/>
      <c r="AO1768" s="70">
        <f>MAX(AO$26:AO1767)+1</f>
        <v>1659</v>
      </c>
      <c r="AP1768" s="70" t="s">
        <v>142</v>
      </c>
      <c r="AQ1768" s="70" t="str">
        <f t="shared" ref="AQ1768:AQ1831" si="285">CONCATENATE(AO1768,AP1768)</f>
        <v>1659.</v>
      </c>
      <c r="AV1768" s="114"/>
    </row>
    <row r="1769" spans="1:48" ht="22.5" customHeight="1" x14ac:dyDescent="0.25">
      <c r="A1769" s="93" t="str">
        <f t="shared" si="284"/>
        <v>1660.</v>
      </c>
      <c r="B1769" s="93">
        <v>4971</v>
      </c>
      <c r="C1769" s="222" t="s">
        <v>1149</v>
      </c>
      <c r="D1769" s="4">
        <v>1961</v>
      </c>
      <c r="E1769" s="9" t="s">
        <v>23</v>
      </c>
      <c r="F1769" s="4" t="s">
        <v>24</v>
      </c>
      <c r="G1769" s="10">
        <v>2</v>
      </c>
      <c r="H1769" s="10">
        <v>2</v>
      </c>
      <c r="I1769" s="26">
        <v>616</v>
      </c>
      <c r="J1769" s="11">
        <v>560.5</v>
      </c>
      <c r="K1769" s="26">
        <v>560.5</v>
      </c>
      <c r="L1769" s="27">
        <v>33</v>
      </c>
      <c r="M1769" s="26">
        <f t="shared" si="282"/>
        <v>283110.40000000002</v>
      </c>
      <c r="N1769" s="11"/>
      <c r="O1769" s="6"/>
      <c r="P1769" s="11"/>
      <c r="Q1769" s="11">
        <f t="shared" si="283"/>
        <v>283110.40000000002</v>
      </c>
      <c r="R1769" s="11">
        <v>283110.40000000002</v>
      </c>
      <c r="S1769" s="35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74"/>
      <c r="AG1769" s="29" t="s">
        <v>197</v>
      </c>
      <c r="AH1769" s="118"/>
      <c r="AI1769" s="170"/>
      <c r="AJ1769" s="182" t="s">
        <v>1395</v>
      </c>
      <c r="AK1769" s="182"/>
      <c r="AL1769" s="182"/>
      <c r="AM1769" s="182"/>
      <c r="AN1769" s="182"/>
      <c r="AO1769" s="70">
        <f>MAX(AO$26:AO1768)+1</f>
        <v>1660</v>
      </c>
      <c r="AP1769" s="70" t="s">
        <v>142</v>
      </c>
      <c r="AQ1769" s="70" t="str">
        <f t="shared" si="285"/>
        <v>1660.</v>
      </c>
      <c r="AS1769" s="70"/>
      <c r="AV1769" s="114"/>
    </row>
    <row r="1770" spans="1:48" ht="22.5" customHeight="1" x14ac:dyDescent="0.25">
      <c r="A1770" s="93" t="str">
        <f t="shared" si="284"/>
        <v>1661.</v>
      </c>
      <c r="B1770" s="93">
        <v>5184</v>
      </c>
      <c r="C1770" s="222" t="s">
        <v>1167</v>
      </c>
      <c r="D1770" s="4">
        <v>1961</v>
      </c>
      <c r="E1770" s="9" t="s">
        <v>23</v>
      </c>
      <c r="F1770" s="4" t="s">
        <v>24</v>
      </c>
      <c r="G1770" s="10">
        <v>2</v>
      </c>
      <c r="H1770" s="10">
        <v>1</v>
      </c>
      <c r="I1770" s="26">
        <v>308.2</v>
      </c>
      <c r="J1770" s="11">
        <v>282.8</v>
      </c>
      <c r="K1770" s="26">
        <v>282.8</v>
      </c>
      <c r="L1770" s="27">
        <v>15</v>
      </c>
      <c r="M1770" s="26">
        <f t="shared" si="282"/>
        <v>128083.76</v>
      </c>
      <c r="N1770" s="11"/>
      <c r="O1770" s="6"/>
      <c r="P1770" s="11"/>
      <c r="Q1770" s="11">
        <f t="shared" ref="Q1770:Q1801" si="286">M1770</f>
        <v>128083.76</v>
      </c>
      <c r="R1770" s="11">
        <v>128083.76</v>
      </c>
      <c r="S1770" s="35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74"/>
      <c r="AG1770" s="29" t="s">
        <v>197</v>
      </c>
      <c r="AH1770" s="118"/>
      <c r="AI1770" s="170"/>
      <c r="AJ1770" s="182" t="s">
        <v>1405</v>
      </c>
      <c r="AK1770" s="182"/>
      <c r="AL1770" s="182"/>
      <c r="AM1770" s="182"/>
      <c r="AN1770" s="182"/>
      <c r="AO1770" s="70">
        <f>MAX(AO$26:AO1769)+1</f>
        <v>1661</v>
      </c>
      <c r="AP1770" s="70" t="s">
        <v>142</v>
      </c>
      <c r="AQ1770" s="70" t="str">
        <f t="shared" si="285"/>
        <v>1661.</v>
      </c>
      <c r="AS1770" s="70"/>
      <c r="AV1770" s="114"/>
    </row>
    <row r="1771" spans="1:48" ht="22.5" customHeight="1" x14ac:dyDescent="0.25">
      <c r="A1771" s="93" t="str">
        <f t="shared" si="284"/>
        <v>1662.</v>
      </c>
      <c r="B1771" s="93">
        <v>5302</v>
      </c>
      <c r="C1771" s="221" t="s">
        <v>973</v>
      </c>
      <c r="D1771" s="4">
        <v>1961</v>
      </c>
      <c r="E1771" s="9" t="s">
        <v>23</v>
      </c>
      <c r="F1771" s="4" t="s">
        <v>24</v>
      </c>
      <c r="G1771" s="10">
        <v>4</v>
      </c>
      <c r="H1771" s="10">
        <v>2</v>
      </c>
      <c r="I1771" s="11">
        <v>1266</v>
      </c>
      <c r="J1771" s="11">
        <v>844.6</v>
      </c>
      <c r="K1771" s="11">
        <v>844.6</v>
      </c>
      <c r="L1771" s="35">
        <v>44</v>
      </c>
      <c r="M1771" s="11">
        <f t="shared" si="282"/>
        <v>2153282.06</v>
      </c>
      <c r="N1771" s="11"/>
      <c r="O1771" s="6"/>
      <c r="P1771" s="11"/>
      <c r="Q1771" s="11">
        <f t="shared" si="286"/>
        <v>2153282.06</v>
      </c>
      <c r="R1771" s="11"/>
      <c r="S1771" s="35"/>
      <c r="T1771" s="11"/>
      <c r="U1771" s="11">
        <v>598</v>
      </c>
      <c r="V1771" s="11">
        <v>2153282.06</v>
      </c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74"/>
      <c r="AG1771" s="29" t="s">
        <v>197</v>
      </c>
      <c r="AH1771" s="118"/>
      <c r="AI1771" s="95"/>
      <c r="AJ1771" s="182"/>
      <c r="AK1771" s="182"/>
      <c r="AL1771" s="182"/>
      <c r="AM1771" s="182"/>
      <c r="AN1771" s="182"/>
      <c r="AO1771" s="70">
        <f>MAX(AO$26:AO1770)+1</f>
        <v>1662</v>
      </c>
      <c r="AP1771" s="70" t="s">
        <v>142</v>
      </c>
      <c r="AQ1771" s="70" t="str">
        <f t="shared" si="285"/>
        <v>1662.</v>
      </c>
      <c r="AS1771" s="70"/>
      <c r="AV1771" s="114"/>
    </row>
    <row r="1772" spans="1:48" ht="22.5" customHeight="1" x14ac:dyDescent="0.25">
      <c r="A1772" s="93" t="str">
        <f t="shared" si="284"/>
        <v>1663.</v>
      </c>
      <c r="B1772" s="93">
        <v>4551</v>
      </c>
      <c r="C1772" s="226" t="s">
        <v>1037</v>
      </c>
      <c r="D1772" s="4">
        <v>1962</v>
      </c>
      <c r="E1772" s="9" t="s">
        <v>23</v>
      </c>
      <c r="F1772" s="4" t="s">
        <v>24</v>
      </c>
      <c r="G1772" s="10">
        <v>4</v>
      </c>
      <c r="H1772" s="10">
        <v>5</v>
      </c>
      <c r="I1772" s="26">
        <v>3303.8</v>
      </c>
      <c r="J1772" s="11">
        <v>2537</v>
      </c>
      <c r="K1772" s="26">
        <v>2537</v>
      </c>
      <c r="L1772" s="27">
        <v>114</v>
      </c>
      <c r="M1772" s="26">
        <f t="shared" si="282"/>
        <v>80914.899999999994</v>
      </c>
      <c r="N1772" s="11"/>
      <c r="O1772" s="6"/>
      <c r="P1772" s="11"/>
      <c r="Q1772" s="11">
        <f t="shared" si="286"/>
        <v>80914.899999999994</v>
      </c>
      <c r="R1772" s="11">
        <v>80914.899999999994</v>
      </c>
      <c r="S1772" s="35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74"/>
      <c r="AG1772" s="29" t="s">
        <v>197</v>
      </c>
      <c r="AH1772" s="118"/>
      <c r="AI1772" s="170"/>
      <c r="AJ1772" s="182" t="s">
        <v>1396</v>
      </c>
      <c r="AK1772" s="182"/>
      <c r="AL1772" s="182"/>
      <c r="AM1772" s="182"/>
      <c r="AN1772" s="182"/>
      <c r="AO1772" s="70">
        <f>MAX(AO$26:AO1771)+1</f>
        <v>1663</v>
      </c>
      <c r="AP1772" s="70" t="s">
        <v>142</v>
      </c>
      <c r="AQ1772" s="70" t="str">
        <f t="shared" si="285"/>
        <v>1663.</v>
      </c>
      <c r="AS1772" s="70"/>
      <c r="AV1772" s="114"/>
    </row>
    <row r="1773" spans="1:48" ht="22.5" customHeight="1" x14ac:dyDescent="0.25">
      <c r="A1773" s="93" t="str">
        <f t="shared" si="284"/>
        <v>1664.</v>
      </c>
      <c r="B1773" s="93">
        <v>4519</v>
      </c>
      <c r="C1773" s="226" t="s">
        <v>1033</v>
      </c>
      <c r="D1773" s="4">
        <v>1962</v>
      </c>
      <c r="E1773" s="9" t="s">
        <v>23</v>
      </c>
      <c r="F1773" s="4" t="s">
        <v>24</v>
      </c>
      <c r="G1773" s="10">
        <v>4</v>
      </c>
      <c r="H1773" s="10">
        <v>3</v>
      </c>
      <c r="I1773" s="26">
        <v>2567.04</v>
      </c>
      <c r="J1773" s="11">
        <v>2383.4</v>
      </c>
      <c r="K1773" s="26">
        <v>2383.4</v>
      </c>
      <c r="L1773" s="27">
        <v>211</v>
      </c>
      <c r="M1773" s="26">
        <f t="shared" si="282"/>
        <v>1406465.16</v>
      </c>
      <c r="N1773" s="11"/>
      <c r="O1773" s="6"/>
      <c r="P1773" s="11"/>
      <c r="Q1773" s="11">
        <f t="shared" si="286"/>
        <v>1406465.16</v>
      </c>
      <c r="R1773" s="11">
        <v>1174534.21</v>
      </c>
      <c r="S1773" s="35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>
        <v>231930.95</v>
      </c>
      <c r="AF1773" s="74"/>
      <c r="AG1773" s="29" t="s">
        <v>197</v>
      </c>
      <c r="AH1773" s="118"/>
      <c r="AI1773" s="170"/>
      <c r="AJ1773" s="182" t="s">
        <v>1395</v>
      </c>
      <c r="AK1773" s="182"/>
      <c r="AL1773" s="182"/>
      <c r="AM1773" s="182"/>
      <c r="AN1773" s="182"/>
      <c r="AO1773" s="70">
        <f>MAX(AO$26:AO1772)+1</f>
        <v>1664</v>
      </c>
      <c r="AP1773" s="70" t="s">
        <v>142</v>
      </c>
      <c r="AQ1773" s="70" t="str">
        <f t="shared" si="285"/>
        <v>1664.</v>
      </c>
      <c r="AV1773" s="114"/>
    </row>
    <row r="1774" spans="1:48" ht="22.5" customHeight="1" x14ac:dyDescent="0.25">
      <c r="A1774" s="93" t="str">
        <f t="shared" si="284"/>
        <v>1665.</v>
      </c>
      <c r="B1774" s="93">
        <v>4488</v>
      </c>
      <c r="C1774" s="220" t="s">
        <v>848</v>
      </c>
      <c r="D1774" s="4">
        <v>1963</v>
      </c>
      <c r="E1774" s="9" t="s">
        <v>23</v>
      </c>
      <c r="F1774" s="4" t="s">
        <v>24</v>
      </c>
      <c r="G1774" s="10">
        <v>4</v>
      </c>
      <c r="H1774" s="10">
        <v>3</v>
      </c>
      <c r="I1774" s="11">
        <v>1314.1</v>
      </c>
      <c r="J1774" s="11">
        <v>1194.9000000000001</v>
      </c>
      <c r="K1774" s="11">
        <v>1194.9000000000001</v>
      </c>
      <c r="L1774" s="35">
        <v>60</v>
      </c>
      <c r="M1774" s="11">
        <f t="shared" si="282"/>
        <v>967530.84</v>
      </c>
      <c r="N1774" s="11"/>
      <c r="O1774" s="6"/>
      <c r="P1774" s="11"/>
      <c r="Q1774" s="11">
        <f t="shared" si="286"/>
        <v>967530.84</v>
      </c>
      <c r="R1774" s="11">
        <v>967530.84</v>
      </c>
      <c r="S1774" s="35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74"/>
      <c r="AG1774" s="29" t="s">
        <v>197</v>
      </c>
      <c r="AH1774" s="118"/>
      <c r="AI1774" s="95"/>
      <c r="AJ1774" s="182" t="s">
        <v>1395</v>
      </c>
      <c r="AK1774" s="182"/>
      <c r="AL1774" s="182"/>
      <c r="AM1774" s="182"/>
      <c r="AN1774" s="182"/>
      <c r="AO1774" s="70">
        <f>MAX(AO$26:AO1773)+1</f>
        <v>1665</v>
      </c>
      <c r="AP1774" s="70" t="s">
        <v>142</v>
      </c>
      <c r="AQ1774" s="70" t="str">
        <f t="shared" si="285"/>
        <v>1665.</v>
      </c>
      <c r="AS1774" s="70"/>
      <c r="AV1774" s="114"/>
    </row>
    <row r="1775" spans="1:48" ht="22.5" customHeight="1" x14ac:dyDescent="0.25">
      <c r="A1775" s="93" t="str">
        <f t="shared" si="284"/>
        <v>1666.</v>
      </c>
      <c r="B1775" s="93">
        <v>4998</v>
      </c>
      <c r="C1775" s="222" t="s">
        <v>1066</v>
      </c>
      <c r="D1775" s="4">
        <v>1963</v>
      </c>
      <c r="E1775" s="9" t="s">
        <v>23</v>
      </c>
      <c r="F1775" s="4" t="s">
        <v>24</v>
      </c>
      <c r="G1775" s="10">
        <v>4</v>
      </c>
      <c r="H1775" s="10">
        <v>3</v>
      </c>
      <c r="I1775" s="11">
        <v>2179.1</v>
      </c>
      <c r="J1775" s="11">
        <v>2013.1</v>
      </c>
      <c r="K1775" s="11">
        <v>2013.1</v>
      </c>
      <c r="L1775" s="35">
        <v>106</v>
      </c>
      <c r="M1775" s="11">
        <f t="shared" si="282"/>
        <v>705438.01</v>
      </c>
      <c r="N1775" s="11"/>
      <c r="O1775" s="6"/>
      <c r="P1775" s="11"/>
      <c r="Q1775" s="11">
        <f t="shared" si="286"/>
        <v>705438.01</v>
      </c>
      <c r="R1775" s="11">
        <v>705438.01</v>
      </c>
      <c r="S1775" s="35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74"/>
      <c r="AG1775" s="29" t="s">
        <v>197</v>
      </c>
      <c r="AH1775" s="118"/>
      <c r="AI1775" s="170"/>
      <c r="AJ1775" s="182" t="s">
        <v>1395</v>
      </c>
      <c r="AK1775" s="182"/>
      <c r="AL1775" s="182"/>
      <c r="AM1775" s="182"/>
      <c r="AN1775" s="182"/>
      <c r="AO1775" s="70">
        <f>MAX(AO$26:AO1774)+1</f>
        <v>1666</v>
      </c>
      <c r="AP1775" s="70" t="s">
        <v>142</v>
      </c>
      <c r="AQ1775" s="70" t="str">
        <f t="shared" si="285"/>
        <v>1666.</v>
      </c>
      <c r="AS1775" s="70"/>
      <c r="AV1775" s="114"/>
    </row>
    <row r="1776" spans="1:48" ht="22.5" customHeight="1" x14ac:dyDescent="0.25">
      <c r="A1776" s="93" t="str">
        <f t="shared" si="284"/>
        <v>1667.</v>
      </c>
      <c r="B1776" s="93">
        <v>5006</v>
      </c>
      <c r="C1776" s="226" t="s">
        <v>1068</v>
      </c>
      <c r="D1776" s="4">
        <v>1963</v>
      </c>
      <c r="E1776" s="9" t="s">
        <v>23</v>
      </c>
      <c r="F1776" s="4" t="s">
        <v>24</v>
      </c>
      <c r="G1776" s="10">
        <v>5</v>
      </c>
      <c r="H1776" s="10">
        <v>4</v>
      </c>
      <c r="I1776" s="11">
        <v>3463.1</v>
      </c>
      <c r="J1776" s="11">
        <v>3164</v>
      </c>
      <c r="K1776" s="11">
        <v>3133.1</v>
      </c>
      <c r="L1776" s="35">
        <v>142</v>
      </c>
      <c r="M1776" s="11">
        <f t="shared" si="282"/>
        <v>793498.78</v>
      </c>
      <c r="N1776" s="11"/>
      <c r="O1776" s="6"/>
      <c r="P1776" s="11"/>
      <c r="Q1776" s="11">
        <f t="shared" si="286"/>
        <v>793498.78</v>
      </c>
      <c r="R1776" s="11">
        <v>793498.78</v>
      </c>
      <c r="S1776" s="35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74"/>
      <c r="AG1776" s="29" t="s">
        <v>197</v>
      </c>
      <c r="AH1776" s="118"/>
      <c r="AI1776" s="170"/>
      <c r="AJ1776" s="182" t="s">
        <v>1395</v>
      </c>
      <c r="AK1776" s="182"/>
      <c r="AL1776" s="182"/>
      <c r="AM1776" s="182"/>
      <c r="AN1776" s="182"/>
      <c r="AO1776" s="70">
        <f>MAX(AO$26:AO1775)+1</f>
        <v>1667</v>
      </c>
      <c r="AP1776" s="70" t="s">
        <v>142</v>
      </c>
      <c r="AQ1776" s="70" t="str">
        <f t="shared" si="285"/>
        <v>1667.</v>
      </c>
      <c r="AS1776" s="70"/>
      <c r="AV1776" s="114"/>
    </row>
    <row r="1777" spans="1:48" ht="22.5" customHeight="1" x14ac:dyDescent="0.25">
      <c r="A1777" s="93" t="str">
        <f t="shared" si="284"/>
        <v>1668.</v>
      </c>
      <c r="B1777" s="93">
        <v>5128</v>
      </c>
      <c r="C1777" s="222" t="s">
        <v>1078</v>
      </c>
      <c r="D1777" s="4">
        <v>1963</v>
      </c>
      <c r="E1777" s="9" t="s">
        <v>23</v>
      </c>
      <c r="F1777" s="4" t="s">
        <v>24</v>
      </c>
      <c r="G1777" s="10">
        <v>5</v>
      </c>
      <c r="H1777" s="10">
        <v>3</v>
      </c>
      <c r="I1777" s="26">
        <v>2850.6</v>
      </c>
      <c r="J1777" s="11">
        <v>2543.1999999999998</v>
      </c>
      <c r="K1777" s="26">
        <v>2278.9</v>
      </c>
      <c r="L1777" s="27">
        <v>80</v>
      </c>
      <c r="M1777" s="26">
        <f t="shared" si="282"/>
        <v>552896.39</v>
      </c>
      <c r="N1777" s="11"/>
      <c r="O1777" s="6"/>
      <c r="P1777" s="11"/>
      <c r="Q1777" s="11">
        <f t="shared" si="286"/>
        <v>552896.39</v>
      </c>
      <c r="R1777" s="11">
        <v>552896.39</v>
      </c>
      <c r="S1777" s="35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74"/>
      <c r="AG1777" s="29" t="s">
        <v>197</v>
      </c>
      <c r="AH1777" s="118"/>
      <c r="AI1777" s="170"/>
      <c r="AJ1777" s="182" t="s">
        <v>1405</v>
      </c>
      <c r="AK1777" s="182"/>
      <c r="AL1777" s="182"/>
      <c r="AM1777" s="182"/>
      <c r="AN1777" s="182"/>
      <c r="AO1777" s="70">
        <f>MAX(AO$26:AO1776)+1</f>
        <v>1668</v>
      </c>
      <c r="AP1777" s="70" t="s">
        <v>142</v>
      </c>
      <c r="AQ1777" s="70" t="str">
        <f t="shared" si="285"/>
        <v>1668.</v>
      </c>
      <c r="AS1777" s="70"/>
      <c r="AV1777" s="114"/>
    </row>
    <row r="1778" spans="1:48" ht="22.5" customHeight="1" x14ac:dyDescent="0.25">
      <c r="A1778" s="93" t="str">
        <f t="shared" si="284"/>
        <v>1669.</v>
      </c>
      <c r="B1778" s="93">
        <v>5291</v>
      </c>
      <c r="C1778" s="222" t="s">
        <v>1090</v>
      </c>
      <c r="D1778" s="4">
        <v>1963</v>
      </c>
      <c r="E1778" s="9" t="s">
        <v>23</v>
      </c>
      <c r="F1778" s="4" t="s">
        <v>24</v>
      </c>
      <c r="G1778" s="10">
        <v>4</v>
      </c>
      <c r="H1778" s="10">
        <v>2</v>
      </c>
      <c r="I1778" s="11">
        <v>1381.5</v>
      </c>
      <c r="J1778" s="11">
        <v>1223.9000000000001</v>
      </c>
      <c r="K1778" s="11">
        <v>1223.9000000000001</v>
      </c>
      <c r="L1778" s="35">
        <v>49</v>
      </c>
      <c r="M1778" s="11">
        <f t="shared" si="282"/>
        <v>2133517.1</v>
      </c>
      <c r="N1778" s="11"/>
      <c r="O1778" s="6"/>
      <c r="P1778" s="11"/>
      <c r="Q1778" s="11">
        <f t="shared" si="286"/>
        <v>2133517.1</v>
      </c>
      <c r="R1778" s="11"/>
      <c r="S1778" s="35"/>
      <c r="T1778" s="11"/>
      <c r="U1778" s="11">
        <v>607.29999999999995</v>
      </c>
      <c r="V1778" s="11">
        <v>2133517.1</v>
      </c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74"/>
      <c r="AG1778" s="29" t="s">
        <v>197</v>
      </c>
      <c r="AH1778" s="118"/>
      <c r="AI1778" s="170"/>
      <c r="AJ1778" s="182"/>
      <c r="AK1778" s="182"/>
      <c r="AL1778" s="182"/>
      <c r="AM1778" s="182"/>
      <c r="AN1778" s="182"/>
      <c r="AO1778" s="70">
        <f>MAX(AO$26:AO1777)+1</f>
        <v>1669</v>
      </c>
      <c r="AP1778" s="70" t="s">
        <v>142</v>
      </c>
      <c r="AQ1778" s="70" t="str">
        <f t="shared" si="285"/>
        <v>1669.</v>
      </c>
      <c r="AS1778" s="70"/>
      <c r="AV1778" s="114"/>
    </row>
    <row r="1779" spans="1:48" ht="22.5" customHeight="1" x14ac:dyDescent="0.25">
      <c r="A1779" s="93" t="str">
        <f t="shared" si="284"/>
        <v>1670.</v>
      </c>
      <c r="B1779" s="93">
        <v>5295</v>
      </c>
      <c r="C1779" s="220" t="s">
        <v>972</v>
      </c>
      <c r="D1779" s="4">
        <v>1963</v>
      </c>
      <c r="E1779" s="9" t="s">
        <v>23</v>
      </c>
      <c r="F1779" s="4" t="s">
        <v>24</v>
      </c>
      <c r="G1779" s="10">
        <v>4</v>
      </c>
      <c r="H1779" s="10">
        <v>3</v>
      </c>
      <c r="I1779" s="11">
        <v>2159.6</v>
      </c>
      <c r="J1779" s="11">
        <v>2008.4</v>
      </c>
      <c r="K1779" s="11">
        <v>1502.3</v>
      </c>
      <c r="L1779" s="35">
        <v>63</v>
      </c>
      <c r="M1779" s="11">
        <f t="shared" si="282"/>
        <v>608741.74</v>
      </c>
      <c r="N1779" s="11"/>
      <c r="O1779" s="6"/>
      <c r="P1779" s="11"/>
      <c r="Q1779" s="11">
        <f t="shared" si="286"/>
        <v>608741.74</v>
      </c>
      <c r="R1779" s="11">
        <v>608741.74</v>
      </c>
      <c r="S1779" s="35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74"/>
      <c r="AG1779" s="29" t="s">
        <v>197</v>
      </c>
      <c r="AH1779" s="118"/>
      <c r="AI1779" s="95"/>
      <c r="AJ1779" s="182" t="s">
        <v>1405</v>
      </c>
      <c r="AK1779" s="182"/>
      <c r="AL1779" s="182"/>
      <c r="AM1779" s="182"/>
      <c r="AN1779" s="182"/>
      <c r="AO1779" s="70">
        <f>MAX(AO$26:AO1778)+1</f>
        <v>1670</v>
      </c>
      <c r="AP1779" s="70" t="s">
        <v>142</v>
      </c>
      <c r="AQ1779" s="70" t="str">
        <f t="shared" si="285"/>
        <v>1670.</v>
      </c>
      <c r="AS1779" s="70"/>
      <c r="AV1779" s="114"/>
    </row>
    <row r="1780" spans="1:48" ht="22.5" customHeight="1" x14ac:dyDescent="0.25">
      <c r="A1780" s="93" t="str">
        <f t="shared" si="284"/>
        <v>1671.</v>
      </c>
      <c r="B1780" s="93">
        <v>4825</v>
      </c>
      <c r="C1780" s="220" t="s">
        <v>867</v>
      </c>
      <c r="D1780" s="4">
        <v>1963</v>
      </c>
      <c r="E1780" s="9" t="s">
        <v>23</v>
      </c>
      <c r="F1780" s="4" t="s">
        <v>24</v>
      </c>
      <c r="G1780" s="10">
        <v>4</v>
      </c>
      <c r="H1780" s="10">
        <v>6</v>
      </c>
      <c r="I1780" s="11">
        <v>4248.2</v>
      </c>
      <c r="J1780" s="11">
        <v>3939.7</v>
      </c>
      <c r="K1780" s="11">
        <v>3013.7</v>
      </c>
      <c r="L1780" s="35">
        <v>116</v>
      </c>
      <c r="M1780" s="11">
        <f t="shared" si="282"/>
        <v>7991953.1100000003</v>
      </c>
      <c r="N1780" s="11"/>
      <c r="O1780" s="6"/>
      <c r="P1780" s="11"/>
      <c r="Q1780" s="11">
        <f t="shared" si="286"/>
        <v>7991953.1100000003</v>
      </c>
      <c r="R1780" s="11">
        <f>723734.88+602401.03</f>
        <v>1326135.9100000001</v>
      </c>
      <c r="S1780" s="35"/>
      <c r="T1780" s="11"/>
      <c r="U1780" s="11">
        <v>1783</v>
      </c>
      <c r="V1780" s="11">
        <v>6543610</v>
      </c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74">
        <v>122207.2</v>
      </c>
      <c r="AG1780" s="29" t="s">
        <v>197</v>
      </c>
      <c r="AH1780" s="118"/>
      <c r="AI1780" s="95"/>
      <c r="AJ1780" s="182" t="s">
        <v>1394</v>
      </c>
      <c r="AK1780" s="182"/>
      <c r="AL1780" s="182"/>
      <c r="AM1780" s="182"/>
      <c r="AN1780" s="182"/>
      <c r="AO1780" s="70">
        <f>MAX(AO$26:AO1779)+1</f>
        <v>1671</v>
      </c>
      <c r="AP1780" s="70" t="s">
        <v>142</v>
      </c>
      <c r="AQ1780" s="70" t="str">
        <f t="shared" si="285"/>
        <v>1671.</v>
      </c>
      <c r="AV1780" s="114"/>
    </row>
    <row r="1781" spans="1:48" ht="22.5" customHeight="1" x14ac:dyDescent="0.25">
      <c r="A1781" s="93" t="str">
        <f t="shared" si="284"/>
        <v>1672.</v>
      </c>
      <c r="B1781" s="93">
        <v>5182</v>
      </c>
      <c r="C1781" s="226" t="s">
        <v>1166</v>
      </c>
      <c r="D1781" s="4">
        <v>1963</v>
      </c>
      <c r="E1781" s="9" t="s">
        <v>23</v>
      </c>
      <c r="F1781" s="4" t="s">
        <v>24</v>
      </c>
      <c r="G1781" s="10">
        <v>2</v>
      </c>
      <c r="H1781" s="10">
        <v>2</v>
      </c>
      <c r="I1781" s="26">
        <v>608.1</v>
      </c>
      <c r="J1781" s="11">
        <v>562</v>
      </c>
      <c r="K1781" s="26">
        <v>562</v>
      </c>
      <c r="L1781" s="27">
        <v>31</v>
      </c>
      <c r="M1781" s="26">
        <f t="shared" si="282"/>
        <v>706651.08000000007</v>
      </c>
      <c r="N1781" s="11"/>
      <c r="O1781" s="6"/>
      <c r="P1781" s="11"/>
      <c r="Q1781" s="11">
        <f t="shared" si="286"/>
        <v>706651.08000000007</v>
      </c>
      <c r="R1781" s="11">
        <v>490430.21</v>
      </c>
      <c r="S1781" s="35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>
        <v>216220.87</v>
      </c>
      <c r="AF1781" s="74"/>
      <c r="AG1781" s="29" t="s">
        <v>197</v>
      </c>
      <c r="AH1781" s="118"/>
      <c r="AI1781" s="170"/>
      <c r="AJ1781" s="182" t="s">
        <v>1395</v>
      </c>
      <c r="AK1781" s="182"/>
      <c r="AL1781" s="182"/>
      <c r="AM1781" s="182"/>
      <c r="AN1781" s="182"/>
      <c r="AO1781" s="70">
        <f>MAX(AO$26:AO1780)+1</f>
        <v>1672</v>
      </c>
      <c r="AP1781" s="70" t="s">
        <v>142</v>
      </c>
      <c r="AQ1781" s="70" t="str">
        <f t="shared" si="285"/>
        <v>1672.</v>
      </c>
      <c r="AV1781" s="114"/>
    </row>
    <row r="1782" spans="1:48" ht="22.5" customHeight="1" x14ac:dyDescent="0.25">
      <c r="A1782" s="93" t="str">
        <f t="shared" si="284"/>
        <v>1673.</v>
      </c>
      <c r="B1782" s="93">
        <v>5401</v>
      </c>
      <c r="C1782" s="222" t="s">
        <v>980</v>
      </c>
      <c r="D1782" s="4">
        <v>1963</v>
      </c>
      <c r="E1782" s="9" t="s">
        <v>23</v>
      </c>
      <c r="F1782" s="4" t="s">
        <v>24</v>
      </c>
      <c r="G1782" s="10">
        <v>4</v>
      </c>
      <c r="H1782" s="10">
        <v>2</v>
      </c>
      <c r="I1782" s="11">
        <v>1368.8</v>
      </c>
      <c r="J1782" s="11">
        <v>1272.2</v>
      </c>
      <c r="K1782" s="11">
        <v>1272.2</v>
      </c>
      <c r="L1782" s="35">
        <v>49</v>
      </c>
      <c r="M1782" s="11">
        <f>R1782+V1782+AE1782</f>
        <v>2077722.29</v>
      </c>
      <c r="N1782" s="11"/>
      <c r="O1782" s="6"/>
      <c r="P1782" s="11"/>
      <c r="Q1782" s="11">
        <f t="shared" si="286"/>
        <v>2077722.29</v>
      </c>
      <c r="R1782" s="11"/>
      <c r="S1782" s="35"/>
      <c r="T1782" s="11"/>
      <c r="U1782" s="11">
        <v>521.4</v>
      </c>
      <c r="V1782" s="11">
        <v>2077722.29</v>
      </c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74"/>
      <c r="AG1782" s="29" t="s">
        <v>197</v>
      </c>
      <c r="AH1782" s="118"/>
      <c r="AI1782" s="170"/>
      <c r="AJ1782" s="182"/>
      <c r="AK1782" s="182"/>
      <c r="AL1782" s="182"/>
      <c r="AM1782" s="182"/>
      <c r="AN1782" s="182"/>
      <c r="AO1782" s="70">
        <f>MAX(AO$26:AO1781)+1</f>
        <v>1673</v>
      </c>
      <c r="AP1782" s="70" t="s">
        <v>142</v>
      </c>
      <c r="AQ1782" s="70" t="str">
        <f t="shared" si="285"/>
        <v>1673.</v>
      </c>
      <c r="AV1782" s="114"/>
    </row>
    <row r="1783" spans="1:48" ht="22.5" customHeight="1" x14ac:dyDescent="0.25">
      <c r="A1783" s="93" t="str">
        <f t="shared" si="284"/>
        <v>1674.</v>
      </c>
      <c r="B1783" s="93">
        <v>5167</v>
      </c>
      <c r="C1783" s="220" t="s">
        <v>964</v>
      </c>
      <c r="D1783" s="4">
        <v>1964</v>
      </c>
      <c r="E1783" s="9" t="s">
        <v>23</v>
      </c>
      <c r="F1783" s="4" t="s">
        <v>24</v>
      </c>
      <c r="G1783" s="10">
        <v>5</v>
      </c>
      <c r="H1783" s="10">
        <v>3</v>
      </c>
      <c r="I1783" s="11">
        <v>3350.06</v>
      </c>
      <c r="J1783" s="11">
        <v>3173.5</v>
      </c>
      <c r="K1783" s="11">
        <v>2527.1999999999998</v>
      </c>
      <c r="L1783" s="35">
        <v>99</v>
      </c>
      <c r="M1783" s="11">
        <f t="shared" ref="M1783:M1828" si="287">R1783+T1783+V1783+X1783+Z1783+AB1783+AE1783+AF1783</f>
        <v>642638.75</v>
      </c>
      <c r="N1783" s="11"/>
      <c r="O1783" s="6"/>
      <c r="P1783" s="11"/>
      <c r="Q1783" s="11">
        <f t="shared" si="286"/>
        <v>642638.75</v>
      </c>
      <c r="R1783" s="11">
        <v>642638.75</v>
      </c>
      <c r="S1783" s="35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74"/>
      <c r="AG1783" s="29" t="s">
        <v>197</v>
      </c>
      <c r="AH1783" s="118"/>
      <c r="AI1783" s="95"/>
      <c r="AJ1783" s="182" t="s">
        <v>1395</v>
      </c>
      <c r="AK1783" s="182"/>
      <c r="AL1783" s="182"/>
      <c r="AM1783" s="182"/>
      <c r="AN1783" s="182"/>
      <c r="AO1783" s="70">
        <f>MAX(AO$26:AO1782)+1</f>
        <v>1674</v>
      </c>
      <c r="AP1783" s="70" t="s">
        <v>142</v>
      </c>
      <c r="AQ1783" s="70" t="str">
        <f t="shared" si="285"/>
        <v>1674.</v>
      </c>
      <c r="AS1783" s="70"/>
      <c r="AV1783" s="114"/>
    </row>
    <row r="1784" spans="1:48" ht="22.5" customHeight="1" x14ac:dyDescent="0.25">
      <c r="A1784" s="93" t="str">
        <f t="shared" si="284"/>
        <v>1675.</v>
      </c>
      <c r="B1784" s="93">
        <v>4433</v>
      </c>
      <c r="C1784" s="226" t="s">
        <v>1022</v>
      </c>
      <c r="D1784" s="4">
        <v>1965</v>
      </c>
      <c r="E1784" s="9" t="s">
        <v>23</v>
      </c>
      <c r="F1784" s="4" t="s">
        <v>26</v>
      </c>
      <c r="G1784" s="10">
        <v>5</v>
      </c>
      <c r="H1784" s="10">
        <v>4</v>
      </c>
      <c r="I1784" s="26">
        <v>3907</v>
      </c>
      <c r="J1784" s="11">
        <v>3907</v>
      </c>
      <c r="K1784" s="26">
        <v>3907</v>
      </c>
      <c r="L1784" s="27">
        <v>192</v>
      </c>
      <c r="M1784" s="26">
        <f t="shared" si="287"/>
        <v>922445.42</v>
      </c>
      <c r="N1784" s="11"/>
      <c r="O1784" s="6"/>
      <c r="P1784" s="11"/>
      <c r="Q1784" s="11">
        <f t="shared" si="286"/>
        <v>922445.42</v>
      </c>
      <c r="R1784" s="11">
        <v>922445.42</v>
      </c>
      <c r="S1784" s="35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74"/>
      <c r="AG1784" s="29" t="s">
        <v>197</v>
      </c>
      <c r="AH1784" s="118"/>
      <c r="AI1784" s="170"/>
      <c r="AJ1784" s="182" t="s">
        <v>1395</v>
      </c>
      <c r="AK1784" s="182"/>
      <c r="AL1784" s="182"/>
      <c r="AM1784" s="182"/>
      <c r="AN1784" s="182"/>
      <c r="AO1784" s="70">
        <f>MAX(AO$26:AO1783)+1</f>
        <v>1675</v>
      </c>
      <c r="AP1784" s="70" t="s">
        <v>142</v>
      </c>
      <c r="AQ1784" s="70" t="str">
        <f t="shared" si="285"/>
        <v>1675.</v>
      </c>
      <c r="AS1784" s="70"/>
      <c r="AV1784" s="114"/>
    </row>
    <row r="1785" spans="1:48" ht="22.5" customHeight="1" x14ac:dyDescent="0.25">
      <c r="A1785" s="93" t="str">
        <f t="shared" si="284"/>
        <v>1676.</v>
      </c>
      <c r="B1785" s="93">
        <v>4995</v>
      </c>
      <c r="C1785" s="226" t="s">
        <v>1064</v>
      </c>
      <c r="D1785" s="4">
        <v>1965</v>
      </c>
      <c r="E1785" s="9" t="s">
        <v>23</v>
      </c>
      <c r="F1785" s="4" t="s">
        <v>24</v>
      </c>
      <c r="G1785" s="10">
        <v>4</v>
      </c>
      <c r="H1785" s="10">
        <v>3</v>
      </c>
      <c r="I1785" s="11">
        <v>2001.4</v>
      </c>
      <c r="J1785" s="11">
        <v>1506.7</v>
      </c>
      <c r="K1785" s="11">
        <v>1506.7</v>
      </c>
      <c r="L1785" s="35">
        <v>79</v>
      </c>
      <c r="M1785" s="11">
        <f t="shared" si="287"/>
        <v>2986846.34</v>
      </c>
      <c r="N1785" s="11"/>
      <c r="O1785" s="6"/>
      <c r="P1785" s="11"/>
      <c r="Q1785" s="11">
        <f t="shared" si="286"/>
        <v>2986846.34</v>
      </c>
      <c r="R1785" s="11"/>
      <c r="S1785" s="35"/>
      <c r="T1785" s="11"/>
      <c r="U1785" s="11">
        <v>856.4</v>
      </c>
      <c r="V1785" s="11">
        <v>2986846.34</v>
      </c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74"/>
      <c r="AG1785" s="29" t="s">
        <v>197</v>
      </c>
      <c r="AH1785" s="118"/>
      <c r="AI1785" s="170"/>
      <c r="AJ1785" s="182"/>
      <c r="AK1785" s="182"/>
      <c r="AL1785" s="182"/>
      <c r="AM1785" s="182"/>
      <c r="AN1785" s="182"/>
      <c r="AO1785" s="70">
        <f>MAX(AO$26:AO1784)+1</f>
        <v>1676</v>
      </c>
      <c r="AP1785" s="70" t="s">
        <v>142</v>
      </c>
      <c r="AQ1785" s="70" t="str">
        <f t="shared" si="285"/>
        <v>1676.</v>
      </c>
      <c r="AS1785" s="70"/>
      <c r="AV1785" s="114"/>
    </row>
    <row r="1786" spans="1:48" ht="22.5" customHeight="1" x14ac:dyDescent="0.25">
      <c r="A1786" s="93" t="str">
        <f t="shared" si="284"/>
        <v>1677.</v>
      </c>
      <c r="B1786" s="93">
        <v>5288</v>
      </c>
      <c r="C1786" s="220" t="s">
        <v>1331</v>
      </c>
      <c r="D1786" s="4">
        <v>1965</v>
      </c>
      <c r="E1786" s="9" t="s">
        <v>23</v>
      </c>
      <c r="F1786" s="4" t="s">
        <v>24</v>
      </c>
      <c r="G1786" s="10">
        <v>5</v>
      </c>
      <c r="H1786" s="10">
        <v>3</v>
      </c>
      <c r="I1786" s="11">
        <v>2687.3</v>
      </c>
      <c r="J1786" s="11">
        <v>2506.1</v>
      </c>
      <c r="K1786" s="11">
        <v>2379</v>
      </c>
      <c r="L1786" s="35">
        <v>94</v>
      </c>
      <c r="M1786" s="11">
        <f t="shared" si="287"/>
        <v>1073140.99</v>
      </c>
      <c r="N1786" s="11"/>
      <c r="O1786" s="6"/>
      <c r="P1786" s="11"/>
      <c r="Q1786" s="11">
        <f t="shared" si="286"/>
        <v>1073140.99</v>
      </c>
      <c r="R1786" s="11">
        <f>605456.33+467684.66</f>
        <v>1073140.99</v>
      </c>
      <c r="S1786" s="35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74"/>
      <c r="AG1786" s="29" t="s">
        <v>197</v>
      </c>
      <c r="AH1786" s="118"/>
      <c r="AI1786" s="95"/>
      <c r="AJ1786" s="182" t="s">
        <v>1401</v>
      </c>
      <c r="AK1786" s="182"/>
      <c r="AL1786" s="182"/>
      <c r="AM1786" s="182"/>
      <c r="AN1786" s="182"/>
      <c r="AO1786" s="70">
        <f>MAX(AO$26:AO1785)+1</f>
        <v>1677</v>
      </c>
      <c r="AP1786" s="70" t="s">
        <v>142</v>
      </c>
      <c r="AQ1786" s="70" t="str">
        <f t="shared" si="285"/>
        <v>1677.</v>
      </c>
      <c r="AS1786" s="70"/>
      <c r="AV1786" s="114"/>
    </row>
    <row r="1787" spans="1:48" ht="22.5" customHeight="1" x14ac:dyDescent="0.25">
      <c r="A1787" s="93" t="str">
        <f t="shared" si="284"/>
        <v>1678.</v>
      </c>
      <c r="B1787" s="93">
        <v>5222</v>
      </c>
      <c r="C1787" s="226" t="s">
        <v>1288</v>
      </c>
      <c r="D1787" s="4">
        <v>1965</v>
      </c>
      <c r="E1787" s="9" t="s">
        <v>23</v>
      </c>
      <c r="F1787" s="4" t="s">
        <v>24</v>
      </c>
      <c r="G1787" s="10">
        <v>4</v>
      </c>
      <c r="H1787" s="10">
        <v>5</v>
      </c>
      <c r="I1787" s="26">
        <v>4604.6400000000003</v>
      </c>
      <c r="J1787" s="11">
        <v>2284.7399999999998</v>
      </c>
      <c r="K1787" s="26">
        <v>2284.7399999999998</v>
      </c>
      <c r="L1787" s="27">
        <v>119</v>
      </c>
      <c r="M1787" s="26">
        <f t="shared" si="287"/>
        <v>543218</v>
      </c>
      <c r="N1787" s="11"/>
      <c r="O1787" s="6"/>
      <c r="P1787" s="11"/>
      <c r="Q1787" s="11">
        <f t="shared" si="286"/>
        <v>543218</v>
      </c>
      <c r="R1787" s="11">
        <v>543218</v>
      </c>
      <c r="S1787" s="35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74"/>
      <c r="AG1787" s="29" t="s">
        <v>197</v>
      </c>
      <c r="AH1787" s="118"/>
      <c r="AI1787" s="170"/>
      <c r="AJ1787" s="182" t="s">
        <v>1396</v>
      </c>
      <c r="AK1787" s="182"/>
      <c r="AL1787" s="182"/>
      <c r="AM1787" s="182"/>
      <c r="AN1787" s="182"/>
      <c r="AO1787" s="70">
        <f>MAX(AO$26:AO1786)+1</f>
        <v>1678</v>
      </c>
      <c r="AP1787" s="70" t="s">
        <v>142</v>
      </c>
      <c r="AQ1787" s="70" t="str">
        <f t="shared" si="285"/>
        <v>1678.</v>
      </c>
      <c r="AV1787" s="114"/>
    </row>
    <row r="1788" spans="1:48" ht="22.5" customHeight="1" x14ac:dyDescent="0.25">
      <c r="A1788" s="93" t="str">
        <f t="shared" si="284"/>
        <v>1679.</v>
      </c>
      <c r="B1788" s="93">
        <v>5349</v>
      </c>
      <c r="C1788" s="222" t="s">
        <v>1286</v>
      </c>
      <c r="D1788" s="4">
        <v>1965</v>
      </c>
      <c r="E1788" s="4" t="s">
        <v>23</v>
      </c>
      <c r="F1788" s="4" t="s">
        <v>26</v>
      </c>
      <c r="G1788" s="4">
        <v>5</v>
      </c>
      <c r="H1788" s="4">
        <v>5</v>
      </c>
      <c r="I1788" s="18">
        <v>4807.8999999999996</v>
      </c>
      <c r="J1788" s="18">
        <v>3139.9</v>
      </c>
      <c r="K1788" s="18">
        <v>3139.9</v>
      </c>
      <c r="L1788" s="4">
        <v>265</v>
      </c>
      <c r="M1788" s="11">
        <f t="shared" si="287"/>
        <v>386100</v>
      </c>
      <c r="N1788" s="125"/>
      <c r="O1788" s="125"/>
      <c r="P1788" s="125"/>
      <c r="Q1788" s="11">
        <f t="shared" si="286"/>
        <v>386100</v>
      </c>
      <c r="R1788" s="11"/>
      <c r="S1788" s="124"/>
      <c r="T1788" s="125"/>
      <c r="U1788" s="125"/>
      <c r="V1788" s="125"/>
      <c r="W1788" s="125"/>
      <c r="X1788" s="125"/>
      <c r="Y1788" s="125"/>
      <c r="Z1788" s="125"/>
      <c r="AA1788" s="125"/>
      <c r="AB1788" s="125"/>
      <c r="AC1788" s="126"/>
      <c r="AD1788" s="126"/>
      <c r="AE1788" s="11">
        <v>386100</v>
      </c>
      <c r="AF1788" s="214"/>
      <c r="AG1788" s="29" t="s">
        <v>197</v>
      </c>
      <c r="AH1788" s="118"/>
      <c r="AI1788" s="164"/>
      <c r="AJ1788" s="89"/>
      <c r="AK1788" s="89"/>
      <c r="AL1788" s="89"/>
      <c r="AM1788" s="89"/>
      <c r="AN1788" s="89"/>
      <c r="AO1788" s="70">
        <f>MAX(AO$26:AO1787)+1</f>
        <v>1679</v>
      </c>
      <c r="AP1788" s="70" t="s">
        <v>142</v>
      </c>
      <c r="AQ1788" s="70" t="str">
        <f t="shared" si="285"/>
        <v>1679.</v>
      </c>
      <c r="AS1788" s="70"/>
      <c r="AV1788" s="114"/>
    </row>
    <row r="1789" spans="1:48" ht="22.5" customHeight="1" x14ac:dyDescent="0.25">
      <c r="A1789" s="93" t="str">
        <f t="shared" si="284"/>
        <v>1680.</v>
      </c>
      <c r="B1789" s="93">
        <v>4693</v>
      </c>
      <c r="C1789" s="222" t="s">
        <v>1132</v>
      </c>
      <c r="D1789" s="4">
        <v>1966</v>
      </c>
      <c r="E1789" s="9" t="s">
        <v>23</v>
      </c>
      <c r="F1789" s="4" t="s">
        <v>26</v>
      </c>
      <c r="G1789" s="10">
        <v>5</v>
      </c>
      <c r="H1789" s="10">
        <v>5</v>
      </c>
      <c r="I1789" s="26">
        <v>3419.9</v>
      </c>
      <c r="J1789" s="11">
        <v>2178.1999999999998</v>
      </c>
      <c r="K1789" s="26">
        <v>2178.1999999999998</v>
      </c>
      <c r="L1789" s="27">
        <v>164</v>
      </c>
      <c r="M1789" s="26">
        <f t="shared" si="287"/>
        <v>804325</v>
      </c>
      <c r="N1789" s="11"/>
      <c r="O1789" s="6"/>
      <c r="P1789" s="11"/>
      <c r="Q1789" s="11">
        <f t="shared" si="286"/>
        <v>804325</v>
      </c>
      <c r="R1789" s="11">
        <v>804325</v>
      </c>
      <c r="S1789" s="35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74"/>
      <c r="AG1789" s="29" t="s">
        <v>197</v>
      </c>
      <c r="AH1789" s="118"/>
      <c r="AI1789" s="170"/>
      <c r="AJ1789" s="182" t="s">
        <v>1393</v>
      </c>
      <c r="AK1789" s="182"/>
      <c r="AL1789" s="182"/>
      <c r="AM1789" s="182"/>
      <c r="AN1789" s="182"/>
      <c r="AO1789" s="70">
        <f>MAX(AO$26:AO1788)+1</f>
        <v>1680</v>
      </c>
      <c r="AP1789" s="70" t="s">
        <v>142</v>
      </c>
      <c r="AQ1789" s="70" t="str">
        <f t="shared" si="285"/>
        <v>1680.</v>
      </c>
      <c r="AS1789" s="70"/>
      <c r="AV1789" s="114"/>
    </row>
    <row r="1790" spans="1:48" ht="22.5" customHeight="1" x14ac:dyDescent="0.25">
      <c r="A1790" s="93" t="str">
        <f t="shared" si="284"/>
        <v>1681.</v>
      </c>
      <c r="B1790" s="93">
        <v>4773</v>
      </c>
      <c r="C1790" s="226" t="s">
        <v>1051</v>
      </c>
      <c r="D1790" s="4">
        <v>1967</v>
      </c>
      <c r="E1790" s="9" t="s">
        <v>23</v>
      </c>
      <c r="F1790" s="4" t="s">
        <v>24</v>
      </c>
      <c r="G1790" s="10">
        <v>5</v>
      </c>
      <c r="H1790" s="10">
        <v>4</v>
      </c>
      <c r="I1790" s="26">
        <v>3427.2</v>
      </c>
      <c r="J1790" s="11">
        <v>3111.5</v>
      </c>
      <c r="K1790" s="26">
        <v>3111.5</v>
      </c>
      <c r="L1790" s="27">
        <v>134</v>
      </c>
      <c r="M1790" s="26">
        <f t="shared" si="287"/>
        <v>344360.58</v>
      </c>
      <c r="N1790" s="11"/>
      <c r="O1790" s="6"/>
      <c r="P1790" s="11"/>
      <c r="Q1790" s="11">
        <f t="shared" si="286"/>
        <v>344360.58</v>
      </c>
      <c r="R1790" s="11">
        <v>344360.58</v>
      </c>
      <c r="S1790" s="35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74"/>
      <c r="AG1790" s="29" t="s">
        <v>197</v>
      </c>
      <c r="AH1790" s="118"/>
      <c r="AI1790" s="170"/>
      <c r="AJ1790" s="182" t="s">
        <v>1396</v>
      </c>
      <c r="AK1790" s="182"/>
      <c r="AL1790" s="182"/>
      <c r="AM1790" s="182"/>
      <c r="AN1790" s="182"/>
      <c r="AO1790" s="70">
        <f>MAX(AO$26:AO1789)+1</f>
        <v>1681</v>
      </c>
      <c r="AP1790" s="70" t="s">
        <v>142</v>
      </c>
      <c r="AQ1790" s="70" t="str">
        <f t="shared" si="285"/>
        <v>1681.</v>
      </c>
      <c r="AS1790" s="70"/>
      <c r="AV1790" s="114"/>
    </row>
    <row r="1791" spans="1:48" ht="22.5" customHeight="1" x14ac:dyDescent="0.25">
      <c r="A1791" s="93" t="str">
        <f t="shared" si="284"/>
        <v>1682.</v>
      </c>
      <c r="B1791" s="93">
        <v>4125</v>
      </c>
      <c r="C1791" s="220" t="s">
        <v>988</v>
      </c>
      <c r="D1791" s="4">
        <v>1967</v>
      </c>
      <c r="E1791" s="9" t="s">
        <v>23</v>
      </c>
      <c r="F1791" s="4" t="s">
        <v>26</v>
      </c>
      <c r="G1791" s="10">
        <v>5</v>
      </c>
      <c r="H1791" s="10">
        <v>5</v>
      </c>
      <c r="I1791" s="11">
        <v>3081.3</v>
      </c>
      <c r="J1791" s="11">
        <v>2638.8</v>
      </c>
      <c r="K1791" s="11">
        <v>2638.8</v>
      </c>
      <c r="L1791" s="35">
        <v>158</v>
      </c>
      <c r="M1791" s="11">
        <f t="shared" si="287"/>
        <v>1444663.78</v>
      </c>
      <c r="N1791" s="11"/>
      <c r="O1791" s="6"/>
      <c r="P1791" s="11"/>
      <c r="Q1791" s="11">
        <f t="shared" si="286"/>
        <v>1444663.78</v>
      </c>
      <c r="R1791" s="11">
        <f>720857+622099.62</f>
        <v>1342956.62</v>
      </c>
      <c r="S1791" s="35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74">
        <v>101707.16</v>
      </c>
      <c r="AG1791" s="29" t="s">
        <v>197</v>
      </c>
      <c r="AH1791" s="118"/>
      <c r="AI1791" s="95"/>
      <c r="AJ1791" s="182" t="s">
        <v>1409</v>
      </c>
      <c r="AK1791" s="182"/>
      <c r="AL1791" s="182"/>
      <c r="AM1791" s="182"/>
      <c r="AN1791" s="182"/>
      <c r="AO1791" s="70">
        <f>MAX(AO$26:AO1790)+1</f>
        <v>1682</v>
      </c>
      <c r="AP1791" s="70" t="s">
        <v>142</v>
      </c>
      <c r="AQ1791" s="70" t="str">
        <f t="shared" si="285"/>
        <v>1682.</v>
      </c>
      <c r="AS1791" s="70"/>
      <c r="AV1791" s="114"/>
    </row>
    <row r="1792" spans="1:48" ht="22.5" customHeight="1" x14ac:dyDescent="0.25">
      <c r="A1792" s="93" t="str">
        <f t="shared" si="284"/>
        <v>1683.</v>
      </c>
      <c r="B1792" s="93">
        <v>4158</v>
      </c>
      <c r="C1792" s="226" t="s">
        <v>996</v>
      </c>
      <c r="D1792" s="4">
        <v>1967</v>
      </c>
      <c r="E1792" s="20"/>
      <c r="F1792" s="8" t="s">
        <v>24</v>
      </c>
      <c r="G1792" s="10">
        <v>5</v>
      </c>
      <c r="H1792" s="10">
        <v>4</v>
      </c>
      <c r="I1792" s="11">
        <v>3406.5</v>
      </c>
      <c r="J1792" s="11">
        <v>3168.5</v>
      </c>
      <c r="K1792" s="11">
        <v>3003.1</v>
      </c>
      <c r="L1792" s="35">
        <v>106</v>
      </c>
      <c r="M1792" s="11">
        <f t="shared" si="287"/>
        <v>593354.14</v>
      </c>
      <c r="N1792" s="11"/>
      <c r="O1792" s="11"/>
      <c r="P1792" s="11"/>
      <c r="Q1792" s="11">
        <f t="shared" si="286"/>
        <v>593354.14</v>
      </c>
      <c r="R1792" s="11">
        <v>593354.14</v>
      </c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201"/>
      <c r="AG1792" s="29" t="s">
        <v>197</v>
      </c>
      <c r="AH1792" s="118"/>
      <c r="AI1792" s="171"/>
      <c r="AJ1792" s="182" t="s">
        <v>1395</v>
      </c>
      <c r="AK1792" s="182"/>
      <c r="AL1792" s="182"/>
      <c r="AM1792" s="182"/>
      <c r="AN1792" s="182"/>
      <c r="AO1792" s="70">
        <f>MAX(AO$26:AO1791)+1</f>
        <v>1683</v>
      </c>
      <c r="AP1792" s="70" t="s">
        <v>142</v>
      </c>
      <c r="AQ1792" s="70" t="str">
        <f t="shared" si="285"/>
        <v>1683.</v>
      </c>
      <c r="AS1792" s="70"/>
      <c r="AV1792" s="114"/>
    </row>
    <row r="1793" spans="1:48" ht="22.5" customHeight="1" x14ac:dyDescent="0.25">
      <c r="A1793" s="93" t="str">
        <f t="shared" si="284"/>
        <v>1684.</v>
      </c>
      <c r="B1793" s="93">
        <v>4267</v>
      </c>
      <c r="C1793" s="222" t="s">
        <v>1001</v>
      </c>
      <c r="D1793" s="4">
        <v>1967</v>
      </c>
      <c r="E1793" s="9" t="s">
        <v>23</v>
      </c>
      <c r="F1793" s="4" t="s">
        <v>26</v>
      </c>
      <c r="G1793" s="10">
        <v>5</v>
      </c>
      <c r="H1793" s="10">
        <v>5</v>
      </c>
      <c r="I1793" s="26">
        <v>3816.2</v>
      </c>
      <c r="J1793" s="11">
        <v>3507.9</v>
      </c>
      <c r="K1793" s="26">
        <v>3507.9</v>
      </c>
      <c r="L1793" s="27">
        <v>153</v>
      </c>
      <c r="M1793" s="26">
        <f t="shared" si="287"/>
        <v>720668.12</v>
      </c>
      <c r="N1793" s="11"/>
      <c r="O1793" s="6"/>
      <c r="P1793" s="11"/>
      <c r="Q1793" s="11">
        <f t="shared" si="286"/>
        <v>720668.12</v>
      </c>
      <c r="R1793" s="11">
        <v>720668.12</v>
      </c>
      <c r="S1793" s="35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74"/>
      <c r="AG1793" s="29" t="s">
        <v>197</v>
      </c>
      <c r="AH1793" s="118"/>
      <c r="AI1793" s="170"/>
      <c r="AJ1793" s="182" t="s">
        <v>1405</v>
      </c>
      <c r="AK1793" s="182"/>
      <c r="AL1793" s="182"/>
      <c r="AM1793" s="182"/>
      <c r="AN1793" s="182"/>
      <c r="AO1793" s="70">
        <f>MAX(AO$26:AO1792)+1</f>
        <v>1684</v>
      </c>
      <c r="AP1793" s="70" t="s">
        <v>142</v>
      </c>
      <c r="AQ1793" s="70" t="str">
        <f t="shared" si="285"/>
        <v>1684.</v>
      </c>
      <c r="AS1793" s="70"/>
      <c r="AV1793" s="114"/>
    </row>
    <row r="1794" spans="1:48" ht="22.5" customHeight="1" x14ac:dyDescent="0.25">
      <c r="A1794" s="93" t="str">
        <f t="shared" si="284"/>
        <v>1685.</v>
      </c>
      <c r="B1794" s="93">
        <v>4625</v>
      </c>
      <c r="C1794" s="222" t="s">
        <v>1128</v>
      </c>
      <c r="D1794" s="4">
        <v>1969</v>
      </c>
      <c r="E1794" s="9" t="s">
        <v>23</v>
      </c>
      <c r="F1794" s="4" t="s">
        <v>26</v>
      </c>
      <c r="G1794" s="10">
        <v>5</v>
      </c>
      <c r="H1794" s="10">
        <v>5</v>
      </c>
      <c r="I1794" s="26">
        <v>4855.7</v>
      </c>
      <c r="J1794" s="11">
        <v>3172.3</v>
      </c>
      <c r="K1794" s="26">
        <v>3172.3</v>
      </c>
      <c r="L1794" s="27">
        <v>240</v>
      </c>
      <c r="M1794" s="26">
        <f t="shared" si="287"/>
        <v>1467584.55</v>
      </c>
      <c r="N1794" s="11"/>
      <c r="O1794" s="6"/>
      <c r="P1794" s="11"/>
      <c r="Q1794" s="11">
        <f t="shared" si="286"/>
        <v>1467584.55</v>
      </c>
      <c r="R1794" s="11">
        <v>1332382.48</v>
      </c>
      <c r="S1794" s="35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74">
        <v>135202.07</v>
      </c>
      <c r="AG1794" s="29" t="s">
        <v>197</v>
      </c>
      <c r="AH1794" s="118"/>
      <c r="AI1794" s="170"/>
      <c r="AJ1794" s="182" t="s">
        <v>1414</v>
      </c>
      <c r="AK1794" s="182"/>
      <c r="AL1794" s="182"/>
      <c r="AM1794" s="182"/>
      <c r="AN1794" s="182"/>
      <c r="AO1794" s="70">
        <f>MAX(AO$26:AO1793)+1</f>
        <v>1685</v>
      </c>
      <c r="AP1794" s="70" t="s">
        <v>142</v>
      </c>
      <c r="AQ1794" s="70" t="str">
        <f t="shared" si="285"/>
        <v>1685.</v>
      </c>
      <c r="AV1794" s="114"/>
    </row>
    <row r="1795" spans="1:48" ht="22.5" customHeight="1" x14ac:dyDescent="0.25">
      <c r="A1795" s="93" t="str">
        <f t="shared" si="284"/>
        <v>1686.</v>
      </c>
      <c r="B1795" s="93">
        <v>4552</v>
      </c>
      <c r="C1795" s="222" t="s">
        <v>1121</v>
      </c>
      <c r="D1795" s="4">
        <v>1970</v>
      </c>
      <c r="E1795" s="9" t="s">
        <v>23</v>
      </c>
      <c r="F1795" s="4" t="s">
        <v>24</v>
      </c>
      <c r="G1795" s="10">
        <v>5</v>
      </c>
      <c r="H1795" s="10">
        <v>4</v>
      </c>
      <c r="I1795" s="26">
        <v>3093.9</v>
      </c>
      <c r="J1795" s="11">
        <v>3093.9</v>
      </c>
      <c r="K1795" s="26">
        <v>3093.9</v>
      </c>
      <c r="L1795" s="27">
        <v>147</v>
      </c>
      <c r="M1795" s="26">
        <f t="shared" si="287"/>
        <v>1786852</v>
      </c>
      <c r="N1795" s="11"/>
      <c r="O1795" s="6"/>
      <c r="P1795" s="11"/>
      <c r="Q1795" s="11">
        <f t="shared" si="286"/>
        <v>1786852</v>
      </c>
      <c r="R1795" s="11">
        <v>1725065</v>
      </c>
      <c r="S1795" s="35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74">
        <v>61787</v>
      </c>
      <c r="AG1795" s="29" t="s">
        <v>197</v>
      </c>
      <c r="AH1795" s="118"/>
      <c r="AI1795" s="170"/>
      <c r="AJ1795" s="182" t="s">
        <v>1393</v>
      </c>
      <c r="AK1795" s="182"/>
      <c r="AL1795" s="182"/>
      <c r="AM1795" s="182"/>
      <c r="AN1795" s="182"/>
      <c r="AO1795" s="70">
        <f>MAX(AO$26:AO1794)+1</f>
        <v>1686</v>
      </c>
      <c r="AP1795" s="70" t="s">
        <v>142</v>
      </c>
      <c r="AQ1795" s="70" t="str">
        <f t="shared" si="285"/>
        <v>1686.</v>
      </c>
      <c r="AV1795" s="114"/>
    </row>
    <row r="1796" spans="1:48" ht="22.5" customHeight="1" x14ac:dyDescent="0.25">
      <c r="A1796" s="93" t="str">
        <f t="shared" si="284"/>
        <v>1687.</v>
      </c>
      <c r="B1796" s="93">
        <v>5250</v>
      </c>
      <c r="C1796" s="222" t="s">
        <v>1087</v>
      </c>
      <c r="D1796" s="4">
        <v>1970</v>
      </c>
      <c r="E1796" s="9" t="s">
        <v>23</v>
      </c>
      <c r="F1796" s="4" t="s">
        <v>26</v>
      </c>
      <c r="G1796" s="10">
        <v>5</v>
      </c>
      <c r="H1796" s="10">
        <v>4</v>
      </c>
      <c r="I1796" s="11">
        <v>3860.1</v>
      </c>
      <c r="J1796" s="11">
        <v>3860.1</v>
      </c>
      <c r="K1796" s="11">
        <v>3860.1</v>
      </c>
      <c r="L1796" s="35">
        <v>166</v>
      </c>
      <c r="M1796" s="11">
        <f t="shared" si="287"/>
        <v>1235178.68</v>
      </c>
      <c r="N1796" s="11"/>
      <c r="O1796" s="6"/>
      <c r="P1796" s="11"/>
      <c r="Q1796" s="11">
        <f t="shared" si="286"/>
        <v>1235178.68</v>
      </c>
      <c r="R1796" s="11">
        <v>1125115.3999999999</v>
      </c>
      <c r="S1796" s="35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74">
        <v>110063.28</v>
      </c>
      <c r="AG1796" s="29" t="s">
        <v>197</v>
      </c>
      <c r="AH1796" s="118"/>
      <c r="AI1796" s="170"/>
      <c r="AJ1796" s="182" t="s">
        <v>1393</v>
      </c>
      <c r="AK1796" s="182"/>
      <c r="AL1796" s="182"/>
      <c r="AM1796" s="182"/>
      <c r="AN1796" s="182"/>
      <c r="AO1796" s="70">
        <f>MAX(AO$26:AO1795)+1</f>
        <v>1687</v>
      </c>
      <c r="AP1796" s="70" t="s">
        <v>142</v>
      </c>
      <c r="AQ1796" s="70" t="str">
        <f t="shared" si="285"/>
        <v>1687.</v>
      </c>
      <c r="AV1796" s="114"/>
    </row>
    <row r="1797" spans="1:48" ht="22.5" customHeight="1" x14ac:dyDescent="0.25">
      <c r="A1797" s="93" t="str">
        <f t="shared" si="284"/>
        <v>1688.</v>
      </c>
      <c r="B1797" s="93">
        <v>4344</v>
      </c>
      <c r="C1797" s="222" t="s">
        <v>1010</v>
      </c>
      <c r="D1797" s="4">
        <v>1971</v>
      </c>
      <c r="E1797" s="9" t="s">
        <v>23</v>
      </c>
      <c r="F1797" s="4" t="s">
        <v>24</v>
      </c>
      <c r="G1797" s="10">
        <v>5</v>
      </c>
      <c r="H1797" s="10">
        <v>6</v>
      </c>
      <c r="I1797" s="26">
        <v>4964.5</v>
      </c>
      <c r="J1797" s="26">
        <v>4410.2</v>
      </c>
      <c r="K1797" s="26">
        <v>4352.6000000000004</v>
      </c>
      <c r="L1797" s="27">
        <v>230</v>
      </c>
      <c r="M1797" s="26">
        <f t="shared" si="287"/>
        <v>901297</v>
      </c>
      <c r="N1797" s="11"/>
      <c r="O1797" s="6"/>
      <c r="P1797" s="11"/>
      <c r="Q1797" s="11">
        <f t="shared" si="286"/>
        <v>901297</v>
      </c>
      <c r="R1797" s="11">
        <v>901297</v>
      </c>
      <c r="S1797" s="35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74"/>
      <c r="AG1797" s="29" t="s">
        <v>197</v>
      </c>
      <c r="AH1797" s="118"/>
      <c r="AI1797" s="170"/>
      <c r="AJ1797" s="182" t="s">
        <v>1395</v>
      </c>
      <c r="AK1797" s="182"/>
      <c r="AL1797" s="182"/>
      <c r="AM1797" s="182"/>
      <c r="AN1797" s="182"/>
      <c r="AO1797" s="70">
        <f>MAX(AO$26:AO1796)+1</f>
        <v>1688</v>
      </c>
      <c r="AP1797" s="70" t="s">
        <v>142</v>
      </c>
      <c r="AQ1797" s="70" t="str">
        <f t="shared" si="285"/>
        <v>1688.</v>
      </c>
      <c r="AS1797" s="70"/>
      <c r="AV1797" s="114"/>
    </row>
    <row r="1798" spans="1:48" ht="22.5" customHeight="1" x14ac:dyDescent="0.25">
      <c r="A1798" s="93" t="str">
        <f t="shared" si="284"/>
        <v>1689.</v>
      </c>
      <c r="B1798" s="93">
        <v>4594</v>
      </c>
      <c r="C1798" s="222" t="s">
        <v>1123</v>
      </c>
      <c r="D1798" s="4">
        <v>1971</v>
      </c>
      <c r="E1798" s="9" t="s">
        <v>23</v>
      </c>
      <c r="F1798" s="4" t="s">
        <v>24</v>
      </c>
      <c r="G1798" s="10">
        <v>5</v>
      </c>
      <c r="H1798" s="10">
        <v>6</v>
      </c>
      <c r="I1798" s="26">
        <v>4934.2</v>
      </c>
      <c r="J1798" s="11">
        <v>3839.2</v>
      </c>
      <c r="K1798" s="26">
        <v>3839.2</v>
      </c>
      <c r="L1798" s="27">
        <v>181</v>
      </c>
      <c r="M1798" s="26">
        <f t="shared" si="287"/>
        <v>1842670</v>
      </c>
      <c r="N1798" s="11"/>
      <c r="O1798" s="6"/>
      <c r="P1798" s="11"/>
      <c r="Q1798" s="11">
        <f t="shared" si="286"/>
        <v>1842670</v>
      </c>
      <c r="R1798" s="11">
        <v>1842670</v>
      </c>
      <c r="S1798" s="35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74"/>
      <c r="AG1798" s="29" t="s">
        <v>197</v>
      </c>
      <c r="AH1798" s="118"/>
      <c r="AI1798" s="170"/>
      <c r="AJ1798" s="182" t="s">
        <v>1393</v>
      </c>
      <c r="AK1798" s="182"/>
      <c r="AL1798" s="182"/>
      <c r="AM1798" s="182"/>
      <c r="AN1798" s="182"/>
      <c r="AO1798" s="70">
        <f>MAX(AO$26:AO1797)+1</f>
        <v>1689</v>
      </c>
      <c r="AP1798" s="70" t="s">
        <v>142</v>
      </c>
      <c r="AQ1798" s="70" t="str">
        <f t="shared" si="285"/>
        <v>1689.</v>
      </c>
      <c r="AS1798" s="70"/>
      <c r="AV1798" s="114"/>
    </row>
    <row r="1799" spans="1:48" ht="22.5" customHeight="1" x14ac:dyDescent="0.25">
      <c r="A1799" s="93" t="str">
        <f t="shared" si="284"/>
        <v>1690.</v>
      </c>
      <c r="B1799" s="93">
        <v>4600</v>
      </c>
      <c r="C1799" s="226" t="s">
        <v>1039</v>
      </c>
      <c r="D1799" s="4">
        <v>1971</v>
      </c>
      <c r="E1799" s="9" t="s">
        <v>23</v>
      </c>
      <c r="F1799" s="4" t="s">
        <v>24</v>
      </c>
      <c r="G1799" s="10">
        <v>5</v>
      </c>
      <c r="H1799" s="10">
        <v>3</v>
      </c>
      <c r="I1799" s="26">
        <v>3005</v>
      </c>
      <c r="J1799" s="11">
        <v>2653.4</v>
      </c>
      <c r="K1799" s="26">
        <v>2653.4</v>
      </c>
      <c r="L1799" s="27">
        <v>185</v>
      </c>
      <c r="M1799" s="26">
        <f t="shared" si="287"/>
        <v>900906.29</v>
      </c>
      <c r="N1799" s="11"/>
      <c r="O1799" s="6"/>
      <c r="P1799" s="11"/>
      <c r="Q1799" s="11">
        <f t="shared" si="286"/>
        <v>900906.29</v>
      </c>
      <c r="R1799" s="11">
        <v>900906.29</v>
      </c>
      <c r="S1799" s="35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74"/>
      <c r="AG1799" s="29" t="s">
        <v>197</v>
      </c>
      <c r="AH1799" s="118"/>
      <c r="AI1799" s="170"/>
      <c r="AJ1799" s="182" t="s">
        <v>1396</v>
      </c>
      <c r="AK1799" s="182"/>
      <c r="AL1799" s="182"/>
      <c r="AM1799" s="182"/>
      <c r="AN1799" s="182"/>
      <c r="AO1799" s="70">
        <f>MAX(AO$26:AO1798)+1</f>
        <v>1690</v>
      </c>
      <c r="AP1799" s="70" t="s">
        <v>142</v>
      </c>
      <c r="AQ1799" s="70" t="str">
        <f t="shared" si="285"/>
        <v>1690.</v>
      </c>
      <c r="AV1799" s="114"/>
    </row>
    <row r="1800" spans="1:48" ht="22.5" customHeight="1" x14ac:dyDescent="0.25">
      <c r="A1800" s="93" t="str">
        <f t="shared" si="284"/>
        <v>1691.</v>
      </c>
      <c r="B1800" s="93">
        <v>4420</v>
      </c>
      <c r="C1800" s="226" t="s">
        <v>1020</v>
      </c>
      <c r="D1800" s="4">
        <v>1972</v>
      </c>
      <c r="E1800" s="9" t="s">
        <v>23</v>
      </c>
      <c r="F1800" s="4" t="s">
        <v>24</v>
      </c>
      <c r="G1800" s="10">
        <v>5</v>
      </c>
      <c r="H1800" s="10">
        <v>4</v>
      </c>
      <c r="I1800" s="26">
        <v>3660.4</v>
      </c>
      <c r="J1800" s="11">
        <v>3336.3</v>
      </c>
      <c r="K1800" s="26">
        <v>3336.3</v>
      </c>
      <c r="L1800" s="27">
        <v>169</v>
      </c>
      <c r="M1800" s="26">
        <f t="shared" si="287"/>
        <v>1833660</v>
      </c>
      <c r="N1800" s="11"/>
      <c r="O1800" s="6"/>
      <c r="P1800" s="11"/>
      <c r="Q1800" s="11">
        <f t="shared" si="286"/>
        <v>1833660</v>
      </c>
      <c r="R1800" s="11"/>
      <c r="S1800" s="35"/>
      <c r="T1800" s="11"/>
      <c r="U1800" s="11">
        <v>974.8</v>
      </c>
      <c r="V1800" s="11">
        <v>1833660</v>
      </c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74"/>
      <c r="AG1800" s="29" t="s">
        <v>197</v>
      </c>
      <c r="AH1800" s="118"/>
      <c r="AI1800" s="170"/>
      <c r="AJ1800" s="182"/>
      <c r="AK1800" s="182"/>
      <c r="AL1800" s="182"/>
      <c r="AM1800" s="182"/>
      <c r="AN1800" s="182"/>
      <c r="AO1800" s="70">
        <f>MAX(AO$26:AO1799)+1</f>
        <v>1691</v>
      </c>
      <c r="AP1800" s="70" t="s">
        <v>142</v>
      </c>
      <c r="AQ1800" s="70" t="str">
        <f t="shared" si="285"/>
        <v>1691.</v>
      </c>
      <c r="AV1800" s="114"/>
    </row>
    <row r="1801" spans="1:48" ht="22.5" customHeight="1" x14ac:dyDescent="0.25">
      <c r="A1801" s="93" t="str">
        <f t="shared" si="284"/>
        <v>1692.</v>
      </c>
      <c r="B1801" s="93">
        <v>5092</v>
      </c>
      <c r="C1801" s="222" t="s">
        <v>1075</v>
      </c>
      <c r="D1801" s="4">
        <v>1972</v>
      </c>
      <c r="E1801" s="9" t="s">
        <v>23</v>
      </c>
      <c r="F1801" s="4" t="s">
        <v>24</v>
      </c>
      <c r="G1801" s="10">
        <v>5</v>
      </c>
      <c r="H1801" s="10">
        <v>3</v>
      </c>
      <c r="I1801" s="26">
        <v>3455.4</v>
      </c>
      <c r="J1801" s="26">
        <v>2580.5</v>
      </c>
      <c r="K1801" s="26">
        <v>2436.9</v>
      </c>
      <c r="L1801" s="27">
        <v>160</v>
      </c>
      <c r="M1801" s="26">
        <f t="shared" si="287"/>
        <v>564092.04</v>
      </c>
      <c r="N1801" s="11"/>
      <c r="O1801" s="6"/>
      <c r="P1801" s="11"/>
      <c r="Q1801" s="11">
        <f t="shared" si="286"/>
        <v>564092.04</v>
      </c>
      <c r="R1801" s="11">
        <v>564092.04</v>
      </c>
      <c r="S1801" s="35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74"/>
      <c r="AG1801" s="29" t="s">
        <v>197</v>
      </c>
      <c r="AH1801" s="118"/>
      <c r="AI1801" s="170"/>
      <c r="AJ1801" s="182" t="s">
        <v>1396</v>
      </c>
      <c r="AK1801" s="182"/>
      <c r="AL1801" s="182"/>
      <c r="AM1801" s="182"/>
      <c r="AN1801" s="182"/>
      <c r="AO1801" s="70">
        <f>MAX(AO$26:AO1800)+1</f>
        <v>1692</v>
      </c>
      <c r="AP1801" s="70" t="s">
        <v>142</v>
      </c>
      <c r="AQ1801" s="70" t="str">
        <f t="shared" si="285"/>
        <v>1692.</v>
      </c>
      <c r="AS1801" s="70"/>
      <c r="AV1801" s="114"/>
    </row>
    <row r="1802" spans="1:48" ht="22.5" customHeight="1" x14ac:dyDescent="0.25">
      <c r="A1802" s="93" t="str">
        <f t="shared" si="284"/>
        <v>1693.</v>
      </c>
      <c r="B1802" s="93">
        <v>4983</v>
      </c>
      <c r="C1802" s="222" t="s">
        <v>1063</v>
      </c>
      <c r="D1802" s="4">
        <v>1973</v>
      </c>
      <c r="E1802" s="9" t="s">
        <v>23</v>
      </c>
      <c r="F1802" s="4" t="s">
        <v>26</v>
      </c>
      <c r="G1802" s="10">
        <v>5</v>
      </c>
      <c r="H1802" s="10">
        <v>10</v>
      </c>
      <c r="I1802" s="26">
        <v>8371.7000000000007</v>
      </c>
      <c r="J1802" s="26">
        <v>8021.2</v>
      </c>
      <c r="K1802" s="26">
        <v>8021.2</v>
      </c>
      <c r="L1802" s="27">
        <v>360</v>
      </c>
      <c r="M1802" s="26">
        <f t="shared" si="287"/>
        <v>1638491</v>
      </c>
      <c r="N1802" s="11"/>
      <c r="O1802" s="6"/>
      <c r="P1802" s="11"/>
      <c r="Q1802" s="11">
        <f t="shared" ref="Q1802:Q1828" si="288">M1802</f>
        <v>1638491</v>
      </c>
      <c r="R1802" s="11">
        <v>1638491</v>
      </c>
      <c r="S1802" s="35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74"/>
      <c r="AG1802" s="29" t="s">
        <v>197</v>
      </c>
      <c r="AH1802" s="118"/>
      <c r="AI1802" s="170"/>
      <c r="AJ1802" s="182" t="s">
        <v>1393</v>
      </c>
      <c r="AK1802" s="182"/>
      <c r="AL1802" s="182"/>
      <c r="AM1802" s="182"/>
      <c r="AN1802" s="182"/>
      <c r="AO1802" s="70">
        <f>MAX(AO$26:AO1801)+1</f>
        <v>1693</v>
      </c>
      <c r="AP1802" s="70" t="s">
        <v>142</v>
      </c>
      <c r="AQ1802" s="70" t="str">
        <f t="shared" si="285"/>
        <v>1693.</v>
      </c>
      <c r="AV1802" s="114"/>
    </row>
    <row r="1803" spans="1:48" ht="22.5" customHeight="1" x14ac:dyDescent="0.25">
      <c r="A1803" s="93" t="str">
        <f t="shared" si="284"/>
        <v>1694.</v>
      </c>
      <c r="B1803" s="93">
        <v>5002</v>
      </c>
      <c r="C1803" s="222" t="s">
        <v>1151</v>
      </c>
      <c r="D1803" s="4">
        <v>1973</v>
      </c>
      <c r="E1803" s="9" t="s">
        <v>23</v>
      </c>
      <c r="F1803" s="4" t="s">
        <v>26</v>
      </c>
      <c r="G1803" s="10">
        <v>5</v>
      </c>
      <c r="H1803" s="10">
        <v>8</v>
      </c>
      <c r="I1803" s="26">
        <v>5545.3</v>
      </c>
      <c r="J1803" s="11">
        <v>5545.3</v>
      </c>
      <c r="K1803" s="26">
        <v>5545.3</v>
      </c>
      <c r="L1803" s="27">
        <v>282</v>
      </c>
      <c r="M1803" s="26">
        <f t="shared" si="287"/>
        <v>2575354.42</v>
      </c>
      <c r="N1803" s="11"/>
      <c r="O1803" s="6"/>
      <c r="P1803" s="11"/>
      <c r="Q1803" s="11">
        <f t="shared" si="288"/>
        <v>2575354.42</v>
      </c>
      <c r="R1803" s="11"/>
      <c r="S1803" s="35"/>
      <c r="T1803" s="11"/>
      <c r="U1803" s="11">
        <v>1574.5</v>
      </c>
      <c r="V1803" s="11">
        <v>2575354.42</v>
      </c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74"/>
      <c r="AG1803" s="29" t="s">
        <v>197</v>
      </c>
      <c r="AH1803" s="118"/>
      <c r="AI1803" s="170"/>
      <c r="AJ1803" s="182"/>
      <c r="AK1803" s="182"/>
      <c r="AL1803" s="182"/>
      <c r="AM1803" s="182"/>
      <c r="AN1803" s="182"/>
      <c r="AO1803" s="70">
        <f>MAX(AO$26:AO1802)+1</f>
        <v>1694</v>
      </c>
      <c r="AP1803" s="70" t="s">
        <v>142</v>
      </c>
      <c r="AQ1803" s="70" t="str">
        <f t="shared" si="285"/>
        <v>1694.</v>
      </c>
      <c r="AV1803" s="114"/>
    </row>
    <row r="1804" spans="1:48" ht="22.5" customHeight="1" x14ac:dyDescent="0.25">
      <c r="A1804" s="93" t="str">
        <f t="shared" si="284"/>
        <v>1695.</v>
      </c>
      <c r="B1804" s="93">
        <v>5140</v>
      </c>
      <c r="C1804" s="220" t="s">
        <v>1079</v>
      </c>
      <c r="D1804" s="4">
        <v>1974</v>
      </c>
      <c r="E1804" s="20"/>
      <c r="F1804" s="4" t="s">
        <v>26</v>
      </c>
      <c r="G1804" s="10">
        <v>5</v>
      </c>
      <c r="H1804" s="10">
        <v>10</v>
      </c>
      <c r="I1804" s="11">
        <v>9418.4</v>
      </c>
      <c r="J1804" s="11">
        <v>8284.7000000000007</v>
      </c>
      <c r="K1804" s="11">
        <v>6688.4</v>
      </c>
      <c r="L1804" s="35">
        <v>348</v>
      </c>
      <c r="M1804" s="11">
        <f t="shared" si="287"/>
        <v>1313850.78</v>
      </c>
      <c r="N1804" s="11"/>
      <c r="O1804" s="11"/>
      <c r="P1804" s="11"/>
      <c r="Q1804" s="11">
        <f t="shared" si="288"/>
        <v>1313850.78</v>
      </c>
      <c r="R1804" s="11">
        <v>1198637.44</v>
      </c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74">
        <v>115213.34</v>
      </c>
      <c r="AG1804" s="29" t="s">
        <v>197</v>
      </c>
      <c r="AH1804" s="118"/>
      <c r="AI1804" s="171"/>
      <c r="AJ1804" s="182" t="s">
        <v>1395</v>
      </c>
      <c r="AK1804" s="182"/>
      <c r="AL1804" s="182"/>
      <c r="AM1804" s="182"/>
      <c r="AN1804" s="182"/>
      <c r="AO1804" s="70">
        <f>MAX(AO$26:AO1803)+1</f>
        <v>1695</v>
      </c>
      <c r="AP1804" s="70" t="s">
        <v>142</v>
      </c>
      <c r="AQ1804" s="70" t="str">
        <f t="shared" si="285"/>
        <v>1695.</v>
      </c>
      <c r="AS1804" s="70"/>
      <c r="AV1804" s="114"/>
    </row>
    <row r="1805" spans="1:48" ht="22.5" customHeight="1" x14ac:dyDescent="0.25">
      <c r="A1805" s="93" t="str">
        <f t="shared" si="284"/>
        <v>1696.</v>
      </c>
      <c r="B1805" s="93">
        <v>4258</v>
      </c>
      <c r="C1805" s="226" t="s">
        <v>1000</v>
      </c>
      <c r="D1805" s="4">
        <v>1975</v>
      </c>
      <c r="E1805" s="9" t="s">
        <v>23</v>
      </c>
      <c r="F1805" s="4" t="s">
        <v>26</v>
      </c>
      <c r="G1805" s="10">
        <v>5</v>
      </c>
      <c r="H1805" s="10">
        <v>6</v>
      </c>
      <c r="I1805" s="26">
        <v>5213.6000000000004</v>
      </c>
      <c r="J1805" s="11">
        <v>4731.3999999999996</v>
      </c>
      <c r="K1805" s="26">
        <v>4731.3999999999996</v>
      </c>
      <c r="L1805" s="27">
        <v>236</v>
      </c>
      <c r="M1805" s="26">
        <f t="shared" si="287"/>
        <v>1135294</v>
      </c>
      <c r="N1805" s="11"/>
      <c r="O1805" s="6"/>
      <c r="P1805" s="11"/>
      <c r="Q1805" s="11">
        <f t="shared" si="288"/>
        <v>1135294</v>
      </c>
      <c r="R1805" s="11">
        <v>1135294</v>
      </c>
      <c r="S1805" s="35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74"/>
      <c r="AG1805" s="29" t="s">
        <v>197</v>
      </c>
      <c r="AH1805" s="118"/>
      <c r="AI1805" s="170"/>
      <c r="AJ1805" s="182" t="s">
        <v>1393</v>
      </c>
      <c r="AK1805" s="182"/>
      <c r="AL1805" s="182"/>
      <c r="AM1805" s="182"/>
      <c r="AN1805" s="182"/>
      <c r="AO1805" s="70">
        <f>MAX(AO$26:AO1804)+1</f>
        <v>1696</v>
      </c>
      <c r="AP1805" s="70" t="s">
        <v>142</v>
      </c>
      <c r="AQ1805" s="70" t="str">
        <f t="shared" si="285"/>
        <v>1696.</v>
      </c>
      <c r="AS1805" s="70"/>
      <c r="AV1805" s="114"/>
    </row>
    <row r="1806" spans="1:48" ht="22.5" customHeight="1" x14ac:dyDescent="0.25">
      <c r="A1806" s="93" t="str">
        <f t="shared" si="284"/>
        <v>1697.</v>
      </c>
      <c r="B1806" s="93">
        <v>4299</v>
      </c>
      <c r="C1806" s="222" t="s">
        <v>1107</v>
      </c>
      <c r="D1806" s="4">
        <v>1976</v>
      </c>
      <c r="E1806" s="9" t="s">
        <v>23</v>
      </c>
      <c r="F1806" s="4" t="s">
        <v>26</v>
      </c>
      <c r="G1806" s="10">
        <v>9</v>
      </c>
      <c r="H1806" s="10">
        <v>6</v>
      </c>
      <c r="I1806" s="26">
        <v>12225.4</v>
      </c>
      <c r="J1806" s="26">
        <v>11995.7</v>
      </c>
      <c r="K1806" s="26">
        <v>11478.4</v>
      </c>
      <c r="L1806" s="27">
        <v>591</v>
      </c>
      <c r="M1806" s="26">
        <f t="shared" si="287"/>
        <v>1322103.5</v>
      </c>
      <c r="N1806" s="11"/>
      <c r="O1806" s="6"/>
      <c r="P1806" s="11"/>
      <c r="Q1806" s="11">
        <f t="shared" si="288"/>
        <v>1322103.5</v>
      </c>
      <c r="R1806" s="11">
        <v>1322103.5</v>
      </c>
      <c r="S1806" s="35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74"/>
      <c r="AG1806" s="29" t="s">
        <v>197</v>
      </c>
      <c r="AH1806" s="118"/>
      <c r="AI1806" s="170"/>
      <c r="AJ1806" s="182" t="s">
        <v>1399</v>
      </c>
      <c r="AK1806" s="182"/>
      <c r="AL1806" s="182"/>
      <c r="AM1806" s="182"/>
      <c r="AN1806" s="182"/>
      <c r="AO1806" s="70">
        <f>MAX(AO$26:AO1805)+1</f>
        <v>1697</v>
      </c>
      <c r="AP1806" s="70" t="s">
        <v>142</v>
      </c>
      <c r="AQ1806" s="70" t="str">
        <f t="shared" si="285"/>
        <v>1697.</v>
      </c>
      <c r="AS1806" s="70"/>
      <c r="AV1806" s="114"/>
    </row>
    <row r="1807" spans="1:48" ht="22.5" customHeight="1" x14ac:dyDescent="0.25">
      <c r="A1807" s="93" t="str">
        <f t="shared" si="284"/>
        <v>1698.</v>
      </c>
      <c r="B1807" s="93">
        <v>5057</v>
      </c>
      <c r="C1807" s="222" t="s">
        <v>1072</v>
      </c>
      <c r="D1807" s="4">
        <v>1977</v>
      </c>
      <c r="E1807" s="9" t="s">
        <v>23</v>
      </c>
      <c r="F1807" s="4" t="s">
        <v>26</v>
      </c>
      <c r="G1807" s="10">
        <v>5</v>
      </c>
      <c r="H1807" s="10">
        <v>6</v>
      </c>
      <c r="I1807" s="11">
        <v>5203.5</v>
      </c>
      <c r="J1807" s="11">
        <v>4739.8</v>
      </c>
      <c r="K1807" s="11">
        <v>4739.8</v>
      </c>
      <c r="L1807" s="35">
        <v>224</v>
      </c>
      <c r="M1807" s="26">
        <f t="shared" si="287"/>
        <v>1243338</v>
      </c>
      <c r="N1807" s="11"/>
      <c r="O1807" s="6"/>
      <c r="P1807" s="11"/>
      <c r="Q1807" s="11">
        <f t="shared" si="288"/>
        <v>1243338</v>
      </c>
      <c r="R1807" s="11">
        <v>1243338</v>
      </c>
      <c r="S1807" s="35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29"/>
      <c r="AF1807" s="74"/>
      <c r="AG1807" s="29" t="s">
        <v>197</v>
      </c>
      <c r="AH1807" s="118"/>
      <c r="AI1807" s="170"/>
      <c r="AJ1807" s="182" t="s">
        <v>1395</v>
      </c>
      <c r="AK1807" s="182"/>
      <c r="AL1807" s="182"/>
      <c r="AM1807" s="182"/>
      <c r="AN1807" s="182"/>
      <c r="AO1807" s="70">
        <f>MAX(AO$26:AO1806)+1</f>
        <v>1698</v>
      </c>
      <c r="AP1807" s="70" t="s">
        <v>142</v>
      </c>
      <c r="AQ1807" s="70" t="str">
        <f t="shared" si="285"/>
        <v>1698.</v>
      </c>
      <c r="AS1807" s="70"/>
      <c r="AV1807" s="114"/>
    </row>
    <row r="1808" spans="1:48" ht="22.5" customHeight="1" x14ac:dyDescent="0.25">
      <c r="A1808" s="93" t="str">
        <f t="shared" si="284"/>
        <v>1699.</v>
      </c>
      <c r="B1808" s="93">
        <v>4279</v>
      </c>
      <c r="C1808" s="222" t="s">
        <v>1339</v>
      </c>
      <c r="D1808" s="4">
        <v>1977</v>
      </c>
      <c r="E1808" s="9" t="s">
        <v>23</v>
      </c>
      <c r="F1808" s="4" t="s">
        <v>26</v>
      </c>
      <c r="G1808" s="10">
        <v>5</v>
      </c>
      <c r="H1808" s="10">
        <v>4</v>
      </c>
      <c r="I1808" s="26">
        <v>3648.5</v>
      </c>
      <c r="J1808" s="26">
        <v>3374.5</v>
      </c>
      <c r="K1808" s="26">
        <v>3374.5</v>
      </c>
      <c r="L1808" s="27">
        <v>314</v>
      </c>
      <c r="M1808" s="26">
        <f t="shared" si="287"/>
        <v>857308</v>
      </c>
      <c r="N1808" s="11"/>
      <c r="O1808" s="6"/>
      <c r="P1808" s="11"/>
      <c r="Q1808" s="11">
        <f t="shared" si="288"/>
        <v>857308</v>
      </c>
      <c r="R1808" s="11">
        <v>857308</v>
      </c>
      <c r="S1808" s="35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74"/>
      <c r="AG1808" s="29" t="s">
        <v>197</v>
      </c>
      <c r="AH1808" s="118"/>
      <c r="AI1808" s="170"/>
      <c r="AJ1808" s="182" t="s">
        <v>1393</v>
      </c>
      <c r="AK1808" s="182"/>
      <c r="AL1808" s="182"/>
      <c r="AM1808" s="182"/>
      <c r="AN1808" s="182"/>
      <c r="AO1808" s="70">
        <f>MAX(AO$26:AO1807)+1</f>
        <v>1699</v>
      </c>
      <c r="AP1808" s="70" t="s">
        <v>142</v>
      </c>
      <c r="AQ1808" s="70" t="str">
        <f t="shared" si="285"/>
        <v>1699.</v>
      </c>
      <c r="AS1808" s="70"/>
      <c r="AV1808" s="114"/>
    </row>
    <row r="1809" spans="1:48" ht="22.5" customHeight="1" x14ac:dyDescent="0.25">
      <c r="A1809" s="93" t="str">
        <f t="shared" si="284"/>
        <v>1700.</v>
      </c>
      <c r="B1809" s="93">
        <v>5077</v>
      </c>
      <c r="C1809" s="222" t="s">
        <v>1159</v>
      </c>
      <c r="D1809" s="4">
        <v>1977</v>
      </c>
      <c r="E1809" s="9" t="s">
        <v>23</v>
      </c>
      <c r="F1809" s="4" t="s">
        <v>26</v>
      </c>
      <c r="G1809" s="10">
        <v>9</v>
      </c>
      <c r="H1809" s="10">
        <v>6</v>
      </c>
      <c r="I1809" s="26">
        <v>11765.6</v>
      </c>
      <c r="J1809" s="11">
        <v>10981.5</v>
      </c>
      <c r="K1809" s="26">
        <v>10882.55</v>
      </c>
      <c r="L1809" s="27">
        <v>512</v>
      </c>
      <c r="M1809" s="26">
        <f t="shared" si="287"/>
        <v>2852328.22</v>
      </c>
      <c r="N1809" s="11"/>
      <c r="O1809" s="6"/>
      <c r="P1809" s="11"/>
      <c r="Q1809" s="11">
        <f t="shared" si="288"/>
        <v>2852328.22</v>
      </c>
      <c r="R1809" s="11"/>
      <c r="S1809" s="35"/>
      <c r="T1809" s="11"/>
      <c r="U1809" s="11">
        <v>1443</v>
      </c>
      <c r="V1809" s="11">
        <v>2852328.22</v>
      </c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74"/>
      <c r="AG1809" s="29" t="s">
        <v>197</v>
      </c>
      <c r="AH1809" s="118"/>
      <c r="AI1809" s="170"/>
      <c r="AJ1809" s="182"/>
      <c r="AK1809" s="182"/>
      <c r="AL1809" s="182"/>
      <c r="AM1809" s="182"/>
      <c r="AN1809" s="182"/>
      <c r="AO1809" s="70">
        <f>MAX(AO$26:AO1808)+1</f>
        <v>1700</v>
      </c>
      <c r="AP1809" s="70" t="s">
        <v>142</v>
      </c>
      <c r="AQ1809" s="70" t="str">
        <f t="shared" si="285"/>
        <v>1700.</v>
      </c>
      <c r="AV1809" s="114"/>
    </row>
    <row r="1810" spans="1:48" ht="22.5" customHeight="1" x14ac:dyDescent="0.25">
      <c r="A1810" s="93" t="str">
        <f t="shared" si="284"/>
        <v>1701.</v>
      </c>
      <c r="B1810" s="93">
        <v>4728</v>
      </c>
      <c r="C1810" s="222" t="s">
        <v>1303</v>
      </c>
      <c r="D1810" s="4">
        <v>1979</v>
      </c>
      <c r="E1810" s="9" t="s">
        <v>23</v>
      </c>
      <c r="F1810" s="4" t="s">
        <v>26</v>
      </c>
      <c r="G1810" s="10">
        <v>5</v>
      </c>
      <c r="H1810" s="10">
        <v>4</v>
      </c>
      <c r="I1810" s="26">
        <v>3319.5</v>
      </c>
      <c r="J1810" s="26">
        <v>3319.5</v>
      </c>
      <c r="K1810" s="26">
        <v>3319.5</v>
      </c>
      <c r="L1810" s="27">
        <v>166</v>
      </c>
      <c r="M1810" s="26">
        <f t="shared" si="287"/>
        <v>1049251</v>
      </c>
      <c r="N1810" s="11"/>
      <c r="O1810" s="6"/>
      <c r="P1810" s="11"/>
      <c r="Q1810" s="11">
        <f t="shared" si="288"/>
        <v>1049251</v>
      </c>
      <c r="R1810" s="11"/>
      <c r="S1810" s="35"/>
      <c r="T1810" s="11"/>
      <c r="U1810" s="11"/>
      <c r="V1810" s="11"/>
      <c r="W1810" s="11"/>
      <c r="X1810" s="11"/>
      <c r="Y1810" s="11">
        <v>1860</v>
      </c>
      <c r="Z1810" s="11">
        <v>1049251</v>
      </c>
      <c r="AA1810" s="11"/>
      <c r="AB1810" s="11"/>
      <c r="AC1810" s="11"/>
      <c r="AD1810" s="11"/>
      <c r="AE1810" s="11"/>
      <c r="AF1810" s="74"/>
      <c r="AG1810" s="29" t="s">
        <v>197</v>
      </c>
      <c r="AH1810" s="118"/>
      <c r="AI1810" s="170"/>
      <c r="AJ1810" s="182"/>
      <c r="AK1810" s="182"/>
      <c r="AL1810" s="182"/>
      <c r="AM1810" s="182"/>
      <c r="AN1810" s="182"/>
      <c r="AO1810" s="70">
        <f>MAX(AO$26:AO1809)+1</f>
        <v>1701</v>
      </c>
      <c r="AP1810" s="70" t="s">
        <v>142</v>
      </c>
      <c r="AQ1810" s="70" t="str">
        <f t="shared" si="285"/>
        <v>1701.</v>
      </c>
      <c r="AS1810" s="70"/>
      <c r="AV1810" s="114"/>
    </row>
    <row r="1811" spans="1:48" ht="22.5" customHeight="1" x14ac:dyDescent="0.25">
      <c r="A1811" s="93" t="str">
        <f t="shared" si="284"/>
        <v>1702.</v>
      </c>
      <c r="B1811" s="93">
        <v>4550</v>
      </c>
      <c r="C1811" s="226" t="s">
        <v>850</v>
      </c>
      <c r="D1811" s="4">
        <v>1980</v>
      </c>
      <c r="E1811" s="9" t="s">
        <v>23</v>
      </c>
      <c r="F1811" s="4" t="s">
        <v>24</v>
      </c>
      <c r="G1811" s="10">
        <v>5</v>
      </c>
      <c r="H1811" s="10">
        <v>1</v>
      </c>
      <c r="I1811" s="26">
        <v>1006.8</v>
      </c>
      <c r="J1811" s="11">
        <v>894.4</v>
      </c>
      <c r="K1811" s="26">
        <v>894.4</v>
      </c>
      <c r="L1811" s="27">
        <v>25</v>
      </c>
      <c r="M1811" s="26">
        <f t="shared" si="287"/>
        <v>1720718.37</v>
      </c>
      <c r="N1811" s="11"/>
      <c r="O1811" s="6"/>
      <c r="P1811" s="11"/>
      <c r="Q1811" s="11">
        <f t="shared" si="288"/>
        <v>1720718.37</v>
      </c>
      <c r="R1811" s="11">
        <v>1620718.37</v>
      </c>
      <c r="S1811" s="35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74">
        <v>100000</v>
      </c>
      <c r="AG1811" s="29" t="s">
        <v>197</v>
      </c>
      <c r="AH1811" s="118"/>
      <c r="AI1811" s="170"/>
      <c r="AJ1811" s="182" t="s">
        <v>1399</v>
      </c>
      <c r="AK1811" s="182"/>
      <c r="AL1811" s="182"/>
      <c r="AM1811" s="182"/>
      <c r="AN1811" s="182"/>
      <c r="AO1811" s="70">
        <f>MAX(AO$26:AO1810)+1</f>
        <v>1702</v>
      </c>
      <c r="AP1811" s="70" t="s">
        <v>142</v>
      </c>
      <c r="AQ1811" s="70" t="str">
        <f t="shared" si="285"/>
        <v>1702.</v>
      </c>
      <c r="AV1811" s="114"/>
    </row>
    <row r="1812" spans="1:48" ht="22.5" customHeight="1" x14ac:dyDescent="0.25">
      <c r="A1812" s="93" t="str">
        <f t="shared" si="284"/>
        <v>1703.</v>
      </c>
      <c r="B1812" s="93">
        <v>5141</v>
      </c>
      <c r="C1812" s="220" t="s">
        <v>961</v>
      </c>
      <c r="D1812" s="4">
        <v>1980</v>
      </c>
      <c r="E1812" s="9" t="s">
        <v>23</v>
      </c>
      <c r="F1812" s="4" t="s">
        <v>26</v>
      </c>
      <c r="G1812" s="10">
        <v>5</v>
      </c>
      <c r="H1812" s="10">
        <v>1</v>
      </c>
      <c r="I1812" s="11">
        <v>1099.5</v>
      </c>
      <c r="J1812" s="11">
        <v>1099.5</v>
      </c>
      <c r="K1812" s="11">
        <v>1099.5</v>
      </c>
      <c r="L1812" s="35">
        <v>52</v>
      </c>
      <c r="M1812" s="11">
        <f t="shared" si="287"/>
        <v>525680.03</v>
      </c>
      <c r="N1812" s="11"/>
      <c r="O1812" s="6"/>
      <c r="P1812" s="11"/>
      <c r="Q1812" s="11">
        <f t="shared" si="288"/>
        <v>525680.03</v>
      </c>
      <c r="R1812" s="11"/>
      <c r="S1812" s="35"/>
      <c r="T1812" s="11"/>
      <c r="U1812" s="11">
        <v>309.39999999999998</v>
      </c>
      <c r="V1812" s="11">
        <v>525680.03</v>
      </c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74"/>
      <c r="AG1812" s="29" t="s">
        <v>197</v>
      </c>
      <c r="AH1812" s="118"/>
      <c r="AI1812" s="95"/>
      <c r="AJ1812" s="182"/>
      <c r="AK1812" s="182"/>
      <c r="AL1812" s="182"/>
      <c r="AM1812" s="182"/>
      <c r="AN1812" s="182"/>
      <c r="AO1812" s="70">
        <f>MAX(AO$26:AO1811)+1</f>
        <v>1703</v>
      </c>
      <c r="AP1812" s="70" t="s">
        <v>142</v>
      </c>
      <c r="AQ1812" s="70" t="str">
        <f t="shared" si="285"/>
        <v>1703.</v>
      </c>
      <c r="AV1812" s="114"/>
    </row>
    <row r="1813" spans="1:48" ht="22.5" customHeight="1" x14ac:dyDescent="0.25">
      <c r="A1813" s="93" t="str">
        <f t="shared" si="284"/>
        <v>1704.</v>
      </c>
      <c r="B1813" s="93">
        <v>5196</v>
      </c>
      <c r="C1813" s="222" t="s">
        <v>1083</v>
      </c>
      <c r="D1813" s="4">
        <v>1982</v>
      </c>
      <c r="E1813" s="9" t="s">
        <v>23</v>
      </c>
      <c r="F1813" s="4" t="s">
        <v>26</v>
      </c>
      <c r="G1813" s="10">
        <v>5</v>
      </c>
      <c r="H1813" s="10">
        <v>2</v>
      </c>
      <c r="I1813" s="26">
        <v>2368.1999999999998</v>
      </c>
      <c r="J1813" s="26">
        <v>2195.1999999999998</v>
      </c>
      <c r="K1813" s="26">
        <v>2195.1999999999998</v>
      </c>
      <c r="L1813" s="27">
        <v>108</v>
      </c>
      <c r="M1813" s="26">
        <f t="shared" si="287"/>
        <v>826455</v>
      </c>
      <c r="N1813" s="11"/>
      <c r="O1813" s="6"/>
      <c r="P1813" s="11"/>
      <c r="Q1813" s="11">
        <f t="shared" si="288"/>
        <v>826455</v>
      </c>
      <c r="R1813" s="11"/>
      <c r="S1813" s="35"/>
      <c r="T1813" s="11"/>
      <c r="U1813" s="11"/>
      <c r="V1813" s="11"/>
      <c r="W1813" s="11"/>
      <c r="X1813" s="11"/>
      <c r="Y1813" s="11">
        <v>1220</v>
      </c>
      <c r="Z1813" s="11">
        <v>826455</v>
      </c>
      <c r="AA1813" s="11"/>
      <c r="AB1813" s="11"/>
      <c r="AC1813" s="11"/>
      <c r="AD1813" s="11"/>
      <c r="AE1813" s="11"/>
      <c r="AF1813" s="74"/>
      <c r="AG1813" s="29" t="s">
        <v>197</v>
      </c>
      <c r="AH1813" s="118"/>
      <c r="AI1813" s="170"/>
      <c r="AJ1813" s="182"/>
      <c r="AK1813" s="182"/>
      <c r="AL1813" s="182"/>
      <c r="AM1813" s="182"/>
      <c r="AN1813" s="182"/>
      <c r="AO1813" s="70">
        <f>MAX(AO$26:AO1812)+1</f>
        <v>1704</v>
      </c>
      <c r="AP1813" s="70" t="s">
        <v>142</v>
      </c>
      <c r="AQ1813" s="70" t="str">
        <f t="shared" si="285"/>
        <v>1704.</v>
      </c>
      <c r="AS1813" s="70"/>
      <c r="AV1813" s="114"/>
    </row>
    <row r="1814" spans="1:48" ht="22.5" customHeight="1" x14ac:dyDescent="0.25">
      <c r="A1814" s="93" t="str">
        <f t="shared" si="284"/>
        <v>1705.</v>
      </c>
      <c r="B1814" s="93">
        <v>4615</v>
      </c>
      <c r="C1814" s="222" t="s">
        <v>1301</v>
      </c>
      <c r="D1814" s="4">
        <v>1984</v>
      </c>
      <c r="E1814" s="9" t="s">
        <v>23</v>
      </c>
      <c r="F1814" s="4" t="s">
        <v>26</v>
      </c>
      <c r="G1814" s="10">
        <v>9</v>
      </c>
      <c r="H1814" s="10">
        <v>2</v>
      </c>
      <c r="I1814" s="26">
        <v>3860.9</v>
      </c>
      <c r="J1814" s="26">
        <v>3317.2</v>
      </c>
      <c r="K1814" s="26">
        <v>3317.2</v>
      </c>
      <c r="L1814" s="27">
        <v>171</v>
      </c>
      <c r="M1814" s="26">
        <f t="shared" si="287"/>
        <v>115620</v>
      </c>
      <c r="N1814" s="11"/>
      <c r="O1814" s="6"/>
      <c r="P1814" s="11"/>
      <c r="Q1814" s="11">
        <f t="shared" si="288"/>
        <v>115620</v>
      </c>
      <c r="R1814" s="11"/>
      <c r="S1814" s="35"/>
      <c r="T1814" s="11"/>
      <c r="U1814" s="11"/>
      <c r="V1814" s="11"/>
      <c r="W1814" s="11"/>
      <c r="X1814" s="11"/>
      <c r="Y1814" s="11"/>
      <c r="Z1814" s="11"/>
      <c r="AA1814" s="11">
        <v>112</v>
      </c>
      <c r="AB1814" s="11">
        <v>115620</v>
      </c>
      <c r="AC1814" s="11"/>
      <c r="AD1814" s="11"/>
      <c r="AE1814" s="11"/>
      <c r="AF1814" s="74"/>
      <c r="AG1814" s="29" t="s">
        <v>197</v>
      </c>
      <c r="AH1814" s="118"/>
      <c r="AI1814" s="170"/>
      <c r="AJ1814" s="182"/>
      <c r="AK1814" s="182"/>
      <c r="AL1814" s="182"/>
      <c r="AM1814" s="182"/>
      <c r="AN1814" s="182"/>
      <c r="AO1814" s="70">
        <f>MAX(AO$26:AO1813)+1</f>
        <v>1705</v>
      </c>
      <c r="AP1814" s="70" t="s">
        <v>142</v>
      </c>
      <c r="AQ1814" s="70" t="str">
        <f t="shared" si="285"/>
        <v>1705.</v>
      </c>
      <c r="AS1814" s="70"/>
      <c r="AV1814" s="114"/>
    </row>
    <row r="1815" spans="1:48" ht="22.5" customHeight="1" x14ac:dyDescent="0.25">
      <c r="A1815" s="93" t="str">
        <f t="shared" si="284"/>
        <v>1706.</v>
      </c>
      <c r="B1815" s="93">
        <v>4776</v>
      </c>
      <c r="C1815" s="226" t="s">
        <v>1292</v>
      </c>
      <c r="D1815" s="4">
        <v>1985</v>
      </c>
      <c r="E1815" s="9" t="s">
        <v>23</v>
      </c>
      <c r="F1815" s="4" t="s">
        <v>24</v>
      </c>
      <c r="G1815" s="10">
        <v>5</v>
      </c>
      <c r="H1815" s="10">
        <v>3</v>
      </c>
      <c r="I1815" s="26">
        <v>2279.8000000000002</v>
      </c>
      <c r="J1815" s="11">
        <v>2115.8000000000002</v>
      </c>
      <c r="K1815" s="26">
        <v>2115.8000000000002</v>
      </c>
      <c r="L1815" s="27">
        <v>95</v>
      </c>
      <c r="M1815" s="26">
        <f t="shared" si="287"/>
        <v>238544.29</v>
      </c>
      <c r="N1815" s="11"/>
      <c r="O1815" s="6"/>
      <c r="P1815" s="11"/>
      <c r="Q1815" s="11">
        <f t="shared" si="288"/>
        <v>238544.29</v>
      </c>
      <c r="R1815" s="11"/>
      <c r="S1815" s="35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>
        <v>238544.29</v>
      </c>
      <c r="AF1815" s="74"/>
      <c r="AG1815" s="29" t="s">
        <v>197</v>
      </c>
      <c r="AH1815" s="118"/>
      <c r="AI1815" s="170"/>
      <c r="AJ1815" s="182"/>
      <c r="AK1815" s="182"/>
      <c r="AL1815" s="182"/>
      <c r="AM1815" s="182"/>
      <c r="AN1815" s="182"/>
      <c r="AO1815" s="70">
        <f>MAX(AO$26:AO1814)+1</f>
        <v>1706</v>
      </c>
      <c r="AP1815" s="70" t="s">
        <v>142</v>
      </c>
      <c r="AQ1815" s="70" t="str">
        <f t="shared" si="285"/>
        <v>1706.</v>
      </c>
      <c r="AV1815" s="114"/>
    </row>
    <row r="1816" spans="1:48" ht="22.5" customHeight="1" x14ac:dyDescent="0.25">
      <c r="A1816" s="93" t="str">
        <f t="shared" si="284"/>
        <v>1707.</v>
      </c>
      <c r="B1816" s="93">
        <v>4301</v>
      </c>
      <c r="C1816" s="222" t="s">
        <v>1004</v>
      </c>
      <c r="D1816" s="4">
        <v>1985</v>
      </c>
      <c r="E1816" s="9" t="s">
        <v>23</v>
      </c>
      <c r="F1816" s="4" t="s">
        <v>26</v>
      </c>
      <c r="G1816" s="10">
        <v>9</v>
      </c>
      <c r="H1816" s="10">
        <v>3</v>
      </c>
      <c r="I1816" s="26">
        <v>5695.7</v>
      </c>
      <c r="J1816" s="26">
        <v>5581.6</v>
      </c>
      <c r="K1816" s="26">
        <v>5497.2</v>
      </c>
      <c r="L1816" s="27">
        <v>262</v>
      </c>
      <c r="M1816" s="26">
        <f t="shared" si="287"/>
        <v>5585776.4400000004</v>
      </c>
      <c r="N1816" s="11"/>
      <c r="O1816" s="6"/>
      <c r="P1816" s="11"/>
      <c r="Q1816" s="11">
        <f t="shared" si="288"/>
        <v>5585776.4400000004</v>
      </c>
      <c r="R1816" s="11"/>
      <c r="S1816" s="35">
        <v>3</v>
      </c>
      <c r="T1816" s="11">
        <v>5436526.4400000004</v>
      </c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74">
        <v>149250</v>
      </c>
      <c r="AG1816" s="29" t="s">
        <v>197</v>
      </c>
      <c r="AH1816" s="118"/>
      <c r="AI1816" s="170"/>
      <c r="AJ1816" s="182"/>
      <c r="AK1816" s="182"/>
      <c r="AL1816" s="182"/>
      <c r="AM1816" s="182"/>
      <c r="AN1816" s="182"/>
      <c r="AO1816" s="70">
        <f>MAX(AO$26:AO1815)+1</f>
        <v>1707</v>
      </c>
      <c r="AP1816" s="70" t="s">
        <v>142</v>
      </c>
      <c r="AQ1816" s="70" t="str">
        <f t="shared" si="285"/>
        <v>1707.</v>
      </c>
      <c r="AS1816" s="70"/>
      <c r="AV1816" s="114"/>
    </row>
    <row r="1817" spans="1:48" ht="22.5" customHeight="1" x14ac:dyDescent="0.25">
      <c r="A1817" s="93" t="str">
        <f t="shared" si="284"/>
        <v>1708.</v>
      </c>
      <c r="B1817" s="93">
        <v>4940</v>
      </c>
      <c r="C1817" s="226" t="s">
        <v>1295</v>
      </c>
      <c r="D1817" s="4">
        <v>1987</v>
      </c>
      <c r="E1817" s="9" t="s">
        <v>23</v>
      </c>
      <c r="F1817" s="4" t="s">
        <v>26</v>
      </c>
      <c r="G1817" s="10">
        <v>5</v>
      </c>
      <c r="H1817" s="10">
        <v>3</v>
      </c>
      <c r="I1817" s="26">
        <v>3682.9</v>
      </c>
      <c r="J1817" s="11">
        <v>3181</v>
      </c>
      <c r="K1817" s="26">
        <v>3181</v>
      </c>
      <c r="L1817" s="27">
        <v>162</v>
      </c>
      <c r="M1817" s="26">
        <f t="shared" si="287"/>
        <v>1017550</v>
      </c>
      <c r="N1817" s="11"/>
      <c r="O1817" s="6"/>
      <c r="P1817" s="11"/>
      <c r="Q1817" s="11">
        <f t="shared" si="288"/>
        <v>1017550</v>
      </c>
      <c r="R1817" s="11"/>
      <c r="S1817" s="35"/>
      <c r="T1817" s="11"/>
      <c r="U1817" s="11">
        <v>980</v>
      </c>
      <c r="V1817" s="11">
        <v>1017550</v>
      </c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74"/>
      <c r="AG1817" s="29" t="s">
        <v>197</v>
      </c>
      <c r="AH1817" s="118"/>
      <c r="AI1817" s="170"/>
      <c r="AJ1817" s="182"/>
      <c r="AK1817" s="182"/>
      <c r="AL1817" s="182"/>
      <c r="AM1817" s="182"/>
      <c r="AN1817" s="182"/>
      <c r="AO1817" s="70">
        <f>MAX(AO$26:AO1816)+1</f>
        <v>1708</v>
      </c>
      <c r="AP1817" s="70" t="s">
        <v>142</v>
      </c>
      <c r="AQ1817" s="70" t="str">
        <f t="shared" si="285"/>
        <v>1708.</v>
      </c>
      <c r="AV1817" s="114"/>
    </row>
    <row r="1818" spans="1:48" ht="22.5" customHeight="1" x14ac:dyDescent="0.25">
      <c r="A1818" s="93" t="str">
        <f t="shared" si="284"/>
        <v>1709.</v>
      </c>
      <c r="B1818" s="93">
        <v>5165</v>
      </c>
      <c r="C1818" s="222" t="s">
        <v>1082</v>
      </c>
      <c r="D1818" s="4">
        <v>1990</v>
      </c>
      <c r="E1818" s="9" t="s">
        <v>23</v>
      </c>
      <c r="F1818" s="4" t="s">
        <v>26</v>
      </c>
      <c r="G1818" s="10">
        <v>9</v>
      </c>
      <c r="H1818" s="10">
        <v>8</v>
      </c>
      <c r="I1818" s="26">
        <v>17469.099999999999</v>
      </c>
      <c r="J1818" s="26">
        <v>17469.099999999999</v>
      </c>
      <c r="K1818" s="26">
        <v>17469.099999999999</v>
      </c>
      <c r="L1818" s="27">
        <v>838</v>
      </c>
      <c r="M1818" s="26">
        <f t="shared" si="287"/>
        <v>7452511</v>
      </c>
      <c r="N1818" s="11"/>
      <c r="O1818" s="6"/>
      <c r="P1818" s="11"/>
      <c r="Q1818" s="11">
        <f t="shared" si="288"/>
        <v>7452511</v>
      </c>
      <c r="R1818" s="11">
        <f>4000437+3452074</f>
        <v>7452511</v>
      </c>
      <c r="S1818" s="35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74"/>
      <c r="AG1818" s="29" t="s">
        <v>197</v>
      </c>
      <c r="AH1818" s="118"/>
      <c r="AI1818" s="170"/>
      <c r="AJ1818" s="182" t="s">
        <v>1415</v>
      </c>
      <c r="AK1818" s="182"/>
      <c r="AL1818" s="182"/>
      <c r="AM1818" s="182"/>
      <c r="AN1818" s="182"/>
      <c r="AO1818" s="70">
        <f>MAX(AO$26:AO1817)+1</f>
        <v>1709</v>
      </c>
      <c r="AP1818" s="70" t="s">
        <v>142</v>
      </c>
      <c r="AQ1818" s="70" t="str">
        <f t="shared" si="285"/>
        <v>1709.</v>
      </c>
      <c r="AS1818" s="70"/>
      <c r="AV1818" s="114"/>
    </row>
    <row r="1819" spans="1:48" ht="22.5" customHeight="1" x14ac:dyDescent="0.25">
      <c r="A1819" s="93" t="str">
        <f t="shared" si="284"/>
        <v>1710.</v>
      </c>
      <c r="B1819" s="93">
        <v>5428</v>
      </c>
      <c r="C1819" s="222" t="s">
        <v>1332</v>
      </c>
      <c r="D1819" s="4">
        <v>1991</v>
      </c>
      <c r="E1819" s="9" t="s">
        <v>23</v>
      </c>
      <c r="F1819" s="4" t="s">
        <v>24</v>
      </c>
      <c r="G1819" s="10">
        <v>5</v>
      </c>
      <c r="H1819" s="10">
        <v>4</v>
      </c>
      <c r="I1819" s="26">
        <v>2827.7</v>
      </c>
      <c r="J1819" s="11">
        <v>2827.7</v>
      </c>
      <c r="K1819" s="26">
        <v>2827.7</v>
      </c>
      <c r="L1819" s="27">
        <v>117</v>
      </c>
      <c r="M1819" s="26">
        <f t="shared" si="287"/>
        <v>1825185.6360000002</v>
      </c>
      <c r="N1819" s="11"/>
      <c r="O1819" s="6"/>
      <c r="P1819" s="11"/>
      <c r="Q1819" s="11">
        <f t="shared" si="288"/>
        <v>1825185.6360000002</v>
      </c>
      <c r="R1819" s="11"/>
      <c r="S1819" s="35"/>
      <c r="T1819" s="11"/>
      <c r="U1819" s="11">
        <v>988.2</v>
      </c>
      <c r="V1819" s="11">
        <f>U1819*1846.98</f>
        <v>1825185.6360000002</v>
      </c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74"/>
      <c r="AG1819" s="29" t="s">
        <v>197</v>
      </c>
      <c r="AH1819" s="118"/>
      <c r="AI1819" s="170"/>
      <c r="AJ1819" s="182"/>
      <c r="AK1819" s="182"/>
      <c r="AL1819" s="182"/>
      <c r="AM1819" s="182"/>
      <c r="AN1819" s="182"/>
      <c r="AO1819" s="70">
        <f>MAX(AO$26:AO1818)+1</f>
        <v>1710</v>
      </c>
      <c r="AP1819" s="70" t="s">
        <v>142</v>
      </c>
      <c r="AQ1819" s="70" t="str">
        <f t="shared" si="285"/>
        <v>1710.</v>
      </c>
      <c r="AV1819" s="114"/>
    </row>
    <row r="1820" spans="1:48" ht="22.5" customHeight="1" x14ac:dyDescent="0.25">
      <c r="A1820" s="93" t="str">
        <f t="shared" si="284"/>
        <v>1711.</v>
      </c>
      <c r="B1820" s="93">
        <v>4686</v>
      </c>
      <c r="C1820" s="222" t="s">
        <v>1313</v>
      </c>
      <c r="D1820" s="4">
        <v>1994</v>
      </c>
      <c r="E1820" s="4" t="s">
        <v>23</v>
      </c>
      <c r="F1820" s="4" t="s">
        <v>24</v>
      </c>
      <c r="G1820" s="4">
        <v>5</v>
      </c>
      <c r="H1820" s="4">
        <v>6</v>
      </c>
      <c r="I1820" s="18">
        <v>4111.2</v>
      </c>
      <c r="J1820" s="18">
        <v>4111.2</v>
      </c>
      <c r="K1820" s="18">
        <v>4111.2</v>
      </c>
      <c r="L1820" s="4">
        <v>195</v>
      </c>
      <c r="M1820" s="26">
        <f t="shared" si="287"/>
        <v>420000</v>
      </c>
      <c r="N1820" s="125"/>
      <c r="O1820" s="125"/>
      <c r="P1820" s="125"/>
      <c r="Q1820" s="11">
        <f t="shared" si="288"/>
        <v>420000</v>
      </c>
      <c r="R1820" s="11"/>
      <c r="S1820" s="124"/>
      <c r="T1820" s="125"/>
      <c r="U1820" s="11"/>
      <c r="V1820" s="11"/>
      <c r="W1820" s="125"/>
      <c r="X1820" s="125"/>
      <c r="Y1820" s="125"/>
      <c r="Z1820" s="125"/>
      <c r="AA1820" s="125"/>
      <c r="AB1820" s="125"/>
      <c r="AC1820" s="126"/>
      <c r="AD1820" s="126"/>
      <c r="AE1820" s="11">
        <v>420000</v>
      </c>
      <c r="AF1820" s="214"/>
      <c r="AG1820" s="29" t="s">
        <v>197</v>
      </c>
      <c r="AH1820" s="118"/>
      <c r="AI1820" s="164"/>
      <c r="AJ1820" s="89"/>
      <c r="AK1820" s="89"/>
      <c r="AL1820" s="89"/>
      <c r="AM1820" s="89"/>
      <c r="AN1820" s="89"/>
      <c r="AO1820" s="70">
        <f>MAX(AO$26:AO1819)+1</f>
        <v>1711</v>
      </c>
      <c r="AP1820" s="70" t="s">
        <v>142</v>
      </c>
      <c r="AQ1820" s="70" t="str">
        <f t="shared" si="285"/>
        <v>1711.</v>
      </c>
      <c r="AV1820" s="114"/>
    </row>
    <row r="1821" spans="1:48" ht="22.5" customHeight="1" x14ac:dyDescent="0.25">
      <c r="A1821" s="93" t="str">
        <f t="shared" si="284"/>
        <v>1712.</v>
      </c>
      <c r="B1821" s="93">
        <v>4802</v>
      </c>
      <c r="C1821" s="222" t="s">
        <v>1138</v>
      </c>
      <c r="D1821" s="4">
        <v>1998</v>
      </c>
      <c r="E1821" s="9" t="s">
        <v>23</v>
      </c>
      <c r="F1821" s="4" t="s">
        <v>24</v>
      </c>
      <c r="G1821" s="10">
        <v>5</v>
      </c>
      <c r="H1821" s="10">
        <v>2</v>
      </c>
      <c r="I1821" s="26">
        <v>3619.1</v>
      </c>
      <c r="J1821" s="11">
        <v>3542.6</v>
      </c>
      <c r="K1821" s="26">
        <v>2814.4</v>
      </c>
      <c r="L1821" s="27">
        <v>153</v>
      </c>
      <c r="M1821" s="26">
        <f t="shared" si="287"/>
        <v>2022443.1</v>
      </c>
      <c r="N1821" s="11"/>
      <c r="O1821" s="6"/>
      <c r="P1821" s="11"/>
      <c r="Q1821" s="11">
        <f t="shared" si="288"/>
        <v>2022443.1</v>
      </c>
      <c r="R1821" s="11"/>
      <c r="S1821" s="35"/>
      <c r="T1821" s="11"/>
      <c r="U1821" s="11">
        <v>1095</v>
      </c>
      <c r="V1821" s="11">
        <v>2022443.1</v>
      </c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74"/>
      <c r="AG1821" s="29" t="s">
        <v>197</v>
      </c>
      <c r="AH1821" s="118"/>
      <c r="AI1821" s="170"/>
      <c r="AJ1821" s="182"/>
      <c r="AK1821" s="182"/>
      <c r="AL1821" s="182"/>
      <c r="AM1821" s="182"/>
      <c r="AN1821" s="182"/>
      <c r="AO1821" s="70">
        <f>MAX(AO$26:AO1820)+1</f>
        <v>1712</v>
      </c>
      <c r="AP1821" s="70" t="s">
        <v>142</v>
      </c>
      <c r="AQ1821" s="70" t="str">
        <f t="shared" si="285"/>
        <v>1712.</v>
      </c>
      <c r="AV1821" s="114"/>
    </row>
    <row r="1822" spans="1:48" ht="22.5" customHeight="1" x14ac:dyDescent="0.25">
      <c r="A1822" s="93" t="str">
        <f t="shared" si="284"/>
        <v>1713.</v>
      </c>
      <c r="B1822" s="93">
        <v>5192</v>
      </c>
      <c r="C1822" s="222" t="s">
        <v>1322</v>
      </c>
      <c r="D1822" s="4">
        <v>2001</v>
      </c>
      <c r="E1822" s="4" t="s">
        <v>23</v>
      </c>
      <c r="F1822" s="4" t="s">
        <v>24</v>
      </c>
      <c r="G1822" s="4">
        <v>10</v>
      </c>
      <c r="H1822" s="4">
        <v>3</v>
      </c>
      <c r="I1822" s="18">
        <v>5743.8</v>
      </c>
      <c r="J1822" s="18">
        <v>3204.5</v>
      </c>
      <c r="K1822" s="18">
        <v>3204.5</v>
      </c>
      <c r="L1822" s="4">
        <v>195</v>
      </c>
      <c r="M1822" s="26">
        <f t="shared" si="287"/>
        <v>391000</v>
      </c>
      <c r="N1822" s="135"/>
      <c r="O1822" s="135"/>
      <c r="P1822" s="135"/>
      <c r="Q1822" s="11">
        <f t="shared" si="288"/>
        <v>391000</v>
      </c>
      <c r="R1822" s="11"/>
      <c r="S1822" s="136"/>
      <c r="T1822" s="135"/>
      <c r="U1822" s="11"/>
      <c r="V1822" s="11"/>
      <c r="W1822" s="135"/>
      <c r="X1822" s="135"/>
      <c r="Y1822" s="26">
        <v>130</v>
      </c>
      <c r="Z1822" s="26">
        <v>391000</v>
      </c>
      <c r="AA1822" s="135"/>
      <c r="AB1822" s="135"/>
      <c r="AC1822" s="126"/>
      <c r="AD1822" s="126"/>
      <c r="AE1822" s="11"/>
      <c r="AF1822" s="214"/>
      <c r="AG1822" s="29" t="s">
        <v>197</v>
      </c>
      <c r="AH1822" s="118"/>
      <c r="AI1822" s="164"/>
      <c r="AJ1822" s="89"/>
      <c r="AK1822" s="89"/>
      <c r="AL1822" s="89"/>
      <c r="AM1822" s="89"/>
      <c r="AN1822" s="89"/>
      <c r="AO1822" s="70">
        <f>MAX(AO$26:AO1821)+1</f>
        <v>1713</v>
      </c>
      <c r="AP1822" s="70" t="s">
        <v>142</v>
      </c>
      <c r="AQ1822" s="70" t="str">
        <f t="shared" si="285"/>
        <v>1713.</v>
      </c>
      <c r="AV1822" s="114"/>
    </row>
    <row r="1823" spans="1:48" ht="22.5" customHeight="1" x14ac:dyDescent="0.25">
      <c r="A1823" s="93" t="str">
        <f t="shared" si="284"/>
        <v>1714.</v>
      </c>
      <c r="B1823" s="93">
        <v>5053</v>
      </c>
      <c r="C1823" s="222" t="s">
        <v>1296</v>
      </c>
      <c r="D1823" s="4">
        <v>2004</v>
      </c>
      <c r="E1823" s="4" t="s">
        <v>23</v>
      </c>
      <c r="F1823" s="4" t="s">
        <v>24</v>
      </c>
      <c r="G1823" s="4">
        <v>4</v>
      </c>
      <c r="H1823" s="4">
        <v>2</v>
      </c>
      <c r="I1823" s="18">
        <v>1896.4</v>
      </c>
      <c r="J1823" s="18">
        <v>1168.7</v>
      </c>
      <c r="K1823" s="18">
        <v>1168.7</v>
      </c>
      <c r="L1823" s="4">
        <v>46</v>
      </c>
      <c r="M1823" s="26">
        <f t="shared" si="287"/>
        <v>232000</v>
      </c>
      <c r="N1823" s="125"/>
      <c r="O1823" s="125"/>
      <c r="P1823" s="125"/>
      <c r="Q1823" s="11">
        <f t="shared" si="288"/>
        <v>232000</v>
      </c>
      <c r="R1823" s="11"/>
      <c r="S1823" s="124"/>
      <c r="T1823" s="125"/>
      <c r="U1823" s="11"/>
      <c r="V1823" s="11"/>
      <c r="W1823" s="125"/>
      <c r="X1823" s="125"/>
      <c r="Y1823" s="125"/>
      <c r="Z1823" s="125"/>
      <c r="AA1823" s="125"/>
      <c r="AB1823" s="125"/>
      <c r="AC1823" s="126"/>
      <c r="AD1823" s="126"/>
      <c r="AE1823" s="11">
        <v>232000</v>
      </c>
      <c r="AF1823" s="214"/>
      <c r="AG1823" s="29" t="s">
        <v>197</v>
      </c>
      <c r="AH1823" s="118"/>
      <c r="AI1823" s="164"/>
      <c r="AJ1823" s="89"/>
      <c r="AK1823" s="89"/>
      <c r="AL1823" s="89"/>
      <c r="AM1823" s="89"/>
      <c r="AN1823" s="89"/>
      <c r="AO1823" s="70">
        <f>MAX(AO$26:AO1822)+1</f>
        <v>1714</v>
      </c>
      <c r="AP1823" s="70" t="s">
        <v>142</v>
      </c>
      <c r="AQ1823" s="70" t="str">
        <f t="shared" si="285"/>
        <v>1714.</v>
      </c>
      <c r="AV1823" s="114"/>
    </row>
    <row r="1824" spans="1:48" ht="22.5" customHeight="1" x14ac:dyDescent="0.25">
      <c r="A1824" s="93" t="str">
        <f t="shared" si="284"/>
        <v>1715.</v>
      </c>
      <c r="B1824" s="93">
        <v>4709</v>
      </c>
      <c r="C1824" s="222" t="s">
        <v>1285</v>
      </c>
      <c r="D1824" s="4">
        <v>2004</v>
      </c>
      <c r="E1824" s="4" t="s">
        <v>23</v>
      </c>
      <c r="F1824" s="4" t="s">
        <v>26</v>
      </c>
      <c r="G1824" s="4">
        <v>9</v>
      </c>
      <c r="H1824" s="4">
        <v>3</v>
      </c>
      <c r="I1824" s="18">
        <v>6643.2</v>
      </c>
      <c r="J1824" s="18">
        <v>5643.6</v>
      </c>
      <c r="K1824" s="18">
        <v>5643.6</v>
      </c>
      <c r="L1824" s="4">
        <v>208</v>
      </c>
      <c r="M1824" s="11">
        <f t="shared" si="287"/>
        <v>1594161.6600000001</v>
      </c>
      <c r="N1824" s="125"/>
      <c r="O1824" s="125"/>
      <c r="P1824" s="125"/>
      <c r="Q1824" s="11">
        <f t="shared" si="288"/>
        <v>1594161.6600000001</v>
      </c>
      <c r="R1824" s="11">
        <f>1165163.51+428998.15</f>
        <v>1594161.6600000001</v>
      </c>
      <c r="S1824" s="124"/>
      <c r="T1824" s="125"/>
      <c r="U1824" s="125"/>
      <c r="V1824" s="125"/>
      <c r="W1824" s="125"/>
      <c r="X1824" s="125"/>
      <c r="Y1824" s="125"/>
      <c r="Z1824" s="125"/>
      <c r="AA1824" s="125"/>
      <c r="AB1824" s="125"/>
      <c r="AC1824" s="126"/>
      <c r="AD1824" s="126"/>
      <c r="AE1824" s="125"/>
      <c r="AF1824" s="214"/>
      <c r="AG1824" s="29" t="s">
        <v>197</v>
      </c>
      <c r="AH1824" s="118"/>
      <c r="AI1824" s="164"/>
      <c r="AJ1824" s="89" t="s">
        <v>1402</v>
      </c>
      <c r="AK1824" s="89"/>
      <c r="AL1824" s="89"/>
      <c r="AM1824" s="89"/>
      <c r="AN1824" s="89"/>
      <c r="AO1824" s="70">
        <f>MAX(AO$26:AO1823)+1</f>
        <v>1715</v>
      </c>
      <c r="AP1824" s="70" t="s">
        <v>142</v>
      </c>
      <c r="AQ1824" s="70" t="str">
        <f t="shared" si="285"/>
        <v>1715.</v>
      </c>
      <c r="AS1824" s="70"/>
      <c r="AV1824" s="114"/>
    </row>
    <row r="1825" spans="1:48" ht="22.5" customHeight="1" x14ac:dyDescent="0.25">
      <c r="A1825" s="93" t="str">
        <f t="shared" si="284"/>
        <v>1716.</v>
      </c>
      <c r="B1825" s="93">
        <v>4710</v>
      </c>
      <c r="C1825" s="222" t="s">
        <v>1309</v>
      </c>
      <c r="D1825" s="4">
        <v>2004</v>
      </c>
      <c r="E1825" s="9" t="s">
        <v>23</v>
      </c>
      <c r="F1825" s="4" t="s">
        <v>26</v>
      </c>
      <c r="G1825" s="10">
        <v>9</v>
      </c>
      <c r="H1825" s="10">
        <v>4</v>
      </c>
      <c r="I1825" s="26">
        <v>8843.5999999999985</v>
      </c>
      <c r="J1825" s="26">
        <v>7560.3</v>
      </c>
      <c r="K1825" s="26">
        <v>7560.3</v>
      </c>
      <c r="L1825" s="27">
        <v>344</v>
      </c>
      <c r="M1825" s="26">
        <f t="shared" si="287"/>
        <v>1619360.68</v>
      </c>
      <c r="N1825" s="11"/>
      <c r="O1825" s="6"/>
      <c r="P1825" s="11"/>
      <c r="Q1825" s="11">
        <f t="shared" si="288"/>
        <v>1619360.68</v>
      </c>
      <c r="R1825" s="11">
        <v>1619360.68</v>
      </c>
      <c r="S1825" s="35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74"/>
      <c r="AG1825" s="29" t="s">
        <v>197</v>
      </c>
      <c r="AH1825" s="118"/>
      <c r="AI1825" s="170"/>
      <c r="AJ1825" s="182" t="s">
        <v>1396</v>
      </c>
      <c r="AK1825" s="182"/>
      <c r="AL1825" s="182"/>
      <c r="AM1825" s="182"/>
      <c r="AN1825" s="182"/>
      <c r="AO1825" s="70">
        <f>MAX(AO$26:AO1824)+1</f>
        <v>1716</v>
      </c>
      <c r="AP1825" s="70" t="s">
        <v>142</v>
      </c>
      <c r="AQ1825" s="70" t="str">
        <f t="shared" si="285"/>
        <v>1716.</v>
      </c>
      <c r="AS1825" s="70"/>
      <c r="AV1825" s="114"/>
    </row>
    <row r="1826" spans="1:48" ht="22.5" customHeight="1" x14ac:dyDescent="0.25">
      <c r="A1826" s="93" t="str">
        <f t="shared" si="284"/>
        <v>1717.</v>
      </c>
      <c r="B1826" s="93">
        <v>5199</v>
      </c>
      <c r="C1826" s="222" t="s">
        <v>1308</v>
      </c>
      <c r="D1826" s="4">
        <v>2007</v>
      </c>
      <c r="E1826" s="9" t="s">
        <v>23</v>
      </c>
      <c r="F1826" s="4" t="s">
        <v>24</v>
      </c>
      <c r="G1826" s="10">
        <v>10</v>
      </c>
      <c r="H1826" s="10">
        <v>4</v>
      </c>
      <c r="I1826" s="26">
        <v>5024</v>
      </c>
      <c r="J1826" s="26">
        <v>4362.8999999999996</v>
      </c>
      <c r="K1826" s="26">
        <v>4362.8999999999996</v>
      </c>
      <c r="L1826" s="27">
        <v>199</v>
      </c>
      <c r="M1826" s="26">
        <f t="shared" si="287"/>
        <v>741340</v>
      </c>
      <c r="N1826" s="11"/>
      <c r="O1826" s="6"/>
      <c r="P1826" s="11"/>
      <c r="Q1826" s="11">
        <f t="shared" si="288"/>
        <v>741340</v>
      </c>
      <c r="R1826" s="11">
        <v>741340</v>
      </c>
      <c r="S1826" s="35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74"/>
      <c r="AG1826" s="29" t="s">
        <v>197</v>
      </c>
      <c r="AH1826" s="118"/>
      <c r="AI1826" s="170"/>
      <c r="AJ1826" s="182" t="s">
        <v>1399</v>
      </c>
      <c r="AK1826" s="182"/>
      <c r="AL1826" s="182"/>
      <c r="AM1826" s="182"/>
      <c r="AN1826" s="182"/>
      <c r="AO1826" s="70">
        <f>MAX(AO$26:AO1825)+1</f>
        <v>1717</v>
      </c>
      <c r="AP1826" s="70" t="s">
        <v>142</v>
      </c>
      <c r="AQ1826" s="70" t="str">
        <f t="shared" si="285"/>
        <v>1717.</v>
      </c>
      <c r="AS1826" s="70"/>
      <c r="AV1826" s="114"/>
    </row>
    <row r="1827" spans="1:48" ht="22.5" customHeight="1" x14ac:dyDescent="0.25">
      <c r="A1827" s="93" t="str">
        <f t="shared" si="284"/>
        <v>1718.</v>
      </c>
      <c r="B1827" s="93">
        <v>5439</v>
      </c>
      <c r="C1827" s="222" t="s">
        <v>987</v>
      </c>
      <c r="D1827" s="4">
        <v>1997</v>
      </c>
      <c r="E1827" s="9" t="s">
        <v>23</v>
      </c>
      <c r="F1827" s="4" t="s">
        <v>24</v>
      </c>
      <c r="G1827" s="10">
        <v>3</v>
      </c>
      <c r="H1827" s="10">
        <v>2</v>
      </c>
      <c r="I1827" s="26">
        <v>1522.3</v>
      </c>
      <c r="J1827" s="26">
        <v>1522.3</v>
      </c>
      <c r="K1827" s="26">
        <v>1522.3</v>
      </c>
      <c r="L1827" s="27">
        <v>84</v>
      </c>
      <c r="M1827" s="26">
        <f t="shared" si="287"/>
        <v>60799.32</v>
      </c>
      <c r="N1827" s="11"/>
      <c r="O1827" s="6"/>
      <c r="P1827" s="11"/>
      <c r="Q1827" s="11">
        <f t="shared" si="288"/>
        <v>60799.32</v>
      </c>
      <c r="R1827" s="11"/>
      <c r="S1827" s="35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>
        <v>60799.32</v>
      </c>
      <c r="AF1827" s="74"/>
      <c r="AG1827" s="29" t="s">
        <v>197</v>
      </c>
      <c r="AH1827" s="118"/>
      <c r="AI1827" s="170"/>
      <c r="AJ1827" s="182"/>
      <c r="AK1827" s="182"/>
      <c r="AL1827" s="182"/>
      <c r="AM1827" s="182"/>
      <c r="AN1827" s="182"/>
      <c r="AO1827" s="70">
        <f>MAX(AO$26:AO1826)+1</f>
        <v>1718</v>
      </c>
      <c r="AP1827" s="70" t="s">
        <v>142</v>
      </c>
      <c r="AQ1827" s="70" t="str">
        <f t="shared" si="285"/>
        <v>1718.</v>
      </c>
      <c r="AS1827" s="70"/>
      <c r="AV1827" s="114"/>
    </row>
    <row r="1828" spans="1:48" ht="22.5" customHeight="1" x14ac:dyDescent="0.25">
      <c r="A1828" s="93" t="str">
        <f t="shared" si="284"/>
        <v>1719.</v>
      </c>
      <c r="B1828" s="93">
        <v>4891</v>
      </c>
      <c r="C1828" s="222" t="s">
        <v>2342</v>
      </c>
      <c r="D1828" s="4">
        <v>1987</v>
      </c>
      <c r="E1828" s="9" t="s">
        <v>23</v>
      </c>
      <c r="F1828" s="4" t="s">
        <v>24</v>
      </c>
      <c r="G1828" s="10">
        <v>5</v>
      </c>
      <c r="H1828" s="10">
        <v>3</v>
      </c>
      <c r="I1828" s="26">
        <v>3481.8</v>
      </c>
      <c r="J1828" s="26">
        <v>3174.5</v>
      </c>
      <c r="K1828" s="26">
        <v>2775.5</v>
      </c>
      <c r="L1828" s="27">
        <v>129</v>
      </c>
      <c r="M1828" s="26">
        <f t="shared" si="287"/>
        <v>520000</v>
      </c>
      <c r="N1828" s="11"/>
      <c r="O1828" s="6"/>
      <c r="P1828" s="11"/>
      <c r="Q1828" s="11">
        <f t="shared" si="288"/>
        <v>520000</v>
      </c>
      <c r="R1828" s="11"/>
      <c r="S1828" s="35"/>
      <c r="T1828" s="11"/>
      <c r="U1828" s="11"/>
      <c r="V1828" s="11"/>
      <c r="W1828" s="11"/>
      <c r="X1828" s="11"/>
      <c r="Y1828" s="11">
        <v>906.52</v>
      </c>
      <c r="Z1828" s="11">
        <v>520000</v>
      </c>
      <c r="AA1828" s="11"/>
      <c r="AB1828" s="11"/>
      <c r="AC1828" s="11"/>
      <c r="AD1828" s="11"/>
      <c r="AE1828" s="11"/>
      <c r="AF1828" s="74"/>
      <c r="AG1828" s="29" t="s">
        <v>197</v>
      </c>
      <c r="AH1828" s="118"/>
      <c r="AI1828" s="170"/>
      <c r="AJ1828" s="182"/>
      <c r="AK1828" s="182"/>
      <c r="AL1828" s="182"/>
      <c r="AM1828" s="182"/>
      <c r="AN1828" s="182"/>
      <c r="AO1828" s="70">
        <f>MAX(AO$26:AO1827)+1</f>
        <v>1719</v>
      </c>
      <c r="AP1828" s="70" t="s">
        <v>142</v>
      </c>
      <c r="AQ1828" s="70" t="str">
        <f t="shared" si="285"/>
        <v>1719.</v>
      </c>
      <c r="AS1828" s="70"/>
      <c r="AV1828" s="114"/>
    </row>
    <row r="1829" spans="1:48" ht="22.5" customHeight="1" x14ac:dyDescent="0.25">
      <c r="A1829" s="93" t="str">
        <f t="shared" si="284"/>
        <v/>
      </c>
      <c r="B1829" s="93"/>
      <c r="C1829" s="236" t="s">
        <v>189</v>
      </c>
      <c r="D1829" s="4"/>
      <c r="E1829" s="20"/>
      <c r="F1829" s="4"/>
      <c r="G1829" s="10"/>
      <c r="H1829" s="10"/>
      <c r="I1829" s="28">
        <f>SUM(I1830:I1896)</f>
        <v>273299</v>
      </c>
      <c r="J1829" s="28">
        <f>SUM(J1830:J1896)</f>
        <v>219645.99999999997</v>
      </c>
      <c r="K1829" s="28">
        <f>SUM(K1830:K1896)</f>
        <v>215054.49999999997</v>
      </c>
      <c r="L1829" s="34">
        <f>SUM(L1830:L1896)</f>
        <v>11226</v>
      </c>
      <c r="M1829" s="28">
        <f>SUM(M1830:M1896)</f>
        <v>113380570.39999999</v>
      </c>
      <c r="N1829" s="28"/>
      <c r="O1829" s="28"/>
      <c r="P1829" s="28">
        <f t="shared" ref="P1829:V1829" si="289">SUM(P1830:P1896)</f>
        <v>7389064.9100000001</v>
      </c>
      <c r="Q1829" s="28">
        <f t="shared" si="289"/>
        <v>105991505.48999999</v>
      </c>
      <c r="R1829" s="28">
        <f t="shared" si="289"/>
        <v>30509722.309999999</v>
      </c>
      <c r="S1829" s="235">
        <f t="shared" si="289"/>
        <v>19</v>
      </c>
      <c r="T1829" s="28">
        <f t="shared" si="289"/>
        <v>34456930.329999998</v>
      </c>
      <c r="U1829" s="28">
        <f t="shared" si="289"/>
        <v>7836.2</v>
      </c>
      <c r="V1829" s="28">
        <f t="shared" si="289"/>
        <v>20571517.68</v>
      </c>
      <c r="W1829" s="28"/>
      <c r="X1829" s="28"/>
      <c r="Y1829" s="28">
        <f>SUM(Y1830:Y1896)</f>
        <v>21734.310881959944</v>
      </c>
      <c r="Z1829" s="28">
        <f>SUM(Z1830:Z1896)</f>
        <v>20515670.390000001</v>
      </c>
      <c r="AA1829" s="28">
        <f>SUM(AA1830:AA1896)</f>
        <v>1097.7</v>
      </c>
      <c r="AB1829" s="28">
        <f>SUM(AB1830:AB1896)</f>
        <v>3758896.16</v>
      </c>
      <c r="AC1829" s="28"/>
      <c r="AD1829" s="28"/>
      <c r="AE1829" s="28">
        <f>SUM(AE1830:AE1896)</f>
        <v>1745498.23</v>
      </c>
      <c r="AF1829" s="28">
        <f>SUM(AF1830:AF1896)</f>
        <v>1822335.2999999998</v>
      </c>
      <c r="AG1829" s="28"/>
      <c r="AH1829" s="177"/>
      <c r="AI1829" s="163"/>
      <c r="AJ1829" s="182"/>
      <c r="AK1829" s="182"/>
      <c r="AL1829" s="182"/>
      <c r="AM1829" s="182"/>
      <c r="AN1829" s="182"/>
      <c r="AQ1829" s="70" t="str">
        <f t="shared" si="285"/>
        <v/>
      </c>
      <c r="AR1829" s="70"/>
      <c r="AS1829" s="70"/>
      <c r="AV1829" s="114"/>
    </row>
    <row r="1830" spans="1:48" ht="22.5" customHeight="1" x14ac:dyDescent="0.25">
      <c r="A1830" s="93" t="str">
        <f t="shared" si="284"/>
        <v>1720.</v>
      </c>
      <c r="B1830" s="93">
        <v>5263</v>
      </c>
      <c r="C1830" s="222" t="s">
        <v>969</v>
      </c>
      <c r="D1830" s="4">
        <v>1856</v>
      </c>
      <c r="E1830" s="4" t="s">
        <v>23</v>
      </c>
      <c r="F1830" s="4" t="s">
        <v>24</v>
      </c>
      <c r="G1830" s="4">
        <v>2</v>
      </c>
      <c r="H1830" s="4">
        <v>1</v>
      </c>
      <c r="I1830" s="18">
        <v>584.70000000000005</v>
      </c>
      <c r="J1830" s="18">
        <v>359.9</v>
      </c>
      <c r="K1830" s="18">
        <v>359.9</v>
      </c>
      <c r="L1830" s="4">
        <v>19</v>
      </c>
      <c r="M1830" s="26">
        <f t="shared" ref="M1830:M1860" si="290">R1830+T1830+V1830+X1830+Z1830+AB1830+AE1830+AF1830</f>
        <v>203896.21</v>
      </c>
      <c r="N1830" s="126"/>
      <c r="O1830" s="126"/>
      <c r="P1830" s="126"/>
      <c r="Q1830" s="11">
        <f>M1830</f>
        <v>203896.21</v>
      </c>
      <c r="R1830" s="11">
        <v>203896.21</v>
      </c>
      <c r="S1830" s="124"/>
      <c r="T1830" s="125"/>
      <c r="U1830" s="11"/>
      <c r="V1830" s="11"/>
      <c r="W1830" s="11"/>
      <c r="X1830" s="11"/>
      <c r="Y1830" s="18"/>
      <c r="Z1830" s="18"/>
      <c r="AA1830" s="125"/>
      <c r="AB1830" s="125"/>
      <c r="AC1830" s="126"/>
      <c r="AD1830" s="126"/>
      <c r="AE1830" s="11"/>
      <c r="AF1830" s="74"/>
      <c r="AG1830" s="29" t="s">
        <v>197</v>
      </c>
      <c r="AH1830" s="118"/>
      <c r="AI1830" s="164"/>
      <c r="AJ1830" s="89" t="s">
        <v>1405</v>
      </c>
      <c r="AK1830" s="89"/>
      <c r="AL1830" s="89"/>
      <c r="AM1830" s="89"/>
      <c r="AN1830" s="89"/>
      <c r="AO1830" s="70">
        <f>MAX(AO$26:AO1829)+1</f>
        <v>1720</v>
      </c>
      <c r="AP1830" s="70" t="s">
        <v>142</v>
      </c>
      <c r="AQ1830" s="70" t="str">
        <f t="shared" si="285"/>
        <v>1720.</v>
      </c>
      <c r="AV1830" s="114"/>
    </row>
    <row r="1831" spans="1:48" ht="22.5" customHeight="1" x14ac:dyDescent="0.25">
      <c r="A1831" s="93" t="str">
        <f t="shared" si="284"/>
        <v>1721.</v>
      </c>
      <c r="B1831" s="93">
        <v>4634</v>
      </c>
      <c r="C1831" s="226" t="s">
        <v>1043</v>
      </c>
      <c r="D1831" s="4">
        <v>1917</v>
      </c>
      <c r="E1831" s="9" t="s">
        <v>23</v>
      </c>
      <c r="F1831" s="4" t="s">
        <v>24</v>
      </c>
      <c r="G1831" s="10">
        <v>2</v>
      </c>
      <c r="H1831" s="10">
        <v>1</v>
      </c>
      <c r="I1831" s="26">
        <v>289.5</v>
      </c>
      <c r="J1831" s="26">
        <v>190.9</v>
      </c>
      <c r="K1831" s="26">
        <v>190.9</v>
      </c>
      <c r="L1831" s="27">
        <v>13</v>
      </c>
      <c r="M1831" s="26">
        <f t="shared" si="290"/>
        <v>658888</v>
      </c>
      <c r="N1831" s="11"/>
      <c r="O1831" s="6"/>
      <c r="P1831" s="11">
        <v>658888</v>
      </c>
      <c r="Q1831" s="11"/>
      <c r="R1831" s="11"/>
      <c r="S1831" s="35"/>
      <c r="T1831" s="11"/>
      <c r="U1831" s="11"/>
      <c r="V1831" s="11"/>
      <c r="W1831" s="11"/>
      <c r="X1831" s="11"/>
      <c r="Y1831" s="11">
        <v>115</v>
      </c>
      <c r="Z1831" s="11">
        <v>658888</v>
      </c>
      <c r="AA1831" s="11"/>
      <c r="AB1831" s="11"/>
      <c r="AC1831" s="11"/>
      <c r="AD1831" s="11"/>
      <c r="AE1831" s="11"/>
      <c r="AF1831" s="74"/>
      <c r="AG1831" s="29" t="s">
        <v>197</v>
      </c>
      <c r="AH1831" s="118"/>
      <c r="AI1831" s="170"/>
      <c r="AJ1831" s="182"/>
      <c r="AK1831" s="182"/>
      <c r="AL1831" s="182"/>
      <c r="AM1831" s="182"/>
      <c r="AN1831" s="182"/>
      <c r="AO1831" s="70">
        <f>MAX(AO$26:AO1830)+1</f>
        <v>1721</v>
      </c>
      <c r="AP1831" s="70" t="s">
        <v>142</v>
      </c>
      <c r="AQ1831" s="70" t="str">
        <f t="shared" si="285"/>
        <v>1721.</v>
      </c>
      <c r="AS1831" s="70"/>
      <c r="AV1831" s="114"/>
    </row>
    <row r="1832" spans="1:48" ht="22.5" customHeight="1" x14ac:dyDescent="0.25">
      <c r="A1832" s="93" t="str">
        <f t="shared" ref="A1832:A1894" si="291">AQ1832</f>
        <v>1722.</v>
      </c>
      <c r="B1832" s="93">
        <v>4640</v>
      </c>
      <c r="C1832" s="226" t="s">
        <v>855</v>
      </c>
      <c r="D1832" s="4">
        <v>1950</v>
      </c>
      <c r="E1832" s="9" t="s">
        <v>23</v>
      </c>
      <c r="F1832" s="4" t="s">
        <v>24</v>
      </c>
      <c r="G1832" s="10">
        <v>2</v>
      </c>
      <c r="H1832" s="10">
        <v>1</v>
      </c>
      <c r="I1832" s="26">
        <v>443.6</v>
      </c>
      <c r="J1832" s="11">
        <v>288.8</v>
      </c>
      <c r="K1832" s="26">
        <v>288.8</v>
      </c>
      <c r="L1832" s="27">
        <v>35</v>
      </c>
      <c r="M1832" s="26">
        <f t="shared" si="290"/>
        <v>136096.4</v>
      </c>
      <c r="N1832" s="11"/>
      <c r="O1832" s="6"/>
      <c r="P1832" s="11"/>
      <c r="Q1832" s="11">
        <f>M1832</f>
        <v>136096.4</v>
      </c>
      <c r="R1832" s="11">
        <v>136096.4</v>
      </c>
      <c r="S1832" s="35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74"/>
      <c r="AG1832" s="29" t="s">
        <v>197</v>
      </c>
      <c r="AH1832" s="118"/>
      <c r="AI1832" s="170"/>
      <c r="AJ1832" s="182" t="s">
        <v>1395</v>
      </c>
      <c r="AK1832" s="182"/>
      <c r="AL1832" s="182"/>
      <c r="AM1832" s="182"/>
      <c r="AN1832" s="182"/>
      <c r="AO1832" s="70">
        <f>MAX(AO$26:AO1831)+1</f>
        <v>1722</v>
      </c>
      <c r="AP1832" s="70" t="s">
        <v>142</v>
      </c>
      <c r="AQ1832" s="70" t="str">
        <f t="shared" ref="AQ1832:AQ1894" si="292">CONCATENATE(AO1832,AP1832)</f>
        <v>1722.</v>
      </c>
      <c r="AV1832" s="114"/>
    </row>
    <row r="1833" spans="1:48" ht="22.5" customHeight="1" x14ac:dyDescent="0.25">
      <c r="A1833" s="93" t="str">
        <f t="shared" si="291"/>
        <v>1723.</v>
      </c>
      <c r="B1833" s="93">
        <v>4635</v>
      </c>
      <c r="C1833" s="220" t="s">
        <v>1200</v>
      </c>
      <c r="D1833" s="4">
        <v>1952</v>
      </c>
      <c r="E1833" s="9" t="s">
        <v>23</v>
      </c>
      <c r="F1833" s="9" t="s">
        <v>24</v>
      </c>
      <c r="G1833" s="4">
        <v>2</v>
      </c>
      <c r="H1833" s="10">
        <v>2</v>
      </c>
      <c r="I1833" s="10">
        <v>868.2</v>
      </c>
      <c r="J1833" s="11">
        <v>734.7</v>
      </c>
      <c r="K1833" s="11">
        <v>546.6</v>
      </c>
      <c r="L1833" s="35">
        <v>31</v>
      </c>
      <c r="M1833" s="26">
        <f t="shared" si="290"/>
        <v>1273103</v>
      </c>
      <c r="N1833" s="11"/>
      <c r="O1833" s="6"/>
      <c r="P1833" s="11">
        <v>1273103</v>
      </c>
      <c r="Q1833" s="11"/>
      <c r="R1833" s="11"/>
      <c r="S1833" s="35"/>
      <c r="T1833" s="11"/>
      <c r="U1833" s="11"/>
      <c r="V1833" s="11"/>
      <c r="W1833" s="11"/>
      <c r="X1833" s="11"/>
      <c r="Y1833" s="11">
        <v>346.03</v>
      </c>
      <c r="Z1833" s="11">
        <v>1273103</v>
      </c>
      <c r="AA1833" s="11"/>
      <c r="AB1833" s="11"/>
      <c r="AC1833" s="11"/>
      <c r="AD1833" s="11"/>
      <c r="AE1833" s="11"/>
      <c r="AF1833" s="74"/>
      <c r="AG1833" s="29" t="s">
        <v>197</v>
      </c>
      <c r="AH1833" s="118"/>
      <c r="AI1833" s="95"/>
      <c r="AJ1833" s="182"/>
      <c r="AK1833" s="182"/>
      <c r="AL1833" s="182"/>
      <c r="AM1833" s="182"/>
      <c r="AN1833" s="182"/>
      <c r="AO1833" s="70">
        <f>MAX(AO$26:AO1832)+1</f>
        <v>1723</v>
      </c>
      <c r="AP1833" s="70" t="s">
        <v>142</v>
      </c>
      <c r="AQ1833" s="70" t="str">
        <f t="shared" si="292"/>
        <v>1723.</v>
      </c>
      <c r="AS1833" s="70"/>
      <c r="AV1833" s="114"/>
    </row>
    <row r="1834" spans="1:48" ht="22.5" customHeight="1" x14ac:dyDescent="0.25">
      <c r="A1834" s="93" t="str">
        <f t="shared" si="291"/>
        <v>1724.</v>
      </c>
      <c r="B1834" s="93">
        <v>4631</v>
      </c>
      <c r="C1834" s="219" t="s">
        <v>1042</v>
      </c>
      <c r="D1834" s="93">
        <v>1956</v>
      </c>
      <c r="E1834" s="133" t="s">
        <v>23</v>
      </c>
      <c r="F1834" s="93" t="s">
        <v>24</v>
      </c>
      <c r="G1834" s="149">
        <v>3</v>
      </c>
      <c r="H1834" s="149">
        <v>4</v>
      </c>
      <c r="I1834" s="150">
        <v>2210.8000000000002</v>
      </c>
      <c r="J1834" s="150">
        <v>1331</v>
      </c>
      <c r="K1834" s="150">
        <v>1331</v>
      </c>
      <c r="L1834" s="121">
        <v>77</v>
      </c>
      <c r="M1834" s="26">
        <f t="shared" si="290"/>
        <v>2710373.45</v>
      </c>
      <c r="N1834" s="125"/>
      <c r="O1834" s="125"/>
      <c r="P1834" s="11">
        <v>2710373.45</v>
      </c>
      <c r="Q1834" s="11"/>
      <c r="R1834" s="11"/>
      <c r="S1834" s="124"/>
      <c r="T1834" s="125"/>
      <c r="U1834" s="11"/>
      <c r="V1834" s="11"/>
      <c r="W1834" s="11"/>
      <c r="X1834" s="11"/>
      <c r="Y1834" s="18">
        <v>881.13</v>
      </c>
      <c r="Z1834" s="11">
        <v>2710373.45</v>
      </c>
      <c r="AA1834" s="125"/>
      <c r="AB1834" s="125"/>
      <c r="AC1834" s="126"/>
      <c r="AD1834" s="126"/>
      <c r="AE1834" s="11"/>
      <c r="AF1834" s="74"/>
      <c r="AG1834" s="29" t="s">
        <v>197</v>
      </c>
      <c r="AH1834" s="118"/>
      <c r="AI1834" s="164"/>
      <c r="AJ1834" s="182"/>
      <c r="AK1834" s="182"/>
      <c r="AL1834" s="182"/>
      <c r="AM1834" s="182"/>
      <c r="AN1834" s="182"/>
      <c r="AO1834" s="70">
        <f>MAX(AO$26:AO1833)+1</f>
        <v>1724</v>
      </c>
      <c r="AP1834" s="70" t="s">
        <v>142</v>
      </c>
      <c r="AQ1834" s="70" t="str">
        <f t="shared" si="292"/>
        <v>1724.</v>
      </c>
      <c r="AS1834" s="70"/>
      <c r="AV1834" s="114"/>
    </row>
    <row r="1835" spans="1:48" ht="22.5" customHeight="1" x14ac:dyDescent="0.25">
      <c r="A1835" s="93" t="str">
        <f t="shared" si="291"/>
        <v>1725.</v>
      </c>
      <c r="B1835" s="93">
        <v>4486</v>
      </c>
      <c r="C1835" s="226" t="s">
        <v>1031</v>
      </c>
      <c r="D1835" s="4">
        <v>1957</v>
      </c>
      <c r="E1835" s="9" t="s">
        <v>23</v>
      </c>
      <c r="F1835" s="4" t="s">
        <v>24</v>
      </c>
      <c r="G1835" s="10">
        <v>2</v>
      </c>
      <c r="H1835" s="10">
        <v>1</v>
      </c>
      <c r="I1835" s="26">
        <v>440.2</v>
      </c>
      <c r="J1835" s="11">
        <v>440.2</v>
      </c>
      <c r="K1835" s="26">
        <v>440.2</v>
      </c>
      <c r="L1835" s="27">
        <v>25</v>
      </c>
      <c r="M1835" s="26">
        <f t="shared" si="290"/>
        <v>256982.94</v>
      </c>
      <c r="N1835" s="11"/>
      <c r="O1835" s="6"/>
      <c r="P1835" s="11"/>
      <c r="Q1835" s="11">
        <f>M1835</f>
        <v>256982.94</v>
      </c>
      <c r="R1835" s="11"/>
      <c r="S1835" s="35"/>
      <c r="T1835" s="11"/>
      <c r="U1835" s="11"/>
      <c r="V1835" s="11"/>
      <c r="W1835" s="11"/>
      <c r="X1835" s="11"/>
      <c r="Y1835" s="11"/>
      <c r="Z1835" s="11"/>
      <c r="AA1835" s="11">
        <v>74</v>
      </c>
      <c r="AB1835" s="11">
        <v>256982.94</v>
      </c>
      <c r="AC1835" s="11"/>
      <c r="AD1835" s="11"/>
      <c r="AE1835" s="11"/>
      <c r="AF1835" s="74"/>
      <c r="AG1835" s="29" t="s">
        <v>197</v>
      </c>
      <c r="AH1835" s="118"/>
      <c r="AI1835" s="170"/>
      <c r="AJ1835" s="182"/>
      <c r="AK1835" s="182"/>
      <c r="AL1835" s="182"/>
      <c r="AM1835" s="182"/>
      <c r="AN1835" s="182"/>
      <c r="AO1835" s="70">
        <f>MAX(AO$26:AO1834)+1</f>
        <v>1725</v>
      </c>
      <c r="AP1835" s="70" t="s">
        <v>142</v>
      </c>
      <c r="AQ1835" s="70" t="str">
        <f t="shared" si="292"/>
        <v>1725.</v>
      </c>
      <c r="AS1835" s="70"/>
      <c r="AV1835" s="114"/>
    </row>
    <row r="1836" spans="1:48" ht="22.5" customHeight="1" x14ac:dyDescent="0.25">
      <c r="A1836" s="93" t="str">
        <f t="shared" si="291"/>
        <v>1726.</v>
      </c>
      <c r="B1836" s="93">
        <v>4169</v>
      </c>
      <c r="C1836" s="222" t="s">
        <v>1101</v>
      </c>
      <c r="D1836" s="4">
        <v>1957</v>
      </c>
      <c r="E1836" s="9" t="s">
        <v>23</v>
      </c>
      <c r="F1836" s="4" t="s">
        <v>24</v>
      </c>
      <c r="G1836" s="10">
        <v>2</v>
      </c>
      <c r="H1836" s="10">
        <v>1</v>
      </c>
      <c r="I1836" s="26">
        <v>334.2</v>
      </c>
      <c r="J1836" s="11">
        <v>221.2</v>
      </c>
      <c r="K1836" s="26">
        <v>221.2</v>
      </c>
      <c r="L1836" s="27">
        <v>22</v>
      </c>
      <c r="M1836" s="26">
        <f t="shared" si="290"/>
        <v>472417.74</v>
      </c>
      <c r="N1836" s="11"/>
      <c r="O1836" s="6"/>
      <c r="P1836" s="11"/>
      <c r="Q1836" s="11">
        <f>M1836</f>
        <v>472417.74</v>
      </c>
      <c r="R1836" s="11">
        <v>472417.74</v>
      </c>
      <c r="S1836" s="35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74"/>
      <c r="AG1836" s="29" t="s">
        <v>197</v>
      </c>
      <c r="AH1836" s="118"/>
      <c r="AI1836" s="170"/>
      <c r="AJ1836" s="182" t="s">
        <v>1395</v>
      </c>
      <c r="AK1836" s="182"/>
      <c r="AL1836" s="182"/>
      <c r="AM1836" s="182"/>
      <c r="AN1836" s="182"/>
      <c r="AO1836" s="70">
        <f>MAX(AO$26:AO1835)+1</f>
        <v>1726</v>
      </c>
      <c r="AP1836" s="70" t="s">
        <v>142</v>
      </c>
      <c r="AQ1836" s="70" t="str">
        <f t="shared" si="292"/>
        <v>1726.</v>
      </c>
      <c r="AS1836" s="70"/>
      <c r="AV1836" s="114"/>
    </row>
    <row r="1837" spans="1:48" ht="22.5" customHeight="1" x14ac:dyDescent="0.25">
      <c r="A1837" s="93" t="str">
        <f t="shared" si="291"/>
        <v>1727.</v>
      </c>
      <c r="B1837" s="93">
        <v>5012</v>
      </c>
      <c r="C1837" s="220" t="s">
        <v>1246</v>
      </c>
      <c r="D1837" s="4">
        <v>1957</v>
      </c>
      <c r="E1837" s="9" t="s">
        <v>23</v>
      </c>
      <c r="F1837" s="4" t="s">
        <v>24</v>
      </c>
      <c r="G1837" s="10">
        <v>3</v>
      </c>
      <c r="H1837" s="10">
        <v>2</v>
      </c>
      <c r="I1837" s="11">
        <v>1265.0999999999999</v>
      </c>
      <c r="J1837" s="11">
        <v>1108.3</v>
      </c>
      <c r="K1837" s="11">
        <v>1108.3</v>
      </c>
      <c r="L1837" s="35">
        <v>51</v>
      </c>
      <c r="M1837" s="26">
        <f t="shared" si="290"/>
        <v>75101.3</v>
      </c>
      <c r="N1837" s="11"/>
      <c r="O1837" s="6"/>
      <c r="P1837" s="11"/>
      <c r="Q1837" s="11">
        <f>M1837</f>
        <v>75101.3</v>
      </c>
      <c r="R1837" s="11"/>
      <c r="S1837" s="35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74">
        <v>75101.3</v>
      </c>
      <c r="AG1837" s="29" t="s">
        <v>197</v>
      </c>
      <c r="AH1837" s="118"/>
      <c r="AI1837" s="95"/>
      <c r="AJ1837" s="183"/>
      <c r="AK1837" s="183"/>
      <c r="AL1837" s="183"/>
      <c r="AM1837" s="183"/>
      <c r="AN1837" s="183"/>
      <c r="AO1837" s="70">
        <f>MAX(AO$26:AO1836)+1</f>
        <v>1727</v>
      </c>
      <c r="AP1837" s="70" t="s">
        <v>142</v>
      </c>
      <c r="AQ1837" s="70" t="str">
        <f t="shared" si="292"/>
        <v>1727.</v>
      </c>
      <c r="AS1837" s="70"/>
      <c r="AV1837" s="114"/>
    </row>
    <row r="1838" spans="1:48" ht="22.5" customHeight="1" x14ac:dyDescent="0.25">
      <c r="A1838" s="93" t="str">
        <f t="shared" si="291"/>
        <v>1728.</v>
      </c>
      <c r="B1838" s="93">
        <v>4481</v>
      </c>
      <c r="C1838" s="226" t="s">
        <v>1029</v>
      </c>
      <c r="D1838" s="4">
        <v>1958</v>
      </c>
      <c r="E1838" s="9" t="s">
        <v>23</v>
      </c>
      <c r="F1838" s="4" t="s">
        <v>24</v>
      </c>
      <c r="G1838" s="10">
        <v>3</v>
      </c>
      <c r="H1838" s="10">
        <v>3</v>
      </c>
      <c r="I1838" s="26">
        <v>1409.6</v>
      </c>
      <c r="J1838" s="11">
        <v>1318.3</v>
      </c>
      <c r="K1838" s="26">
        <v>1318.3</v>
      </c>
      <c r="L1838" s="27">
        <v>56</v>
      </c>
      <c r="M1838" s="26">
        <f t="shared" si="290"/>
        <v>700953.8</v>
      </c>
      <c r="N1838" s="11"/>
      <c r="O1838" s="6"/>
      <c r="P1838" s="11"/>
      <c r="Q1838" s="11">
        <f>M1838</f>
        <v>700953.8</v>
      </c>
      <c r="R1838" s="11">
        <v>700953.8</v>
      </c>
      <c r="S1838" s="35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74"/>
      <c r="AG1838" s="29" t="s">
        <v>197</v>
      </c>
      <c r="AH1838" s="118"/>
      <c r="AI1838" s="170"/>
      <c r="AJ1838" s="182" t="s">
        <v>1395</v>
      </c>
      <c r="AK1838" s="182"/>
      <c r="AL1838" s="182"/>
      <c r="AM1838" s="182"/>
      <c r="AN1838" s="182"/>
      <c r="AO1838" s="70">
        <f>MAX(AO$26:AO1837)+1</f>
        <v>1728</v>
      </c>
      <c r="AP1838" s="70" t="s">
        <v>142</v>
      </c>
      <c r="AQ1838" s="70" t="str">
        <f t="shared" si="292"/>
        <v>1728.</v>
      </c>
      <c r="AS1838" s="70"/>
      <c r="AV1838" s="114"/>
    </row>
    <row r="1839" spans="1:48" ht="22.5" customHeight="1" x14ac:dyDescent="0.25">
      <c r="A1839" s="93" t="str">
        <f t="shared" si="291"/>
        <v>1729.</v>
      </c>
      <c r="B1839" s="93">
        <v>4636</v>
      </c>
      <c r="C1839" s="219" t="s">
        <v>1356</v>
      </c>
      <c r="D1839" s="93">
        <v>1958</v>
      </c>
      <c r="E1839" s="133" t="s">
        <v>23</v>
      </c>
      <c r="F1839" s="93" t="s">
        <v>24</v>
      </c>
      <c r="G1839" s="149">
        <v>2</v>
      </c>
      <c r="H1839" s="149">
        <v>2</v>
      </c>
      <c r="I1839" s="150">
        <v>601.9</v>
      </c>
      <c r="J1839" s="150">
        <v>509.4</v>
      </c>
      <c r="K1839" s="150">
        <v>377.2</v>
      </c>
      <c r="L1839" s="121">
        <v>27</v>
      </c>
      <c r="M1839" s="26">
        <f t="shared" si="290"/>
        <v>1096219</v>
      </c>
      <c r="N1839" s="125"/>
      <c r="O1839" s="125"/>
      <c r="P1839" s="11">
        <v>1096219</v>
      </c>
      <c r="Q1839" s="11"/>
      <c r="R1839" s="11"/>
      <c r="S1839" s="124"/>
      <c r="T1839" s="125"/>
      <c r="U1839" s="11"/>
      <c r="V1839" s="11"/>
      <c r="W1839" s="11"/>
      <c r="X1839" s="11"/>
      <c r="Y1839" s="18">
        <v>239.89</v>
      </c>
      <c r="Z1839" s="11">
        <v>1096219</v>
      </c>
      <c r="AA1839" s="125"/>
      <c r="AB1839" s="125"/>
      <c r="AC1839" s="126"/>
      <c r="AD1839" s="126"/>
      <c r="AE1839" s="11"/>
      <c r="AF1839" s="74"/>
      <c r="AG1839" s="29" t="s">
        <v>197</v>
      </c>
      <c r="AH1839" s="118"/>
      <c r="AI1839" s="164"/>
      <c r="AJ1839" s="182"/>
      <c r="AK1839" s="182"/>
      <c r="AL1839" s="182"/>
      <c r="AM1839" s="182"/>
      <c r="AN1839" s="182"/>
      <c r="AO1839" s="70">
        <f>MAX(AO$26:AO1838)+1</f>
        <v>1729</v>
      </c>
      <c r="AP1839" s="70" t="s">
        <v>142</v>
      </c>
      <c r="AQ1839" s="70" t="str">
        <f t="shared" si="292"/>
        <v>1729.</v>
      </c>
      <c r="AS1839" s="70"/>
      <c r="AV1839" s="114"/>
    </row>
    <row r="1840" spans="1:48" ht="22.5" customHeight="1" x14ac:dyDescent="0.25">
      <c r="A1840" s="93" t="str">
        <f t="shared" si="291"/>
        <v>1730.</v>
      </c>
      <c r="B1840" s="93">
        <v>4516</v>
      </c>
      <c r="C1840" s="219" t="s">
        <v>1032</v>
      </c>
      <c r="D1840" s="93">
        <v>1958</v>
      </c>
      <c r="E1840" s="133" t="s">
        <v>23</v>
      </c>
      <c r="F1840" s="93" t="s">
        <v>24</v>
      </c>
      <c r="G1840" s="149">
        <v>2</v>
      </c>
      <c r="H1840" s="149">
        <v>2</v>
      </c>
      <c r="I1840" s="150">
        <v>572.6</v>
      </c>
      <c r="J1840" s="150">
        <v>516.20000000000005</v>
      </c>
      <c r="K1840" s="150">
        <v>516.20000000000005</v>
      </c>
      <c r="L1840" s="121">
        <v>26</v>
      </c>
      <c r="M1840" s="26">
        <f t="shared" si="290"/>
        <v>205663.99</v>
      </c>
      <c r="N1840" s="125"/>
      <c r="O1840" s="125"/>
      <c r="P1840" s="11"/>
      <c r="Q1840" s="11">
        <f>M1840</f>
        <v>205663.99</v>
      </c>
      <c r="R1840" s="11"/>
      <c r="S1840" s="124"/>
      <c r="T1840" s="125"/>
      <c r="U1840" s="11"/>
      <c r="V1840" s="11"/>
      <c r="W1840" s="11"/>
      <c r="X1840" s="11"/>
      <c r="Y1840" s="18"/>
      <c r="Z1840" s="11"/>
      <c r="AA1840" s="125"/>
      <c r="AB1840" s="125"/>
      <c r="AC1840" s="126"/>
      <c r="AD1840" s="126"/>
      <c r="AE1840" s="11">
        <v>205663.99</v>
      </c>
      <c r="AF1840" s="74"/>
      <c r="AG1840" s="29" t="s">
        <v>197</v>
      </c>
      <c r="AH1840" s="118"/>
      <c r="AI1840" s="164"/>
      <c r="AJ1840" s="182"/>
      <c r="AK1840" s="182"/>
      <c r="AL1840" s="182"/>
      <c r="AM1840" s="182"/>
      <c r="AN1840" s="182"/>
      <c r="AO1840" s="70">
        <f>MAX(AO$26:AO1839)+1</f>
        <v>1730</v>
      </c>
      <c r="AP1840" s="70" t="s">
        <v>142</v>
      </c>
      <c r="AQ1840" s="70" t="str">
        <f t="shared" si="292"/>
        <v>1730.</v>
      </c>
      <c r="AS1840" s="70"/>
      <c r="AV1840" s="114"/>
    </row>
    <row r="1841" spans="1:48" ht="22.5" customHeight="1" x14ac:dyDescent="0.25">
      <c r="A1841" s="93" t="str">
        <f t="shared" si="291"/>
        <v>1731.</v>
      </c>
      <c r="B1841" s="93">
        <v>4756</v>
      </c>
      <c r="C1841" s="226" t="s">
        <v>1050</v>
      </c>
      <c r="D1841" s="4">
        <v>1958</v>
      </c>
      <c r="E1841" s="9" t="s">
        <v>23</v>
      </c>
      <c r="F1841" s="4" t="s">
        <v>24</v>
      </c>
      <c r="G1841" s="10">
        <v>2</v>
      </c>
      <c r="H1841" s="10">
        <v>2</v>
      </c>
      <c r="I1841" s="26">
        <v>434.7</v>
      </c>
      <c r="J1841" s="11">
        <v>274.39999999999998</v>
      </c>
      <c r="K1841" s="26">
        <v>274.7</v>
      </c>
      <c r="L1841" s="27">
        <v>23</v>
      </c>
      <c r="M1841" s="26">
        <f t="shared" si="290"/>
        <v>717948.85</v>
      </c>
      <c r="N1841" s="11"/>
      <c r="O1841" s="6"/>
      <c r="P1841" s="11">
        <v>717948.85</v>
      </c>
      <c r="Q1841" s="11"/>
      <c r="R1841" s="11"/>
      <c r="S1841" s="35"/>
      <c r="T1841" s="11"/>
      <c r="U1841" s="11"/>
      <c r="V1841" s="11"/>
      <c r="W1841" s="11"/>
      <c r="X1841" s="11"/>
      <c r="Y1841" s="11">
        <v>173.25</v>
      </c>
      <c r="Z1841" s="11">
        <v>717948.85</v>
      </c>
      <c r="AA1841" s="11"/>
      <c r="AB1841" s="11"/>
      <c r="AC1841" s="11"/>
      <c r="AD1841" s="11"/>
      <c r="AE1841" s="11"/>
      <c r="AF1841" s="74"/>
      <c r="AG1841" s="29" t="s">
        <v>197</v>
      </c>
      <c r="AH1841" s="118"/>
      <c r="AI1841" s="95"/>
      <c r="AJ1841" s="182"/>
      <c r="AK1841" s="182"/>
      <c r="AL1841" s="182"/>
      <c r="AM1841" s="182"/>
      <c r="AN1841" s="182"/>
      <c r="AO1841" s="70">
        <f>MAX(AO$26:AO1840)+1</f>
        <v>1731</v>
      </c>
      <c r="AP1841" s="70" t="s">
        <v>142</v>
      </c>
      <c r="AQ1841" s="70" t="str">
        <f t="shared" si="292"/>
        <v>1731.</v>
      </c>
      <c r="AS1841" s="70"/>
      <c r="AV1841" s="114"/>
    </row>
    <row r="1842" spans="1:48" ht="22.5" customHeight="1" x14ac:dyDescent="0.25">
      <c r="A1842" s="93" t="str">
        <f t="shared" si="291"/>
        <v>1732.</v>
      </c>
      <c r="B1842" s="93">
        <v>5374</v>
      </c>
      <c r="C1842" s="222" t="s">
        <v>1182</v>
      </c>
      <c r="D1842" s="4">
        <v>1959</v>
      </c>
      <c r="E1842" s="9" t="s">
        <v>23</v>
      </c>
      <c r="F1842" s="4" t="s">
        <v>24</v>
      </c>
      <c r="G1842" s="10">
        <v>2</v>
      </c>
      <c r="H1842" s="10">
        <v>1</v>
      </c>
      <c r="I1842" s="26">
        <v>446</v>
      </c>
      <c r="J1842" s="11">
        <v>285</v>
      </c>
      <c r="K1842" s="26">
        <v>285</v>
      </c>
      <c r="L1842" s="27">
        <v>24</v>
      </c>
      <c r="M1842" s="26">
        <f t="shared" si="290"/>
        <v>238030.59000000003</v>
      </c>
      <c r="N1842" s="11"/>
      <c r="O1842" s="6"/>
      <c r="P1842" s="11"/>
      <c r="Q1842" s="11">
        <f t="shared" ref="Q1842:Q1884" si="293">M1842</f>
        <v>238030.59000000003</v>
      </c>
      <c r="R1842" s="11">
        <f>100165.58+137865.01</f>
        <v>238030.59000000003</v>
      </c>
      <c r="S1842" s="35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74"/>
      <c r="AG1842" s="29" t="s">
        <v>197</v>
      </c>
      <c r="AH1842" s="118"/>
      <c r="AI1842" s="170"/>
      <c r="AJ1842" s="182" t="s">
        <v>1394</v>
      </c>
      <c r="AK1842" s="182"/>
      <c r="AL1842" s="182"/>
      <c r="AM1842" s="182"/>
      <c r="AN1842" s="182"/>
      <c r="AO1842" s="70">
        <f>MAX(AO$26:AO1841)+1</f>
        <v>1732</v>
      </c>
      <c r="AP1842" s="70" t="s">
        <v>142</v>
      </c>
      <c r="AQ1842" s="70" t="str">
        <f t="shared" si="292"/>
        <v>1732.</v>
      </c>
      <c r="AS1842" s="70"/>
      <c r="AV1842" s="114"/>
    </row>
    <row r="1843" spans="1:48" ht="22.5" customHeight="1" x14ac:dyDescent="0.25">
      <c r="A1843" s="93" t="str">
        <f t="shared" si="291"/>
        <v>1733.</v>
      </c>
      <c r="B1843" s="93">
        <v>4357</v>
      </c>
      <c r="C1843" s="220" t="s">
        <v>837</v>
      </c>
      <c r="D1843" s="4">
        <v>1960</v>
      </c>
      <c r="E1843" s="9" t="s">
        <v>23</v>
      </c>
      <c r="F1843" s="4" t="s">
        <v>24</v>
      </c>
      <c r="G1843" s="10">
        <v>2</v>
      </c>
      <c r="H1843" s="10">
        <v>2</v>
      </c>
      <c r="I1843" s="11">
        <v>603.6</v>
      </c>
      <c r="J1843" s="11">
        <v>557.20000000000005</v>
      </c>
      <c r="K1843" s="11">
        <v>557.20000000000005</v>
      </c>
      <c r="L1843" s="35">
        <v>36</v>
      </c>
      <c r="M1843" s="26">
        <f t="shared" si="290"/>
        <v>502150.26</v>
      </c>
      <c r="N1843" s="11"/>
      <c r="O1843" s="6"/>
      <c r="P1843" s="11"/>
      <c r="Q1843" s="11">
        <f t="shared" si="293"/>
        <v>502150.26</v>
      </c>
      <c r="R1843" s="11">
        <v>461978.98</v>
      </c>
      <c r="S1843" s="35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74">
        <v>40171.279999999999</v>
      </c>
      <c r="AG1843" s="29" t="s">
        <v>197</v>
      </c>
      <c r="AH1843" s="118"/>
      <c r="AI1843" s="95"/>
      <c r="AJ1843" s="182" t="s">
        <v>1406</v>
      </c>
      <c r="AK1843" s="182"/>
      <c r="AL1843" s="182"/>
      <c r="AM1843" s="182"/>
      <c r="AN1843" s="182"/>
      <c r="AO1843" s="70">
        <f>MAX(AO$26:AO1842)+1</f>
        <v>1733</v>
      </c>
      <c r="AP1843" s="70" t="s">
        <v>142</v>
      </c>
      <c r="AQ1843" s="70" t="str">
        <f t="shared" si="292"/>
        <v>1733.</v>
      </c>
      <c r="AS1843" s="70"/>
      <c r="AV1843" s="114"/>
    </row>
    <row r="1844" spans="1:48" ht="22.5" customHeight="1" x14ac:dyDescent="0.25">
      <c r="A1844" s="93" t="str">
        <f t="shared" si="291"/>
        <v>1734.</v>
      </c>
      <c r="B1844" s="93">
        <v>5300</v>
      </c>
      <c r="C1844" s="242" t="s">
        <v>1355</v>
      </c>
      <c r="D1844" s="93">
        <v>1960</v>
      </c>
      <c r="E1844" s="133" t="s">
        <v>23</v>
      </c>
      <c r="F1844" s="93" t="s">
        <v>24</v>
      </c>
      <c r="G1844" s="149">
        <v>2</v>
      </c>
      <c r="H1844" s="149">
        <v>1</v>
      </c>
      <c r="I1844" s="150">
        <v>340.4</v>
      </c>
      <c r="J1844" s="150">
        <v>320.7</v>
      </c>
      <c r="K1844" s="150">
        <v>320.7</v>
      </c>
      <c r="L1844" s="121">
        <v>21</v>
      </c>
      <c r="M1844" s="26">
        <f t="shared" si="290"/>
        <v>128465.37000000001</v>
      </c>
      <c r="N1844" s="11"/>
      <c r="O1844" s="6"/>
      <c r="P1844" s="11"/>
      <c r="Q1844" s="11">
        <f t="shared" si="293"/>
        <v>128465.37000000001</v>
      </c>
      <c r="R1844" s="150">
        <v>98968.71</v>
      </c>
      <c r="S1844" s="35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50">
        <v>29496.66</v>
      </c>
      <c r="AF1844" s="74"/>
      <c r="AG1844" s="29" t="s">
        <v>197</v>
      </c>
      <c r="AH1844" s="118"/>
      <c r="AI1844" s="170"/>
      <c r="AJ1844" s="182" t="s">
        <v>1396</v>
      </c>
      <c r="AK1844" s="182"/>
      <c r="AL1844" s="182"/>
      <c r="AM1844" s="182"/>
      <c r="AN1844" s="182"/>
      <c r="AO1844" s="70">
        <f>MAX(AO$26:AO1843)+1</f>
        <v>1734</v>
      </c>
      <c r="AP1844" s="70" t="s">
        <v>142</v>
      </c>
      <c r="AQ1844" s="70" t="str">
        <f t="shared" si="292"/>
        <v>1734.</v>
      </c>
      <c r="AS1844" s="70"/>
      <c r="AV1844" s="114"/>
    </row>
    <row r="1845" spans="1:48" ht="22.5" customHeight="1" x14ac:dyDescent="0.25">
      <c r="A1845" s="93" t="str">
        <f t="shared" si="291"/>
        <v>1735.</v>
      </c>
      <c r="B1845" s="259">
        <v>4502</v>
      </c>
      <c r="C1845" s="220" t="s">
        <v>1338</v>
      </c>
      <c r="D1845" s="4">
        <v>1960</v>
      </c>
      <c r="E1845" s="9" t="s">
        <v>23</v>
      </c>
      <c r="F1845" s="4" t="s">
        <v>24</v>
      </c>
      <c r="G1845" s="10">
        <v>3</v>
      </c>
      <c r="H1845" s="10">
        <v>2</v>
      </c>
      <c r="I1845" s="11">
        <v>947.2</v>
      </c>
      <c r="J1845" s="11">
        <v>874.6</v>
      </c>
      <c r="K1845" s="11">
        <v>874.6</v>
      </c>
      <c r="L1845" s="35">
        <v>32</v>
      </c>
      <c r="M1845" s="26">
        <f t="shared" si="290"/>
        <v>55987.48</v>
      </c>
      <c r="N1845" s="11"/>
      <c r="O1845" s="6"/>
      <c r="P1845" s="11"/>
      <c r="Q1845" s="11">
        <f t="shared" si="293"/>
        <v>55987.48</v>
      </c>
      <c r="R1845" s="11"/>
      <c r="S1845" s="35"/>
      <c r="T1845" s="152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74">
        <v>55987.48</v>
      </c>
      <c r="AG1845" s="31" t="s">
        <v>197</v>
      </c>
      <c r="AH1845" s="118"/>
      <c r="AI1845" s="95"/>
      <c r="AJ1845" s="182"/>
      <c r="AK1845" s="182"/>
      <c r="AL1845" s="182"/>
      <c r="AM1845" s="182"/>
      <c r="AN1845" s="182"/>
      <c r="AO1845" s="70">
        <f>MAX(AO$26:AO1844)+1</f>
        <v>1735</v>
      </c>
      <c r="AP1845" s="70" t="s">
        <v>142</v>
      </c>
      <c r="AQ1845" s="70" t="str">
        <f t="shared" si="292"/>
        <v>1735.</v>
      </c>
      <c r="AS1845" s="70"/>
      <c r="AV1845" s="114"/>
    </row>
    <row r="1846" spans="1:48" ht="22.5" customHeight="1" x14ac:dyDescent="0.25">
      <c r="A1846" s="93" t="str">
        <f t="shared" si="291"/>
        <v>1736.</v>
      </c>
      <c r="B1846" s="93">
        <v>4654</v>
      </c>
      <c r="C1846" s="226" t="s">
        <v>857</v>
      </c>
      <c r="D1846" s="4">
        <v>1961</v>
      </c>
      <c r="E1846" s="9" t="s">
        <v>23</v>
      </c>
      <c r="F1846" s="4" t="s">
        <v>24</v>
      </c>
      <c r="G1846" s="10">
        <v>3</v>
      </c>
      <c r="H1846" s="10">
        <v>2</v>
      </c>
      <c r="I1846" s="26">
        <v>1027.8</v>
      </c>
      <c r="J1846" s="11">
        <v>954.7</v>
      </c>
      <c r="K1846" s="26">
        <v>954.7</v>
      </c>
      <c r="L1846" s="27">
        <v>38</v>
      </c>
      <c r="M1846" s="26">
        <f t="shared" si="290"/>
        <v>204840.08</v>
      </c>
      <c r="N1846" s="11"/>
      <c r="O1846" s="6"/>
      <c r="P1846" s="11"/>
      <c r="Q1846" s="11">
        <f t="shared" si="293"/>
        <v>204840.08</v>
      </c>
      <c r="R1846" s="11"/>
      <c r="S1846" s="35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>
        <v>204840.08</v>
      </c>
      <c r="AF1846" s="74"/>
      <c r="AG1846" s="29" t="s">
        <v>197</v>
      </c>
      <c r="AH1846" s="118"/>
      <c r="AI1846" s="170"/>
      <c r="AJ1846" s="182"/>
      <c r="AK1846" s="182"/>
      <c r="AL1846" s="182"/>
      <c r="AM1846" s="182"/>
      <c r="AN1846" s="182"/>
      <c r="AO1846" s="70">
        <f>MAX(AO$26:AO1845)+1</f>
        <v>1736</v>
      </c>
      <c r="AP1846" s="70" t="s">
        <v>142</v>
      </c>
      <c r="AQ1846" s="70" t="str">
        <f t="shared" si="292"/>
        <v>1736.</v>
      </c>
      <c r="AV1846" s="114"/>
    </row>
    <row r="1847" spans="1:48" ht="22.5" customHeight="1" x14ac:dyDescent="0.25">
      <c r="A1847" s="93" t="str">
        <f t="shared" si="291"/>
        <v>1737.</v>
      </c>
      <c r="B1847" s="93">
        <v>4827</v>
      </c>
      <c r="C1847" s="226" t="s">
        <v>1293</v>
      </c>
      <c r="D1847" s="4">
        <v>1961</v>
      </c>
      <c r="E1847" s="9" t="s">
        <v>23</v>
      </c>
      <c r="F1847" s="4" t="s">
        <v>24</v>
      </c>
      <c r="G1847" s="10">
        <v>4</v>
      </c>
      <c r="H1847" s="10">
        <v>7</v>
      </c>
      <c r="I1847" s="26">
        <v>5206.83</v>
      </c>
      <c r="J1847" s="11">
        <v>4655.93</v>
      </c>
      <c r="K1847" s="26">
        <v>3468.93</v>
      </c>
      <c r="L1847" s="27">
        <v>136</v>
      </c>
      <c r="M1847" s="26">
        <f t="shared" si="290"/>
        <v>1746676.53</v>
      </c>
      <c r="N1847" s="11"/>
      <c r="O1847" s="6"/>
      <c r="P1847" s="11"/>
      <c r="Q1847" s="11">
        <f t="shared" si="293"/>
        <v>1746676.53</v>
      </c>
      <c r="R1847" s="11">
        <v>1279432.25</v>
      </c>
      <c r="S1847" s="35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>
        <v>467244.28</v>
      </c>
      <c r="AF1847" s="74"/>
      <c r="AG1847" s="29" t="s">
        <v>197</v>
      </c>
      <c r="AH1847" s="118"/>
      <c r="AI1847" s="170"/>
      <c r="AJ1847" s="182" t="s">
        <v>1395</v>
      </c>
      <c r="AK1847" s="182"/>
      <c r="AL1847" s="182"/>
      <c r="AM1847" s="182"/>
      <c r="AN1847" s="182"/>
      <c r="AO1847" s="70">
        <f>MAX(AO$26:AO1846)+1</f>
        <v>1737</v>
      </c>
      <c r="AP1847" s="70" t="s">
        <v>142</v>
      </c>
      <c r="AQ1847" s="70" t="str">
        <f t="shared" si="292"/>
        <v>1737.</v>
      </c>
      <c r="AV1847" s="114"/>
    </row>
    <row r="1848" spans="1:48" ht="22.5" customHeight="1" x14ac:dyDescent="0.25">
      <c r="A1848" s="93" t="str">
        <f t="shared" si="291"/>
        <v>1738.</v>
      </c>
      <c r="B1848" s="93">
        <v>4828</v>
      </c>
      <c r="C1848" s="226" t="s">
        <v>1294</v>
      </c>
      <c r="D1848" s="4">
        <v>1961</v>
      </c>
      <c r="E1848" s="9" t="s">
        <v>23</v>
      </c>
      <c r="F1848" s="4" t="s">
        <v>24</v>
      </c>
      <c r="G1848" s="10">
        <v>4</v>
      </c>
      <c r="H1848" s="10">
        <v>4</v>
      </c>
      <c r="I1848" s="26">
        <v>2934.1</v>
      </c>
      <c r="J1848" s="11">
        <v>2624.6</v>
      </c>
      <c r="K1848" s="26">
        <v>2624.6</v>
      </c>
      <c r="L1848" s="27">
        <v>110</v>
      </c>
      <c r="M1848" s="26">
        <f t="shared" si="290"/>
        <v>2204828.2599999998</v>
      </c>
      <c r="N1848" s="11"/>
      <c r="O1848" s="6"/>
      <c r="P1848" s="11"/>
      <c r="Q1848" s="11">
        <f t="shared" si="293"/>
        <v>2204828.2599999998</v>
      </c>
      <c r="R1848" s="11">
        <v>1716575.04</v>
      </c>
      <c r="S1848" s="35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>
        <v>488253.22</v>
      </c>
      <c r="AF1848" s="74"/>
      <c r="AG1848" s="29" t="s">
        <v>197</v>
      </c>
      <c r="AH1848" s="118"/>
      <c r="AI1848" s="170"/>
      <c r="AJ1848" s="182" t="s">
        <v>1395</v>
      </c>
      <c r="AK1848" s="182"/>
      <c r="AL1848" s="182"/>
      <c r="AM1848" s="182"/>
      <c r="AN1848" s="182"/>
      <c r="AO1848" s="70">
        <f>MAX(AO$26:AO1847)+1</f>
        <v>1738</v>
      </c>
      <c r="AP1848" s="70" t="s">
        <v>142</v>
      </c>
      <c r="AQ1848" s="70" t="str">
        <f t="shared" si="292"/>
        <v>1738.</v>
      </c>
      <c r="AV1848" s="114"/>
    </row>
    <row r="1849" spans="1:48" ht="22.5" customHeight="1" x14ac:dyDescent="0.25">
      <c r="A1849" s="93" t="str">
        <f t="shared" si="291"/>
        <v>1739.</v>
      </c>
      <c r="B1849" s="93">
        <v>5392</v>
      </c>
      <c r="C1849" s="242" t="s">
        <v>979</v>
      </c>
      <c r="D1849" s="93">
        <v>1961</v>
      </c>
      <c r="E1849" s="133" t="s">
        <v>23</v>
      </c>
      <c r="F1849" s="93" t="s">
        <v>24</v>
      </c>
      <c r="G1849" s="149">
        <v>4</v>
      </c>
      <c r="H1849" s="149">
        <v>4</v>
      </c>
      <c r="I1849" s="150">
        <v>2754.79</v>
      </c>
      <c r="J1849" s="150">
        <v>2492.09</v>
      </c>
      <c r="K1849" s="150">
        <v>2219.39</v>
      </c>
      <c r="L1849" s="121">
        <v>86</v>
      </c>
      <c r="M1849" s="26">
        <f t="shared" si="290"/>
        <v>683462.7</v>
      </c>
      <c r="N1849" s="11"/>
      <c r="O1849" s="6"/>
      <c r="P1849" s="11"/>
      <c r="Q1849" s="11">
        <f t="shared" si="293"/>
        <v>683462.7</v>
      </c>
      <c r="R1849" s="150">
        <v>683462.7</v>
      </c>
      <c r="S1849" s="35"/>
      <c r="T1849" s="11"/>
      <c r="U1849" s="150"/>
      <c r="V1849" s="150"/>
      <c r="W1849" s="11"/>
      <c r="X1849" s="11"/>
      <c r="Y1849" s="11"/>
      <c r="Z1849" s="11"/>
      <c r="AA1849" s="11"/>
      <c r="AB1849" s="11"/>
      <c r="AC1849" s="11"/>
      <c r="AD1849" s="11"/>
      <c r="AE1849" s="150"/>
      <c r="AF1849" s="74"/>
      <c r="AG1849" s="29" t="s">
        <v>197</v>
      </c>
      <c r="AH1849" s="118"/>
      <c r="AI1849" s="170"/>
      <c r="AJ1849" s="182" t="s">
        <v>1395</v>
      </c>
      <c r="AK1849" s="182"/>
      <c r="AL1849" s="182"/>
      <c r="AM1849" s="182"/>
      <c r="AN1849" s="182"/>
      <c r="AO1849" s="70">
        <f>MAX(AO$26:AO1848)+1</f>
        <v>1739</v>
      </c>
      <c r="AP1849" s="70" t="s">
        <v>142</v>
      </c>
      <c r="AQ1849" s="70" t="str">
        <f t="shared" si="292"/>
        <v>1739.</v>
      </c>
      <c r="AS1849" s="70"/>
      <c r="AV1849" s="114"/>
    </row>
    <row r="1850" spans="1:48" ht="22.5" customHeight="1" x14ac:dyDescent="0.25">
      <c r="A1850" s="93" t="str">
        <f t="shared" si="291"/>
        <v>1740.</v>
      </c>
      <c r="B1850" s="93">
        <v>4147</v>
      </c>
      <c r="C1850" s="219" t="s">
        <v>994</v>
      </c>
      <c r="D1850" s="93">
        <v>1962</v>
      </c>
      <c r="E1850" s="133" t="s">
        <v>23</v>
      </c>
      <c r="F1850" s="93" t="s">
        <v>24</v>
      </c>
      <c r="G1850" s="149">
        <v>3</v>
      </c>
      <c r="H1850" s="149">
        <v>12</v>
      </c>
      <c r="I1850" s="150">
        <v>896.2</v>
      </c>
      <c r="J1850" s="150">
        <v>719.2</v>
      </c>
      <c r="K1850" s="150">
        <v>719.2</v>
      </c>
      <c r="L1850" s="121">
        <v>58</v>
      </c>
      <c r="M1850" s="26">
        <f t="shared" si="290"/>
        <v>4559520.37</v>
      </c>
      <c r="N1850" s="125"/>
      <c r="O1850" s="125"/>
      <c r="P1850" s="125"/>
      <c r="Q1850" s="11">
        <f t="shared" si="293"/>
        <v>4559520.37</v>
      </c>
      <c r="R1850" s="11"/>
      <c r="S1850" s="124"/>
      <c r="T1850" s="125"/>
      <c r="U1850" s="11">
        <v>674</v>
      </c>
      <c r="V1850" s="11">
        <v>4410394.99</v>
      </c>
      <c r="W1850" s="11"/>
      <c r="X1850" s="11"/>
      <c r="Y1850" s="18"/>
      <c r="Z1850" s="18"/>
      <c r="AA1850" s="125"/>
      <c r="AB1850" s="125"/>
      <c r="AC1850" s="126"/>
      <c r="AD1850" s="126"/>
      <c r="AE1850" s="11"/>
      <c r="AF1850" s="74">
        <v>149125.38</v>
      </c>
      <c r="AG1850" s="29" t="s">
        <v>197</v>
      </c>
      <c r="AH1850" s="118"/>
      <c r="AI1850" s="164"/>
      <c r="AJ1850" s="89"/>
      <c r="AK1850" s="89"/>
      <c r="AL1850" s="89"/>
      <c r="AM1850" s="89"/>
      <c r="AN1850" s="89"/>
      <c r="AO1850" s="70">
        <f>MAX(AO$26:AO1849)+1</f>
        <v>1740</v>
      </c>
      <c r="AP1850" s="70" t="s">
        <v>142</v>
      </c>
      <c r="AQ1850" s="70" t="str">
        <f t="shared" si="292"/>
        <v>1740.</v>
      </c>
      <c r="AS1850" s="70"/>
      <c r="AV1850" s="114"/>
    </row>
    <row r="1851" spans="1:48" ht="22.5" customHeight="1" x14ac:dyDescent="0.25">
      <c r="A1851" s="93" t="str">
        <f t="shared" si="291"/>
        <v>1741.</v>
      </c>
      <c r="B1851" s="93">
        <v>4312</v>
      </c>
      <c r="C1851" s="226" t="s">
        <v>1007</v>
      </c>
      <c r="D1851" s="4">
        <v>1965</v>
      </c>
      <c r="E1851" s="9" t="s">
        <v>23</v>
      </c>
      <c r="F1851" s="4" t="s">
        <v>26</v>
      </c>
      <c r="G1851" s="10">
        <v>5</v>
      </c>
      <c r="H1851" s="10">
        <v>3</v>
      </c>
      <c r="I1851" s="26">
        <v>2884.1</v>
      </c>
      <c r="J1851" s="11">
        <v>1977.4</v>
      </c>
      <c r="K1851" s="26">
        <v>1977.4</v>
      </c>
      <c r="L1851" s="27">
        <v>150</v>
      </c>
      <c r="M1851" s="26">
        <f t="shared" si="290"/>
        <v>342921.68</v>
      </c>
      <c r="N1851" s="11"/>
      <c r="O1851" s="6"/>
      <c r="P1851" s="11"/>
      <c r="Q1851" s="11">
        <f t="shared" si="293"/>
        <v>342921.68</v>
      </c>
      <c r="R1851" s="11"/>
      <c r="S1851" s="35"/>
      <c r="T1851" s="11"/>
      <c r="U1851" s="11"/>
      <c r="V1851" s="11"/>
      <c r="W1851" s="11"/>
      <c r="X1851" s="11"/>
      <c r="Y1851" s="11"/>
      <c r="Z1851" s="11"/>
      <c r="AA1851" s="11">
        <v>137</v>
      </c>
      <c r="AB1851" s="11">
        <v>342921.68</v>
      </c>
      <c r="AC1851" s="11"/>
      <c r="AD1851" s="11"/>
      <c r="AE1851" s="11"/>
      <c r="AF1851" s="74"/>
      <c r="AG1851" s="29" t="s">
        <v>197</v>
      </c>
      <c r="AH1851" s="118"/>
      <c r="AI1851" s="170"/>
      <c r="AJ1851" s="182"/>
      <c r="AK1851" s="182"/>
      <c r="AL1851" s="182"/>
      <c r="AM1851" s="182"/>
      <c r="AN1851" s="182"/>
      <c r="AO1851" s="70">
        <f>MAX(AO$26:AO1850)+1</f>
        <v>1741</v>
      </c>
      <c r="AP1851" s="70" t="s">
        <v>142</v>
      </c>
      <c r="AQ1851" s="70" t="str">
        <f t="shared" si="292"/>
        <v>1741.</v>
      </c>
      <c r="AS1851" s="70"/>
      <c r="AV1851" s="114"/>
    </row>
    <row r="1852" spans="1:48" ht="22.5" customHeight="1" x14ac:dyDescent="0.25">
      <c r="A1852" s="93" t="str">
        <f t="shared" si="291"/>
        <v>1742.</v>
      </c>
      <c r="B1852" s="93">
        <v>4844</v>
      </c>
      <c r="C1852" s="226" t="s">
        <v>1058</v>
      </c>
      <c r="D1852" s="4">
        <v>1965</v>
      </c>
      <c r="E1852" s="9" t="s">
        <v>23</v>
      </c>
      <c r="F1852" s="4" t="s">
        <v>24</v>
      </c>
      <c r="G1852" s="10">
        <v>5</v>
      </c>
      <c r="H1852" s="10">
        <v>4</v>
      </c>
      <c r="I1852" s="26">
        <v>3168.1</v>
      </c>
      <c r="J1852" s="26">
        <v>2533.1</v>
      </c>
      <c r="K1852" s="26">
        <v>2533.1</v>
      </c>
      <c r="L1852" s="27">
        <v>122</v>
      </c>
      <c r="M1852" s="26">
        <f t="shared" si="290"/>
        <v>887705.04</v>
      </c>
      <c r="N1852" s="11"/>
      <c r="O1852" s="6"/>
      <c r="P1852" s="11"/>
      <c r="Q1852" s="11">
        <f t="shared" si="293"/>
        <v>887705.04</v>
      </c>
      <c r="R1852" s="11">
        <v>780751.18</v>
      </c>
      <c r="S1852" s="35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74">
        <v>106953.86</v>
      </c>
      <c r="AG1852" s="29" t="s">
        <v>197</v>
      </c>
      <c r="AH1852" s="118"/>
      <c r="AI1852" s="170"/>
      <c r="AJ1852" s="182" t="s">
        <v>1393</v>
      </c>
      <c r="AK1852" s="182"/>
      <c r="AL1852" s="182"/>
      <c r="AM1852" s="182"/>
      <c r="AN1852" s="182"/>
      <c r="AO1852" s="70">
        <f>MAX(AO$26:AO1851)+1</f>
        <v>1742</v>
      </c>
      <c r="AP1852" s="70" t="s">
        <v>142</v>
      </c>
      <c r="AQ1852" s="70" t="str">
        <f t="shared" si="292"/>
        <v>1742.</v>
      </c>
      <c r="AS1852" s="70"/>
      <c r="AV1852" s="114"/>
    </row>
    <row r="1853" spans="1:48" ht="21.75" customHeight="1" x14ac:dyDescent="0.25">
      <c r="A1853" s="93" t="str">
        <f t="shared" si="291"/>
        <v>1743.</v>
      </c>
      <c r="B1853" s="93">
        <v>5215</v>
      </c>
      <c r="C1853" s="220" t="s">
        <v>966</v>
      </c>
      <c r="D1853" s="4">
        <v>1966</v>
      </c>
      <c r="E1853" s="9" t="s">
        <v>23</v>
      </c>
      <c r="F1853" s="4" t="s">
        <v>24</v>
      </c>
      <c r="G1853" s="10">
        <v>5</v>
      </c>
      <c r="H1853" s="10">
        <v>4</v>
      </c>
      <c r="I1853" s="11">
        <v>2587.6</v>
      </c>
      <c r="J1853" s="11">
        <v>2587.6</v>
      </c>
      <c r="K1853" s="11">
        <v>2587.6</v>
      </c>
      <c r="L1853" s="35">
        <v>119</v>
      </c>
      <c r="M1853" s="26">
        <f t="shared" si="290"/>
        <v>218695.33</v>
      </c>
      <c r="N1853" s="11"/>
      <c r="O1853" s="6"/>
      <c r="P1853" s="11"/>
      <c r="Q1853" s="11">
        <f t="shared" si="293"/>
        <v>218695.33</v>
      </c>
      <c r="R1853" s="11"/>
      <c r="S1853" s="35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74">
        <v>218695.33</v>
      </c>
      <c r="AG1853" s="29" t="s">
        <v>197</v>
      </c>
      <c r="AH1853" s="118"/>
      <c r="AI1853" s="95"/>
      <c r="AJ1853" s="182"/>
      <c r="AK1853" s="186"/>
      <c r="AL1853" s="186"/>
      <c r="AM1853" s="186"/>
      <c r="AN1853" s="182"/>
      <c r="AO1853" s="70">
        <f>MAX(AO$26:AO1852)+1</f>
        <v>1743</v>
      </c>
      <c r="AP1853" s="70" t="s">
        <v>142</v>
      </c>
      <c r="AQ1853" s="70" t="str">
        <f t="shared" si="292"/>
        <v>1743.</v>
      </c>
      <c r="AS1853" s="70"/>
      <c r="AV1853" s="114"/>
    </row>
    <row r="1854" spans="1:48" ht="22.5" customHeight="1" x14ac:dyDescent="0.25">
      <c r="A1854" s="93" t="str">
        <f t="shared" si="291"/>
        <v>1744.</v>
      </c>
      <c r="B1854" s="93">
        <v>4989</v>
      </c>
      <c r="C1854" s="240" t="s">
        <v>948</v>
      </c>
      <c r="D1854" s="4">
        <v>1971</v>
      </c>
      <c r="E1854" s="9" t="s">
        <v>23</v>
      </c>
      <c r="F1854" s="4" t="s">
        <v>26</v>
      </c>
      <c r="G1854" s="10">
        <v>5</v>
      </c>
      <c r="H1854" s="10">
        <v>3</v>
      </c>
      <c r="I1854" s="26">
        <v>2062.8000000000002</v>
      </c>
      <c r="J1854" s="26">
        <v>2062.8000000000002</v>
      </c>
      <c r="K1854" s="26">
        <v>2062.8000000000002</v>
      </c>
      <c r="L1854" s="27">
        <v>81</v>
      </c>
      <c r="M1854" s="26">
        <f t="shared" si="290"/>
        <v>1034955</v>
      </c>
      <c r="N1854" s="11"/>
      <c r="O1854" s="6"/>
      <c r="P1854" s="11"/>
      <c r="Q1854" s="11">
        <f t="shared" si="293"/>
        <v>1034955</v>
      </c>
      <c r="R1854" s="11"/>
      <c r="S1854" s="35"/>
      <c r="T1854" s="11"/>
      <c r="U1854" s="11"/>
      <c r="V1854" s="11"/>
      <c r="W1854" s="11"/>
      <c r="X1854" s="11"/>
      <c r="Y1854" s="11">
        <v>1287</v>
      </c>
      <c r="Z1854" s="11">
        <v>1034955</v>
      </c>
      <c r="AA1854" s="11"/>
      <c r="AB1854" s="11"/>
      <c r="AC1854" s="11"/>
      <c r="AD1854" s="11"/>
      <c r="AE1854" s="11"/>
      <c r="AF1854" s="74"/>
      <c r="AG1854" s="29" t="s">
        <v>197</v>
      </c>
      <c r="AH1854" s="118"/>
      <c r="AI1854" s="170"/>
      <c r="AJ1854" s="182"/>
      <c r="AK1854" s="182"/>
      <c r="AL1854" s="182"/>
      <c r="AM1854" s="182"/>
      <c r="AN1854" s="182"/>
      <c r="AO1854" s="70">
        <f>MAX(AO$26:AO1853)+1</f>
        <v>1744</v>
      </c>
      <c r="AP1854" s="70" t="s">
        <v>142</v>
      </c>
      <c r="AQ1854" s="70" t="str">
        <f t="shared" si="292"/>
        <v>1744.</v>
      </c>
      <c r="AS1854" s="70"/>
      <c r="AV1854" s="114"/>
    </row>
    <row r="1855" spans="1:48" ht="22.5" customHeight="1" x14ac:dyDescent="0.25">
      <c r="A1855" s="93" t="str">
        <f t="shared" si="291"/>
        <v>1745.</v>
      </c>
      <c r="B1855" s="93">
        <v>4595</v>
      </c>
      <c r="C1855" s="220" t="s">
        <v>852</v>
      </c>
      <c r="D1855" s="4">
        <v>1972</v>
      </c>
      <c r="E1855" s="9" t="s">
        <v>23</v>
      </c>
      <c r="F1855" s="4" t="s">
        <v>26</v>
      </c>
      <c r="G1855" s="10">
        <v>5</v>
      </c>
      <c r="H1855" s="10">
        <v>6</v>
      </c>
      <c r="I1855" s="11">
        <v>5256.5</v>
      </c>
      <c r="J1855" s="11">
        <v>4788</v>
      </c>
      <c r="K1855" s="11">
        <v>4773.5</v>
      </c>
      <c r="L1855" s="35">
        <v>244</v>
      </c>
      <c r="M1855" s="26">
        <f t="shared" si="290"/>
        <v>1598098.75</v>
      </c>
      <c r="N1855" s="11"/>
      <c r="O1855" s="6"/>
      <c r="P1855" s="11"/>
      <c r="Q1855" s="11">
        <f t="shared" si="293"/>
        <v>1598098.75</v>
      </c>
      <c r="R1855" s="11">
        <v>1598098.75</v>
      </c>
      <c r="S1855" s="35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74"/>
      <c r="AG1855" s="29" t="s">
        <v>197</v>
      </c>
      <c r="AH1855" s="118"/>
      <c r="AI1855" s="95"/>
      <c r="AJ1855" s="182" t="s">
        <v>1395</v>
      </c>
      <c r="AK1855" s="182"/>
      <c r="AL1855" s="182"/>
      <c r="AM1855" s="182"/>
      <c r="AN1855" s="182"/>
      <c r="AO1855" s="70">
        <f>MAX(AO$26:AO1854)+1</f>
        <v>1745</v>
      </c>
      <c r="AP1855" s="70" t="s">
        <v>142</v>
      </c>
      <c r="AQ1855" s="70" t="str">
        <f t="shared" si="292"/>
        <v>1745.</v>
      </c>
      <c r="AS1855" s="70"/>
      <c r="AV1855" s="114"/>
    </row>
    <row r="1856" spans="1:48" ht="22.5" customHeight="1" x14ac:dyDescent="0.25">
      <c r="A1856" s="93" t="str">
        <f t="shared" si="291"/>
        <v>1746.</v>
      </c>
      <c r="B1856" s="93">
        <v>4789</v>
      </c>
      <c r="C1856" s="226" t="s">
        <v>1054</v>
      </c>
      <c r="D1856" s="4">
        <v>1972</v>
      </c>
      <c r="E1856" s="9" t="s">
        <v>23</v>
      </c>
      <c r="F1856" s="4" t="s">
        <v>26</v>
      </c>
      <c r="G1856" s="10">
        <v>5</v>
      </c>
      <c r="H1856" s="10">
        <v>4</v>
      </c>
      <c r="I1856" s="26">
        <v>3671.1</v>
      </c>
      <c r="J1856" s="11">
        <v>3345</v>
      </c>
      <c r="K1856" s="26">
        <v>3113.4</v>
      </c>
      <c r="L1856" s="27">
        <v>163</v>
      </c>
      <c r="M1856" s="26">
        <f t="shared" si="290"/>
        <v>725351</v>
      </c>
      <c r="N1856" s="11"/>
      <c r="O1856" s="6"/>
      <c r="P1856" s="11"/>
      <c r="Q1856" s="11">
        <f t="shared" si="293"/>
        <v>725351</v>
      </c>
      <c r="R1856" s="11">
        <v>725351</v>
      </c>
      <c r="S1856" s="35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74"/>
      <c r="AG1856" s="29" t="s">
        <v>197</v>
      </c>
      <c r="AH1856" s="118"/>
      <c r="AI1856" s="170"/>
      <c r="AJ1856" s="182" t="s">
        <v>1393</v>
      </c>
      <c r="AK1856" s="182"/>
      <c r="AL1856" s="182"/>
      <c r="AM1856" s="182"/>
      <c r="AN1856" s="182"/>
      <c r="AO1856" s="70">
        <f>MAX(AO$26:AO1855)+1</f>
        <v>1746</v>
      </c>
      <c r="AP1856" s="70" t="s">
        <v>142</v>
      </c>
      <c r="AQ1856" s="70" t="str">
        <f t="shared" si="292"/>
        <v>1746.</v>
      </c>
      <c r="AS1856" s="70"/>
      <c r="AV1856" s="114"/>
    </row>
    <row r="1857" spans="1:48" ht="22.5" customHeight="1" x14ac:dyDescent="0.25">
      <c r="A1857" s="93" t="str">
        <f t="shared" si="291"/>
        <v>1747.</v>
      </c>
      <c r="B1857" s="93">
        <v>5010</v>
      </c>
      <c r="C1857" s="222" t="s">
        <v>1069</v>
      </c>
      <c r="D1857" s="4">
        <v>1973</v>
      </c>
      <c r="E1857" s="9" t="s">
        <v>23</v>
      </c>
      <c r="F1857" s="4" t="s">
        <v>26</v>
      </c>
      <c r="G1857" s="10">
        <v>5</v>
      </c>
      <c r="H1857" s="10">
        <v>4</v>
      </c>
      <c r="I1857" s="26">
        <v>3329.2</v>
      </c>
      <c r="J1857" s="11">
        <v>3329.2</v>
      </c>
      <c r="K1857" s="26">
        <v>3329.2</v>
      </c>
      <c r="L1857" s="27">
        <v>147</v>
      </c>
      <c r="M1857" s="26">
        <f t="shared" si="290"/>
        <v>1948620</v>
      </c>
      <c r="N1857" s="11"/>
      <c r="O1857" s="6"/>
      <c r="P1857" s="11"/>
      <c r="Q1857" s="11">
        <f t="shared" si="293"/>
        <v>1948620</v>
      </c>
      <c r="R1857" s="11"/>
      <c r="S1857" s="35"/>
      <c r="T1857" s="11"/>
      <c r="U1857" s="11">
        <v>871</v>
      </c>
      <c r="V1857" s="11">
        <v>1948620</v>
      </c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74"/>
      <c r="AG1857" s="29" t="s">
        <v>197</v>
      </c>
      <c r="AH1857" s="118"/>
      <c r="AI1857" s="170"/>
      <c r="AJ1857" s="182"/>
      <c r="AK1857" s="182"/>
      <c r="AL1857" s="182"/>
      <c r="AM1857" s="182"/>
      <c r="AN1857" s="182"/>
      <c r="AO1857" s="70">
        <f>MAX(AO$26:AO1856)+1</f>
        <v>1747</v>
      </c>
      <c r="AP1857" s="70" t="s">
        <v>142</v>
      </c>
      <c r="AQ1857" s="70" t="str">
        <f t="shared" si="292"/>
        <v>1747.</v>
      </c>
      <c r="AS1857" s="70"/>
      <c r="AV1857" s="114"/>
    </row>
    <row r="1858" spans="1:48" ht="22.5" customHeight="1" x14ac:dyDescent="0.25">
      <c r="A1858" s="93" t="str">
        <f t="shared" si="291"/>
        <v>1748.</v>
      </c>
      <c r="B1858" s="93">
        <v>4365</v>
      </c>
      <c r="C1858" s="220" t="s">
        <v>838</v>
      </c>
      <c r="D1858" s="4">
        <v>1974</v>
      </c>
      <c r="E1858" s="9" t="s">
        <v>23</v>
      </c>
      <c r="F1858" s="4" t="s">
        <v>24</v>
      </c>
      <c r="G1858" s="10">
        <v>5</v>
      </c>
      <c r="H1858" s="10">
        <v>8</v>
      </c>
      <c r="I1858" s="11">
        <v>8381.2000000000007</v>
      </c>
      <c r="J1858" s="11">
        <v>5375.9</v>
      </c>
      <c r="K1858" s="11">
        <v>5375.9</v>
      </c>
      <c r="L1858" s="35">
        <v>231</v>
      </c>
      <c r="M1858" s="26">
        <f t="shared" si="290"/>
        <v>3193363.92</v>
      </c>
      <c r="N1858" s="11"/>
      <c r="O1858" s="6"/>
      <c r="P1858" s="11"/>
      <c r="Q1858" s="11">
        <f t="shared" si="293"/>
        <v>3193363.92</v>
      </c>
      <c r="R1858" s="11">
        <f>1575039+1618324.92</f>
        <v>3193363.92</v>
      </c>
      <c r="S1858" s="35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74"/>
      <c r="AG1858" s="29" t="s">
        <v>197</v>
      </c>
      <c r="AH1858" s="118"/>
      <c r="AI1858" s="95"/>
      <c r="AJ1858" s="182" t="s">
        <v>1401</v>
      </c>
      <c r="AK1858" s="182"/>
      <c r="AL1858" s="182"/>
      <c r="AM1858" s="182"/>
      <c r="AN1858" s="182"/>
      <c r="AO1858" s="70">
        <f>MAX(AO$26:AO1857)+1</f>
        <v>1748</v>
      </c>
      <c r="AP1858" s="70" t="s">
        <v>142</v>
      </c>
      <c r="AQ1858" s="70" t="str">
        <f t="shared" si="292"/>
        <v>1748.</v>
      </c>
      <c r="AS1858" s="70"/>
      <c r="AV1858" s="114"/>
    </row>
    <row r="1859" spans="1:48" ht="22.5" customHeight="1" x14ac:dyDescent="0.25">
      <c r="A1859" s="93" t="str">
        <f t="shared" si="291"/>
        <v>1749.</v>
      </c>
      <c r="B1859" s="93">
        <v>4367</v>
      </c>
      <c r="C1859" s="226" t="s">
        <v>1015</v>
      </c>
      <c r="D1859" s="4">
        <v>1974</v>
      </c>
      <c r="E1859" s="9" t="s">
        <v>23</v>
      </c>
      <c r="F1859" s="4" t="s">
        <v>24</v>
      </c>
      <c r="G1859" s="10">
        <v>5</v>
      </c>
      <c r="H1859" s="10">
        <v>6</v>
      </c>
      <c r="I1859" s="26">
        <v>4434.8999999999996</v>
      </c>
      <c r="J1859" s="11">
        <v>4174.2</v>
      </c>
      <c r="K1859" s="26">
        <v>4174.2</v>
      </c>
      <c r="L1859" s="27">
        <v>206</v>
      </c>
      <c r="M1859" s="26">
        <f t="shared" si="290"/>
        <v>3450000</v>
      </c>
      <c r="N1859" s="11"/>
      <c r="O1859" s="6"/>
      <c r="P1859" s="11"/>
      <c r="Q1859" s="11">
        <f t="shared" si="293"/>
        <v>3450000</v>
      </c>
      <c r="R1859" s="11"/>
      <c r="S1859" s="35"/>
      <c r="T1859" s="11"/>
      <c r="U1859" s="11">
        <v>1319</v>
      </c>
      <c r="V1859" s="11">
        <v>3450000</v>
      </c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74"/>
      <c r="AG1859" s="29" t="s">
        <v>197</v>
      </c>
      <c r="AH1859" s="118"/>
      <c r="AI1859" s="170"/>
      <c r="AJ1859" s="182"/>
      <c r="AK1859" s="182"/>
      <c r="AL1859" s="182"/>
      <c r="AM1859" s="182"/>
      <c r="AN1859" s="182"/>
      <c r="AO1859" s="70">
        <f>MAX(AO$26:AO1858)+1</f>
        <v>1749</v>
      </c>
      <c r="AP1859" s="70" t="s">
        <v>142</v>
      </c>
      <c r="AQ1859" s="70" t="str">
        <f t="shared" si="292"/>
        <v>1749.</v>
      </c>
      <c r="AS1859" s="70"/>
      <c r="AV1859" s="114"/>
    </row>
    <row r="1860" spans="1:48" ht="22.5" customHeight="1" x14ac:dyDescent="0.25">
      <c r="A1860" s="93" t="str">
        <f t="shared" si="291"/>
        <v>1750.</v>
      </c>
      <c r="B1860" s="93">
        <v>5140</v>
      </c>
      <c r="C1860" s="222" t="s">
        <v>1079</v>
      </c>
      <c r="D1860" s="4">
        <v>1974</v>
      </c>
      <c r="E1860" s="9" t="s">
        <v>23</v>
      </c>
      <c r="F1860" s="4" t="s">
        <v>26</v>
      </c>
      <c r="G1860" s="10">
        <v>5</v>
      </c>
      <c r="H1860" s="10">
        <v>10</v>
      </c>
      <c r="I1860" s="26">
        <v>8284.7000000000007</v>
      </c>
      <c r="J1860" s="11">
        <v>6688.4</v>
      </c>
      <c r="K1860" s="26">
        <v>6688.4</v>
      </c>
      <c r="L1860" s="27">
        <v>348</v>
      </c>
      <c r="M1860" s="26">
        <f t="shared" si="290"/>
        <v>780355.25</v>
      </c>
      <c r="N1860" s="11"/>
      <c r="O1860" s="6"/>
      <c r="P1860" s="11"/>
      <c r="Q1860" s="11">
        <f t="shared" si="293"/>
        <v>780355.25</v>
      </c>
      <c r="R1860" s="11">
        <v>780355.25</v>
      </c>
      <c r="S1860" s="35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74"/>
      <c r="AG1860" s="29" t="s">
        <v>197</v>
      </c>
      <c r="AH1860" s="118"/>
      <c r="AI1860" s="170"/>
      <c r="AJ1860" s="182" t="s">
        <v>1396</v>
      </c>
      <c r="AK1860" s="182"/>
      <c r="AL1860" s="182"/>
      <c r="AM1860" s="182"/>
      <c r="AN1860" s="182"/>
      <c r="AO1860" s="70">
        <f>MAX(AO$26:AO1859)+1</f>
        <v>1750</v>
      </c>
      <c r="AP1860" s="70" t="s">
        <v>142</v>
      </c>
      <c r="AQ1860" s="70" t="str">
        <f t="shared" si="292"/>
        <v>1750.</v>
      </c>
      <c r="AS1860" s="70"/>
      <c r="AV1860" s="114"/>
    </row>
    <row r="1861" spans="1:48" ht="22.5" customHeight="1" x14ac:dyDescent="0.25">
      <c r="A1861" s="93" t="str">
        <f t="shared" si="291"/>
        <v>1751.</v>
      </c>
      <c r="B1861" s="93">
        <v>4285</v>
      </c>
      <c r="C1861" s="222" t="s">
        <v>1003</v>
      </c>
      <c r="D1861" s="4">
        <v>1976</v>
      </c>
      <c r="E1861" s="9" t="s">
        <v>23</v>
      </c>
      <c r="F1861" s="4" t="s">
        <v>26</v>
      </c>
      <c r="G1861" s="10">
        <v>5</v>
      </c>
      <c r="H1861" s="10">
        <v>8</v>
      </c>
      <c r="I1861" s="26">
        <v>7322.5</v>
      </c>
      <c r="J1861" s="11">
        <v>6661.8</v>
      </c>
      <c r="K1861" s="26">
        <v>6661.8</v>
      </c>
      <c r="L1861" s="27">
        <v>379</v>
      </c>
      <c r="M1861" s="26">
        <f t="shared" ref="M1861:M1896" si="294">R1861+T1861+V1861+X1861+Z1861+AB1861+AE1861+AF1861</f>
        <v>1741249</v>
      </c>
      <c r="N1861" s="11"/>
      <c r="O1861" s="6"/>
      <c r="P1861" s="11"/>
      <c r="Q1861" s="11">
        <f t="shared" si="293"/>
        <v>1741249</v>
      </c>
      <c r="R1861" s="11">
        <v>1741249</v>
      </c>
      <c r="S1861" s="35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74"/>
      <c r="AG1861" s="29" t="s">
        <v>197</v>
      </c>
      <c r="AH1861" s="118"/>
      <c r="AI1861" s="170"/>
      <c r="AJ1861" s="182" t="s">
        <v>1393</v>
      </c>
      <c r="AK1861" s="182"/>
      <c r="AL1861" s="182"/>
      <c r="AM1861" s="182"/>
      <c r="AN1861" s="182"/>
      <c r="AO1861" s="70">
        <f>MAX(AO$26:AO1860)+1</f>
        <v>1751</v>
      </c>
      <c r="AP1861" s="70" t="s">
        <v>142</v>
      </c>
      <c r="AQ1861" s="70" t="str">
        <f t="shared" si="292"/>
        <v>1751.</v>
      </c>
      <c r="AS1861" s="70"/>
      <c r="AV1861" s="114"/>
    </row>
    <row r="1862" spans="1:48" ht="22.5" customHeight="1" x14ac:dyDescent="0.25">
      <c r="A1862" s="93" t="str">
        <f t="shared" si="291"/>
        <v>1752.</v>
      </c>
      <c r="B1862" s="93">
        <v>5130</v>
      </c>
      <c r="C1862" s="220" t="s">
        <v>960</v>
      </c>
      <c r="D1862" s="4">
        <v>1976</v>
      </c>
      <c r="E1862" s="9" t="s">
        <v>23</v>
      </c>
      <c r="F1862" s="4" t="s">
        <v>24</v>
      </c>
      <c r="G1862" s="10">
        <v>9</v>
      </c>
      <c r="H1862" s="10">
        <v>4</v>
      </c>
      <c r="I1862" s="11">
        <v>7182.7</v>
      </c>
      <c r="J1862" s="11">
        <v>6987.2</v>
      </c>
      <c r="K1862" s="11">
        <v>6987.2</v>
      </c>
      <c r="L1862" s="35">
        <v>336</v>
      </c>
      <c r="M1862" s="26">
        <f t="shared" si="294"/>
        <v>849551.03</v>
      </c>
      <c r="N1862" s="11"/>
      <c r="O1862" s="6"/>
      <c r="P1862" s="11"/>
      <c r="Q1862" s="11">
        <f t="shared" si="293"/>
        <v>849551.03</v>
      </c>
      <c r="R1862" s="11">
        <v>849551.03</v>
      </c>
      <c r="S1862" s="35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74"/>
      <c r="AG1862" s="29" t="s">
        <v>197</v>
      </c>
      <c r="AH1862" s="118"/>
      <c r="AI1862" s="95"/>
      <c r="AJ1862" s="182" t="s">
        <v>1396</v>
      </c>
      <c r="AK1862" s="182"/>
      <c r="AL1862" s="182"/>
      <c r="AM1862" s="182"/>
      <c r="AN1862" s="182"/>
      <c r="AO1862" s="70">
        <f>MAX(AO$26:AO1861)+1</f>
        <v>1752</v>
      </c>
      <c r="AP1862" s="70" t="s">
        <v>142</v>
      </c>
      <c r="AQ1862" s="70" t="str">
        <f t="shared" si="292"/>
        <v>1752.</v>
      </c>
      <c r="AS1862" s="70"/>
      <c r="AV1862" s="114"/>
    </row>
    <row r="1863" spans="1:48" ht="22.5" customHeight="1" x14ac:dyDescent="0.25">
      <c r="A1863" s="93" t="str">
        <f t="shared" si="291"/>
        <v>1753.</v>
      </c>
      <c r="B1863" s="93">
        <v>4468</v>
      </c>
      <c r="C1863" s="220" t="s">
        <v>1183</v>
      </c>
      <c r="D1863" s="4">
        <v>1976</v>
      </c>
      <c r="E1863" s="9" t="s">
        <v>23</v>
      </c>
      <c r="F1863" s="4" t="s">
        <v>24</v>
      </c>
      <c r="G1863" s="10">
        <v>9</v>
      </c>
      <c r="H1863" s="10">
        <v>1</v>
      </c>
      <c r="I1863" s="11">
        <v>2213.6</v>
      </c>
      <c r="J1863" s="11">
        <v>1877.2</v>
      </c>
      <c r="K1863" s="11">
        <v>1877.2</v>
      </c>
      <c r="L1863" s="35">
        <v>62</v>
      </c>
      <c r="M1863" s="26">
        <f t="shared" si="294"/>
        <v>296910.46000000002</v>
      </c>
      <c r="N1863" s="11"/>
      <c r="O1863" s="11"/>
      <c r="P1863" s="11"/>
      <c r="Q1863" s="11">
        <f t="shared" si="293"/>
        <v>296910.46000000002</v>
      </c>
      <c r="R1863" s="11">
        <v>296910.46000000002</v>
      </c>
      <c r="S1863" s="35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74"/>
      <c r="AG1863" s="29" t="s">
        <v>197</v>
      </c>
      <c r="AH1863" s="118"/>
      <c r="AI1863" s="95"/>
      <c r="AJ1863" s="182" t="s">
        <v>1405</v>
      </c>
      <c r="AK1863" s="182"/>
      <c r="AL1863" s="182"/>
      <c r="AM1863" s="182"/>
      <c r="AN1863" s="182"/>
      <c r="AO1863" s="70">
        <f>MAX(AO$26:AO1862)+1</f>
        <v>1753</v>
      </c>
      <c r="AP1863" s="70" t="s">
        <v>142</v>
      </c>
      <c r="AQ1863" s="70" t="str">
        <f t="shared" si="292"/>
        <v>1753.</v>
      </c>
      <c r="AS1863" s="70"/>
      <c r="AV1863" s="114"/>
    </row>
    <row r="1864" spans="1:48" ht="22.5" customHeight="1" x14ac:dyDescent="0.25">
      <c r="A1864" s="93" t="str">
        <f t="shared" si="291"/>
        <v>1754.</v>
      </c>
      <c r="B1864" s="93">
        <v>4265</v>
      </c>
      <c r="C1864" s="222" t="s">
        <v>831</v>
      </c>
      <c r="D1864" s="4">
        <v>1977</v>
      </c>
      <c r="E1864" s="9" t="s">
        <v>23</v>
      </c>
      <c r="F1864" s="4" t="s">
        <v>26</v>
      </c>
      <c r="G1864" s="10">
        <v>5</v>
      </c>
      <c r="H1864" s="10">
        <v>8</v>
      </c>
      <c r="I1864" s="26">
        <v>5543.6</v>
      </c>
      <c r="J1864" s="11">
        <v>3688.3</v>
      </c>
      <c r="K1864" s="26">
        <v>3688.3</v>
      </c>
      <c r="L1864" s="27">
        <v>278</v>
      </c>
      <c r="M1864" s="26">
        <f t="shared" si="294"/>
        <v>2825163</v>
      </c>
      <c r="N1864" s="11"/>
      <c r="O1864" s="6"/>
      <c r="P1864" s="11"/>
      <c r="Q1864" s="11">
        <f t="shared" si="293"/>
        <v>2825163</v>
      </c>
      <c r="R1864" s="11"/>
      <c r="S1864" s="35"/>
      <c r="T1864" s="11"/>
      <c r="U1864" s="11">
        <v>1469.4</v>
      </c>
      <c r="V1864" s="11">
        <v>2825163</v>
      </c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74"/>
      <c r="AG1864" s="29" t="s">
        <v>197</v>
      </c>
      <c r="AH1864" s="118"/>
      <c r="AI1864" s="170"/>
      <c r="AJ1864" s="182"/>
      <c r="AK1864" s="182"/>
      <c r="AL1864" s="182"/>
      <c r="AM1864" s="182"/>
      <c r="AN1864" s="182"/>
      <c r="AO1864" s="70">
        <f>MAX(AO$26:AO1863)+1</f>
        <v>1754</v>
      </c>
      <c r="AP1864" s="70" t="s">
        <v>142</v>
      </c>
      <c r="AQ1864" s="70" t="str">
        <f t="shared" si="292"/>
        <v>1754.</v>
      </c>
      <c r="AS1864" s="70"/>
      <c r="AV1864" s="114"/>
    </row>
    <row r="1865" spans="1:48" ht="22.5" customHeight="1" x14ac:dyDescent="0.25">
      <c r="A1865" s="93" t="str">
        <f t="shared" si="291"/>
        <v>1755.</v>
      </c>
      <c r="B1865" s="93">
        <v>5124</v>
      </c>
      <c r="C1865" s="226" t="s">
        <v>1077</v>
      </c>
      <c r="D1865" s="4">
        <v>1978</v>
      </c>
      <c r="E1865" s="9" t="s">
        <v>23</v>
      </c>
      <c r="F1865" s="4" t="s">
        <v>24</v>
      </c>
      <c r="G1865" s="10">
        <v>5</v>
      </c>
      <c r="H1865" s="10">
        <v>3</v>
      </c>
      <c r="I1865" s="11">
        <v>2049.9</v>
      </c>
      <c r="J1865" s="11">
        <v>2049.9</v>
      </c>
      <c r="K1865" s="11">
        <v>2049.9</v>
      </c>
      <c r="L1865" s="35">
        <v>96</v>
      </c>
      <c r="M1865" s="26">
        <f t="shared" si="294"/>
        <v>834215.6</v>
      </c>
      <c r="N1865" s="11"/>
      <c r="O1865" s="6"/>
      <c r="P1865" s="11"/>
      <c r="Q1865" s="11">
        <f t="shared" si="293"/>
        <v>834215.6</v>
      </c>
      <c r="R1865" s="11">
        <v>766259.36</v>
      </c>
      <c r="S1865" s="35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74">
        <v>67956.240000000005</v>
      </c>
      <c r="AG1865" s="29" t="s">
        <v>197</v>
      </c>
      <c r="AH1865" s="118"/>
      <c r="AI1865" s="170"/>
      <c r="AJ1865" s="182" t="s">
        <v>1393</v>
      </c>
      <c r="AK1865" s="182"/>
      <c r="AL1865" s="182"/>
      <c r="AM1865" s="182"/>
      <c r="AN1865" s="182"/>
      <c r="AO1865" s="70">
        <f>MAX(AO$26:AO1864)+1</f>
        <v>1755</v>
      </c>
      <c r="AP1865" s="70" t="s">
        <v>142</v>
      </c>
      <c r="AQ1865" s="70" t="str">
        <f t="shared" si="292"/>
        <v>1755.</v>
      </c>
      <c r="AS1865" s="70"/>
      <c r="AV1865" s="114"/>
    </row>
    <row r="1866" spans="1:48" ht="22.5" customHeight="1" x14ac:dyDescent="0.25">
      <c r="A1866" s="93" t="str">
        <f t="shared" si="291"/>
        <v>1756.</v>
      </c>
      <c r="B1866" s="93">
        <v>4603</v>
      </c>
      <c r="C1866" s="226" t="s">
        <v>1124</v>
      </c>
      <c r="D1866" s="4">
        <v>1978</v>
      </c>
      <c r="E1866" s="9" t="s">
        <v>23</v>
      </c>
      <c r="F1866" s="4" t="s">
        <v>26</v>
      </c>
      <c r="G1866" s="10">
        <v>5</v>
      </c>
      <c r="H1866" s="10">
        <v>2</v>
      </c>
      <c r="I1866" s="26">
        <v>2347.3000000000002</v>
      </c>
      <c r="J1866" s="11">
        <v>2194.6999999999998</v>
      </c>
      <c r="K1866" s="26">
        <v>2194.6999999999998</v>
      </c>
      <c r="L1866" s="27">
        <v>111</v>
      </c>
      <c r="M1866" s="26">
        <f t="shared" si="294"/>
        <v>668887</v>
      </c>
      <c r="N1866" s="11"/>
      <c r="O1866" s="6"/>
      <c r="P1866" s="11"/>
      <c r="Q1866" s="11">
        <f t="shared" si="293"/>
        <v>668887</v>
      </c>
      <c r="R1866" s="11">
        <v>668887</v>
      </c>
      <c r="S1866" s="35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74"/>
      <c r="AG1866" s="29" t="s">
        <v>197</v>
      </c>
      <c r="AH1866" s="118"/>
      <c r="AI1866" s="170"/>
      <c r="AJ1866" s="182" t="s">
        <v>1393</v>
      </c>
      <c r="AK1866" s="182"/>
      <c r="AL1866" s="182"/>
      <c r="AM1866" s="182"/>
      <c r="AN1866" s="182"/>
      <c r="AO1866" s="70">
        <f>MAX(AO$26:AO1865)+1</f>
        <v>1756</v>
      </c>
      <c r="AP1866" s="70" t="s">
        <v>142</v>
      </c>
      <c r="AQ1866" s="70" t="str">
        <f t="shared" si="292"/>
        <v>1756.</v>
      </c>
      <c r="AS1866" s="70"/>
      <c r="AV1866" s="114"/>
    </row>
    <row r="1867" spans="1:48" ht="22.5" customHeight="1" x14ac:dyDescent="0.25">
      <c r="A1867" s="93" t="str">
        <f t="shared" si="291"/>
        <v>1757.</v>
      </c>
      <c r="B1867" s="93">
        <v>4605</v>
      </c>
      <c r="C1867" s="222" t="s">
        <v>1125</v>
      </c>
      <c r="D1867" s="4">
        <v>1978</v>
      </c>
      <c r="E1867" s="9" t="s">
        <v>23</v>
      </c>
      <c r="F1867" s="4" t="s">
        <v>26</v>
      </c>
      <c r="G1867" s="10">
        <v>5</v>
      </c>
      <c r="H1867" s="10">
        <v>4</v>
      </c>
      <c r="I1867" s="26">
        <v>3696.9</v>
      </c>
      <c r="J1867" s="11">
        <v>3390.8</v>
      </c>
      <c r="K1867" s="26">
        <v>3390.8</v>
      </c>
      <c r="L1867" s="27">
        <v>166</v>
      </c>
      <c r="M1867" s="26">
        <f t="shared" si="294"/>
        <v>1723243.44</v>
      </c>
      <c r="N1867" s="11"/>
      <c r="O1867" s="6"/>
      <c r="P1867" s="11"/>
      <c r="Q1867" s="11">
        <f t="shared" si="293"/>
        <v>1723243.44</v>
      </c>
      <c r="R1867" s="11"/>
      <c r="S1867" s="35"/>
      <c r="T1867" s="11"/>
      <c r="U1867" s="11">
        <v>908.2</v>
      </c>
      <c r="V1867" s="11">
        <v>1723243.44</v>
      </c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74"/>
      <c r="AG1867" s="29" t="s">
        <v>197</v>
      </c>
      <c r="AH1867" s="118"/>
      <c r="AI1867" s="170"/>
      <c r="AJ1867" s="182"/>
      <c r="AK1867" s="182"/>
      <c r="AL1867" s="182"/>
      <c r="AM1867" s="182"/>
      <c r="AN1867" s="182"/>
      <c r="AO1867" s="70">
        <f>MAX(AO$26:AO1866)+1</f>
        <v>1757</v>
      </c>
      <c r="AP1867" s="70" t="s">
        <v>142</v>
      </c>
      <c r="AQ1867" s="70" t="str">
        <f t="shared" si="292"/>
        <v>1757.</v>
      </c>
      <c r="AS1867" s="70"/>
      <c r="AV1867" s="114"/>
    </row>
    <row r="1868" spans="1:48" ht="22.5" customHeight="1" x14ac:dyDescent="0.25">
      <c r="A1868" s="93" t="str">
        <f t="shared" si="291"/>
        <v>1758.</v>
      </c>
      <c r="B1868" s="93">
        <v>5420</v>
      </c>
      <c r="C1868" s="221" t="s">
        <v>984</v>
      </c>
      <c r="D1868" s="4">
        <v>1970</v>
      </c>
      <c r="E1868" s="9" t="s">
        <v>23</v>
      </c>
      <c r="F1868" s="4" t="s">
        <v>24</v>
      </c>
      <c r="G1868" s="10">
        <v>9</v>
      </c>
      <c r="H1868" s="10">
        <v>1</v>
      </c>
      <c r="I1868" s="11">
        <v>11483.6</v>
      </c>
      <c r="J1868" s="11">
        <v>11483.6</v>
      </c>
      <c r="K1868" s="11">
        <v>11483.6</v>
      </c>
      <c r="L1868" s="35">
        <v>101</v>
      </c>
      <c r="M1868" s="26">
        <f t="shared" si="294"/>
        <v>969116.41</v>
      </c>
      <c r="N1868" s="11"/>
      <c r="O1868" s="6"/>
      <c r="P1868" s="11"/>
      <c r="Q1868" s="11">
        <f t="shared" si="293"/>
        <v>969116.41</v>
      </c>
      <c r="R1868" s="11"/>
      <c r="S1868" s="35"/>
      <c r="T1868" s="11"/>
      <c r="U1868" s="11">
        <v>342</v>
      </c>
      <c r="V1868" s="11">
        <v>969116.41</v>
      </c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74"/>
      <c r="AG1868" s="29" t="s">
        <v>197</v>
      </c>
      <c r="AH1868" s="118"/>
      <c r="AI1868" s="164"/>
      <c r="AJ1868" s="182"/>
      <c r="AK1868" s="182"/>
      <c r="AL1868" s="182"/>
      <c r="AM1868" s="182"/>
      <c r="AN1868" s="182"/>
      <c r="AO1868" s="70">
        <f>MAX(AO$26:AO1867)+1</f>
        <v>1758</v>
      </c>
      <c r="AP1868" s="70" t="s">
        <v>142</v>
      </c>
      <c r="AQ1868" s="70" t="str">
        <f t="shared" si="292"/>
        <v>1758.</v>
      </c>
      <c r="AS1868" s="70"/>
      <c r="AV1868" s="114"/>
    </row>
    <row r="1869" spans="1:48" ht="22.5" customHeight="1" x14ac:dyDescent="0.25">
      <c r="A1869" s="93" t="str">
        <f t="shared" si="291"/>
        <v>1759.</v>
      </c>
      <c r="B1869" s="93">
        <v>5360</v>
      </c>
      <c r="C1869" s="222" t="s">
        <v>1179</v>
      </c>
      <c r="D1869" s="4">
        <v>1980</v>
      </c>
      <c r="E1869" s="9" t="s">
        <v>23</v>
      </c>
      <c r="F1869" s="4" t="s">
        <v>24</v>
      </c>
      <c r="G1869" s="10">
        <v>5</v>
      </c>
      <c r="H1869" s="10">
        <v>4</v>
      </c>
      <c r="I1869" s="26">
        <v>3255.9</v>
      </c>
      <c r="J1869" s="11">
        <v>2647</v>
      </c>
      <c r="K1869" s="26">
        <v>2647</v>
      </c>
      <c r="L1869" s="27">
        <v>131</v>
      </c>
      <c r="M1869" s="26">
        <f t="shared" si="294"/>
        <v>702228</v>
      </c>
      <c r="N1869" s="11"/>
      <c r="O1869" s="6"/>
      <c r="P1869" s="11"/>
      <c r="Q1869" s="11">
        <f t="shared" si="293"/>
        <v>702228</v>
      </c>
      <c r="R1869" s="11">
        <v>702228</v>
      </c>
      <c r="S1869" s="35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74"/>
      <c r="AG1869" s="29" t="s">
        <v>197</v>
      </c>
      <c r="AH1869" s="118"/>
      <c r="AI1869" s="170"/>
      <c r="AJ1869" s="182" t="s">
        <v>1405</v>
      </c>
      <c r="AK1869" s="182"/>
      <c r="AL1869" s="182"/>
      <c r="AM1869" s="182"/>
      <c r="AN1869" s="182"/>
      <c r="AO1869" s="70">
        <f>MAX(AO$26:AO1868)+1</f>
        <v>1759</v>
      </c>
      <c r="AP1869" s="70" t="s">
        <v>142</v>
      </c>
      <c r="AQ1869" s="70" t="str">
        <f t="shared" si="292"/>
        <v>1759.</v>
      </c>
      <c r="AS1869" s="70"/>
      <c r="AV1869" s="114"/>
    </row>
    <row r="1870" spans="1:48" ht="22.5" customHeight="1" x14ac:dyDescent="0.25">
      <c r="A1870" s="93" t="str">
        <f t="shared" si="291"/>
        <v>1760.</v>
      </c>
      <c r="B1870" s="93">
        <v>4946</v>
      </c>
      <c r="C1870" s="222" t="s">
        <v>1148</v>
      </c>
      <c r="D1870" s="4">
        <v>1979</v>
      </c>
      <c r="E1870" s="9" t="s">
        <v>23</v>
      </c>
      <c r="F1870" s="4" t="s">
        <v>24</v>
      </c>
      <c r="G1870" s="10">
        <v>5</v>
      </c>
      <c r="H1870" s="10">
        <v>9</v>
      </c>
      <c r="I1870" s="26">
        <v>6804.8</v>
      </c>
      <c r="J1870" s="11">
        <v>6043.6</v>
      </c>
      <c r="K1870" s="26">
        <v>6043.6</v>
      </c>
      <c r="L1870" s="27">
        <v>292</v>
      </c>
      <c r="M1870" s="26">
        <f t="shared" si="294"/>
        <v>1074237.1299999999</v>
      </c>
      <c r="N1870" s="11"/>
      <c r="O1870" s="6"/>
      <c r="P1870" s="11"/>
      <c r="Q1870" s="11">
        <f t="shared" si="293"/>
        <v>1074237.1299999999</v>
      </c>
      <c r="R1870" s="11">
        <v>1074237.1299999999</v>
      </c>
      <c r="S1870" s="35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74"/>
      <c r="AG1870" s="29" t="s">
        <v>197</v>
      </c>
      <c r="AH1870" s="118"/>
      <c r="AI1870" s="170"/>
      <c r="AJ1870" s="182" t="s">
        <v>1396</v>
      </c>
      <c r="AK1870" s="182"/>
      <c r="AL1870" s="182"/>
      <c r="AM1870" s="182"/>
      <c r="AN1870" s="182"/>
      <c r="AO1870" s="70">
        <f>MAX(AO$26:AO1869)+1</f>
        <v>1760</v>
      </c>
      <c r="AP1870" s="70" t="s">
        <v>142</v>
      </c>
      <c r="AQ1870" s="70" t="str">
        <f t="shared" si="292"/>
        <v>1760.</v>
      </c>
      <c r="AS1870" s="70"/>
      <c r="AV1870" s="114"/>
    </row>
    <row r="1871" spans="1:48" ht="22.5" customHeight="1" x14ac:dyDescent="0.25">
      <c r="A1871" s="93" t="str">
        <f t="shared" si="291"/>
        <v>1761.</v>
      </c>
      <c r="B1871" s="93">
        <v>5081</v>
      </c>
      <c r="C1871" s="220" t="s">
        <v>950</v>
      </c>
      <c r="D1871" s="4">
        <v>1979</v>
      </c>
      <c r="E1871" s="9" t="s">
        <v>23</v>
      </c>
      <c r="F1871" s="4" t="s">
        <v>26</v>
      </c>
      <c r="G1871" s="10">
        <v>9</v>
      </c>
      <c r="H1871" s="10">
        <v>2</v>
      </c>
      <c r="I1871" s="11">
        <v>4169.7</v>
      </c>
      <c r="J1871" s="11">
        <v>3911.9</v>
      </c>
      <c r="K1871" s="11">
        <v>3911.9</v>
      </c>
      <c r="L1871" s="35">
        <v>198</v>
      </c>
      <c r="M1871" s="26">
        <f t="shared" si="294"/>
        <v>3723850.94</v>
      </c>
      <c r="N1871" s="11"/>
      <c r="O1871" s="6"/>
      <c r="P1871" s="11"/>
      <c r="Q1871" s="11">
        <f t="shared" si="293"/>
        <v>3723850.94</v>
      </c>
      <c r="R1871" s="11"/>
      <c r="S1871" s="35">
        <v>2</v>
      </c>
      <c r="T1871" s="11">
        <v>3624350.94</v>
      </c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74">
        <v>99500</v>
      </c>
      <c r="AG1871" s="29" t="s">
        <v>197</v>
      </c>
      <c r="AH1871" s="118"/>
      <c r="AI1871" s="95"/>
      <c r="AJ1871" s="182"/>
      <c r="AK1871" s="182"/>
      <c r="AL1871" s="182"/>
      <c r="AM1871" s="182"/>
      <c r="AN1871" s="182"/>
      <c r="AO1871" s="70">
        <f>MAX(AO$26:AO1870)+1</f>
        <v>1761</v>
      </c>
      <c r="AP1871" s="70" t="s">
        <v>142</v>
      </c>
      <c r="AQ1871" s="70" t="str">
        <f t="shared" si="292"/>
        <v>1761.</v>
      </c>
      <c r="AS1871" s="70"/>
      <c r="AV1871" s="114"/>
    </row>
    <row r="1872" spans="1:48" ht="22.5" customHeight="1" x14ac:dyDescent="0.25">
      <c r="A1872" s="93" t="str">
        <f t="shared" si="291"/>
        <v>1762.</v>
      </c>
      <c r="B1872" s="93">
        <v>5084</v>
      </c>
      <c r="C1872" s="220" t="s">
        <v>952</v>
      </c>
      <c r="D1872" s="4">
        <v>1979</v>
      </c>
      <c r="E1872" s="9" t="s">
        <v>23</v>
      </c>
      <c r="F1872" s="4" t="s">
        <v>26</v>
      </c>
      <c r="G1872" s="10">
        <v>9</v>
      </c>
      <c r="H1872" s="10">
        <v>2</v>
      </c>
      <c r="I1872" s="11">
        <v>4190.8999999999996</v>
      </c>
      <c r="J1872" s="11">
        <v>3933.1</v>
      </c>
      <c r="K1872" s="11">
        <v>3933.1</v>
      </c>
      <c r="L1872" s="35">
        <v>212</v>
      </c>
      <c r="M1872" s="26">
        <f t="shared" si="294"/>
        <v>3737000.5</v>
      </c>
      <c r="N1872" s="11"/>
      <c r="O1872" s="6"/>
      <c r="P1872" s="11"/>
      <c r="Q1872" s="11">
        <f t="shared" si="293"/>
        <v>3737000.5</v>
      </c>
      <c r="R1872" s="11"/>
      <c r="S1872" s="35">
        <v>2</v>
      </c>
      <c r="T1872" s="11">
        <v>3637149.14</v>
      </c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74">
        <v>99851.36</v>
      </c>
      <c r="AG1872" s="29" t="s">
        <v>197</v>
      </c>
      <c r="AH1872" s="118"/>
      <c r="AI1872" s="95"/>
      <c r="AJ1872" s="182"/>
      <c r="AK1872" s="182"/>
      <c r="AL1872" s="182"/>
      <c r="AM1872" s="182"/>
      <c r="AN1872" s="182"/>
      <c r="AO1872" s="70">
        <f>MAX(AO$26:AO1871)+1</f>
        <v>1762</v>
      </c>
      <c r="AP1872" s="70" t="s">
        <v>142</v>
      </c>
      <c r="AQ1872" s="70" t="str">
        <f t="shared" si="292"/>
        <v>1762.</v>
      </c>
      <c r="AS1872" s="70"/>
      <c r="AV1872" s="114"/>
    </row>
    <row r="1873" spans="1:48" ht="22.5" customHeight="1" x14ac:dyDescent="0.25">
      <c r="A1873" s="93" t="str">
        <f t="shared" si="291"/>
        <v>1763.</v>
      </c>
      <c r="B1873" s="93">
        <v>4535</v>
      </c>
      <c r="C1873" s="220" t="s">
        <v>1243</v>
      </c>
      <c r="D1873" s="4">
        <v>1980</v>
      </c>
      <c r="E1873" s="9" t="s">
        <v>23</v>
      </c>
      <c r="F1873" s="4" t="s">
        <v>24</v>
      </c>
      <c r="G1873" s="10">
        <v>5</v>
      </c>
      <c r="H1873" s="10">
        <v>2</v>
      </c>
      <c r="I1873" s="11">
        <v>3616.2</v>
      </c>
      <c r="J1873" s="11">
        <v>3095</v>
      </c>
      <c r="K1873" s="11">
        <v>3095</v>
      </c>
      <c r="L1873" s="35">
        <v>180</v>
      </c>
      <c r="M1873" s="26">
        <f t="shared" si="294"/>
        <v>513474.73</v>
      </c>
      <c r="N1873" s="11"/>
      <c r="O1873" s="6"/>
      <c r="P1873" s="11"/>
      <c r="Q1873" s="11">
        <f t="shared" si="293"/>
        <v>513474.73</v>
      </c>
      <c r="R1873" s="11">
        <v>513474.73</v>
      </c>
      <c r="S1873" s="35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74"/>
      <c r="AG1873" s="29" t="s">
        <v>197</v>
      </c>
      <c r="AH1873" s="118"/>
      <c r="AI1873" s="95"/>
      <c r="AJ1873" s="182" t="s">
        <v>1405</v>
      </c>
      <c r="AK1873" s="182"/>
      <c r="AL1873" s="182"/>
      <c r="AM1873" s="182"/>
      <c r="AN1873" s="182"/>
      <c r="AO1873" s="70">
        <f>MAX(AO$26:AO1872)+1</f>
        <v>1763</v>
      </c>
      <c r="AP1873" s="70" t="s">
        <v>142</v>
      </c>
      <c r="AQ1873" s="70" t="str">
        <f t="shared" si="292"/>
        <v>1763.</v>
      </c>
      <c r="AS1873" s="70"/>
      <c r="AV1873" s="114"/>
    </row>
    <row r="1874" spans="1:48" ht="22.5" customHeight="1" x14ac:dyDescent="0.25">
      <c r="A1874" s="93" t="str">
        <f t="shared" si="291"/>
        <v>1764.</v>
      </c>
      <c r="B1874" s="93">
        <v>4601</v>
      </c>
      <c r="C1874" s="222" t="s">
        <v>1350</v>
      </c>
      <c r="D1874" s="4">
        <v>1980</v>
      </c>
      <c r="E1874" s="4" t="s">
        <v>23</v>
      </c>
      <c r="F1874" s="4" t="s">
        <v>26</v>
      </c>
      <c r="G1874" s="4">
        <v>9</v>
      </c>
      <c r="H1874" s="4">
        <v>8</v>
      </c>
      <c r="I1874" s="18">
        <v>14531.3</v>
      </c>
      <c r="J1874" s="18">
        <v>9206.2000000000007</v>
      </c>
      <c r="K1874" s="18">
        <v>9206.2000000000007</v>
      </c>
      <c r="L1874" s="4">
        <v>696</v>
      </c>
      <c r="M1874" s="26">
        <f t="shared" si="294"/>
        <v>4836645</v>
      </c>
      <c r="N1874" s="125"/>
      <c r="O1874" s="125"/>
      <c r="P1874" s="125"/>
      <c r="Q1874" s="11">
        <f t="shared" si="293"/>
        <v>4836645</v>
      </c>
      <c r="R1874" s="11">
        <v>1835720</v>
      </c>
      <c r="S1874" s="124"/>
      <c r="T1874" s="125"/>
      <c r="U1874" s="11"/>
      <c r="V1874" s="11"/>
      <c r="W1874" s="11"/>
      <c r="X1874" s="11"/>
      <c r="Y1874" s="18">
        <v>5791.5608819599447</v>
      </c>
      <c r="Z1874" s="18">
        <v>3000925</v>
      </c>
      <c r="AA1874" s="125"/>
      <c r="AB1874" s="125"/>
      <c r="AC1874" s="126"/>
      <c r="AD1874" s="126"/>
      <c r="AE1874" s="11"/>
      <c r="AF1874" s="74"/>
      <c r="AG1874" s="29" t="s">
        <v>197</v>
      </c>
      <c r="AH1874" s="118"/>
      <c r="AI1874" s="164"/>
      <c r="AJ1874" s="182" t="s">
        <v>1405</v>
      </c>
      <c r="AK1874" s="182"/>
      <c r="AL1874" s="182"/>
      <c r="AM1874" s="182"/>
      <c r="AN1874" s="182"/>
      <c r="AO1874" s="70">
        <f>MAX(AO$26:AO1873)+1</f>
        <v>1764</v>
      </c>
      <c r="AP1874" s="70" t="s">
        <v>142</v>
      </c>
      <c r="AQ1874" s="70" t="str">
        <f t="shared" si="292"/>
        <v>1764.</v>
      </c>
      <c r="AV1874" s="114"/>
    </row>
    <row r="1875" spans="1:48" ht="22.5" customHeight="1" x14ac:dyDescent="0.25">
      <c r="A1875" s="93" t="str">
        <f t="shared" si="291"/>
        <v>1765.</v>
      </c>
      <c r="B1875" s="93">
        <v>5082</v>
      </c>
      <c r="C1875" s="220" t="s">
        <v>951</v>
      </c>
      <c r="D1875" s="4">
        <v>1980</v>
      </c>
      <c r="E1875" s="9" t="s">
        <v>23</v>
      </c>
      <c r="F1875" s="4" t="s">
        <v>26</v>
      </c>
      <c r="G1875" s="10">
        <v>9</v>
      </c>
      <c r="H1875" s="10">
        <v>2</v>
      </c>
      <c r="I1875" s="11">
        <v>4160.8</v>
      </c>
      <c r="J1875" s="11">
        <v>3862.5</v>
      </c>
      <c r="K1875" s="11">
        <v>3862.5</v>
      </c>
      <c r="L1875" s="35">
        <v>195</v>
      </c>
      <c r="M1875" s="26">
        <f t="shared" si="294"/>
        <v>3737000.5</v>
      </c>
      <c r="N1875" s="11"/>
      <c r="O1875" s="6"/>
      <c r="P1875" s="11"/>
      <c r="Q1875" s="11">
        <f t="shared" si="293"/>
        <v>3737000.5</v>
      </c>
      <c r="R1875" s="11"/>
      <c r="S1875" s="35">
        <v>2</v>
      </c>
      <c r="T1875" s="11">
        <v>3637149.14</v>
      </c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74">
        <v>99851.36</v>
      </c>
      <c r="AG1875" s="29" t="s">
        <v>197</v>
      </c>
      <c r="AH1875" s="118"/>
      <c r="AI1875" s="95"/>
      <c r="AJ1875" s="182"/>
      <c r="AK1875" s="182"/>
      <c r="AL1875" s="182"/>
      <c r="AM1875" s="182"/>
      <c r="AN1875" s="182"/>
      <c r="AO1875" s="70">
        <f>MAX(AO$26:AO1874)+1</f>
        <v>1765</v>
      </c>
      <c r="AP1875" s="70" t="s">
        <v>142</v>
      </c>
      <c r="AQ1875" s="70" t="str">
        <f t="shared" si="292"/>
        <v>1765.</v>
      </c>
      <c r="AS1875" s="70"/>
      <c r="AV1875" s="114"/>
    </row>
    <row r="1876" spans="1:48" ht="22.5" customHeight="1" x14ac:dyDescent="0.25">
      <c r="A1876" s="93" t="str">
        <f t="shared" si="291"/>
        <v>1766.</v>
      </c>
      <c r="B1876" s="93">
        <v>4278</v>
      </c>
      <c r="C1876" s="222" t="s">
        <v>1002</v>
      </c>
      <c r="D1876" s="4">
        <v>1981</v>
      </c>
      <c r="E1876" s="9" t="s">
        <v>23</v>
      </c>
      <c r="F1876" s="4" t="s">
        <v>26</v>
      </c>
      <c r="G1876" s="10">
        <v>9</v>
      </c>
      <c r="H1876" s="10">
        <v>7</v>
      </c>
      <c r="I1876" s="26">
        <v>16046.9</v>
      </c>
      <c r="J1876" s="11">
        <v>14392.4</v>
      </c>
      <c r="K1876" s="26">
        <v>13890.5</v>
      </c>
      <c r="L1876" s="27">
        <v>675</v>
      </c>
      <c r="M1876" s="26">
        <f t="shared" si="294"/>
        <v>13033478.289999999</v>
      </c>
      <c r="N1876" s="11"/>
      <c r="O1876" s="6"/>
      <c r="P1876" s="11"/>
      <c r="Q1876" s="11">
        <f t="shared" si="293"/>
        <v>13033478.289999999</v>
      </c>
      <c r="R1876" s="11"/>
      <c r="S1876" s="35">
        <v>7</v>
      </c>
      <c r="T1876" s="11">
        <v>12685228.289999999</v>
      </c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74">
        <v>348250</v>
      </c>
      <c r="AG1876" s="29" t="s">
        <v>197</v>
      </c>
      <c r="AH1876" s="118"/>
      <c r="AI1876" s="170"/>
      <c r="AJ1876" s="182"/>
      <c r="AK1876" s="182"/>
      <c r="AL1876" s="182"/>
      <c r="AM1876" s="182"/>
      <c r="AN1876" s="182"/>
      <c r="AO1876" s="70">
        <f>MAX(AO$26:AO1875)+1</f>
        <v>1766</v>
      </c>
      <c r="AP1876" s="70" t="s">
        <v>142</v>
      </c>
      <c r="AQ1876" s="70" t="str">
        <f t="shared" si="292"/>
        <v>1766.</v>
      </c>
      <c r="AS1876" s="70"/>
      <c r="AV1876" s="114"/>
    </row>
    <row r="1877" spans="1:48" ht="22.5" customHeight="1" x14ac:dyDescent="0.25">
      <c r="A1877" s="93" t="str">
        <f t="shared" si="291"/>
        <v>1767.</v>
      </c>
      <c r="B1877" s="93">
        <v>5151</v>
      </c>
      <c r="C1877" s="241" t="s">
        <v>1081</v>
      </c>
      <c r="D1877" s="4">
        <v>1981</v>
      </c>
      <c r="E1877" s="9" t="s">
        <v>23</v>
      </c>
      <c r="F1877" s="4" t="s">
        <v>24</v>
      </c>
      <c r="G1877" s="10">
        <v>9</v>
      </c>
      <c r="H1877" s="10">
        <v>1</v>
      </c>
      <c r="I1877" s="11">
        <v>3214.8</v>
      </c>
      <c r="J1877" s="11">
        <v>3214.8</v>
      </c>
      <c r="K1877" s="11">
        <v>3214.8</v>
      </c>
      <c r="L1877" s="35">
        <v>166</v>
      </c>
      <c r="M1877" s="26">
        <f t="shared" si="294"/>
        <v>1104731.3999999999</v>
      </c>
      <c r="N1877" s="11"/>
      <c r="O1877" s="6"/>
      <c r="P1877" s="11"/>
      <c r="Q1877" s="11">
        <f t="shared" si="293"/>
        <v>1104731.3999999999</v>
      </c>
      <c r="R1877" s="11">
        <v>1104731.3999999999</v>
      </c>
      <c r="S1877" s="35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74"/>
      <c r="AG1877" s="29" t="s">
        <v>197</v>
      </c>
      <c r="AH1877" s="118"/>
      <c r="AI1877" s="170"/>
      <c r="AJ1877" s="182" t="s">
        <v>1399</v>
      </c>
      <c r="AK1877" s="182"/>
      <c r="AL1877" s="182"/>
      <c r="AM1877" s="182"/>
      <c r="AN1877" s="182"/>
      <c r="AO1877" s="70">
        <f>MAX(AO$26:AO1876)+1</f>
        <v>1767</v>
      </c>
      <c r="AP1877" s="70" t="s">
        <v>142</v>
      </c>
      <c r="AQ1877" s="70" t="str">
        <f t="shared" si="292"/>
        <v>1767.</v>
      </c>
      <c r="AS1877" s="70"/>
      <c r="AV1877" s="114"/>
    </row>
    <row r="1878" spans="1:48" ht="22.5" customHeight="1" x14ac:dyDescent="0.25">
      <c r="A1878" s="93" t="str">
        <f t="shared" si="291"/>
        <v>1768.</v>
      </c>
      <c r="B1878" s="93">
        <v>5413</v>
      </c>
      <c r="C1878" s="221" t="s">
        <v>982</v>
      </c>
      <c r="D1878" s="4">
        <v>1982</v>
      </c>
      <c r="E1878" s="9" t="s">
        <v>23</v>
      </c>
      <c r="F1878" s="4" t="s">
        <v>24</v>
      </c>
      <c r="G1878" s="10">
        <v>9</v>
      </c>
      <c r="H1878" s="10">
        <v>1</v>
      </c>
      <c r="I1878" s="11">
        <v>4833.7</v>
      </c>
      <c r="J1878" s="11">
        <v>2325.4</v>
      </c>
      <c r="K1878" s="11">
        <v>2325.4</v>
      </c>
      <c r="L1878" s="35">
        <v>215</v>
      </c>
      <c r="M1878" s="26">
        <f t="shared" si="294"/>
        <v>1887462.59</v>
      </c>
      <c r="N1878" s="11"/>
      <c r="O1878" s="6"/>
      <c r="P1878" s="11"/>
      <c r="Q1878" s="11">
        <f t="shared" si="293"/>
        <v>1887462.59</v>
      </c>
      <c r="R1878" s="11"/>
      <c r="S1878" s="35"/>
      <c r="T1878" s="11"/>
      <c r="U1878" s="11">
        <v>790</v>
      </c>
      <c r="V1878" s="11">
        <v>1887462.59</v>
      </c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74"/>
      <c r="AG1878" s="29" t="s">
        <v>197</v>
      </c>
      <c r="AH1878" s="118"/>
      <c r="AI1878" s="95"/>
      <c r="AJ1878" s="182"/>
      <c r="AK1878" s="182"/>
      <c r="AL1878" s="182"/>
      <c r="AM1878" s="182"/>
      <c r="AN1878" s="182"/>
      <c r="AO1878" s="70">
        <f>MAX(AO$26:AO1877)+1</f>
        <v>1768</v>
      </c>
      <c r="AP1878" s="70" t="s">
        <v>142</v>
      </c>
      <c r="AQ1878" s="70" t="str">
        <f t="shared" si="292"/>
        <v>1768.</v>
      </c>
      <c r="AS1878" s="70"/>
      <c r="AV1878" s="114"/>
    </row>
    <row r="1879" spans="1:48" ht="22.5" customHeight="1" x14ac:dyDescent="0.25">
      <c r="A1879" s="93" t="str">
        <f t="shared" si="291"/>
        <v>1769.</v>
      </c>
      <c r="B1879" s="93">
        <v>5418</v>
      </c>
      <c r="C1879" s="221" t="s">
        <v>983</v>
      </c>
      <c r="D1879" s="4">
        <v>1982</v>
      </c>
      <c r="E1879" s="9" t="s">
        <v>23</v>
      </c>
      <c r="F1879" s="4" t="s">
        <v>26</v>
      </c>
      <c r="G1879" s="10">
        <v>5</v>
      </c>
      <c r="H1879" s="10">
        <v>6</v>
      </c>
      <c r="I1879" s="11">
        <v>3388.2</v>
      </c>
      <c r="J1879" s="11">
        <v>2307.1999999999998</v>
      </c>
      <c r="K1879" s="11">
        <v>2307.1999999999998</v>
      </c>
      <c r="L1879" s="35">
        <v>239</v>
      </c>
      <c r="M1879" s="26">
        <f t="shared" si="294"/>
        <v>2641725</v>
      </c>
      <c r="N1879" s="11"/>
      <c r="O1879" s="6"/>
      <c r="P1879" s="11"/>
      <c r="Q1879" s="11">
        <f t="shared" si="293"/>
        <v>2641725</v>
      </c>
      <c r="R1879" s="11">
        <v>1906326</v>
      </c>
      <c r="S1879" s="35"/>
      <c r="T1879" s="11"/>
      <c r="U1879" s="11"/>
      <c r="V1879" s="11"/>
      <c r="W1879" s="11"/>
      <c r="X1879" s="11"/>
      <c r="Y1879" s="11"/>
      <c r="Z1879" s="11"/>
      <c r="AA1879" s="11">
        <v>310.2</v>
      </c>
      <c r="AB1879" s="11">
        <v>735399</v>
      </c>
      <c r="AC1879" s="11"/>
      <c r="AD1879" s="11"/>
      <c r="AE1879" s="11"/>
      <c r="AF1879" s="74"/>
      <c r="AG1879" s="29" t="s">
        <v>197</v>
      </c>
      <c r="AH1879" s="118"/>
      <c r="AI1879" s="95"/>
      <c r="AJ1879" s="182" t="s">
        <v>1393</v>
      </c>
      <c r="AK1879" s="182"/>
      <c r="AL1879" s="182"/>
      <c r="AM1879" s="182"/>
      <c r="AN1879" s="182"/>
      <c r="AO1879" s="70">
        <f>MAX(AO$26:AO1878)+1</f>
        <v>1769</v>
      </c>
      <c r="AP1879" s="70" t="s">
        <v>142</v>
      </c>
      <c r="AQ1879" s="70" t="str">
        <f t="shared" si="292"/>
        <v>1769.</v>
      </c>
      <c r="AS1879" s="70"/>
      <c r="AV1879" s="114"/>
    </row>
    <row r="1880" spans="1:48" ht="22.5" customHeight="1" x14ac:dyDescent="0.25">
      <c r="A1880" s="93" t="str">
        <f t="shared" si="291"/>
        <v>1770.</v>
      </c>
      <c r="B1880" s="93">
        <v>5152</v>
      </c>
      <c r="C1880" s="222" t="s">
        <v>1164</v>
      </c>
      <c r="D1880" s="4">
        <v>1983</v>
      </c>
      <c r="E1880" s="9" t="s">
        <v>23</v>
      </c>
      <c r="F1880" s="4" t="s">
        <v>24</v>
      </c>
      <c r="G1880" s="10">
        <v>9</v>
      </c>
      <c r="H1880" s="10">
        <v>1</v>
      </c>
      <c r="I1880" s="26">
        <v>3188.8</v>
      </c>
      <c r="J1880" s="11">
        <v>3188.8</v>
      </c>
      <c r="K1880" s="26">
        <v>3188.8</v>
      </c>
      <c r="L1880" s="27">
        <v>141</v>
      </c>
      <c r="M1880" s="26">
        <f t="shared" si="294"/>
        <v>743688.83</v>
      </c>
      <c r="N1880" s="11"/>
      <c r="O1880" s="6"/>
      <c r="P1880" s="11"/>
      <c r="Q1880" s="11">
        <f t="shared" si="293"/>
        <v>743688.83</v>
      </c>
      <c r="R1880" s="11">
        <v>581297.12</v>
      </c>
      <c r="S1880" s="35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74">
        <v>162391.71</v>
      </c>
      <c r="AG1880" s="29" t="s">
        <v>197</v>
      </c>
      <c r="AH1880" s="118"/>
      <c r="AI1880" s="170"/>
      <c r="AJ1880" s="182" t="s">
        <v>1393</v>
      </c>
      <c r="AK1880" s="182"/>
      <c r="AL1880" s="182"/>
      <c r="AM1880" s="182"/>
      <c r="AN1880" s="182"/>
      <c r="AO1880" s="70">
        <f>MAX(AO$26:AO1879)+1</f>
        <v>1770</v>
      </c>
      <c r="AP1880" s="70" t="s">
        <v>142</v>
      </c>
      <c r="AQ1880" s="70" t="str">
        <f t="shared" si="292"/>
        <v>1770.</v>
      </c>
      <c r="AS1880" s="70"/>
      <c r="AV1880" s="114"/>
    </row>
    <row r="1881" spans="1:48" ht="22.5" customHeight="1" x14ac:dyDescent="0.25">
      <c r="A1881" s="93" t="str">
        <f t="shared" si="291"/>
        <v>1771.</v>
      </c>
      <c r="B1881" s="93">
        <v>4135</v>
      </c>
      <c r="C1881" s="226" t="s">
        <v>989</v>
      </c>
      <c r="D1881" s="4">
        <v>1984</v>
      </c>
      <c r="E1881" s="9" t="s">
        <v>23</v>
      </c>
      <c r="F1881" s="4" t="s">
        <v>24</v>
      </c>
      <c r="G1881" s="10">
        <v>2</v>
      </c>
      <c r="H1881" s="10">
        <v>2</v>
      </c>
      <c r="I1881" s="26">
        <v>759.1</v>
      </c>
      <c r="J1881" s="11">
        <v>759.1</v>
      </c>
      <c r="K1881" s="26">
        <v>759.1</v>
      </c>
      <c r="L1881" s="27">
        <v>35</v>
      </c>
      <c r="M1881" s="26">
        <f t="shared" si="294"/>
        <v>266085.51</v>
      </c>
      <c r="N1881" s="11"/>
      <c r="O1881" s="6"/>
      <c r="P1881" s="11"/>
      <c r="Q1881" s="11">
        <f t="shared" si="293"/>
        <v>266085.51</v>
      </c>
      <c r="R1881" s="11">
        <v>266085.51</v>
      </c>
      <c r="S1881" s="35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74"/>
      <c r="AG1881" s="29" t="s">
        <v>197</v>
      </c>
      <c r="AH1881" s="118"/>
      <c r="AI1881" s="170"/>
      <c r="AJ1881" s="182" t="s">
        <v>1405</v>
      </c>
      <c r="AK1881" s="182"/>
      <c r="AL1881" s="182"/>
      <c r="AM1881" s="182"/>
      <c r="AN1881" s="182"/>
      <c r="AO1881" s="70">
        <f>MAX(AO$26:AO1880)+1</f>
        <v>1771</v>
      </c>
      <c r="AP1881" s="70" t="s">
        <v>142</v>
      </c>
      <c r="AQ1881" s="70" t="str">
        <f t="shared" si="292"/>
        <v>1771.</v>
      </c>
      <c r="AS1881" s="70"/>
      <c r="AV1881" s="114"/>
    </row>
    <row r="1882" spans="1:48" ht="22.5" customHeight="1" x14ac:dyDescent="0.25">
      <c r="A1882" s="93" t="str">
        <f t="shared" si="291"/>
        <v>1772.</v>
      </c>
      <c r="B1882" s="93">
        <v>4210</v>
      </c>
      <c r="C1882" s="222" t="s">
        <v>1344</v>
      </c>
      <c r="D1882" s="4">
        <v>1984</v>
      </c>
      <c r="E1882" s="9" t="s">
        <v>23</v>
      </c>
      <c r="F1882" s="4" t="s">
        <v>24</v>
      </c>
      <c r="G1882" s="10">
        <v>5</v>
      </c>
      <c r="H1882" s="10">
        <v>3</v>
      </c>
      <c r="I1882" s="26">
        <v>2781.6</v>
      </c>
      <c r="J1882" s="11">
        <v>1711.3</v>
      </c>
      <c r="K1882" s="26">
        <v>1711.3</v>
      </c>
      <c r="L1882" s="27">
        <v>115</v>
      </c>
      <c r="M1882" s="26">
        <f t="shared" si="294"/>
        <v>608700</v>
      </c>
      <c r="N1882" s="11"/>
      <c r="O1882" s="6"/>
      <c r="P1882" s="11"/>
      <c r="Q1882" s="11">
        <f t="shared" si="293"/>
        <v>608700</v>
      </c>
      <c r="R1882" s="11">
        <v>608700</v>
      </c>
      <c r="S1882" s="35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74"/>
      <c r="AG1882" s="29" t="s">
        <v>197</v>
      </c>
      <c r="AH1882" s="118"/>
      <c r="AI1882" s="170"/>
      <c r="AJ1882" s="182" t="s">
        <v>1399</v>
      </c>
      <c r="AK1882" s="182"/>
      <c r="AL1882" s="182"/>
      <c r="AM1882" s="182"/>
      <c r="AN1882" s="182"/>
      <c r="AO1882" s="70">
        <f>MAX(AO$26:AO1881)+1</f>
        <v>1772</v>
      </c>
      <c r="AP1882" s="70" t="s">
        <v>142</v>
      </c>
      <c r="AQ1882" s="70" t="str">
        <f t="shared" si="292"/>
        <v>1772.</v>
      </c>
      <c r="AS1882" s="70"/>
      <c r="AV1882" s="114"/>
    </row>
    <row r="1883" spans="1:48" ht="22.5" customHeight="1" x14ac:dyDescent="0.25">
      <c r="A1883" s="93" t="str">
        <f t="shared" si="291"/>
        <v>1773.</v>
      </c>
      <c r="B1883" s="93">
        <v>4776</v>
      </c>
      <c r="C1883" s="226" t="s">
        <v>1292</v>
      </c>
      <c r="D1883" s="4">
        <v>1985</v>
      </c>
      <c r="E1883" s="9" t="s">
        <v>23</v>
      </c>
      <c r="F1883" s="4" t="s">
        <v>24</v>
      </c>
      <c r="G1883" s="10">
        <v>5</v>
      </c>
      <c r="H1883" s="10">
        <v>3</v>
      </c>
      <c r="I1883" s="26">
        <v>2279.8000000000002</v>
      </c>
      <c r="J1883" s="11">
        <v>2115.8000000000002</v>
      </c>
      <c r="K1883" s="26">
        <v>2115.8000000000002</v>
      </c>
      <c r="L1883" s="27">
        <v>95</v>
      </c>
      <c r="M1883" s="26">
        <f t="shared" si="294"/>
        <v>625217.98</v>
      </c>
      <c r="N1883" s="11"/>
      <c r="O1883" s="6"/>
      <c r="P1883" s="11"/>
      <c r="Q1883" s="11">
        <f t="shared" si="293"/>
        <v>625217.98</v>
      </c>
      <c r="R1883" s="11">
        <v>625217.98</v>
      </c>
      <c r="S1883" s="35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74"/>
      <c r="AG1883" s="29" t="s">
        <v>197</v>
      </c>
      <c r="AH1883" s="118"/>
      <c r="AI1883" s="170"/>
      <c r="AJ1883" s="182" t="s">
        <v>1395</v>
      </c>
      <c r="AK1883" s="182"/>
      <c r="AL1883" s="182"/>
      <c r="AM1883" s="182"/>
      <c r="AN1883" s="182"/>
      <c r="AO1883" s="70">
        <f>MAX(AO$26:AO1882)+1</f>
        <v>1773</v>
      </c>
      <c r="AP1883" s="70" t="s">
        <v>142</v>
      </c>
      <c r="AQ1883" s="70" t="str">
        <f t="shared" si="292"/>
        <v>1773.</v>
      </c>
      <c r="AV1883" s="114"/>
    </row>
    <row r="1884" spans="1:48" ht="22.5" customHeight="1" x14ac:dyDescent="0.25">
      <c r="A1884" s="93" t="str">
        <f t="shared" si="291"/>
        <v>1774.</v>
      </c>
      <c r="B1884" s="93">
        <v>4689</v>
      </c>
      <c r="C1884" s="219" t="s">
        <v>1131</v>
      </c>
      <c r="D1884" s="93">
        <v>1985</v>
      </c>
      <c r="E1884" s="133" t="s">
        <v>23</v>
      </c>
      <c r="F1884" s="93" t="s">
        <v>26</v>
      </c>
      <c r="G1884" s="149">
        <v>9</v>
      </c>
      <c r="H1884" s="149">
        <v>4</v>
      </c>
      <c r="I1884" s="150">
        <v>7670.8</v>
      </c>
      <c r="J1884" s="150">
        <v>4575.8</v>
      </c>
      <c r="K1884" s="150">
        <v>4575.8</v>
      </c>
      <c r="L1884" s="121">
        <v>410</v>
      </c>
      <c r="M1884" s="26">
        <f t="shared" si="294"/>
        <v>1645663.07</v>
      </c>
      <c r="N1884" s="125"/>
      <c r="O1884" s="125"/>
      <c r="P1884" s="125"/>
      <c r="Q1884" s="11">
        <f t="shared" si="293"/>
        <v>1645663.07</v>
      </c>
      <c r="R1884" s="11">
        <v>1645663.07</v>
      </c>
      <c r="S1884" s="124"/>
      <c r="T1884" s="125"/>
      <c r="U1884" s="11"/>
      <c r="V1884" s="11"/>
      <c r="W1884" s="11"/>
      <c r="X1884" s="11"/>
      <c r="Y1884" s="18"/>
      <c r="Z1884" s="18"/>
      <c r="AA1884" s="125"/>
      <c r="AB1884" s="125"/>
      <c r="AC1884" s="126"/>
      <c r="AD1884" s="126"/>
      <c r="AE1884" s="11"/>
      <c r="AF1884" s="74"/>
      <c r="AG1884" s="29" t="s">
        <v>197</v>
      </c>
      <c r="AH1884" s="118"/>
      <c r="AI1884" s="164"/>
      <c r="AJ1884" s="89" t="s">
        <v>1393</v>
      </c>
      <c r="AK1884" s="89"/>
      <c r="AL1884" s="89"/>
      <c r="AM1884" s="89"/>
      <c r="AN1884" s="89"/>
      <c r="AO1884" s="70">
        <f>MAX(AO$26:AO1883)+1</f>
        <v>1774</v>
      </c>
      <c r="AP1884" s="70" t="s">
        <v>142</v>
      </c>
      <c r="AQ1884" s="70" t="str">
        <f t="shared" si="292"/>
        <v>1774.</v>
      </c>
      <c r="AS1884" s="70"/>
      <c r="AV1884" s="114"/>
    </row>
    <row r="1885" spans="1:48" ht="22.5" customHeight="1" x14ac:dyDescent="0.25">
      <c r="A1885" s="93" t="str">
        <f t="shared" si="291"/>
        <v>1775.</v>
      </c>
      <c r="B1885" s="93">
        <v>4755</v>
      </c>
      <c r="C1885" s="226" t="s">
        <v>1049</v>
      </c>
      <c r="D1885" s="4">
        <v>1985</v>
      </c>
      <c r="E1885" s="9" t="s">
        <v>23</v>
      </c>
      <c r="F1885" s="4" t="s">
        <v>24</v>
      </c>
      <c r="G1885" s="10">
        <v>2</v>
      </c>
      <c r="H1885" s="10">
        <v>2</v>
      </c>
      <c r="I1885" s="26">
        <v>573.20000000000005</v>
      </c>
      <c r="J1885" s="11">
        <v>317.89999999999998</v>
      </c>
      <c r="K1885" s="26">
        <v>317.89999999999998</v>
      </c>
      <c r="L1885" s="27">
        <v>30</v>
      </c>
      <c r="M1885" s="26">
        <f t="shared" si="294"/>
        <v>932532.61</v>
      </c>
      <c r="N1885" s="11"/>
      <c r="O1885" s="6"/>
      <c r="P1885" s="11">
        <v>932532.61</v>
      </c>
      <c r="Q1885" s="11"/>
      <c r="R1885" s="11"/>
      <c r="S1885" s="35"/>
      <c r="T1885" s="11"/>
      <c r="U1885" s="11"/>
      <c r="V1885" s="11"/>
      <c r="W1885" s="11"/>
      <c r="X1885" s="11"/>
      <c r="Y1885" s="11">
        <v>228.45</v>
      </c>
      <c r="Z1885" s="11">
        <v>932532.61</v>
      </c>
      <c r="AA1885" s="11"/>
      <c r="AB1885" s="11"/>
      <c r="AC1885" s="11"/>
      <c r="AD1885" s="11"/>
      <c r="AE1885" s="11"/>
      <c r="AF1885" s="74"/>
      <c r="AG1885" s="29" t="s">
        <v>197</v>
      </c>
      <c r="AH1885" s="118"/>
      <c r="AI1885" s="170"/>
      <c r="AJ1885" s="182"/>
      <c r="AK1885" s="182"/>
      <c r="AL1885" s="182"/>
      <c r="AM1885" s="182"/>
      <c r="AN1885" s="182"/>
      <c r="AO1885" s="70">
        <f>MAX(AO$26:AO1884)+1</f>
        <v>1775</v>
      </c>
      <c r="AP1885" s="70" t="s">
        <v>142</v>
      </c>
      <c r="AQ1885" s="70" t="str">
        <f t="shared" si="292"/>
        <v>1775.</v>
      </c>
      <c r="AV1885" s="114"/>
    </row>
    <row r="1886" spans="1:48" ht="22.5" customHeight="1" x14ac:dyDescent="0.25">
      <c r="A1886" s="93" t="str">
        <f t="shared" si="291"/>
        <v>1776.</v>
      </c>
      <c r="B1886" s="93">
        <v>4987</v>
      </c>
      <c r="C1886" s="220" t="s">
        <v>1150</v>
      </c>
      <c r="D1886" s="4">
        <v>1986</v>
      </c>
      <c r="E1886" s="9" t="s">
        <v>23</v>
      </c>
      <c r="F1886" s="4" t="s">
        <v>67</v>
      </c>
      <c r="G1886" s="10">
        <v>9</v>
      </c>
      <c r="H1886" s="10">
        <v>1</v>
      </c>
      <c r="I1886" s="11">
        <v>2450.1</v>
      </c>
      <c r="J1886" s="11">
        <v>2450.1</v>
      </c>
      <c r="K1886" s="11">
        <v>2450.1</v>
      </c>
      <c r="L1886" s="35">
        <v>120</v>
      </c>
      <c r="M1886" s="26">
        <f t="shared" si="294"/>
        <v>2985931.71</v>
      </c>
      <c r="N1886" s="11"/>
      <c r="O1886" s="6"/>
      <c r="P1886" s="11"/>
      <c r="Q1886" s="11">
        <f t="shared" ref="Q1886:Q1896" si="295">M1886</f>
        <v>2985931.71</v>
      </c>
      <c r="R1886" s="11"/>
      <c r="S1886" s="35"/>
      <c r="T1886" s="11"/>
      <c r="U1886" s="11"/>
      <c r="V1886" s="11"/>
      <c r="W1886" s="11"/>
      <c r="X1886" s="11"/>
      <c r="Y1886" s="11">
        <v>1959</v>
      </c>
      <c r="Z1886" s="11">
        <v>2806711.12</v>
      </c>
      <c r="AA1886" s="11">
        <v>149</v>
      </c>
      <c r="AB1886" s="11">
        <v>179220.59</v>
      </c>
      <c r="AC1886" s="11"/>
      <c r="AD1886" s="11"/>
      <c r="AE1886" s="11"/>
      <c r="AF1886" s="74"/>
      <c r="AG1886" s="29" t="s">
        <v>197</v>
      </c>
      <c r="AH1886" s="118"/>
      <c r="AI1886" s="95"/>
      <c r="AJ1886" s="183"/>
      <c r="AK1886" s="183"/>
      <c r="AL1886" s="183"/>
      <c r="AM1886" s="183"/>
      <c r="AN1886" s="183"/>
      <c r="AO1886" s="70">
        <f>MAX(AO$26:AO1885)+1</f>
        <v>1776</v>
      </c>
      <c r="AP1886" s="70" t="s">
        <v>142</v>
      </c>
      <c r="AQ1886" s="70" t="str">
        <f t="shared" si="292"/>
        <v>1776.</v>
      </c>
      <c r="AS1886" s="70"/>
      <c r="AV1886" s="114"/>
    </row>
    <row r="1887" spans="1:48" ht="22.5" customHeight="1" x14ac:dyDescent="0.25">
      <c r="A1887" s="93" t="str">
        <f t="shared" si="291"/>
        <v>1777.</v>
      </c>
      <c r="B1887" s="93">
        <v>5404</v>
      </c>
      <c r="C1887" s="221" t="s">
        <v>981</v>
      </c>
      <c r="D1887" s="4">
        <v>1986</v>
      </c>
      <c r="E1887" s="9" t="s">
        <v>23</v>
      </c>
      <c r="F1887" s="4" t="s">
        <v>26</v>
      </c>
      <c r="G1887" s="10">
        <v>9</v>
      </c>
      <c r="H1887" s="10">
        <v>4</v>
      </c>
      <c r="I1887" s="11">
        <v>7672.8</v>
      </c>
      <c r="J1887" s="11">
        <v>4569.6000000000004</v>
      </c>
      <c r="K1887" s="11">
        <v>2505.8000000000002</v>
      </c>
      <c r="L1887" s="35">
        <v>113</v>
      </c>
      <c r="M1887" s="26">
        <f t="shared" si="294"/>
        <v>1901517.25</v>
      </c>
      <c r="N1887" s="11"/>
      <c r="O1887" s="6"/>
      <c r="P1887" s="11"/>
      <c r="Q1887" s="11">
        <f t="shared" si="295"/>
        <v>1901517.25</v>
      </c>
      <c r="R1887" s="11"/>
      <c r="S1887" s="35"/>
      <c r="T1887" s="11"/>
      <c r="U1887" s="11">
        <v>767.6</v>
      </c>
      <c r="V1887" s="11">
        <v>1901517.25</v>
      </c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74"/>
      <c r="AG1887" s="29" t="s">
        <v>197</v>
      </c>
      <c r="AH1887" s="118"/>
      <c r="AI1887" s="95"/>
      <c r="AJ1887" s="182"/>
      <c r="AK1887" s="182"/>
      <c r="AL1887" s="182"/>
      <c r="AM1887" s="182"/>
      <c r="AN1887" s="182"/>
      <c r="AO1887" s="70">
        <f>MAX(AO$26:AO1886)+1</f>
        <v>1777</v>
      </c>
      <c r="AP1887" s="70" t="s">
        <v>142</v>
      </c>
      <c r="AQ1887" s="70" t="str">
        <f t="shared" si="292"/>
        <v>1777.</v>
      </c>
      <c r="AS1887" s="70"/>
      <c r="AV1887" s="114"/>
    </row>
    <row r="1888" spans="1:48" ht="22.5" customHeight="1" x14ac:dyDescent="0.25">
      <c r="A1888" s="93" t="str">
        <f t="shared" si="291"/>
        <v>1778.</v>
      </c>
      <c r="B1888" s="93">
        <v>4342</v>
      </c>
      <c r="C1888" s="226" t="s">
        <v>834</v>
      </c>
      <c r="D1888" s="4">
        <v>1990</v>
      </c>
      <c r="E1888" s="9" t="s">
        <v>23</v>
      </c>
      <c r="F1888" s="4" t="s">
        <v>24</v>
      </c>
      <c r="G1888" s="10">
        <v>9</v>
      </c>
      <c r="H1888" s="10">
        <v>3</v>
      </c>
      <c r="I1888" s="26">
        <v>7337.2</v>
      </c>
      <c r="J1888" s="11">
        <v>6820.1</v>
      </c>
      <c r="K1888" s="26">
        <v>6820.1</v>
      </c>
      <c r="L1888" s="27">
        <v>290</v>
      </c>
      <c r="M1888" s="26">
        <f t="shared" si="294"/>
        <v>906437</v>
      </c>
      <c r="N1888" s="11"/>
      <c r="O1888" s="6"/>
      <c r="P1888" s="11"/>
      <c r="Q1888" s="11">
        <f t="shared" si="295"/>
        <v>906437</v>
      </c>
      <c r="R1888" s="11">
        <v>906437</v>
      </c>
      <c r="S1888" s="35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74"/>
      <c r="AG1888" s="29" t="s">
        <v>197</v>
      </c>
      <c r="AH1888" s="118"/>
      <c r="AI1888" s="170"/>
      <c r="AJ1888" s="182" t="s">
        <v>1399</v>
      </c>
      <c r="AK1888" s="182"/>
      <c r="AL1888" s="182"/>
      <c r="AM1888" s="182"/>
      <c r="AN1888" s="182"/>
      <c r="AO1888" s="70">
        <f>MAX(AO$26:AO1887)+1</f>
        <v>1778</v>
      </c>
      <c r="AP1888" s="70" t="s">
        <v>142</v>
      </c>
      <c r="AQ1888" s="70" t="str">
        <f t="shared" si="292"/>
        <v>1778.</v>
      </c>
      <c r="AS1888" s="70"/>
      <c r="AV1888" s="114"/>
    </row>
    <row r="1889" spans="1:48" ht="22.5" customHeight="1" x14ac:dyDescent="0.25">
      <c r="A1889" s="93" t="str">
        <f t="shared" si="291"/>
        <v>1779.</v>
      </c>
      <c r="B1889" s="93">
        <v>5160</v>
      </c>
      <c r="C1889" s="220" t="s">
        <v>962</v>
      </c>
      <c r="D1889" s="4">
        <v>1991</v>
      </c>
      <c r="E1889" s="9" t="s">
        <v>23</v>
      </c>
      <c r="F1889" s="4" t="s">
        <v>26</v>
      </c>
      <c r="G1889" s="10">
        <v>9</v>
      </c>
      <c r="H1889" s="10">
        <v>8</v>
      </c>
      <c r="I1889" s="11">
        <v>15360.1</v>
      </c>
      <c r="J1889" s="11">
        <v>9228.4</v>
      </c>
      <c r="K1889" s="11">
        <v>9228.4</v>
      </c>
      <c r="L1889" s="35">
        <v>755</v>
      </c>
      <c r="M1889" s="26">
        <f t="shared" si="294"/>
        <v>4858888.3600000003</v>
      </c>
      <c r="N1889" s="11"/>
      <c r="O1889" s="6"/>
      <c r="P1889" s="11"/>
      <c r="Q1889" s="11">
        <f t="shared" si="295"/>
        <v>4858888.3600000003</v>
      </c>
      <c r="R1889" s="11"/>
      <c r="S1889" s="35"/>
      <c r="T1889" s="11"/>
      <c r="U1889" s="11"/>
      <c r="V1889" s="11"/>
      <c r="W1889" s="11"/>
      <c r="X1889" s="11"/>
      <c r="Y1889" s="11">
        <v>6963</v>
      </c>
      <c r="Z1889" s="11">
        <v>4858888.3600000003</v>
      </c>
      <c r="AA1889" s="11"/>
      <c r="AB1889" s="11"/>
      <c r="AC1889" s="11"/>
      <c r="AD1889" s="11"/>
      <c r="AE1889" s="11"/>
      <c r="AF1889" s="74"/>
      <c r="AG1889" s="29" t="s">
        <v>197</v>
      </c>
      <c r="AH1889" s="118"/>
      <c r="AI1889" s="95"/>
      <c r="AJ1889" s="182"/>
      <c r="AK1889" s="182"/>
      <c r="AL1889" s="182"/>
      <c r="AM1889" s="182"/>
      <c r="AN1889" s="182"/>
      <c r="AO1889" s="70">
        <f>MAX(AO$26:AO1888)+1</f>
        <v>1779</v>
      </c>
      <c r="AP1889" s="70" t="s">
        <v>142</v>
      </c>
      <c r="AQ1889" s="70" t="str">
        <f t="shared" si="292"/>
        <v>1779.</v>
      </c>
      <c r="AS1889" s="70"/>
      <c r="AV1889" s="114"/>
    </row>
    <row r="1890" spans="1:48" ht="22.5" customHeight="1" x14ac:dyDescent="0.25">
      <c r="A1890" s="93" t="str">
        <f t="shared" si="291"/>
        <v>1780.</v>
      </c>
      <c r="B1890" s="93">
        <v>4666</v>
      </c>
      <c r="C1890" s="220" t="s">
        <v>1189</v>
      </c>
      <c r="D1890" s="4">
        <v>1991</v>
      </c>
      <c r="E1890" s="9" t="s">
        <v>23</v>
      </c>
      <c r="F1890" s="4" t="s">
        <v>26</v>
      </c>
      <c r="G1890" s="10">
        <v>10</v>
      </c>
      <c r="H1890" s="10">
        <v>6</v>
      </c>
      <c r="I1890" s="11">
        <v>12615.6</v>
      </c>
      <c r="J1890" s="11">
        <v>7593.9</v>
      </c>
      <c r="K1890" s="11">
        <v>7593.9</v>
      </c>
      <c r="L1890" s="35">
        <v>613</v>
      </c>
      <c r="M1890" s="26">
        <f t="shared" si="294"/>
        <v>11171552.82</v>
      </c>
      <c r="N1890" s="11"/>
      <c r="O1890" s="6"/>
      <c r="P1890" s="11"/>
      <c r="Q1890" s="11">
        <f t="shared" si="295"/>
        <v>11171552.82</v>
      </c>
      <c r="R1890" s="11"/>
      <c r="S1890" s="35">
        <v>6</v>
      </c>
      <c r="T1890" s="11">
        <v>10873052.82</v>
      </c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74">
        <v>298500</v>
      </c>
      <c r="AG1890" s="29" t="s">
        <v>197</v>
      </c>
      <c r="AH1890" s="118"/>
      <c r="AI1890" s="95"/>
      <c r="AJ1890" s="183"/>
      <c r="AK1890" s="183"/>
      <c r="AL1890" s="183"/>
      <c r="AM1890" s="183"/>
      <c r="AN1890" s="183"/>
      <c r="AO1890" s="70">
        <f>MAX(AO$26:AO1889)+1</f>
        <v>1780</v>
      </c>
      <c r="AP1890" s="70" t="s">
        <v>142</v>
      </c>
      <c r="AQ1890" s="70" t="str">
        <f t="shared" si="292"/>
        <v>1780.</v>
      </c>
      <c r="AS1890" s="70"/>
      <c r="AV1890" s="114"/>
    </row>
    <row r="1891" spans="1:48" ht="22.5" customHeight="1" x14ac:dyDescent="0.25">
      <c r="A1891" s="93" t="str">
        <f t="shared" si="291"/>
        <v>1781.</v>
      </c>
      <c r="B1891" s="93">
        <v>5197</v>
      </c>
      <c r="C1891" s="222" t="s">
        <v>1347</v>
      </c>
      <c r="D1891" s="4">
        <v>1994</v>
      </c>
      <c r="E1891" s="9" t="s">
        <v>23</v>
      </c>
      <c r="F1891" s="4" t="s">
        <v>26</v>
      </c>
      <c r="G1891" s="10">
        <v>10</v>
      </c>
      <c r="H1891" s="10">
        <v>5</v>
      </c>
      <c r="I1891" s="26">
        <v>11537.48</v>
      </c>
      <c r="J1891" s="11">
        <v>10241.48</v>
      </c>
      <c r="K1891" s="26">
        <v>10241.48</v>
      </c>
      <c r="L1891" s="27">
        <v>408</v>
      </c>
      <c r="M1891" s="26">
        <f t="shared" si="294"/>
        <v>1447993</v>
      </c>
      <c r="N1891" s="11"/>
      <c r="O1891" s="6"/>
      <c r="P1891" s="11"/>
      <c r="Q1891" s="11">
        <f t="shared" si="295"/>
        <v>1447993</v>
      </c>
      <c r="R1891" s="11">
        <v>536693</v>
      </c>
      <c r="S1891" s="35"/>
      <c r="T1891" s="11"/>
      <c r="U1891" s="11"/>
      <c r="V1891" s="11"/>
      <c r="W1891" s="11"/>
      <c r="X1891" s="11"/>
      <c r="Y1891" s="11"/>
      <c r="Z1891" s="11"/>
      <c r="AA1891" s="11">
        <v>200</v>
      </c>
      <c r="AB1891" s="11">
        <v>911300</v>
      </c>
      <c r="AC1891" s="11"/>
      <c r="AD1891" s="11"/>
      <c r="AE1891" s="11"/>
      <c r="AF1891" s="74"/>
      <c r="AG1891" s="29" t="s">
        <v>197</v>
      </c>
      <c r="AH1891" s="118"/>
      <c r="AI1891" s="170"/>
      <c r="AJ1891" s="182" t="s">
        <v>1405</v>
      </c>
      <c r="AK1891" s="182"/>
      <c r="AL1891" s="182"/>
      <c r="AM1891" s="182"/>
      <c r="AN1891" s="182"/>
      <c r="AO1891" s="70">
        <f>MAX(AO$26:AO1890)+1</f>
        <v>1781</v>
      </c>
      <c r="AP1891" s="70" t="s">
        <v>142</v>
      </c>
      <c r="AQ1891" s="70" t="str">
        <f t="shared" si="292"/>
        <v>1781.</v>
      </c>
      <c r="AS1891" s="70"/>
      <c r="AV1891" s="114"/>
    </row>
    <row r="1892" spans="1:48" ht="22.5" customHeight="1" x14ac:dyDescent="0.25">
      <c r="A1892" s="93" t="str">
        <f t="shared" si="291"/>
        <v>1782.</v>
      </c>
      <c r="B1892" s="93">
        <v>4120</v>
      </c>
      <c r="C1892" s="240" t="s">
        <v>1484</v>
      </c>
      <c r="D1892" s="4">
        <v>1995</v>
      </c>
      <c r="E1892" s="9" t="s">
        <v>23</v>
      </c>
      <c r="F1892" s="4" t="s">
        <v>24</v>
      </c>
      <c r="G1892" s="10">
        <v>5</v>
      </c>
      <c r="H1892" s="10">
        <v>1</v>
      </c>
      <c r="I1892" s="26">
        <v>2444.1</v>
      </c>
      <c r="J1892" s="26">
        <v>1333.7</v>
      </c>
      <c r="K1892" s="26">
        <v>1333.7</v>
      </c>
      <c r="L1892" s="27">
        <v>110</v>
      </c>
      <c r="M1892" s="26">
        <f t="shared" si="294"/>
        <v>1456000</v>
      </c>
      <c r="N1892" s="11"/>
      <c r="O1892" s="6"/>
      <c r="P1892" s="11"/>
      <c r="Q1892" s="11">
        <f t="shared" si="295"/>
        <v>1456000</v>
      </c>
      <c r="R1892" s="11"/>
      <c r="S1892" s="35"/>
      <c r="T1892" s="11"/>
      <c r="U1892" s="11">
        <v>695</v>
      </c>
      <c r="V1892" s="11">
        <v>1456000</v>
      </c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74"/>
      <c r="AG1892" s="29" t="s">
        <v>197</v>
      </c>
      <c r="AH1892" s="118"/>
      <c r="AI1892" s="170"/>
      <c r="AJ1892" s="182"/>
      <c r="AK1892" s="182"/>
      <c r="AL1892" s="182"/>
      <c r="AM1892" s="182"/>
      <c r="AN1892" s="182"/>
      <c r="AO1892" s="70">
        <f>MAX(AO$26:AO1891)+1</f>
        <v>1782</v>
      </c>
      <c r="AP1892" s="70" t="s">
        <v>142</v>
      </c>
      <c r="AQ1892" s="70" t="str">
        <f t="shared" si="292"/>
        <v>1782.</v>
      </c>
      <c r="AS1892" s="70"/>
      <c r="AV1892" s="114"/>
    </row>
    <row r="1893" spans="1:48" ht="22.5" customHeight="1" x14ac:dyDescent="0.25">
      <c r="A1893" s="93" t="str">
        <f t="shared" si="291"/>
        <v>1783.</v>
      </c>
      <c r="B1893" s="93">
        <v>4540</v>
      </c>
      <c r="C1893" s="222" t="s">
        <v>1345</v>
      </c>
      <c r="D1893" s="4">
        <v>1999</v>
      </c>
      <c r="E1893" s="9" t="s">
        <v>23</v>
      </c>
      <c r="F1893" s="4" t="s">
        <v>26</v>
      </c>
      <c r="G1893" s="10">
        <v>5</v>
      </c>
      <c r="H1893" s="10">
        <v>3</v>
      </c>
      <c r="I1893" s="26">
        <v>4698.4000000000005</v>
      </c>
      <c r="J1893" s="11">
        <v>4167.3999999999996</v>
      </c>
      <c r="K1893" s="26">
        <v>4167.3999999999996</v>
      </c>
      <c r="L1893" s="27">
        <v>168</v>
      </c>
      <c r="M1893" s="26">
        <f t="shared" si="294"/>
        <v>1333071.95</v>
      </c>
      <c r="N1893" s="11"/>
      <c r="O1893" s="6"/>
      <c r="P1893" s="11"/>
      <c r="Q1893" s="11">
        <f t="shared" si="295"/>
        <v>1333071.95</v>
      </c>
      <c r="R1893" s="11"/>
      <c r="S1893" s="35"/>
      <c r="T1893" s="11"/>
      <c r="U1893" s="11"/>
      <c r="V1893" s="11"/>
      <c r="W1893" s="11"/>
      <c r="X1893" s="11"/>
      <c r="Y1893" s="11"/>
      <c r="Z1893" s="11"/>
      <c r="AA1893" s="11">
        <v>227.5</v>
      </c>
      <c r="AB1893" s="11">
        <v>1333071.95</v>
      </c>
      <c r="AC1893" s="11"/>
      <c r="AD1893" s="11"/>
      <c r="AE1893" s="11"/>
      <c r="AF1893" s="74"/>
      <c r="AG1893" s="29" t="s">
        <v>197</v>
      </c>
      <c r="AH1893" s="118"/>
      <c r="AI1893" s="170"/>
      <c r="AJ1893" s="182"/>
      <c r="AK1893" s="182"/>
      <c r="AL1893" s="182"/>
      <c r="AM1893" s="182"/>
      <c r="AN1893" s="182"/>
      <c r="AO1893" s="70">
        <f>MAX(AO$26:AO1892)+1</f>
        <v>1783</v>
      </c>
      <c r="AP1893" s="70" t="s">
        <v>142</v>
      </c>
      <c r="AQ1893" s="70" t="str">
        <f t="shared" si="292"/>
        <v>1783.</v>
      </c>
      <c r="AS1893" s="70"/>
      <c r="AV1893" s="114"/>
    </row>
    <row r="1894" spans="1:48" ht="22.5" customHeight="1" x14ac:dyDescent="0.25">
      <c r="A1894" s="93" t="str">
        <f t="shared" si="291"/>
        <v>1784.</v>
      </c>
      <c r="B1894" s="93">
        <v>5053</v>
      </c>
      <c r="C1894" s="240" t="s">
        <v>1296</v>
      </c>
      <c r="D1894" s="4">
        <v>2004</v>
      </c>
      <c r="E1894" s="9" t="s">
        <v>23</v>
      </c>
      <c r="F1894" s="4" t="s">
        <v>24</v>
      </c>
      <c r="G1894" s="10">
        <v>4</v>
      </c>
      <c r="H1894" s="10">
        <v>2</v>
      </c>
      <c r="I1894" s="26">
        <v>2623.6</v>
      </c>
      <c r="J1894" s="26">
        <v>1896.4</v>
      </c>
      <c r="K1894" s="26">
        <v>1896.4</v>
      </c>
      <c r="L1894" s="27">
        <v>46</v>
      </c>
      <c r="M1894" s="26">
        <f t="shared" si="294"/>
        <v>161651</v>
      </c>
      <c r="N1894" s="11"/>
      <c r="O1894" s="6"/>
      <c r="P1894" s="11"/>
      <c r="Q1894" s="11">
        <f t="shared" si="295"/>
        <v>161651</v>
      </c>
      <c r="R1894" s="11">
        <v>161651</v>
      </c>
      <c r="S1894" s="35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74"/>
      <c r="AG1894" s="29" t="s">
        <v>197</v>
      </c>
      <c r="AH1894" s="118"/>
      <c r="AI1894" s="170"/>
      <c r="AJ1894" s="182" t="s">
        <v>1396</v>
      </c>
      <c r="AK1894" s="182"/>
      <c r="AL1894" s="182"/>
      <c r="AM1894" s="182"/>
      <c r="AN1894" s="182"/>
      <c r="AO1894" s="70">
        <f>MAX(AO$26:AO1893)+1</f>
        <v>1784</v>
      </c>
      <c r="AP1894" s="70" t="s">
        <v>142</v>
      </c>
      <c r="AQ1894" s="70" t="str">
        <f t="shared" si="292"/>
        <v>1784.</v>
      </c>
      <c r="AS1894" s="70"/>
      <c r="AV1894" s="114"/>
    </row>
    <row r="1895" spans="1:48" ht="22.5" customHeight="1" x14ac:dyDescent="0.25">
      <c r="A1895" s="93" t="str">
        <f t="shared" ref="A1895:A1942" si="296">AQ1895</f>
        <v>1785.</v>
      </c>
      <c r="B1895" s="93">
        <v>5054</v>
      </c>
      <c r="C1895" s="240" t="s">
        <v>1284</v>
      </c>
      <c r="D1895" s="4">
        <v>2004</v>
      </c>
      <c r="E1895" s="9" t="s">
        <v>23</v>
      </c>
      <c r="F1895" s="4" t="s">
        <v>24</v>
      </c>
      <c r="G1895" s="10">
        <v>4</v>
      </c>
      <c r="H1895" s="10">
        <v>4</v>
      </c>
      <c r="I1895" s="26">
        <v>3937.6</v>
      </c>
      <c r="J1895" s="26">
        <v>2121.1</v>
      </c>
      <c r="K1895" s="26">
        <v>2121.1</v>
      </c>
      <c r="L1895" s="27">
        <v>84</v>
      </c>
      <c r="M1895" s="26">
        <f t="shared" si="294"/>
        <v>998671</v>
      </c>
      <c r="N1895" s="11"/>
      <c r="O1895" s="6"/>
      <c r="P1895" s="11"/>
      <c r="Q1895" s="11">
        <f t="shared" si="295"/>
        <v>998671</v>
      </c>
      <c r="R1895" s="11">
        <v>648671</v>
      </c>
      <c r="S1895" s="35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>
        <v>350000</v>
      </c>
      <c r="AF1895" s="74"/>
      <c r="AG1895" s="29" t="s">
        <v>197</v>
      </c>
      <c r="AH1895" s="118"/>
      <c r="AI1895" s="170"/>
      <c r="AJ1895" s="182" t="s">
        <v>1399</v>
      </c>
      <c r="AK1895" s="182"/>
      <c r="AL1895" s="182"/>
      <c r="AM1895" s="182"/>
      <c r="AN1895" s="182"/>
      <c r="AO1895" s="70">
        <f>MAX(AO$26:AO1894)+1</f>
        <v>1785</v>
      </c>
      <c r="AP1895" s="70" t="s">
        <v>142</v>
      </c>
      <c r="AQ1895" s="70" t="str">
        <f t="shared" ref="AQ1895:AQ1942" si="297">CONCATENATE(AO1895,AP1895)</f>
        <v>1785.</v>
      </c>
      <c r="AS1895" s="70"/>
      <c r="AV1895" s="114"/>
    </row>
    <row r="1896" spans="1:48" ht="22.5" customHeight="1" x14ac:dyDescent="0.25">
      <c r="A1896" s="93" t="str">
        <f t="shared" si="296"/>
        <v>1786.</v>
      </c>
      <c r="B1896" s="93">
        <v>4709</v>
      </c>
      <c r="C1896" s="240" t="s">
        <v>1285</v>
      </c>
      <c r="D1896" s="4">
        <v>2004</v>
      </c>
      <c r="E1896" s="9" t="s">
        <v>23</v>
      </c>
      <c r="F1896" s="4" t="s">
        <v>26</v>
      </c>
      <c r="G1896" s="10">
        <v>9</v>
      </c>
      <c r="H1896" s="10">
        <v>3</v>
      </c>
      <c r="I1896" s="26">
        <v>6643.2</v>
      </c>
      <c r="J1896" s="26">
        <v>5643.6</v>
      </c>
      <c r="K1896" s="26">
        <v>5643.6</v>
      </c>
      <c r="L1896" s="27">
        <v>208</v>
      </c>
      <c r="M1896" s="26">
        <f t="shared" si="294"/>
        <v>1425126</v>
      </c>
      <c r="N1896" s="11"/>
      <c r="O1896" s="6"/>
      <c r="P1896" s="11"/>
      <c r="Q1896" s="11">
        <f t="shared" si="295"/>
        <v>1425126</v>
      </c>
      <c r="R1896" s="11"/>
      <c r="S1896" s="35"/>
      <c r="T1896" s="11"/>
      <c r="U1896" s="11"/>
      <c r="V1896" s="11"/>
      <c r="W1896" s="11"/>
      <c r="X1896" s="11"/>
      <c r="Y1896" s="11">
        <v>3750</v>
      </c>
      <c r="Z1896" s="11">
        <v>1425126</v>
      </c>
      <c r="AA1896" s="11"/>
      <c r="AB1896" s="11"/>
      <c r="AC1896" s="11"/>
      <c r="AD1896" s="11"/>
      <c r="AE1896" s="11"/>
      <c r="AF1896" s="74"/>
      <c r="AG1896" s="29" t="s">
        <v>197</v>
      </c>
      <c r="AH1896" s="118"/>
      <c r="AI1896" s="170"/>
      <c r="AJ1896" s="182"/>
      <c r="AK1896" s="182"/>
      <c r="AL1896" s="182"/>
      <c r="AM1896" s="182"/>
      <c r="AN1896" s="182"/>
      <c r="AO1896" s="70">
        <f>MAX(AO$26:AO1895)+1</f>
        <v>1786</v>
      </c>
      <c r="AP1896" s="70" t="s">
        <v>142</v>
      </c>
      <c r="AQ1896" s="70" t="str">
        <f t="shared" si="297"/>
        <v>1786.</v>
      </c>
      <c r="AS1896" s="70"/>
      <c r="AV1896" s="114"/>
    </row>
    <row r="1897" spans="1:48" ht="25.9" customHeight="1" x14ac:dyDescent="0.25">
      <c r="A1897" s="93" t="str">
        <f t="shared" si="296"/>
        <v/>
      </c>
      <c r="B1897" s="93"/>
      <c r="C1897" s="236" t="s">
        <v>190</v>
      </c>
      <c r="D1897" s="4"/>
      <c r="E1897" s="20"/>
      <c r="F1897" s="4"/>
      <c r="G1897" s="10"/>
      <c r="H1897" s="10"/>
      <c r="I1897" s="6">
        <f>SUM(I1898:I2462)</f>
        <v>1887783.7499999995</v>
      </c>
      <c r="J1897" s="6">
        <f>SUM(J1898:J2462)</f>
        <v>1596150.86</v>
      </c>
      <c r="K1897" s="6">
        <f>SUM(K1898:K2462)</f>
        <v>1531869.6199999999</v>
      </c>
      <c r="L1897" s="6">
        <f>SUM(L1898:L2462)</f>
        <v>81989</v>
      </c>
      <c r="M1897" s="6">
        <f>SUM(M1898:M2462)</f>
        <v>1294198833.5900006</v>
      </c>
      <c r="N1897" s="6"/>
      <c r="O1897" s="6"/>
      <c r="P1897" s="6">
        <f>SUM(P1898:P2462)</f>
        <v>5164750.2200000007</v>
      </c>
      <c r="Q1897" s="6">
        <f>SUM(Q1898:Q2462)</f>
        <v>1289034083.3700006</v>
      </c>
      <c r="R1897" s="6">
        <f>SUM(R1898:R2462)</f>
        <v>683266727.36999977</v>
      </c>
      <c r="S1897" s="120">
        <v>62</v>
      </c>
      <c r="T1897" s="6">
        <f t="shared" ref="T1897:AC1897" si="298">SUM(T1898:T2462)</f>
        <v>122991940.86</v>
      </c>
      <c r="U1897" s="6">
        <f t="shared" si="298"/>
        <v>100013.12933724071</v>
      </c>
      <c r="V1897" s="6">
        <f t="shared" si="298"/>
        <v>344117010.81</v>
      </c>
      <c r="W1897" s="6">
        <f t="shared" si="298"/>
        <v>2915</v>
      </c>
      <c r="X1897" s="6">
        <f t="shared" si="298"/>
        <v>4383396.68</v>
      </c>
      <c r="Y1897" s="6">
        <f t="shared" si="298"/>
        <v>65975.215033755871</v>
      </c>
      <c r="Z1897" s="6">
        <f t="shared" si="298"/>
        <v>93873561.269999996</v>
      </c>
      <c r="AA1897" s="6">
        <f t="shared" si="298"/>
        <v>5244.9751631632944</v>
      </c>
      <c r="AB1897" s="6">
        <f t="shared" si="298"/>
        <v>12577255.99</v>
      </c>
      <c r="AC1897" s="6">
        <f t="shared" si="298"/>
        <v>17225873.77</v>
      </c>
      <c r="AD1897" s="6"/>
      <c r="AE1897" s="6">
        <f>SUM(AE1898:AE2462)</f>
        <v>4700418.1500000004</v>
      </c>
      <c r="AF1897" s="6">
        <f>SUM(AF1898:AF2462)</f>
        <v>11062648.689999999</v>
      </c>
      <c r="AG1897" s="31"/>
      <c r="AH1897" s="175"/>
      <c r="AI1897" s="163"/>
      <c r="AJ1897" s="182"/>
      <c r="AK1897" s="182"/>
      <c r="AL1897" s="182"/>
      <c r="AM1897" s="182"/>
      <c r="AN1897" s="182"/>
      <c r="AQ1897" s="70" t="str">
        <f t="shared" si="297"/>
        <v/>
      </c>
      <c r="AR1897" s="87"/>
      <c r="AS1897" s="70"/>
      <c r="AV1897" s="114"/>
    </row>
    <row r="1898" spans="1:48" ht="24.6" customHeight="1" x14ac:dyDescent="0.25">
      <c r="A1898" s="93" t="str">
        <f t="shared" si="296"/>
        <v>1787.</v>
      </c>
      <c r="B1898" s="93">
        <v>5263</v>
      </c>
      <c r="C1898" s="222" t="s">
        <v>969</v>
      </c>
      <c r="D1898" s="4">
        <v>1856</v>
      </c>
      <c r="E1898" s="4" t="s">
        <v>23</v>
      </c>
      <c r="F1898" s="4" t="s">
        <v>24</v>
      </c>
      <c r="G1898" s="4">
        <v>2</v>
      </c>
      <c r="H1898" s="4">
        <v>1</v>
      </c>
      <c r="I1898" s="18">
        <v>584.70000000000005</v>
      </c>
      <c r="J1898" s="18">
        <v>359.9</v>
      </c>
      <c r="K1898" s="18">
        <v>359.9</v>
      </c>
      <c r="L1898" s="4">
        <v>19</v>
      </c>
      <c r="M1898" s="11">
        <f t="shared" ref="M1898:M1955" si="299">R1898+T1898+V1898+X1898+Z1898+AB1898+AE1898+AF1898</f>
        <v>1219933.3600000001</v>
      </c>
      <c r="N1898" s="6"/>
      <c r="O1898" s="6"/>
      <c r="P1898" s="11">
        <v>1219933.3600000001</v>
      </c>
      <c r="Q1898" s="11"/>
      <c r="R1898" s="11"/>
      <c r="S1898" s="124"/>
      <c r="T1898" s="125"/>
      <c r="U1898" s="11"/>
      <c r="V1898" s="11"/>
      <c r="W1898" s="11"/>
      <c r="X1898" s="11"/>
      <c r="Y1898" s="18">
        <v>682.3</v>
      </c>
      <c r="Z1898" s="11">
        <v>1219933.3600000001</v>
      </c>
      <c r="AA1898" s="125"/>
      <c r="AB1898" s="125"/>
      <c r="AC1898" s="126"/>
      <c r="AD1898" s="126"/>
      <c r="AE1898" s="11"/>
      <c r="AF1898" s="74"/>
      <c r="AG1898" s="29" t="s">
        <v>197</v>
      </c>
      <c r="AH1898" s="118"/>
      <c r="AI1898" s="164"/>
      <c r="AJ1898" s="182"/>
      <c r="AK1898" s="182"/>
      <c r="AL1898" s="182"/>
      <c r="AM1898" s="182"/>
      <c r="AN1898" s="182"/>
      <c r="AO1898" s="70">
        <f>MAX(AO$26:AO1897)+1</f>
        <v>1787</v>
      </c>
      <c r="AP1898" s="70" t="s">
        <v>142</v>
      </c>
      <c r="AQ1898" s="70" t="str">
        <f t="shared" si="297"/>
        <v>1787.</v>
      </c>
      <c r="AS1898" s="70"/>
      <c r="AV1898" s="114"/>
    </row>
    <row r="1899" spans="1:48" ht="22.5" customHeight="1" x14ac:dyDescent="0.25">
      <c r="A1899" s="93" t="str">
        <f t="shared" si="296"/>
        <v>1788.</v>
      </c>
      <c r="B1899" s="93">
        <v>4632</v>
      </c>
      <c r="C1899" s="219" t="s">
        <v>1358</v>
      </c>
      <c r="D1899" s="93">
        <v>1917</v>
      </c>
      <c r="E1899" s="133" t="s">
        <v>23</v>
      </c>
      <c r="F1899" s="93" t="s">
        <v>24</v>
      </c>
      <c r="G1899" s="149">
        <v>3</v>
      </c>
      <c r="H1899" s="149">
        <v>1</v>
      </c>
      <c r="I1899" s="150">
        <v>385.2</v>
      </c>
      <c r="J1899" s="150">
        <v>326</v>
      </c>
      <c r="K1899" s="150">
        <v>205.9</v>
      </c>
      <c r="L1899" s="121">
        <v>22</v>
      </c>
      <c r="M1899" s="11">
        <f t="shared" si="299"/>
        <v>1116308.78</v>
      </c>
      <c r="N1899" s="125"/>
      <c r="O1899" s="125"/>
      <c r="P1899" s="11">
        <v>1116308.78</v>
      </c>
      <c r="Q1899" s="11"/>
      <c r="R1899" s="11"/>
      <c r="S1899" s="124"/>
      <c r="T1899" s="125"/>
      <c r="U1899" s="11"/>
      <c r="V1899" s="11"/>
      <c r="W1899" s="11"/>
      <c r="X1899" s="11"/>
      <c r="Y1899" s="11">
        <v>522</v>
      </c>
      <c r="Z1899" s="11">
        <v>1116308.78</v>
      </c>
      <c r="AA1899" s="125"/>
      <c r="AB1899" s="125"/>
      <c r="AC1899" s="126"/>
      <c r="AD1899" s="126"/>
      <c r="AE1899" s="11"/>
      <c r="AF1899" s="74"/>
      <c r="AG1899" s="29" t="s">
        <v>197</v>
      </c>
      <c r="AH1899" s="118"/>
      <c r="AI1899" s="164"/>
      <c r="AJ1899" s="182"/>
      <c r="AK1899" s="182"/>
      <c r="AL1899" s="182"/>
      <c r="AM1899" s="182"/>
      <c r="AN1899" s="182"/>
      <c r="AO1899" s="70">
        <f>MAX(AO$26:AO1898)+1</f>
        <v>1788</v>
      </c>
      <c r="AP1899" s="70" t="s">
        <v>142</v>
      </c>
      <c r="AQ1899" s="70" t="str">
        <f t="shared" si="297"/>
        <v>1788.</v>
      </c>
      <c r="AS1899" s="70"/>
      <c r="AV1899" s="114"/>
    </row>
    <row r="1900" spans="1:48" ht="22.5" customHeight="1" x14ac:dyDescent="0.25">
      <c r="A1900" s="93" t="str">
        <f t="shared" si="296"/>
        <v>1789.</v>
      </c>
      <c r="B1900" s="93">
        <v>4633</v>
      </c>
      <c r="C1900" s="243" t="s">
        <v>1349</v>
      </c>
      <c r="D1900" s="252">
        <v>1948</v>
      </c>
      <c r="E1900" s="133" t="s">
        <v>23</v>
      </c>
      <c r="F1900" s="93" t="s">
        <v>24</v>
      </c>
      <c r="G1900" s="149">
        <v>2</v>
      </c>
      <c r="H1900" s="149">
        <v>2</v>
      </c>
      <c r="I1900" s="150">
        <v>456.8</v>
      </c>
      <c r="J1900" s="150">
        <v>386.6</v>
      </c>
      <c r="K1900" s="150">
        <v>302.10000000000002</v>
      </c>
      <c r="L1900" s="121">
        <v>29</v>
      </c>
      <c r="M1900" s="11">
        <f t="shared" si="299"/>
        <v>1535010.26</v>
      </c>
      <c r="N1900" s="125"/>
      <c r="O1900" s="125"/>
      <c r="P1900" s="11">
        <v>1535010.26</v>
      </c>
      <c r="Q1900" s="11"/>
      <c r="R1900" s="11"/>
      <c r="S1900" s="124"/>
      <c r="T1900" s="125"/>
      <c r="U1900" s="11"/>
      <c r="V1900" s="11"/>
      <c r="W1900" s="11"/>
      <c r="X1900" s="11"/>
      <c r="Y1900" s="18">
        <v>547.20000000000005</v>
      </c>
      <c r="Z1900" s="11">
        <v>1535010.26</v>
      </c>
      <c r="AA1900" s="125"/>
      <c r="AB1900" s="125"/>
      <c r="AC1900" s="126"/>
      <c r="AD1900" s="126"/>
      <c r="AE1900" s="11"/>
      <c r="AF1900" s="74"/>
      <c r="AG1900" s="29" t="s">
        <v>197</v>
      </c>
      <c r="AH1900" s="118"/>
      <c r="AI1900" s="164"/>
      <c r="AJ1900" s="182"/>
      <c r="AK1900" s="182"/>
      <c r="AL1900" s="182"/>
      <c r="AM1900" s="182"/>
      <c r="AN1900" s="182"/>
      <c r="AO1900" s="70">
        <f>MAX(AO$26:AO1899)+1</f>
        <v>1789</v>
      </c>
      <c r="AP1900" s="70" t="s">
        <v>142</v>
      </c>
      <c r="AQ1900" s="70" t="str">
        <f t="shared" si="297"/>
        <v>1789.</v>
      </c>
      <c r="AS1900" s="70"/>
      <c r="AV1900" s="114"/>
    </row>
    <row r="1901" spans="1:48" ht="22.5" customHeight="1" x14ac:dyDescent="0.25">
      <c r="A1901" s="93" t="str">
        <f t="shared" si="296"/>
        <v>1790.</v>
      </c>
      <c r="B1901" s="93">
        <v>4635</v>
      </c>
      <c r="C1901" s="220" t="s">
        <v>1200</v>
      </c>
      <c r="D1901" s="4">
        <v>1952</v>
      </c>
      <c r="E1901" s="9" t="s">
        <v>23</v>
      </c>
      <c r="F1901" s="9" t="s">
        <v>24</v>
      </c>
      <c r="G1901" s="4">
        <v>2</v>
      </c>
      <c r="H1901" s="10">
        <v>2</v>
      </c>
      <c r="I1901" s="10">
        <v>868.2</v>
      </c>
      <c r="J1901" s="11">
        <v>734.7</v>
      </c>
      <c r="K1901" s="11">
        <v>546.6</v>
      </c>
      <c r="L1901" s="35">
        <v>31</v>
      </c>
      <c r="M1901" s="11">
        <f t="shared" si="299"/>
        <v>455521.16000000003</v>
      </c>
      <c r="N1901" s="11"/>
      <c r="O1901" s="6"/>
      <c r="P1901" s="11"/>
      <c r="Q1901" s="11">
        <f>M1901</f>
        <v>455521.16000000003</v>
      </c>
      <c r="R1901" s="11">
        <v>423104.95</v>
      </c>
      <c r="S1901" s="35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74">
        <v>32416.21</v>
      </c>
      <c r="AG1901" s="29" t="s">
        <v>197</v>
      </c>
      <c r="AH1901" s="118"/>
      <c r="AI1901" s="95"/>
      <c r="AJ1901" s="182" t="s">
        <v>1393</v>
      </c>
      <c r="AK1901" s="182"/>
      <c r="AL1901" s="182"/>
      <c r="AM1901" s="182"/>
      <c r="AN1901" s="182"/>
      <c r="AO1901" s="70">
        <f>MAX(AO$26:AO1900)+1</f>
        <v>1790</v>
      </c>
      <c r="AP1901" s="70" t="s">
        <v>142</v>
      </c>
      <c r="AQ1901" s="70" t="str">
        <f t="shared" si="297"/>
        <v>1790.</v>
      </c>
      <c r="AS1901" s="70"/>
      <c r="AV1901" s="114"/>
    </row>
    <row r="1902" spans="1:48" ht="22.5" customHeight="1" x14ac:dyDescent="0.25">
      <c r="A1902" s="93" t="str">
        <f t="shared" si="296"/>
        <v>1791.</v>
      </c>
      <c r="B1902" s="93">
        <v>4641</v>
      </c>
      <c r="C1902" s="226" t="s">
        <v>1044</v>
      </c>
      <c r="D1902" s="4">
        <v>1957</v>
      </c>
      <c r="E1902" s="9" t="s">
        <v>23</v>
      </c>
      <c r="F1902" s="4" t="s">
        <v>24</v>
      </c>
      <c r="G1902" s="10">
        <v>2</v>
      </c>
      <c r="H1902" s="10">
        <v>1</v>
      </c>
      <c r="I1902" s="26">
        <v>446.9</v>
      </c>
      <c r="J1902" s="11">
        <v>284.8</v>
      </c>
      <c r="K1902" s="26">
        <v>284.8</v>
      </c>
      <c r="L1902" s="27">
        <v>20</v>
      </c>
      <c r="M1902" s="26">
        <f t="shared" si="299"/>
        <v>3094156.6900000004</v>
      </c>
      <c r="N1902" s="11"/>
      <c r="O1902" s="6"/>
      <c r="P1902" s="11">
        <v>1293497.82</v>
      </c>
      <c r="Q1902" s="11">
        <v>1800658.87</v>
      </c>
      <c r="R1902" s="11"/>
      <c r="S1902" s="35"/>
      <c r="T1902" s="11"/>
      <c r="U1902" s="11">
        <v>424</v>
      </c>
      <c r="V1902" s="11">
        <v>1800658.87</v>
      </c>
      <c r="W1902" s="11"/>
      <c r="X1902" s="11"/>
      <c r="Y1902" s="11">
        <v>433</v>
      </c>
      <c r="Z1902" s="11">
        <v>1293497.82</v>
      </c>
      <c r="AA1902" s="11"/>
      <c r="AB1902" s="11"/>
      <c r="AC1902" s="11"/>
      <c r="AD1902" s="11"/>
      <c r="AE1902" s="11"/>
      <c r="AF1902" s="74"/>
      <c r="AG1902" s="29" t="s">
        <v>197</v>
      </c>
      <c r="AH1902" s="118"/>
      <c r="AI1902" s="170"/>
      <c r="AJ1902" s="182"/>
      <c r="AK1902" s="182"/>
      <c r="AL1902" s="182"/>
      <c r="AM1902" s="182"/>
      <c r="AN1902" s="182"/>
      <c r="AO1902" s="70">
        <f>MAX(AO$26:AO1901)+1</f>
        <v>1791</v>
      </c>
      <c r="AP1902" s="70" t="s">
        <v>142</v>
      </c>
      <c r="AQ1902" s="70" t="str">
        <f t="shared" si="297"/>
        <v>1791.</v>
      </c>
      <c r="AS1902" s="70"/>
      <c r="AV1902" s="114"/>
    </row>
    <row r="1903" spans="1:48" ht="22.5" customHeight="1" x14ac:dyDescent="0.25">
      <c r="A1903" s="93" t="str">
        <f t="shared" si="296"/>
        <v>1792.</v>
      </c>
      <c r="B1903" s="93">
        <v>5363</v>
      </c>
      <c r="C1903" s="240" t="s">
        <v>1181</v>
      </c>
      <c r="D1903" s="4">
        <v>1963</v>
      </c>
      <c r="E1903" s="9" t="s">
        <v>23</v>
      </c>
      <c r="F1903" s="4" t="s">
        <v>24</v>
      </c>
      <c r="G1903" s="10">
        <v>5</v>
      </c>
      <c r="H1903" s="10">
        <v>4</v>
      </c>
      <c r="I1903" s="26">
        <v>3618</v>
      </c>
      <c r="J1903" s="11">
        <v>2499.8000000000002</v>
      </c>
      <c r="K1903" s="26">
        <v>2499.8000000000002</v>
      </c>
      <c r="L1903" s="27">
        <v>95</v>
      </c>
      <c r="M1903" s="11">
        <f t="shared" si="299"/>
        <v>4378331.08</v>
      </c>
      <c r="N1903" s="11"/>
      <c r="O1903" s="6"/>
      <c r="P1903" s="11"/>
      <c r="Q1903" s="11">
        <f t="shared" ref="Q1903:Q1948" si="300">M1903</f>
        <v>4378331.08</v>
      </c>
      <c r="R1903" s="11"/>
      <c r="S1903" s="35"/>
      <c r="T1903" s="11"/>
      <c r="U1903" s="11">
        <v>837.4</v>
      </c>
      <c r="V1903" s="11">
        <v>4378331.08</v>
      </c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74"/>
      <c r="AG1903" s="29" t="s">
        <v>197</v>
      </c>
      <c r="AH1903" s="118"/>
      <c r="AI1903" s="170"/>
      <c r="AJ1903" s="182"/>
      <c r="AK1903" s="182"/>
      <c r="AL1903" s="182"/>
      <c r="AM1903" s="182"/>
      <c r="AN1903" s="182"/>
      <c r="AO1903" s="70">
        <f>MAX(AO$26:AO1902)+1</f>
        <v>1792</v>
      </c>
      <c r="AP1903" s="70" t="s">
        <v>142</v>
      </c>
      <c r="AQ1903" s="70" t="str">
        <f t="shared" si="297"/>
        <v>1792.</v>
      </c>
      <c r="AS1903" s="70"/>
      <c r="AV1903" s="114"/>
    </row>
    <row r="1904" spans="1:48" ht="22.5" customHeight="1" x14ac:dyDescent="0.25">
      <c r="A1904" s="93" t="str">
        <f t="shared" si="296"/>
        <v>1793.</v>
      </c>
      <c r="B1904" s="93">
        <v>4467</v>
      </c>
      <c r="C1904" s="226" t="s">
        <v>1027</v>
      </c>
      <c r="D1904" s="4">
        <v>1965</v>
      </c>
      <c r="E1904" s="9" t="s">
        <v>23</v>
      </c>
      <c r="F1904" s="4" t="s">
        <v>24</v>
      </c>
      <c r="G1904" s="10">
        <v>2</v>
      </c>
      <c r="H1904" s="10">
        <v>3</v>
      </c>
      <c r="I1904" s="26">
        <v>2667.5</v>
      </c>
      <c r="J1904" s="11">
        <v>2437.8000000000002</v>
      </c>
      <c r="K1904" s="26">
        <v>2437.8000000000002</v>
      </c>
      <c r="L1904" s="27">
        <v>117</v>
      </c>
      <c r="M1904" s="26">
        <f t="shared" si="299"/>
        <v>2369285.17</v>
      </c>
      <c r="N1904" s="11"/>
      <c r="O1904" s="6"/>
      <c r="P1904" s="11"/>
      <c r="Q1904" s="11">
        <f t="shared" si="300"/>
        <v>2369285.17</v>
      </c>
      <c r="R1904" s="11"/>
      <c r="S1904" s="35"/>
      <c r="T1904" s="11"/>
      <c r="U1904" s="11">
        <v>765.6</v>
      </c>
      <c r="V1904" s="11">
        <v>2369285.17</v>
      </c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74"/>
      <c r="AG1904" s="29" t="s">
        <v>197</v>
      </c>
      <c r="AH1904" s="118"/>
      <c r="AI1904" s="170"/>
      <c r="AJ1904" s="182"/>
      <c r="AK1904" s="182"/>
      <c r="AL1904" s="182"/>
      <c r="AM1904" s="182"/>
      <c r="AN1904" s="182"/>
      <c r="AO1904" s="70">
        <f>MAX(AO$26:AO1903)+1</f>
        <v>1793</v>
      </c>
      <c r="AP1904" s="70" t="s">
        <v>142</v>
      </c>
      <c r="AQ1904" s="70" t="str">
        <f t="shared" si="297"/>
        <v>1793.</v>
      </c>
      <c r="AS1904" s="70"/>
      <c r="AV1904" s="114"/>
    </row>
    <row r="1905" spans="1:48" ht="22.5" customHeight="1" x14ac:dyDescent="0.25">
      <c r="A1905" s="93" t="str">
        <f t="shared" si="296"/>
        <v>1794.</v>
      </c>
      <c r="B1905" s="93">
        <v>4448</v>
      </c>
      <c r="C1905" s="226" t="s">
        <v>1024</v>
      </c>
      <c r="D1905" s="4">
        <v>1970</v>
      </c>
      <c r="E1905" s="9" t="s">
        <v>23</v>
      </c>
      <c r="F1905" s="4" t="s">
        <v>24</v>
      </c>
      <c r="G1905" s="10">
        <v>5</v>
      </c>
      <c r="H1905" s="10">
        <v>6</v>
      </c>
      <c r="I1905" s="26">
        <v>3755.2</v>
      </c>
      <c r="J1905" s="11">
        <v>3755.2</v>
      </c>
      <c r="K1905" s="26">
        <v>3755.2</v>
      </c>
      <c r="L1905" s="27">
        <v>179</v>
      </c>
      <c r="M1905" s="26">
        <f t="shared" si="299"/>
        <v>4985042.2300000004</v>
      </c>
      <c r="N1905" s="11"/>
      <c r="O1905" s="6"/>
      <c r="P1905" s="11"/>
      <c r="Q1905" s="11">
        <f t="shared" si="300"/>
        <v>4985042.2300000004</v>
      </c>
      <c r="R1905" s="11"/>
      <c r="S1905" s="35"/>
      <c r="T1905" s="11"/>
      <c r="U1905" s="11"/>
      <c r="V1905" s="11"/>
      <c r="W1905" s="11"/>
      <c r="X1905" s="11"/>
      <c r="Y1905" s="11">
        <v>3296</v>
      </c>
      <c r="Z1905" s="11">
        <v>4985042.2300000004</v>
      </c>
      <c r="AA1905" s="11"/>
      <c r="AB1905" s="11"/>
      <c r="AC1905" s="11"/>
      <c r="AD1905" s="11"/>
      <c r="AE1905" s="11"/>
      <c r="AF1905" s="74"/>
      <c r="AG1905" s="29" t="s">
        <v>197</v>
      </c>
      <c r="AH1905" s="118"/>
      <c r="AI1905" s="170"/>
      <c r="AJ1905" s="182"/>
      <c r="AK1905" s="182"/>
      <c r="AL1905" s="182"/>
      <c r="AM1905" s="182"/>
      <c r="AN1905" s="182"/>
      <c r="AO1905" s="70">
        <f>MAX(AO$26:AO1904)+1</f>
        <v>1794</v>
      </c>
      <c r="AP1905" s="70" t="s">
        <v>142</v>
      </c>
      <c r="AQ1905" s="70" t="str">
        <f t="shared" si="297"/>
        <v>1794.</v>
      </c>
      <c r="AS1905" s="70"/>
      <c r="AV1905" s="114"/>
    </row>
    <row r="1906" spans="1:48" ht="22.5" customHeight="1" x14ac:dyDescent="0.25">
      <c r="A1906" s="93" t="str">
        <f t="shared" si="296"/>
        <v>1795.</v>
      </c>
      <c r="B1906" s="93">
        <v>4983</v>
      </c>
      <c r="C1906" s="222" t="s">
        <v>1063</v>
      </c>
      <c r="D1906" s="4">
        <v>1973</v>
      </c>
      <c r="E1906" s="9" t="s">
        <v>23</v>
      </c>
      <c r="F1906" s="4" t="s">
        <v>26</v>
      </c>
      <c r="G1906" s="10">
        <v>5</v>
      </c>
      <c r="H1906" s="10">
        <v>10</v>
      </c>
      <c r="I1906" s="11">
        <v>8371.7000000000007</v>
      </c>
      <c r="J1906" s="11">
        <v>8124.9</v>
      </c>
      <c r="K1906" s="11">
        <v>8016.4</v>
      </c>
      <c r="L1906" s="35">
        <v>360</v>
      </c>
      <c r="M1906" s="11">
        <f t="shared" si="299"/>
        <v>545380</v>
      </c>
      <c r="N1906" s="11"/>
      <c r="O1906" s="6"/>
      <c r="P1906" s="11"/>
      <c r="Q1906" s="11">
        <f t="shared" si="300"/>
        <v>545380</v>
      </c>
      <c r="R1906" s="11">
        <v>545380</v>
      </c>
      <c r="S1906" s="35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74"/>
      <c r="AG1906" s="29" t="s">
        <v>197</v>
      </c>
      <c r="AH1906" s="118"/>
      <c r="AI1906" s="170"/>
      <c r="AJ1906" s="182" t="s">
        <v>1396</v>
      </c>
      <c r="AK1906" s="182"/>
      <c r="AL1906" s="182"/>
      <c r="AM1906" s="182"/>
      <c r="AN1906" s="182"/>
      <c r="AO1906" s="70">
        <f>MAX(AO$26:AO1905)+1</f>
        <v>1795</v>
      </c>
      <c r="AP1906" s="70" t="s">
        <v>142</v>
      </c>
      <c r="AQ1906" s="70" t="str">
        <f t="shared" si="297"/>
        <v>1795.</v>
      </c>
      <c r="AS1906" s="70"/>
      <c r="AV1906" s="114"/>
    </row>
    <row r="1907" spans="1:48" ht="22.5" customHeight="1" x14ac:dyDescent="0.25">
      <c r="A1907" s="93" t="str">
        <f t="shared" si="296"/>
        <v>1796.</v>
      </c>
      <c r="B1907" s="93">
        <v>5042</v>
      </c>
      <c r="C1907" s="222" t="s">
        <v>1155</v>
      </c>
      <c r="D1907" s="4">
        <v>1993</v>
      </c>
      <c r="E1907" s="9" t="s">
        <v>23</v>
      </c>
      <c r="F1907" s="4" t="s">
        <v>24</v>
      </c>
      <c r="G1907" s="10">
        <v>5</v>
      </c>
      <c r="H1907" s="10">
        <v>4</v>
      </c>
      <c r="I1907" s="26">
        <v>2828.4</v>
      </c>
      <c r="J1907" s="11">
        <v>2452.1</v>
      </c>
      <c r="K1907" s="26">
        <v>2452.1</v>
      </c>
      <c r="L1907" s="27">
        <v>108</v>
      </c>
      <c r="M1907" s="26">
        <f t="shared" si="299"/>
        <v>2380297</v>
      </c>
      <c r="N1907" s="11"/>
      <c r="O1907" s="6"/>
      <c r="P1907" s="11"/>
      <c r="Q1907" s="11">
        <f t="shared" si="300"/>
        <v>2380297</v>
      </c>
      <c r="R1907" s="11"/>
      <c r="S1907" s="35"/>
      <c r="T1907" s="11"/>
      <c r="U1907" s="11">
        <v>720</v>
      </c>
      <c r="V1907" s="11">
        <v>2380297</v>
      </c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74"/>
      <c r="AG1907" s="29" t="s">
        <v>197</v>
      </c>
      <c r="AH1907" s="118"/>
      <c r="AI1907" s="170"/>
      <c r="AJ1907" s="182"/>
      <c r="AK1907" s="182"/>
      <c r="AL1907" s="182"/>
      <c r="AM1907" s="182"/>
      <c r="AN1907" s="182"/>
      <c r="AO1907" s="70">
        <f>MAX(AO$26:AO1906)+1</f>
        <v>1796</v>
      </c>
      <c r="AP1907" s="70" t="s">
        <v>142</v>
      </c>
      <c r="AQ1907" s="70" t="str">
        <f t="shared" si="297"/>
        <v>1796.</v>
      </c>
      <c r="AS1907" s="70"/>
      <c r="AV1907" s="114"/>
    </row>
    <row r="1908" spans="1:48" ht="22.5" customHeight="1" x14ac:dyDescent="0.25">
      <c r="A1908" s="93" t="str">
        <f t="shared" si="296"/>
        <v>1797.</v>
      </c>
      <c r="B1908" s="93">
        <v>5045</v>
      </c>
      <c r="C1908" s="222" t="s">
        <v>1156</v>
      </c>
      <c r="D1908" s="4">
        <v>1993</v>
      </c>
      <c r="E1908" s="9" t="s">
        <v>23</v>
      </c>
      <c r="F1908" s="4" t="s">
        <v>24</v>
      </c>
      <c r="G1908" s="10">
        <v>5</v>
      </c>
      <c r="H1908" s="10">
        <v>5</v>
      </c>
      <c r="I1908" s="26">
        <v>3590.1</v>
      </c>
      <c r="J1908" s="11">
        <v>3109.7</v>
      </c>
      <c r="K1908" s="26">
        <v>3109.7</v>
      </c>
      <c r="L1908" s="27">
        <v>136</v>
      </c>
      <c r="M1908" s="26">
        <f t="shared" si="299"/>
        <v>2306258.81</v>
      </c>
      <c r="N1908" s="11"/>
      <c r="O1908" s="6"/>
      <c r="P1908" s="11"/>
      <c r="Q1908" s="11">
        <f t="shared" si="300"/>
        <v>2306258.81</v>
      </c>
      <c r="R1908" s="11"/>
      <c r="S1908" s="35"/>
      <c r="T1908" s="11"/>
      <c r="U1908" s="11">
        <v>847</v>
      </c>
      <c r="V1908" s="11">
        <v>2306258.81</v>
      </c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74"/>
      <c r="AG1908" s="29" t="s">
        <v>197</v>
      </c>
      <c r="AH1908" s="118"/>
      <c r="AI1908" s="170"/>
      <c r="AJ1908" s="182"/>
      <c r="AK1908" s="182"/>
      <c r="AL1908" s="182"/>
      <c r="AM1908" s="182"/>
      <c r="AN1908" s="182"/>
      <c r="AO1908" s="70">
        <f>MAX(AO$26:AO1907)+1</f>
        <v>1797</v>
      </c>
      <c r="AP1908" s="70" t="s">
        <v>142</v>
      </c>
      <c r="AQ1908" s="70" t="str">
        <f t="shared" si="297"/>
        <v>1797.</v>
      </c>
      <c r="AS1908" s="70"/>
      <c r="AV1908" s="114"/>
    </row>
    <row r="1909" spans="1:48" ht="22.5" customHeight="1" x14ac:dyDescent="0.25">
      <c r="A1909" s="93" t="str">
        <f t="shared" si="296"/>
        <v>1798.</v>
      </c>
      <c r="B1909" s="93">
        <v>4190</v>
      </c>
      <c r="C1909" s="222" t="s">
        <v>1102</v>
      </c>
      <c r="D1909" s="4">
        <v>1993</v>
      </c>
      <c r="E1909" s="9" t="s">
        <v>23</v>
      </c>
      <c r="F1909" s="4" t="s">
        <v>24</v>
      </c>
      <c r="G1909" s="10">
        <v>9</v>
      </c>
      <c r="H1909" s="10">
        <v>1</v>
      </c>
      <c r="I1909" s="26">
        <v>3952.46</v>
      </c>
      <c r="J1909" s="11">
        <v>3952.46</v>
      </c>
      <c r="K1909" s="26">
        <v>3952.46</v>
      </c>
      <c r="L1909" s="27">
        <v>205</v>
      </c>
      <c r="M1909" s="26">
        <f t="shared" si="299"/>
        <v>1861925.47</v>
      </c>
      <c r="N1909" s="11"/>
      <c r="O1909" s="6"/>
      <c r="P1909" s="11"/>
      <c r="Q1909" s="11">
        <f t="shared" si="300"/>
        <v>1861925.47</v>
      </c>
      <c r="R1909" s="11"/>
      <c r="S1909" s="35">
        <v>1</v>
      </c>
      <c r="T1909" s="11">
        <v>1812175.47</v>
      </c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74">
        <v>49750</v>
      </c>
      <c r="AG1909" s="29" t="s">
        <v>197</v>
      </c>
      <c r="AH1909" s="118"/>
      <c r="AI1909" s="170"/>
      <c r="AJ1909" s="182"/>
      <c r="AK1909" s="182"/>
      <c r="AL1909" s="182"/>
      <c r="AM1909" s="182"/>
      <c r="AN1909" s="182"/>
      <c r="AO1909" s="70">
        <f>MAX(AO$26:AO1908)+1</f>
        <v>1798</v>
      </c>
      <c r="AP1909" s="70" t="s">
        <v>142</v>
      </c>
      <c r="AQ1909" s="70" t="str">
        <f t="shared" si="297"/>
        <v>1798.</v>
      </c>
      <c r="AS1909" s="70"/>
      <c r="AV1909" s="114"/>
    </row>
    <row r="1910" spans="1:48" ht="22.5" customHeight="1" x14ac:dyDescent="0.25">
      <c r="A1910" s="93" t="str">
        <f t="shared" si="296"/>
        <v>1799.</v>
      </c>
      <c r="B1910" s="93">
        <v>5194</v>
      </c>
      <c r="C1910" s="222" t="s">
        <v>1169</v>
      </c>
      <c r="D1910" s="4">
        <v>1993</v>
      </c>
      <c r="E1910" s="9" t="s">
        <v>23</v>
      </c>
      <c r="F1910" s="4" t="s">
        <v>26</v>
      </c>
      <c r="G1910" s="10">
        <v>9</v>
      </c>
      <c r="H1910" s="10">
        <v>3</v>
      </c>
      <c r="I1910" s="26">
        <v>7093.3</v>
      </c>
      <c r="J1910" s="11">
        <v>5992</v>
      </c>
      <c r="K1910" s="26">
        <v>5992</v>
      </c>
      <c r="L1910" s="27">
        <v>230</v>
      </c>
      <c r="M1910" s="26">
        <f t="shared" si="299"/>
        <v>2361689.35</v>
      </c>
      <c r="N1910" s="11"/>
      <c r="O1910" s="6"/>
      <c r="P1910" s="11"/>
      <c r="Q1910" s="11">
        <f t="shared" si="300"/>
        <v>2361689.35</v>
      </c>
      <c r="R1910" s="11"/>
      <c r="S1910" s="35"/>
      <c r="T1910" s="11"/>
      <c r="U1910" s="11">
        <v>868</v>
      </c>
      <c r="V1910" s="11">
        <v>2361689.35</v>
      </c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74"/>
      <c r="AG1910" s="29" t="s">
        <v>197</v>
      </c>
      <c r="AH1910" s="118"/>
      <c r="AI1910" s="170"/>
      <c r="AJ1910" s="182"/>
      <c r="AK1910" s="182"/>
      <c r="AL1910" s="182"/>
      <c r="AM1910" s="182"/>
      <c r="AN1910" s="182"/>
      <c r="AO1910" s="70">
        <f>MAX(AO$26:AO1909)+1</f>
        <v>1799</v>
      </c>
      <c r="AP1910" s="70" t="s">
        <v>142</v>
      </c>
      <c r="AQ1910" s="70" t="str">
        <f t="shared" si="297"/>
        <v>1799.</v>
      </c>
      <c r="AS1910" s="70"/>
      <c r="AV1910" s="114"/>
    </row>
    <row r="1911" spans="1:48" ht="22.5" customHeight="1" x14ac:dyDescent="0.25">
      <c r="A1911" s="93" t="str">
        <f t="shared" si="296"/>
        <v>1800.</v>
      </c>
      <c r="B1911" s="93">
        <v>5034</v>
      </c>
      <c r="C1911" s="222" t="s">
        <v>1153</v>
      </c>
      <c r="D1911" s="4">
        <v>1995</v>
      </c>
      <c r="E1911" s="9" t="s">
        <v>23</v>
      </c>
      <c r="F1911" s="4" t="s">
        <v>67</v>
      </c>
      <c r="G1911" s="10">
        <v>5</v>
      </c>
      <c r="H1911" s="10">
        <v>5</v>
      </c>
      <c r="I1911" s="26">
        <v>3727</v>
      </c>
      <c r="J1911" s="11">
        <v>2156.8000000000002</v>
      </c>
      <c r="K1911" s="26">
        <v>2156.8000000000002</v>
      </c>
      <c r="L1911" s="27">
        <v>185</v>
      </c>
      <c r="M1911" s="26">
        <f t="shared" si="299"/>
        <v>1502683</v>
      </c>
      <c r="N1911" s="11"/>
      <c r="O1911" s="6"/>
      <c r="P1911" s="11"/>
      <c r="Q1911" s="11">
        <f t="shared" si="300"/>
        <v>1502683</v>
      </c>
      <c r="R1911" s="11"/>
      <c r="S1911" s="35"/>
      <c r="T1911" s="11"/>
      <c r="U1911" s="11">
        <v>1206</v>
      </c>
      <c r="V1911" s="11">
        <v>1502683</v>
      </c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74"/>
      <c r="AG1911" s="29" t="s">
        <v>197</v>
      </c>
      <c r="AH1911" s="118"/>
      <c r="AI1911" s="170"/>
      <c r="AJ1911" s="182"/>
      <c r="AK1911" s="182"/>
      <c r="AL1911" s="182"/>
      <c r="AM1911" s="182"/>
      <c r="AN1911" s="182"/>
      <c r="AO1911" s="70">
        <f>MAX(AO$26:AO1910)+1</f>
        <v>1800</v>
      </c>
      <c r="AP1911" s="70" t="s">
        <v>142</v>
      </c>
      <c r="AQ1911" s="70" t="str">
        <f t="shared" si="297"/>
        <v>1800.</v>
      </c>
      <c r="AS1911" s="70"/>
      <c r="AV1911" s="114"/>
    </row>
    <row r="1912" spans="1:48" ht="22.5" customHeight="1" x14ac:dyDescent="0.25">
      <c r="A1912" s="93" t="str">
        <f t="shared" si="296"/>
        <v>1801.</v>
      </c>
      <c r="B1912" s="93">
        <v>4464</v>
      </c>
      <c r="C1912" s="222" t="s">
        <v>1116</v>
      </c>
      <c r="D1912" s="4">
        <v>1996</v>
      </c>
      <c r="E1912" s="9" t="s">
        <v>23</v>
      </c>
      <c r="F1912" s="4" t="s">
        <v>24</v>
      </c>
      <c r="G1912" s="10">
        <v>5</v>
      </c>
      <c r="H1912" s="10">
        <v>2</v>
      </c>
      <c r="I1912" s="26">
        <v>2484.5</v>
      </c>
      <c r="J1912" s="11">
        <v>2484.5</v>
      </c>
      <c r="K1912" s="26">
        <v>2484.5</v>
      </c>
      <c r="L1912" s="27">
        <v>54</v>
      </c>
      <c r="M1912" s="26">
        <f t="shared" si="299"/>
        <v>1220938.92</v>
      </c>
      <c r="N1912" s="11"/>
      <c r="O1912" s="6"/>
      <c r="P1912" s="11"/>
      <c r="Q1912" s="11">
        <f t="shared" si="300"/>
        <v>1220938.92</v>
      </c>
      <c r="R1912" s="11"/>
      <c r="S1912" s="35"/>
      <c r="T1912" s="11"/>
      <c r="U1912" s="11">
        <v>704</v>
      </c>
      <c r="V1912" s="11">
        <v>1220938.92</v>
      </c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74"/>
      <c r="AG1912" s="29" t="s">
        <v>197</v>
      </c>
      <c r="AH1912" s="118"/>
      <c r="AI1912" s="170"/>
      <c r="AJ1912" s="182"/>
      <c r="AK1912" s="182"/>
      <c r="AL1912" s="182"/>
      <c r="AM1912" s="182"/>
      <c r="AN1912" s="182"/>
      <c r="AO1912" s="70">
        <f>MAX(AO$26:AO1911)+1</f>
        <v>1801</v>
      </c>
      <c r="AP1912" s="70" t="s">
        <v>142</v>
      </c>
      <c r="AQ1912" s="70" t="str">
        <f t="shared" si="297"/>
        <v>1801.</v>
      </c>
      <c r="AS1912" s="70"/>
      <c r="AV1912" s="114"/>
    </row>
    <row r="1913" spans="1:48" ht="22.5" customHeight="1" x14ac:dyDescent="0.25">
      <c r="A1913" s="93" t="str">
        <f t="shared" si="296"/>
        <v>1802.</v>
      </c>
      <c r="B1913" s="93">
        <v>4136</v>
      </c>
      <c r="C1913" s="220" t="s">
        <v>1202</v>
      </c>
      <c r="D1913" s="4">
        <v>1832</v>
      </c>
      <c r="E1913" s="9" t="s">
        <v>23</v>
      </c>
      <c r="F1913" s="4" t="s">
        <v>24</v>
      </c>
      <c r="G1913" s="10">
        <v>2</v>
      </c>
      <c r="H1913" s="10">
        <v>1</v>
      </c>
      <c r="I1913" s="11">
        <v>705.7</v>
      </c>
      <c r="J1913" s="11">
        <v>443.8</v>
      </c>
      <c r="K1913" s="11">
        <v>443.8</v>
      </c>
      <c r="L1913" s="35">
        <v>35</v>
      </c>
      <c r="M1913" s="11">
        <f t="shared" si="299"/>
        <v>2262149.0699999998</v>
      </c>
      <c r="N1913" s="11"/>
      <c r="O1913" s="6"/>
      <c r="P1913" s="11"/>
      <c r="Q1913" s="11">
        <f t="shared" si="300"/>
        <v>2262149.0699999998</v>
      </c>
      <c r="R1913" s="11">
        <v>2137382.71</v>
      </c>
      <c r="S1913" s="35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74">
        <v>124766.36</v>
      </c>
      <c r="AG1913" s="29" t="s">
        <v>197</v>
      </c>
      <c r="AH1913" s="118"/>
      <c r="AI1913" s="95"/>
      <c r="AJ1913" s="182" t="s">
        <v>1395</v>
      </c>
      <c r="AK1913" s="182"/>
      <c r="AL1913" s="182"/>
      <c r="AM1913" s="182"/>
      <c r="AN1913" s="182"/>
      <c r="AO1913" s="70">
        <f>MAX(AO$26:AO1912)+1</f>
        <v>1802</v>
      </c>
      <c r="AP1913" s="70" t="s">
        <v>142</v>
      </c>
      <c r="AQ1913" s="70" t="str">
        <f t="shared" si="297"/>
        <v>1802.</v>
      </c>
      <c r="AS1913" s="70"/>
      <c r="AV1913" s="114"/>
    </row>
    <row r="1914" spans="1:48" ht="22.5" customHeight="1" x14ac:dyDescent="0.25">
      <c r="A1914" s="93" t="str">
        <f t="shared" si="296"/>
        <v>1803.</v>
      </c>
      <c r="B1914" s="93">
        <v>4159</v>
      </c>
      <c r="C1914" s="226" t="s">
        <v>997</v>
      </c>
      <c r="D1914" s="4">
        <v>1835</v>
      </c>
      <c r="E1914" s="9" t="s">
        <v>23</v>
      </c>
      <c r="F1914" s="4" t="s">
        <v>24</v>
      </c>
      <c r="G1914" s="10">
        <v>2</v>
      </c>
      <c r="H1914" s="10">
        <v>4</v>
      </c>
      <c r="I1914" s="26">
        <v>2383.4</v>
      </c>
      <c r="J1914" s="11">
        <v>1639.4</v>
      </c>
      <c r="K1914" s="26">
        <v>1639.4</v>
      </c>
      <c r="L1914" s="27">
        <v>51</v>
      </c>
      <c r="M1914" s="26">
        <f t="shared" si="299"/>
        <v>555818.98</v>
      </c>
      <c r="N1914" s="11"/>
      <c r="O1914" s="6"/>
      <c r="P1914" s="11"/>
      <c r="Q1914" s="11">
        <f t="shared" si="300"/>
        <v>555818.98</v>
      </c>
      <c r="R1914" s="11"/>
      <c r="S1914" s="35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74">
        <f>293948.31+261870.67</f>
        <v>555818.98</v>
      </c>
      <c r="AG1914" s="29" t="s">
        <v>197</v>
      </c>
      <c r="AH1914" s="118"/>
      <c r="AI1914" s="170"/>
      <c r="AJ1914" s="182"/>
      <c r="AK1914" s="182"/>
      <c r="AL1914" s="182"/>
      <c r="AM1914" s="182"/>
      <c r="AN1914" s="182"/>
      <c r="AO1914" s="70">
        <f>MAX(AO$26:AO1913)+1</f>
        <v>1803</v>
      </c>
      <c r="AP1914" s="70" t="s">
        <v>142</v>
      </c>
      <c r="AQ1914" s="70" t="str">
        <f t="shared" si="297"/>
        <v>1803.</v>
      </c>
      <c r="AS1914" s="70"/>
      <c r="AV1914" s="114"/>
    </row>
    <row r="1915" spans="1:48" ht="22.5" customHeight="1" x14ac:dyDescent="0.25">
      <c r="A1915" s="93" t="str">
        <f t="shared" si="296"/>
        <v>1804.</v>
      </c>
      <c r="B1915" s="93">
        <v>4629</v>
      </c>
      <c r="C1915" s="220" t="s">
        <v>853</v>
      </c>
      <c r="D1915" s="4">
        <v>1846</v>
      </c>
      <c r="E1915" s="9" t="s">
        <v>23</v>
      </c>
      <c r="F1915" s="4" t="s">
        <v>25</v>
      </c>
      <c r="G1915" s="10">
        <v>2</v>
      </c>
      <c r="H1915" s="10">
        <v>1</v>
      </c>
      <c r="I1915" s="11">
        <v>467.8</v>
      </c>
      <c r="J1915" s="11">
        <v>432.7</v>
      </c>
      <c r="K1915" s="11">
        <v>268.2</v>
      </c>
      <c r="L1915" s="35">
        <v>23</v>
      </c>
      <c r="M1915" s="11">
        <f t="shared" si="299"/>
        <v>2857287.25</v>
      </c>
      <c r="N1915" s="11"/>
      <c r="O1915" s="6"/>
      <c r="P1915" s="11"/>
      <c r="Q1915" s="11">
        <f t="shared" si="300"/>
        <v>2857287.25</v>
      </c>
      <c r="R1915" s="11"/>
      <c r="S1915" s="35"/>
      <c r="T1915" s="11"/>
      <c r="U1915" s="11">
        <v>360</v>
      </c>
      <c r="V1915" s="11">
        <v>2605284.42</v>
      </c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74">
        <v>252002.83</v>
      </c>
      <c r="AG1915" s="29" t="s">
        <v>197</v>
      </c>
      <c r="AH1915" s="118"/>
      <c r="AI1915" s="95"/>
      <c r="AJ1915" s="182"/>
      <c r="AK1915" s="182"/>
      <c r="AL1915" s="182"/>
      <c r="AM1915" s="182"/>
      <c r="AN1915" s="182"/>
      <c r="AO1915" s="70">
        <f>MAX(AO$26:AO1914)+1</f>
        <v>1804</v>
      </c>
      <c r="AP1915" s="70" t="s">
        <v>142</v>
      </c>
      <c r="AQ1915" s="70" t="str">
        <f t="shared" si="297"/>
        <v>1804.</v>
      </c>
      <c r="AS1915" s="70"/>
      <c r="AV1915" s="114"/>
    </row>
    <row r="1916" spans="1:48" ht="22.5" customHeight="1" x14ac:dyDescent="0.25">
      <c r="A1916" s="93" t="str">
        <f t="shared" si="296"/>
        <v>1805.</v>
      </c>
      <c r="B1916" s="93">
        <v>4926</v>
      </c>
      <c r="C1916" s="222" t="s">
        <v>941</v>
      </c>
      <c r="D1916" s="4">
        <v>1848</v>
      </c>
      <c r="E1916" s="9" t="s">
        <v>23</v>
      </c>
      <c r="F1916" s="4" t="s">
        <v>24</v>
      </c>
      <c r="G1916" s="10">
        <v>3</v>
      </c>
      <c r="H1916" s="10">
        <v>2</v>
      </c>
      <c r="I1916" s="26">
        <v>1151</v>
      </c>
      <c r="J1916" s="26">
        <v>721.3</v>
      </c>
      <c r="K1916" s="26">
        <v>721.3</v>
      </c>
      <c r="L1916" s="27">
        <v>12</v>
      </c>
      <c r="M1916" s="26">
        <f t="shared" si="299"/>
        <v>256299.18</v>
      </c>
      <c r="N1916" s="11"/>
      <c r="O1916" s="6"/>
      <c r="P1916" s="11"/>
      <c r="Q1916" s="11">
        <f t="shared" si="300"/>
        <v>256299.18</v>
      </c>
      <c r="R1916" s="11"/>
      <c r="S1916" s="35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74">
        <v>256299.18</v>
      </c>
      <c r="AG1916" s="29" t="s">
        <v>197</v>
      </c>
      <c r="AH1916" s="118"/>
      <c r="AI1916" s="170"/>
      <c r="AJ1916" s="182"/>
      <c r="AK1916" s="182"/>
      <c r="AL1916" s="182"/>
      <c r="AM1916" s="182"/>
      <c r="AN1916" s="182"/>
      <c r="AO1916" s="70">
        <f>MAX(AO$26:AO1915)+1</f>
        <v>1805</v>
      </c>
      <c r="AP1916" s="70" t="s">
        <v>142</v>
      </c>
      <c r="AQ1916" s="70" t="str">
        <f t="shared" si="297"/>
        <v>1805.</v>
      </c>
      <c r="AS1916" s="70"/>
      <c r="AV1916" s="114"/>
    </row>
    <row r="1917" spans="1:48" ht="22.5" customHeight="1" x14ac:dyDescent="0.25">
      <c r="A1917" s="93" t="str">
        <f t="shared" si="296"/>
        <v>1806.</v>
      </c>
      <c r="B1917" s="93">
        <v>4637</v>
      </c>
      <c r="C1917" s="220" t="s">
        <v>854</v>
      </c>
      <c r="D1917" s="4">
        <v>1850</v>
      </c>
      <c r="E1917" s="9" t="s">
        <v>23</v>
      </c>
      <c r="F1917" s="4" t="s">
        <v>24</v>
      </c>
      <c r="G1917" s="10">
        <v>2</v>
      </c>
      <c r="H1917" s="10">
        <v>3</v>
      </c>
      <c r="I1917" s="11">
        <v>1631.8</v>
      </c>
      <c r="J1917" s="11">
        <v>1173.2</v>
      </c>
      <c r="K1917" s="11">
        <v>1173.2</v>
      </c>
      <c r="L1917" s="35">
        <v>43</v>
      </c>
      <c r="M1917" s="11">
        <f t="shared" si="299"/>
        <v>262358.90999999997</v>
      </c>
      <c r="N1917" s="11"/>
      <c r="O1917" s="6"/>
      <c r="P1917" s="11"/>
      <c r="Q1917" s="11">
        <f t="shared" si="300"/>
        <v>262358.90999999997</v>
      </c>
      <c r="R1917" s="11"/>
      <c r="S1917" s="35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74">
        <v>262358.90999999997</v>
      </c>
      <c r="AG1917" s="29" t="s">
        <v>197</v>
      </c>
      <c r="AH1917" s="118"/>
      <c r="AI1917" s="95"/>
      <c r="AJ1917" s="182"/>
      <c r="AK1917" s="182"/>
      <c r="AL1917" s="182"/>
      <c r="AM1917" s="182"/>
      <c r="AN1917" s="182"/>
      <c r="AO1917" s="70">
        <f>MAX(AO$26:AO1916)+1</f>
        <v>1806</v>
      </c>
      <c r="AP1917" s="70" t="s">
        <v>142</v>
      </c>
      <c r="AQ1917" s="70" t="str">
        <f t="shared" si="297"/>
        <v>1806.</v>
      </c>
      <c r="AS1917" s="70"/>
      <c r="AV1917" s="114"/>
    </row>
    <row r="1918" spans="1:48" ht="22.5" customHeight="1" x14ac:dyDescent="0.25">
      <c r="A1918" s="93" t="str">
        <f t="shared" si="296"/>
        <v>1807.</v>
      </c>
      <c r="B1918" s="93">
        <v>4967</v>
      </c>
      <c r="C1918" s="222" t="s">
        <v>1062</v>
      </c>
      <c r="D1918" s="4">
        <v>1917</v>
      </c>
      <c r="E1918" s="9" t="s">
        <v>23</v>
      </c>
      <c r="F1918" s="4" t="s">
        <v>24</v>
      </c>
      <c r="G1918" s="10">
        <v>2</v>
      </c>
      <c r="H1918" s="10">
        <v>1</v>
      </c>
      <c r="I1918" s="11">
        <v>289.5</v>
      </c>
      <c r="J1918" s="11">
        <v>275.60000000000002</v>
      </c>
      <c r="K1918" s="11">
        <v>275.60000000000002</v>
      </c>
      <c r="L1918" s="35">
        <v>18</v>
      </c>
      <c r="M1918" s="11">
        <f t="shared" si="299"/>
        <v>78165.31</v>
      </c>
      <c r="N1918" s="11"/>
      <c r="O1918" s="6"/>
      <c r="P1918" s="11"/>
      <c r="Q1918" s="11">
        <f t="shared" si="300"/>
        <v>78165.31</v>
      </c>
      <c r="R1918" s="11"/>
      <c r="S1918" s="35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74">
        <v>78165.31</v>
      </c>
      <c r="AG1918" s="29" t="s">
        <v>197</v>
      </c>
      <c r="AH1918" s="118"/>
      <c r="AI1918" s="170"/>
      <c r="AJ1918" s="182"/>
      <c r="AK1918" s="182"/>
      <c r="AL1918" s="182"/>
      <c r="AM1918" s="182"/>
      <c r="AN1918" s="182"/>
      <c r="AO1918" s="70">
        <f>MAX(AO$26:AO1917)+1</f>
        <v>1807</v>
      </c>
      <c r="AP1918" s="70" t="s">
        <v>142</v>
      </c>
      <c r="AQ1918" s="70" t="str">
        <f t="shared" si="297"/>
        <v>1807.</v>
      </c>
      <c r="AS1918" s="70"/>
      <c r="AV1918" s="114"/>
    </row>
    <row r="1919" spans="1:48" ht="22.5" customHeight="1" x14ac:dyDescent="0.25">
      <c r="A1919" s="93" t="str">
        <f t="shared" si="296"/>
        <v>1808.</v>
      </c>
      <c r="B1919" s="93">
        <v>4141</v>
      </c>
      <c r="C1919" s="220" t="s">
        <v>1208</v>
      </c>
      <c r="D1919" s="8">
        <v>1925</v>
      </c>
      <c r="E1919" s="9" t="s">
        <v>23</v>
      </c>
      <c r="F1919" s="4" t="s">
        <v>24</v>
      </c>
      <c r="G1919" s="10">
        <v>3</v>
      </c>
      <c r="H1919" s="10">
        <v>3</v>
      </c>
      <c r="I1919" s="11">
        <v>1752.5</v>
      </c>
      <c r="J1919" s="11">
        <v>1301.2</v>
      </c>
      <c r="K1919" s="11">
        <v>1301.2</v>
      </c>
      <c r="L1919" s="35">
        <v>100</v>
      </c>
      <c r="M1919" s="11">
        <f t="shared" si="299"/>
        <v>375861.72</v>
      </c>
      <c r="N1919" s="11"/>
      <c r="O1919" s="6"/>
      <c r="P1919" s="11"/>
      <c r="Q1919" s="11">
        <f t="shared" si="300"/>
        <v>375861.72</v>
      </c>
      <c r="R1919" s="11">
        <v>375861.72</v>
      </c>
      <c r="S1919" s="35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74"/>
      <c r="AG1919" s="29" t="s">
        <v>197</v>
      </c>
      <c r="AH1919" s="118"/>
      <c r="AI1919" s="95"/>
      <c r="AJ1919" s="182" t="s">
        <v>1396</v>
      </c>
      <c r="AK1919" s="182"/>
      <c r="AL1919" s="182"/>
      <c r="AM1919" s="182"/>
      <c r="AN1919" s="182"/>
      <c r="AO1919" s="70">
        <f>MAX(AO$26:AO1918)+1</f>
        <v>1808</v>
      </c>
      <c r="AP1919" s="70" t="s">
        <v>142</v>
      </c>
      <c r="AQ1919" s="70" t="str">
        <f t="shared" si="297"/>
        <v>1808.</v>
      </c>
      <c r="AS1919" s="70"/>
      <c r="AV1919" s="114"/>
    </row>
    <row r="1920" spans="1:48" ht="22.5" customHeight="1" x14ac:dyDescent="0.25">
      <c r="A1920" s="93" t="str">
        <f t="shared" si="296"/>
        <v>1809.</v>
      </c>
      <c r="B1920" s="93">
        <v>4137</v>
      </c>
      <c r="C1920" s="222" t="s">
        <v>990</v>
      </c>
      <c r="D1920" s="4">
        <v>1936</v>
      </c>
      <c r="E1920" s="9" t="s">
        <v>23</v>
      </c>
      <c r="F1920" s="4" t="s">
        <v>24</v>
      </c>
      <c r="G1920" s="10">
        <v>3</v>
      </c>
      <c r="H1920" s="10">
        <v>3</v>
      </c>
      <c r="I1920" s="26">
        <v>1684.8</v>
      </c>
      <c r="J1920" s="11">
        <v>1205.2</v>
      </c>
      <c r="K1920" s="26">
        <v>1205.2</v>
      </c>
      <c r="L1920" s="27">
        <v>104</v>
      </c>
      <c r="M1920" s="11">
        <f t="shared" si="299"/>
        <v>300098.44</v>
      </c>
      <c r="N1920" s="11"/>
      <c r="O1920" s="6"/>
      <c r="P1920" s="11"/>
      <c r="Q1920" s="11">
        <f t="shared" si="300"/>
        <v>300098.44</v>
      </c>
      <c r="R1920" s="11"/>
      <c r="S1920" s="35"/>
      <c r="T1920" s="11"/>
      <c r="U1920" s="11"/>
      <c r="V1920" s="11"/>
      <c r="W1920" s="11"/>
      <c r="X1920" s="11"/>
      <c r="Y1920" s="11"/>
      <c r="Z1920" s="11"/>
      <c r="AA1920" s="11">
        <v>96</v>
      </c>
      <c r="AB1920" s="11">
        <v>300098.44</v>
      </c>
      <c r="AC1920" s="11"/>
      <c r="AD1920" s="11"/>
      <c r="AE1920" s="11"/>
      <c r="AF1920" s="74"/>
      <c r="AG1920" s="29" t="s">
        <v>197</v>
      </c>
      <c r="AH1920" s="118"/>
      <c r="AI1920" s="170"/>
      <c r="AJ1920" s="182"/>
      <c r="AK1920" s="182"/>
      <c r="AL1920" s="182"/>
      <c r="AM1920" s="182"/>
      <c r="AN1920" s="182"/>
      <c r="AO1920" s="70">
        <f>MAX(AO$26:AO1919)+1</f>
        <v>1809</v>
      </c>
      <c r="AP1920" s="70" t="s">
        <v>142</v>
      </c>
      <c r="AQ1920" s="70" t="str">
        <f t="shared" si="297"/>
        <v>1809.</v>
      </c>
      <c r="AS1920" s="70"/>
      <c r="AV1920" s="114"/>
    </row>
    <row r="1921" spans="1:48" ht="22.5" customHeight="1" x14ac:dyDescent="0.25">
      <c r="A1921" s="93" t="str">
        <f t="shared" si="296"/>
        <v>1810.</v>
      </c>
      <c r="B1921" s="93">
        <v>4145</v>
      </c>
      <c r="C1921" s="220" t="s">
        <v>1100</v>
      </c>
      <c r="D1921" s="4">
        <v>1936</v>
      </c>
      <c r="E1921" s="9" t="s">
        <v>23</v>
      </c>
      <c r="F1921" s="4" t="s">
        <v>24</v>
      </c>
      <c r="G1921" s="10">
        <v>4</v>
      </c>
      <c r="H1921" s="10">
        <v>3</v>
      </c>
      <c r="I1921" s="11">
        <v>2155</v>
      </c>
      <c r="J1921" s="11">
        <v>1470.4</v>
      </c>
      <c r="K1921" s="11">
        <v>1470.4</v>
      </c>
      <c r="L1921" s="35">
        <v>100</v>
      </c>
      <c r="M1921" s="11">
        <f t="shared" si="299"/>
        <v>6824013.29</v>
      </c>
      <c r="N1921" s="11"/>
      <c r="O1921" s="6"/>
      <c r="P1921" s="11"/>
      <c r="Q1921" s="11">
        <f t="shared" si="300"/>
        <v>6824013.29</v>
      </c>
      <c r="R1921" s="11"/>
      <c r="S1921" s="35"/>
      <c r="T1921" s="11"/>
      <c r="U1921" s="11">
        <v>998.1</v>
      </c>
      <c r="V1921" s="11">
        <v>6360975.1100000003</v>
      </c>
      <c r="W1921" s="11"/>
      <c r="X1921" s="11"/>
      <c r="Y1921" s="11"/>
      <c r="Z1921" s="11"/>
      <c r="AA1921" s="11">
        <v>166</v>
      </c>
      <c r="AB1921" s="11">
        <v>463038.18</v>
      </c>
      <c r="AC1921" s="11"/>
      <c r="AD1921" s="11"/>
      <c r="AE1921" s="11"/>
      <c r="AF1921" s="74"/>
      <c r="AG1921" s="29" t="s">
        <v>197</v>
      </c>
      <c r="AH1921" s="118"/>
      <c r="AI1921" s="95"/>
      <c r="AJ1921" s="182"/>
      <c r="AK1921" s="182"/>
      <c r="AL1921" s="182"/>
      <c r="AM1921" s="182"/>
      <c r="AN1921" s="182"/>
      <c r="AO1921" s="70">
        <f>MAX(AO$26:AO1920)+1</f>
        <v>1810</v>
      </c>
      <c r="AP1921" s="70" t="s">
        <v>142</v>
      </c>
      <c r="AQ1921" s="70" t="str">
        <f t="shared" si="297"/>
        <v>1810.</v>
      </c>
      <c r="AS1921" s="70"/>
      <c r="AV1921" s="114"/>
    </row>
    <row r="1922" spans="1:48" ht="22.5" customHeight="1" x14ac:dyDescent="0.25">
      <c r="A1922" s="93" t="str">
        <f t="shared" si="296"/>
        <v>1811.</v>
      </c>
      <c r="B1922" s="93">
        <v>4146</v>
      </c>
      <c r="C1922" s="222" t="s">
        <v>993</v>
      </c>
      <c r="D1922" s="4">
        <v>1936</v>
      </c>
      <c r="E1922" s="9" t="s">
        <v>23</v>
      </c>
      <c r="F1922" s="4" t="s">
        <v>24</v>
      </c>
      <c r="G1922" s="10">
        <v>4</v>
      </c>
      <c r="H1922" s="10">
        <v>3</v>
      </c>
      <c r="I1922" s="26">
        <v>2239.3000000000002</v>
      </c>
      <c r="J1922" s="11">
        <v>1595.4</v>
      </c>
      <c r="K1922" s="26">
        <v>1595.4</v>
      </c>
      <c r="L1922" s="27">
        <v>100</v>
      </c>
      <c r="M1922" s="11">
        <f t="shared" si="299"/>
        <v>6190570.4400000004</v>
      </c>
      <c r="N1922" s="11"/>
      <c r="O1922" s="6"/>
      <c r="P1922" s="11"/>
      <c r="Q1922" s="11">
        <f t="shared" si="300"/>
        <v>6190570.4400000004</v>
      </c>
      <c r="R1922" s="11"/>
      <c r="S1922" s="35"/>
      <c r="T1922" s="11"/>
      <c r="U1922" s="11">
        <v>934.5</v>
      </c>
      <c r="V1922" s="11">
        <v>6190570.4400000004</v>
      </c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74"/>
      <c r="AG1922" s="29" t="s">
        <v>197</v>
      </c>
      <c r="AH1922" s="118"/>
      <c r="AI1922" s="170"/>
      <c r="AJ1922" s="182"/>
      <c r="AK1922" s="182"/>
      <c r="AL1922" s="182"/>
      <c r="AM1922" s="182"/>
      <c r="AN1922" s="182"/>
      <c r="AO1922" s="70">
        <f>MAX(AO$26:AO1921)+1</f>
        <v>1811</v>
      </c>
      <c r="AP1922" s="70" t="s">
        <v>142</v>
      </c>
      <c r="AQ1922" s="70" t="str">
        <f t="shared" si="297"/>
        <v>1811.</v>
      </c>
      <c r="AS1922" s="70"/>
      <c r="AV1922" s="114"/>
    </row>
    <row r="1923" spans="1:48" ht="22.5" customHeight="1" x14ac:dyDescent="0.25">
      <c r="A1923" s="93" t="str">
        <f t="shared" si="296"/>
        <v>1812.</v>
      </c>
      <c r="B1923" s="93">
        <v>4966</v>
      </c>
      <c r="C1923" s="222" t="s">
        <v>1061</v>
      </c>
      <c r="D1923" s="4">
        <v>1937</v>
      </c>
      <c r="E1923" s="9" t="s">
        <v>23</v>
      </c>
      <c r="F1923" s="4" t="s">
        <v>24</v>
      </c>
      <c r="G1923" s="10">
        <v>3</v>
      </c>
      <c r="H1923" s="10">
        <v>2</v>
      </c>
      <c r="I1923" s="11">
        <v>1086.4000000000001</v>
      </c>
      <c r="J1923" s="11">
        <v>986.3</v>
      </c>
      <c r="K1923" s="11">
        <v>777.5</v>
      </c>
      <c r="L1923" s="35">
        <v>43</v>
      </c>
      <c r="M1923" s="11">
        <f t="shared" si="299"/>
        <v>132627.79999999999</v>
      </c>
      <c r="N1923" s="11"/>
      <c r="O1923" s="6"/>
      <c r="P1923" s="11"/>
      <c r="Q1923" s="11">
        <f t="shared" si="300"/>
        <v>132627.79999999999</v>
      </c>
      <c r="R1923" s="11"/>
      <c r="S1923" s="35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74">
        <v>132627.79999999999</v>
      </c>
      <c r="AG1923" s="29" t="s">
        <v>197</v>
      </c>
      <c r="AH1923" s="118"/>
      <c r="AI1923" s="170"/>
      <c r="AJ1923" s="182"/>
      <c r="AK1923" s="182"/>
      <c r="AL1923" s="182"/>
      <c r="AM1923" s="182"/>
      <c r="AN1923" s="182"/>
      <c r="AO1923" s="70">
        <f>MAX(AO$26:AO1922)+1</f>
        <v>1812</v>
      </c>
      <c r="AP1923" s="70" t="s">
        <v>142</v>
      </c>
      <c r="AQ1923" s="70" t="str">
        <f t="shared" si="297"/>
        <v>1812.</v>
      </c>
      <c r="AS1923" s="70"/>
      <c r="AV1923" s="114"/>
    </row>
    <row r="1924" spans="1:48" ht="22.5" customHeight="1" x14ac:dyDescent="0.25">
      <c r="A1924" s="93" t="str">
        <f t="shared" si="296"/>
        <v>1813.</v>
      </c>
      <c r="B1924" s="93">
        <v>4778</v>
      </c>
      <c r="C1924" s="226" t="s">
        <v>1052</v>
      </c>
      <c r="D1924" s="4">
        <v>1945</v>
      </c>
      <c r="E1924" s="9" t="s">
        <v>23</v>
      </c>
      <c r="F1924" s="4" t="s">
        <v>24</v>
      </c>
      <c r="G1924" s="10">
        <v>3</v>
      </c>
      <c r="H1924" s="10">
        <v>1</v>
      </c>
      <c r="I1924" s="26">
        <v>615.4</v>
      </c>
      <c r="J1924" s="11">
        <v>389.7</v>
      </c>
      <c r="K1924" s="26">
        <v>389.7</v>
      </c>
      <c r="L1924" s="27">
        <v>37</v>
      </c>
      <c r="M1924" s="26">
        <f t="shared" si="299"/>
        <v>427129.97</v>
      </c>
      <c r="N1924" s="11"/>
      <c r="O1924" s="6"/>
      <c r="P1924" s="11"/>
      <c r="Q1924" s="11">
        <f t="shared" si="300"/>
        <v>427129.97</v>
      </c>
      <c r="R1924" s="11">
        <v>427129.97</v>
      </c>
      <c r="S1924" s="35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74"/>
      <c r="AG1924" s="29" t="s">
        <v>197</v>
      </c>
      <c r="AH1924" s="118"/>
      <c r="AI1924" s="170"/>
      <c r="AJ1924" s="182" t="s">
        <v>1395</v>
      </c>
      <c r="AK1924" s="182"/>
      <c r="AL1924" s="182"/>
      <c r="AM1924" s="182"/>
      <c r="AN1924" s="182"/>
      <c r="AO1924" s="70">
        <f>MAX(AO$26:AO1923)+1</f>
        <v>1813</v>
      </c>
      <c r="AP1924" s="70" t="s">
        <v>142</v>
      </c>
      <c r="AQ1924" s="70" t="str">
        <f t="shared" si="297"/>
        <v>1813.</v>
      </c>
      <c r="AS1924" s="70"/>
      <c r="AV1924" s="114"/>
    </row>
    <row r="1925" spans="1:48" ht="22.5" customHeight="1" x14ac:dyDescent="0.25">
      <c r="A1925" s="93" t="str">
        <f t="shared" si="296"/>
        <v>1814.</v>
      </c>
      <c r="B1925" s="93">
        <v>4532</v>
      </c>
      <c r="C1925" s="222" t="s">
        <v>1120</v>
      </c>
      <c r="D1925" s="4">
        <v>1950</v>
      </c>
      <c r="E1925" s="9" t="s">
        <v>23</v>
      </c>
      <c r="F1925" s="4" t="s">
        <v>24</v>
      </c>
      <c r="G1925" s="10">
        <v>2</v>
      </c>
      <c r="H1925" s="10">
        <v>2</v>
      </c>
      <c r="I1925" s="26">
        <v>683.1</v>
      </c>
      <c r="J1925" s="11">
        <v>418.7</v>
      </c>
      <c r="K1925" s="26">
        <v>418.7</v>
      </c>
      <c r="L1925" s="27">
        <v>43</v>
      </c>
      <c r="M1925" s="26">
        <f t="shared" si="299"/>
        <v>349375.36</v>
      </c>
      <c r="N1925" s="11"/>
      <c r="O1925" s="6"/>
      <c r="P1925" s="11"/>
      <c r="Q1925" s="11">
        <f t="shared" si="300"/>
        <v>349375.36</v>
      </c>
      <c r="R1925" s="11">
        <v>349375.36</v>
      </c>
      <c r="S1925" s="35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74"/>
      <c r="AG1925" s="29" t="s">
        <v>197</v>
      </c>
      <c r="AH1925" s="118"/>
      <c r="AI1925" s="170"/>
      <c r="AJ1925" s="182" t="s">
        <v>1396</v>
      </c>
      <c r="AK1925" s="182"/>
      <c r="AL1925" s="182"/>
      <c r="AM1925" s="182"/>
      <c r="AN1925" s="182"/>
      <c r="AO1925" s="70">
        <f>MAX(AO$26:AO1924)+1</f>
        <v>1814</v>
      </c>
      <c r="AP1925" s="70" t="s">
        <v>142</v>
      </c>
      <c r="AQ1925" s="70" t="str">
        <f t="shared" si="297"/>
        <v>1814.</v>
      </c>
      <c r="AS1925" s="70"/>
      <c r="AV1925" s="114"/>
    </row>
    <row r="1926" spans="1:48" ht="22.5" customHeight="1" x14ac:dyDescent="0.25">
      <c r="A1926" s="93" t="str">
        <f t="shared" si="296"/>
        <v>1815.</v>
      </c>
      <c r="B1926" s="93">
        <v>4355</v>
      </c>
      <c r="C1926" s="222" t="s">
        <v>1012</v>
      </c>
      <c r="D1926" s="4">
        <v>1951</v>
      </c>
      <c r="E1926" s="9" t="s">
        <v>23</v>
      </c>
      <c r="F1926" s="4" t="s">
        <v>24</v>
      </c>
      <c r="G1926" s="10">
        <v>3</v>
      </c>
      <c r="H1926" s="10">
        <v>3</v>
      </c>
      <c r="I1926" s="26">
        <v>1863.1</v>
      </c>
      <c r="J1926" s="11">
        <v>1331.9</v>
      </c>
      <c r="K1926" s="26">
        <v>1331.9</v>
      </c>
      <c r="L1926" s="27">
        <v>64</v>
      </c>
      <c r="M1926" s="26">
        <f t="shared" si="299"/>
        <v>1084836.97</v>
      </c>
      <c r="N1926" s="11"/>
      <c r="O1926" s="6"/>
      <c r="P1926" s="11"/>
      <c r="Q1926" s="11">
        <f t="shared" si="300"/>
        <v>1084836.97</v>
      </c>
      <c r="R1926" s="11">
        <v>1084836.97</v>
      </c>
      <c r="S1926" s="35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96"/>
      <c r="AE1926" s="96"/>
      <c r="AF1926" s="74"/>
      <c r="AG1926" s="29" t="s">
        <v>197</v>
      </c>
      <c r="AH1926" s="118"/>
      <c r="AI1926" s="170"/>
      <c r="AJ1926" s="182" t="s">
        <v>1395</v>
      </c>
      <c r="AK1926" s="182"/>
      <c r="AL1926" s="182"/>
      <c r="AM1926" s="182"/>
      <c r="AN1926" s="182"/>
      <c r="AO1926" s="70">
        <f>MAX(AO$26:AO1925)+1</f>
        <v>1815</v>
      </c>
      <c r="AP1926" s="70" t="s">
        <v>142</v>
      </c>
      <c r="AQ1926" s="70" t="str">
        <f t="shared" si="297"/>
        <v>1815.</v>
      </c>
      <c r="AS1926" s="70"/>
      <c r="AV1926" s="114"/>
    </row>
    <row r="1927" spans="1:48" ht="22.5" customHeight="1" x14ac:dyDescent="0.25">
      <c r="A1927" s="93" t="str">
        <f t="shared" si="296"/>
        <v>1816.</v>
      </c>
      <c r="B1927" s="93">
        <v>4364</v>
      </c>
      <c r="C1927" s="222" t="s">
        <v>1014</v>
      </c>
      <c r="D1927" s="4">
        <v>1951</v>
      </c>
      <c r="E1927" s="9" t="s">
        <v>23</v>
      </c>
      <c r="F1927" s="4" t="s">
        <v>24</v>
      </c>
      <c r="G1927" s="10">
        <v>3</v>
      </c>
      <c r="H1927" s="10">
        <v>5</v>
      </c>
      <c r="I1927" s="26">
        <v>2332.3000000000002</v>
      </c>
      <c r="J1927" s="11">
        <v>2332.3000000000002</v>
      </c>
      <c r="K1927" s="26">
        <v>1889.2</v>
      </c>
      <c r="L1927" s="27">
        <v>66</v>
      </c>
      <c r="M1927" s="26">
        <f t="shared" si="299"/>
        <v>235460.3</v>
      </c>
      <c r="N1927" s="11"/>
      <c r="O1927" s="6"/>
      <c r="P1927" s="11"/>
      <c r="Q1927" s="11">
        <f t="shared" si="300"/>
        <v>235460.3</v>
      </c>
      <c r="R1927" s="11"/>
      <c r="S1927" s="35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74">
        <v>235460.3</v>
      </c>
      <c r="AG1927" s="29" t="s">
        <v>197</v>
      </c>
      <c r="AH1927" s="118"/>
      <c r="AI1927" s="170"/>
      <c r="AJ1927" s="182"/>
      <c r="AK1927" s="182"/>
      <c r="AL1927" s="182"/>
      <c r="AM1927" s="182"/>
      <c r="AN1927" s="182"/>
      <c r="AO1927" s="70">
        <f>MAX(AO$26:AO1926)+1</f>
        <v>1816</v>
      </c>
      <c r="AP1927" s="70" t="s">
        <v>142</v>
      </c>
      <c r="AQ1927" s="70" t="str">
        <f t="shared" si="297"/>
        <v>1816.</v>
      </c>
      <c r="AS1927" s="70"/>
      <c r="AV1927" s="114"/>
    </row>
    <row r="1928" spans="1:48" ht="22.5" customHeight="1" x14ac:dyDescent="0.25">
      <c r="A1928" s="93" t="str">
        <f t="shared" si="296"/>
        <v>1817.</v>
      </c>
      <c r="B1928" s="93">
        <v>4353</v>
      </c>
      <c r="C1928" s="222" t="s">
        <v>1011</v>
      </c>
      <c r="D1928" s="4">
        <v>1952</v>
      </c>
      <c r="E1928" s="9" t="s">
        <v>23</v>
      </c>
      <c r="F1928" s="4" t="s">
        <v>24</v>
      </c>
      <c r="G1928" s="10">
        <v>3</v>
      </c>
      <c r="H1928" s="10">
        <v>3</v>
      </c>
      <c r="I1928" s="26">
        <v>1781.2</v>
      </c>
      <c r="J1928" s="11">
        <v>1345.6</v>
      </c>
      <c r="K1928" s="26">
        <v>1345.6</v>
      </c>
      <c r="L1928" s="27">
        <v>40</v>
      </c>
      <c r="M1928" s="26">
        <f t="shared" si="299"/>
        <v>3946236.67</v>
      </c>
      <c r="N1928" s="11"/>
      <c r="O1928" s="6"/>
      <c r="P1928" s="11"/>
      <c r="Q1928" s="11">
        <f t="shared" si="300"/>
        <v>3946236.67</v>
      </c>
      <c r="R1928" s="11">
        <v>697843.19999999995</v>
      </c>
      <c r="S1928" s="35"/>
      <c r="T1928" s="11"/>
      <c r="U1928" s="11"/>
      <c r="V1928" s="11"/>
      <c r="W1928" s="11"/>
      <c r="X1928" s="11"/>
      <c r="Y1928" s="11">
        <v>1293</v>
      </c>
      <c r="Z1928" s="11">
        <v>3248393.47</v>
      </c>
      <c r="AA1928" s="11"/>
      <c r="AB1928" s="11"/>
      <c r="AC1928" s="11"/>
      <c r="AD1928" s="11"/>
      <c r="AE1928" s="11"/>
      <c r="AF1928" s="74"/>
      <c r="AG1928" s="29" t="s">
        <v>197</v>
      </c>
      <c r="AH1928" s="118"/>
      <c r="AI1928" s="170"/>
      <c r="AJ1928" s="182" t="s">
        <v>1395</v>
      </c>
      <c r="AK1928" s="182"/>
      <c r="AL1928" s="182"/>
      <c r="AM1928" s="182"/>
      <c r="AN1928" s="182"/>
      <c r="AO1928" s="70">
        <f>MAX(AO$26:AO1927)+1</f>
        <v>1817</v>
      </c>
      <c r="AP1928" s="70" t="s">
        <v>142</v>
      </c>
      <c r="AQ1928" s="70" t="str">
        <f t="shared" si="297"/>
        <v>1817.</v>
      </c>
      <c r="AS1928" s="70"/>
      <c r="AV1928" s="114"/>
    </row>
    <row r="1929" spans="1:48" ht="22.5" customHeight="1" x14ac:dyDescent="0.25">
      <c r="A1929" s="93" t="str">
        <f t="shared" si="296"/>
        <v>1818.</v>
      </c>
      <c r="B1929" s="93">
        <v>5102</v>
      </c>
      <c r="C1929" s="220" t="s">
        <v>954</v>
      </c>
      <c r="D1929" s="4">
        <v>1952</v>
      </c>
      <c r="E1929" s="9" t="s">
        <v>23</v>
      </c>
      <c r="F1929" s="4" t="s">
        <v>24</v>
      </c>
      <c r="G1929" s="10">
        <v>3</v>
      </c>
      <c r="H1929" s="10">
        <v>3</v>
      </c>
      <c r="I1929" s="11">
        <v>1712.3</v>
      </c>
      <c r="J1929" s="11">
        <v>1363.8</v>
      </c>
      <c r="K1929" s="11">
        <v>1363.8</v>
      </c>
      <c r="L1929" s="35">
        <v>54</v>
      </c>
      <c r="M1929" s="11">
        <f t="shared" si="299"/>
        <v>88458.73</v>
      </c>
      <c r="N1929" s="11"/>
      <c r="O1929" s="6"/>
      <c r="P1929" s="11"/>
      <c r="Q1929" s="11">
        <f t="shared" si="300"/>
        <v>88458.73</v>
      </c>
      <c r="R1929" s="11"/>
      <c r="S1929" s="35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74">
        <v>88458.73</v>
      </c>
      <c r="AG1929" s="29" t="s">
        <v>197</v>
      </c>
      <c r="AH1929" s="118"/>
      <c r="AI1929" s="95"/>
      <c r="AJ1929" s="182"/>
      <c r="AK1929" s="182"/>
      <c r="AL1929" s="182"/>
      <c r="AM1929" s="182"/>
      <c r="AN1929" s="182"/>
      <c r="AO1929" s="70">
        <f>MAX(AO$26:AO1928)+1</f>
        <v>1818</v>
      </c>
      <c r="AP1929" s="70" t="s">
        <v>142</v>
      </c>
      <c r="AQ1929" s="70" t="str">
        <f t="shared" si="297"/>
        <v>1818.</v>
      </c>
      <c r="AS1929" s="70"/>
      <c r="AV1929" s="114"/>
    </row>
    <row r="1930" spans="1:48" ht="22.5" customHeight="1" x14ac:dyDescent="0.25">
      <c r="A1930" s="93" t="str">
        <f t="shared" si="296"/>
        <v>1819.</v>
      </c>
      <c r="B1930" s="93">
        <v>4929</v>
      </c>
      <c r="C1930" s="220" t="s">
        <v>942</v>
      </c>
      <c r="D1930" s="4">
        <v>1953</v>
      </c>
      <c r="E1930" s="9" t="s">
        <v>23</v>
      </c>
      <c r="F1930" s="4" t="s">
        <v>24</v>
      </c>
      <c r="G1930" s="10">
        <v>2</v>
      </c>
      <c r="H1930" s="10">
        <v>1</v>
      </c>
      <c r="I1930" s="11">
        <v>507.3</v>
      </c>
      <c r="J1930" s="11">
        <v>326.5</v>
      </c>
      <c r="K1930" s="11">
        <v>326.5</v>
      </c>
      <c r="L1930" s="35">
        <v>26</v>
      </c>
      <c r="M1930" s="11">
        <f t="shared" si="299"/>
        <v>2282228.08</v>
      </c>
      <c r="N1930" s="11"/>
      <c r="O1930" s="6"/>
      <c r="P1930" s="11"/>
      <c r="Q1930" s="11">
        <f t="shared" si="300"/>
        <v>2282228.08</v>
      </c>
      <c r="R1930" s="11"/>
      <c r="S1930" s="35"/>
      <c r="T1930" s="11"/>
      <c r="U1930" s="11">
        <v>475</v>
      </c>
      <c r="V1930" s="11">
        <v>2282228.08</v>
      </c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74"/>
      <c r="AG1930" s="29" t="s">
        <v>197</v>
      </c>
      <c r="AH1930" s="118"/>
      <c r="AI1930" s="95"/>
      <c r="AJ1930" s="182"/>
      <c r="AK1930" s="182"/>
      <c r="AL1930" s="182"/>
      <c r="AM1930" s="182"/>
      <c r="AN1930" s="182"/>
      <c r="AO1930" s="70">
        <f>MAX(AO$26:AO1929)+1</f>
        <v>1819</v>
      </c>
      <c r="AP1930" s="70" t="s">
        <v>142</v>
      </c>
      <c r="AQ1930" s="70" t="str">
        <f t="shared" si="297"/>
        <v>1819.</v>
      </c>
      <c r="AV1930" s="114"/>
    </row>
    <row r="1931" spans="1:48" ht="22.5" customHeight="1" x14ac:dyDescent="0.25">
      <c r="A1931" s="93" t="str">
        <f t="shared" si="296"/>
        <v>1820.</v>
      </c>
      <c r="B1931" s="93">
        <v>4777</v>
      </c>
      <c r="C1931" s="220" t="s">
        <v>863</v>
      </c>
      <c r="D1931" s="4">
        <v>1953</v>
      </c>
      <c r="E1931" s="9" t="s">
        <v>23</v>
      </c>
      <c r="F1931" s="4" t="s">
        <v>24</v>
      </c>
      <c r="G1931" s="10">
        <v>2</v>
      </c>
      <c r="H1931" s="10">
        <v>2</v>
      </c>
      <c r="I1931" s="11">
        <v>1010.71</v>
      </c>
      <c r="J1931" s="11">
        <v>898.4</v>
      </c>
      <c r="K1931" s="11">
        <v>898.4</v>
      </c>
      <c r="L1931" s="35">
        <v>48</v>
      </c>
      <c r="M1931" s="11">
        <f t="shared" si="299"/>
        <v>691074.87</v>
      </c>
      <c r="N1931" s="11"/>
      <c r="O1931" s="6"/>
      <c r="P1931" s="11"/>
      <c r="Q1931" s="11">
        <f t="shared" si="300"/>
        <v>691074.87</v>
      </c>
      <c r="R1931" s="11">
        <f>197494.82+493580.05</f>
        <v>691074.87</v>
      </c>
      <c r="S1931" s="35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74"/>
      <c r="AG1931" s="29" t="s">
        <v>197</v>
      </c>
      <c r="AH1931" s="118"/>
      <c r="AI1931" s="95"/>
      <c r="AJ1931" s="182" t="s">
        <v>1394</v>
      </c>
      <c r="AK1931" s="182"/>
      <c r="AL1931" s="182"/>
      <c r="AM1931" s="182"/>
      <c r="AN1931" s="182"/>
      <c r="AO1931" s="70">
        <f>MAX(AO$26:AO1930)+1</f>
        <v>1820</v>
      </c>
      <c r="AP1931" s="70" t="s">
        <v>142</v>
      </c>
      <c r="AQ1931" s="70" t="str">
        <f t="shared" si="297"/>
        <v>1820.</v>
      </c>
      <c r="AV1931" s="114"/>
    </row>
    <row r="1932" spans="1:48" ht="22.5" customHeight="1" x14ac:dyDescent="0.25">
      <c r="A1932" s="93" t="str">
        <f t="shared" si="296"/>
        <v>1821.</v>
      </c>
      <c r="B1932" s="93">
        <v>5362</v>
      </c>
      <c r="C1932" s="222" t="s">
        <v>1180</v>
      </c>
      <c r="D1932" s="4">
        <v>1988</v>
      </c>
      <c r="E1932" s="9" t="s">
        <v>23</v>
      </c>
      <c r="F1932" s="4" t="s">
        <v>24</v>
      </c>
      <c r="G1932" s="10">
        <v>2</v>
      </c>
      <c r="H1932" s="10">
        <v>4</v>
      </c>
      <c r="I1932" s="26">
        <v>1509.8</v>
      </c>
      <c r="J1932" s="11">
        <v>1244.8</v>
      </c>
      <c r="K1932" s="26">
        <v>1244.8</v>
      </c>
      <c r="L1932" s="27">
        <v>53</v>
      </c>
      <c r="M1932" s="26">
        <f t="shared" si="299"/>
        <v>5163697.18</v>
      </c>
      <c r="N1932" s="11"/>
      <c r="O1932" s="6"/>
      <c r="P1932" s="11"/>
      <c r="Q1932" s="11">
        <f t="shared" si="300"/>
        <v>5163697.18</v>
      </c>
      <c r="R1932" s="11"/>
      <c r="S1932" s="35"/>
      <c r="T1932" s="11"/>
      <c r="U1932" s="11">
        <v>1034</v>
      </c>
      <c r="V1932" s="11">
        <v>5163697.18</v>
      </c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74"/>
      <c r="AG1932" s="29" t="s">
        <v>197</v>
      </c>
      <c r="AH1932" s="118"/>
      <c r="AI1932" s="170"/>
      <c r="AJ1932" s="182"/>
      <c r="AK1932" s="182"/>
      <c r="AL1932" s="182"/>
      <c r="AM1932" s="182"/>
      <c r="AN1932" s="182"/>
      <c r="AO1932" s="70">
        <f>MAX(AO$26:AO1931)+1</f>
        <v>1821</v>
      </c>
      <c r="AP1932" s="70" t="s">
        <v>142</v>
      </c>
      <c r="AQ1932" s="70" t="str">
        <f t="shared" si="297"/>
        <v>1821.</v>
      </c>
      <c r="AV1932" s="114"/>
    </row>
    <row r="1933" spans="1:48" ht="22.5" customHeight="1" x14ac:dyDescent="0.25">
      <c r="A1933" s="93" t="str">
        <f t="shared" si="296"/>
        <v>1822.</v>
      </c>
      <c r="B1933" s="93">
        <v>4388</v>
      </c>
      <c r="C1933" s="226" t="s">
        <v>1016</v>
      </c>
      <c r="D1933" s="4">
        <v>1954</v>
      </c>
      <c r="E1933" s="9" t="s">
        <v>23</v>
      </c>
      <c r="F1933" s="4" t="s">
        <v>24</v>
      </c>
      <c r="G1933" s="10">
        <v>2</v>
      </c>
      <c r="H1933" s="10">
        <v>1</v>
      </c>
      <c r="I1933" s="26">
        <v>415</v>
      </c>
      <c r="J1933" s="11">
        <v>377.7</v>
      </c>
      <c r="K1933" s="26">
        <v>377.7</v>
      </c>
      <c r="L1933" s="27">
        <v>20</v>
      </c>
      <c r="M1933" s="26">
        <f t="shared" si="299"/>
        <v>1614123.23</v>
      </c>
      <c r="N1933" s="11"/>
      <c r="O1933" s="6"/>
      <c r="P1933" s="11"/>
      <c r="Q1933" s="11">
        <f t="shared" si="300"/>
        <v>1614123.23</v>
      </c>
      <c r="R1933" s="11"/>
      <c r="S1933" s="35"/>
      <c r="T1933" s="11"/>
      <c r="U1933" s="11">
        <v>366</v>
      </c>
      <c r="V1933" s="11">
        <v>1614123.23</v>
      </c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74"/>
      <c r="AG1933" s="29" t="s">
        <v>197</v>
      </c>
      <c r="AH1933" s="118"/>
      <c r="AI1933" s="170"/>
      <c r="AJ1933" s="182"/>
      <c r="AK1933" s="182"/>
      <c r="AL1933" s="182"/>
      <c r="AM1933" s="182"/>
      <c r="AN1933" s="182"/>
      <c r="AO1933" s="70">
        <f>MAX(AO$26:AO1932)+1</f>
        <v>1822</v>
      </c>
      <c r="AP1933" s="70" t="s">
        <v>142</v>
      </c>
      <c r="AQ1933" s="70" t="str">
        <f t="shared" si="297"/>
        <v>1822.</v>
      </c>
      <c r="AV1933" s="114"/>
    </row>
    <row r="1934" spans="1:48" ht="22.5" customHeight="1" x14ac:dyDescent="0.25">
      <c r="A1934" s="93" t="str">
        <f t="shared" si="296"/>
        <v>1823.</v>
      </c>
      <c r="B1934" s="93">
        <v>4450</v>
      </c>
      <c r="C1934" s="226" t="s">
        <v>1025</v>
      </c>
      <c r="D1934" s="4">
        <v>1954</v>
      </c>
      <c r="E1934" s="9" t="s">
        <v>23</v>
      </c>
      <c r="F1934" s="4" t="s">
        <v>24</v>
      </c>
      <c r="G1934" s="10">
        <v>5</v>
      </c>
      <c r="H1934" s="10">
        <v>3</v>
      </c>
      <c r="I1934" s="26">
        <v>3221.9</v>
      </c>
      <c r="J1934" s="11">
        <v>2245.1999999999998</v>
      </c>
      <c r="K1934" s="26">
        <v>2245.1999999999998</v>
      </c>
      <c r="L1934" s="27">
        <v>61</v>
      </c>
      <c r="M1934" s="26">
        <f t="shared" si="299"/>
        <v>2169852.2800000003</v>
      </c>
      <c r="N1934" s="11"/>
      <c r="O1934" s="6"/>
      <c r="P1934" s="11"/>
      <c r="Q1934" s="11">
        <f t="shared" si="300"/>
        <v>2169852.2800000003</v>
      </c>
      <c r="R1934" s="11">
        <v>1971497.1</v>
      </c>
      <c r="S1934" s="35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74">
        <v>198355.18</v>
      </c>
      <c r="AG1934" s="29" t="s">
        <v>197</v>
      </c>
      <c r="AH1934" s="118"/>
      <c r="AI1934" s="170"/>
      <c r="AJ1934" s="182" t="s">
        <v>1395</v>
      </c>
      <c r="AK1934" s="182"/>
      <c r="AL1934" s="182"/>
      <c r="AM1934" s="182"/>
      <c r="AN1934" s="182"/>
      <c r="AO1934" s="70">
        <f>MAX(AO$26:AO1933)+1</f>
        <v>1823</v>
      </c>
      <c r="AP1934" s="70" t="s">
        <v>142</v>
      </c>
      <c r="AQ1934" s="70" t="str">
        <f t="shared" si="297"/>
        <v>1823.</v>
      </c>
      <c r="AV1934" s="114"/>
    </row>
    <row r="1935" spans="1:48" ht="22.5" customHeight="1" x14ac:dyDescent="0.25">
      <c r="A1935" s="93" t="str">
        <f t="shared" si="296"/>
        <v>1824.</v>
      </c>
      <c r="B1935" s="93">
        <v>4958</v>
      </c>
      <c r="C1935" s="220" t="s">
        <v>945</v>
      </c>
      <c r="D1935" s="4">
        <v>1954</v>
      </c>
      <c r="E1935" s="9" t="s">
        <v>23</v>
      </c>
      <c r="F1935" s="4" t="s">
        <v>24</v>
      </c>
      <c r="G1935" s="10">
        <v>2</v>
      </c>
      <c r="H1935" s="10">
        <v>1</v>
      </c>
      <c r="I1935" s="11">
        <v>528.4</v>
      </c>
      <c r="J1935" s="11">
        <v>335.9</v>
      </c>
      <c r="K1935" s="11">
        <v>335.9</v>
      </c>
      <c r="L1935" s="35">
        <v>34</v>
      </c>
      <c r="M1935" s="11">
        <f t="shared" si="299"/>
        <v>792082.45</v>
      </c>
      <c r="N1935" s="11"/>
      <c r="O1935" s="6"/>
      <c r="P1935" s="11"/>
      <c r="Q1935" s="11">
        <f t="shared" si="300"/>
        <v>792082.45</v>
      </c>
      <c r="R1935" s="11">
        <v>792082.45</v>
      </c>
      <c r="S1935" s="35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74"/>
      <c r="AG1935" s="29" t="s">
        <v>197</v>
      </c>
      <c r="AH1935" s="118"/>
      <c r="AI1935" s="95"/>
      <c r="AJ1935" s="182" t="s">
        <v>1395</v>
      </c>
      <c r="AK1935" s="182"/>
      <c r="AL1935" s="182"/>
      <c r="AM1935" s="182"/>
      <c r="AN1935" s="182"/>
      <c r="AO1935" s="70">
        <f>MAX(AO$26:AO1934)+1</f>
        <v>1824</v>
      </c>
      <c r="AP1935" s="70" t="s">
        <v>142</v>
      </c>
      <c r="AQ1935" s="70" t="str">
        <f t="shared" si="297"/>
        <v>1824.</v>
      </c>
      <c r="AV1935" s="114"/>
    </row>
    <row r="1936" spans="1:48" ht="22.5" customHeight="1" x14ac:dyDescent="0.25">
      <c r="A1936" s="93" t="str">
        <f t="shared" si="296"/>
        <v>1825.</v>
      </c>
      <c r="B1936" s="93">
        <v>4452</v>
      </c>
      <c r="C1936" s="220" t="s">
        <v>1333</v>
      </c>
      <c r="D1936" s="4">
        <v>1955</v>
      </c>
      <c r="E1936" s="9" t="s">
        <v>23</v>
      </c>
      <c r="F1936" s="4" t="s">
        <v>24</v>
      </c>
      <c r="G1936" s="10">
        <v>2</v>
      </c>
      <c r="H1936" s="10">
        <v>1</v>
      </c>
      <c r="I1936" s="11">
        <v>446.1</v>
      </c>
      <c r="J1936" s="11">
        <v>446.1</v>
      </c>
      <c r="K1936" s="11">
        <v>446.1</v>
      </c>
      <c r="L1936" s="35">
        <v>24</v>
      </c>
      <c r="M1936" s="11">
        <f t="shared" si="299"/>
        <v>680381.82000000007</v>
      </c>
      <c r="N1936" s="11"/>
      <c r="O1936" s="6"/>
      <c r="P1936" s="11"/>
      <c r="Q1936" s="11">
        <f t="shared" si="300"/>
        <v>680381.82000000007</v>
      </c>
      <c r="R1936" s="11">
        <f>464349.96+216031.86</f>
        <v>680381.82000000007</v>
      </c>
      <c r="S1936" s="35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74"/>
      <c r="AG1936" s="29" t="s">
        <v>197</v>
      </c>
      <c r="AH1936" s="118"/>
      <c r="AI1936" s="95"/>
      <c r="AJ1936" s="182" t="s">
        <v>1401</v>
      </c>
      <c r="AK1936" s="182"/>
      <c r="AL1936" s="182"/>
      <c r="AM1936" s="182"/>
      <c r="AN1936" s="182"/>
      <c r="AO1936" s="70">
        <f>MAX(AO$26:AO1935)+1</f>
        <v>1825</v>
      </c>
      <c r="AP1936" s="70" t="s">
        <v>142</v>
      </c>
      <c r="AQ1936" s="70" t="str">
        <f t="shared" si="297"/>
        <v>1825.</v>
      </c>
      <c r="AV1936" s="114"/>
    </row>
    <row r="1937" spans="1:48" ht="22.15" customHeight="1" x14ac:dyDescent="0.25">
      <c r="A1937" s="93" t="str">
        <f t="shared" si="296"/>
        <v>1826.</v>
      </c>
      <c r="B1937" s="93">
        <v>4480</v>
      </c>
      <c r="C1937" s="226" t="s">
        <v>1028</v>
      </c>
      <c r="D1937" s="4">
        <v>1955</v>
      </c>
      <c r="E1937" s="9" t="s">
        <v>23</v>
      </c>
      <c r="F1937" s="4" t="s">
        <v>24</v>
      </c>
      <c r="G1937" s="10">
        <v>3</v>
      </c>
      <c r="H1937" s="10">
        <v>3</v>
      </c>
      <c r="I1937" s="26">
        <v>2103.38</v>
      </c>
      <c r="J1937" s="11">
        <v>1901.7</v>
      </c>
      <c r="K1937" s="26">
        <v>1704.3</v>
      </c>
      <c r="L1937" s="27">
        <v>59</v>
      </c>
      <c r="M1937" s="26">
        <f t="shared" si="299"/>
        <v>605874.17000000004</v>
      </c>
      <c r="N1937" s="11"/>
      <c r="O1937" s="6"/>
      <c r="P1937" s="11"/>
      <c r="Q1937" s="11">
        <f t="shared" si="300"/>
        <v>605874.17000000004</v>
      </c>
      <c r="R1937" s="11">
        <v>605874.17000000004</v>
      </c>
      <c r="S1937" s="35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74"/>
      <c r="AG1937" s="29" t="s">
        <v>197</v>
      </c>
      <c r="AH1937" s="118"/>
      <c r="AI1937" s="170"/>
      <c r="AJ1937" s="182" t="s">
        <v>1395</v>
      </c>
      <c r="AK1937" s="182"/>
      <c r="AL1937" s="182"/>
      <c r="AM1937" s="182"/>
      <c r="AN1937" s="182"/>
      <c r="AO1937" s="70">
        <f>MAX(AO$26:AO1936)+1</f>
        <v>1826</v>
      </c>
      <c r="AP1937" s="70" t="s">
        <v>142</v>
      </c>
      <c r="AQ1937" s="70" t="str">
        <f t="shared" si="297"/>
        <v>1826.</v>
      </c>
      <c r="AV1937" s="114"/>
    </row>
    <row r="1938" spans="1:48" ht="21" customHeight="1" x14ac:dyDescent="0.25">
      <c r="A1938" s="93" t="str">
        <f t="shared" si="296"/>
        <v>1827.</v>
      </c>
      <c r="B1938" s="93">
        <v>4959</v>
      </c>
      <c r="C1938" s="220" t="s">
        <v>946</v>
      </c>
      <c r="D1938" s="4">
        <v>1955</v>
      </c>
      <c r="E1938" s="9" t="s">
        <v>23</v>
      </c>
      <c r="F1938" s="4" t="s">
        <v>24</v>
      </c>
      <c r="G1938" s="10">
        <v>3</v>
      </c>
      <c r="H1938" s="10">
        <v>3</v>
      </c>
      <c r="I1938" s="11">
        <v>2015.49</v>
      </c>
      <c r="J1938" s="11">
        <v>1477</v>
      </c>
      <c r="K1938" s="11">
        <v>1477</v>
      </c>
      <c r="L1938" s="35">
        <v>50</v>
      </c>
      <c r="M1938" s="11">
        <f t="shared" si="299"/>
        <v>1552829.98</v>
      </c>
      <c r="N1938" s="11"/>
      <c r="O1938" s="6"/>
      <c r="P1938" s="11"/>
      <c r="Q1938" s="11">
        <f t="shared" si="300"/>
        <v>1552829.98</v>
      </c>
      <c r="R1938" s="11">
        <v>1552829.98</v>
      </c>
      <c r="S1938" s="35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74"/>
      <c r="AG1938" s="29" t="s">
        <v>197</v>
      </c>
      <c r="AH1938" s="118"/>
      <c r="AI1938" s="95"/>
      <c r="AJ1938" s="182" t="s">
        <v>1395</v>
      </c>
      <c r="AK1938" s="182"/>
      <c r="AL1938" s="182"/>
      <c r="AM1938" s="182"/>
      <c r="AN1938" s="182"/>
      <c r="AO1938" s="70">
        <f>MAX(AO$26:AO1937)+1</f>
        <v>1827</v>
      </c>
      <c r="AP1938" s="70" t="s">
        <v>142</v>
      </c>
      <c r="AQ1938" s="70" t="str">
        <f t="shared" si="297"/>
        <v>1827.</v>
      </c>
      <c r="AV1938" s="114"/>
    </row>
    <row r="1939" spans="1:48" ht="22.5" customHeight="1" x14ac:dyDescent="0.25">
      <c r="A1939" s="93" t="str">
        <f t="shared" si="296"/>
        <v>1828.</v>
      </c>
      <c r="B1939" s="93">
        <v>5103</v>
      </c>
      <c r="C1939" s="220" t="s">
        <v>955</v>
      </c>
      <c r="D1939" s="4">
        <v>1956</v>
      </c>
      <c r="E1939" s="9" t="s">
        <v>23</v>
      </c>
      <c r="F1939" s="4" t="s">
        <v>24</v>
      </c>
      <c r="G1939" s="10">
        <v>3</v>
      </c>
      <c r="H1939" s="10">
        <v>3</v>
      </c>
      <c r="I1939" s="11">
        <v>1972.21</v>
      </c>
      <c r="J1939" s="11">
        <v>1566.1</v>
      </c>
      <c r="K1939" s="11">
        <v>1566.1</v>
      </c>
      <c r="L1939" s="35">
        <v>52</v>
      </c>
      <c r="M1939" s="11">
        <f t="shared" si="299"/>
        <v>3104589.05</v>
      </c>
      <c r="N1939" s="11"/>
      <c r="O1939" s="6"/>
      <c r="P1939" s="11"/>
      <c r="Q1939" s="11">
        <f t="shared" si="300"/>
        <v>3104589.05</v>
      </c>
      <c r="R1939" s="11"/>
      <c r="S1939" s="35"/>
      <c r="T1939" s="11"/>
      <c r="U1939" s="11"/>
      <c r="V1939" s="11"/>
      <c r="W1939" s="11"/>
      <c r="X1939" s="11"/>
      <c r="Y1939" s="11">
        <v>1839</v>
      </c>
      <c r="Z1939" s="11">
        <v>3104589.05</v>
      </c>
      <c r="AA1939" s="11"/>
      <c r="AB1939" s="11"/>
      <c r="AC1939" s="11"/>
      <c r="AD1939" s="11"/>
      <c r="AE1939" s="11"/>
      <c r="AF1939" s="74"/>
      <c r="AG1939" s="29" t="s">
        <v>197</v>
      </c>
      <c r="AH1939" s="118"/>
      <c r="AI1939" s="95"/>
      <c r="AJ1939" s="182"/>
      <c r="AK1939" s="182"/>
      <c r="AL1939" s="182"/>
      <c r="AM1939" s="182"/>
      <c r="AN1939" s="182"/>
      <c r="AO1939" s="70">
        <f>MAX(AO$26:AO1938)+1</f>
        <v>1828</v>
      </c>
      <c r="AP1939" s="70" t="s">
        <v>142</v>
      </c>
      <c r="AQ1939" s="70" t="str">
        <f t="shared" si="297"/>
        <v>1828.</v>
      </c>
      <c r="AS1939" s="70"/>
      <c r="AV1939" s="114"/>
    </row>
    <row r="1940" spans="1:48" ht="22.5" customHeight="1" x14ac:dyDescent="0.25">
      <c r="A1940" s="93" t="str">
        <f t="shared" si="296"/>
        <v>1829.</v>
      </c>
      <c r="B1940" s="93">
        <v>4823</v>
      </c>
      <c r="C1940" s="220" t="s">
        <v>866</v>
      </c>
      <c r="D1940" s="4">
        <v>1956</v>
      </c>
      <c r="E1940" s="9" t="s">
        <v>23</v>
      </c>
      <c r="F1940" s="4" t="s">
        <v>24</v>
      </c>
      <c r="G1940" s="10">
        <v>3</v>
      </c>
      <c r="H1940" s="10">
        <v>2</v>
      </c>
      <c r="I1940" s="11">
        <v>1081.5999999999999</v>
      </c>
      <c r="J1940" s="11">
        <v>1081.5999999999999</v>
      </c>
      <c r="K1940" s="11">
        <v>1081.5999999999999</v>
      </c>
      <c r="L1940" s="35">
        <v>50</v>
      </c>
      <c r="M1940" s="11">
        <f t="shared" si="299"/>
        <v>506358.4</v>
      </c>
      <c r="N1940" s="11"/>
      <c r="O1940" s="6"/>
      <c r="P1940" s="11"/>
      <c r="Q1940" s="11">
        <f t="shared" si="300"/>
        <v>506358.4</v>
      </c>
      <c r="R1940" s="11">
        <v>506358.4</v>
      </c>
      <c r="S1940" s="35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74"/>
      <c r="AG1940" s="29" t="s">
        <v>197</v>
      </c>
      <c r="AH1940" s="118"/>
      <c r="AI1940" s="95"/>
      <c r="AJ1940" s="182" t="s">
        <v>1395</v>
      </c>
      <c r="AK1940" s="182"/>
      <c r="AL1940" s="182"/>
      <c r="AM1940" s="182"/>
      <c r="AN1940" s="182"/>
      <c r="AO1940" s="70">
        <f>MAX(AO$26:AO1939)+1</f>
        <v>1829</v>
      </c>
      <c r="AP1940" s="70" t="s">
        <v>142</v>
      </c>
      <c r="AQ1940" s="70" t="str">
        <f t="shared" si="297"/>
        <v>1829.</v>
      </c>
      <c r="AS1940" s="70"/>
      <c r="AV1940" s="114"/>
    </row>
    <row r="1941" spans="1:48" ht="22.5" customHeight="1" x14ac:dyDescent="0.25">
      <c r="A1941" s="93" t="str">
        <f t="shared" si="296"/>
        <v>1830.</v>
      </c>
      <c r="B1941" s="93">
        <v>5325</v>
      </c>
      <c r="C1941" s="222" t="s">
        <v>1095</v>
      </c>
      <c r="D1941" s="4">
        <v>1956</v>
      </c>
      <c r="E1941" s="9" t="s">
        <v>23</v>
      </c>
      <c r="F1941" s="4" t="s">
        <v>24</v>
      </c>
      <c r="G1941" s="10">
        <v>4</v>
      </c>
      <c r="H1941" s="10">
        <v>1</v>
      </c>
      <c r="I1941" s="11">
        <v>389.04</v>
      </c>
      <c r="J1941" s="11">
        <v>311.7</v>
      </c>
      <c r="K1941" s="11">
        <v>311.7</v>
      </c>
      <c r="L1941" s="35">
        <v>13</v>
      </c>
      <c r="M1941" s="11">
        <f t="shared" si="299"/>
        <v>70718.539999999994</v>
      </c>
      <c r="N1941" s="11"/>
      <c r="O1941" s="6"/>
      <c r="P1941" s="11"/>
      <c r="Q1941" s="11">
        <f t="shared" si="300"/>
        <v>70718.539999999994</v>
      </c>
      <c r="R1941" s="11">
        <v>70718.539999999994</v>
      </c>
      <c r="S1941" s="35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74"/>
      <c r="AG1941" s="29" t="s">
        <v>197</v>
      </c>
      <c r="AH1941" s="118"/>
      <c r="AI1941" s="170"/>
      <c r="AJ1941" s="182" t="s">
        <v>1405</v>
      </c>
      <c r="AK1941" s="182"/>
      <c r="AL1941" s="182"/>
      <c r="AM1941" s="182"/>
      <c r="AN1941" s="182"/>
      <c r="AO1941" s="70">
        <f>MAX(AO$26:AO1940)+1</f>
        <v>1830</v>
      </c>
      <c r="AP1941" s="70" t="s">
        <v>142</v>
      </c>
      <c r="AQ1941" s="70" t="str">
        <f t="shared" si="297"/>
        <v>1830.</v>
      </c>
      <c r="AS1941" s="70"/>
      <c r="AV1941" s="114"/>
    </row>
    <row r="1942" spans="1:48" ht="22.5" customHeight="1" x14ac:dyDescent="0.25">
      <c r="A1942" s="93" t="str">
        <f t="shared" si="296"/>
        <v>1831.</v>
      </c>
      <c r="B1942" s="93">
        <v>4486</v>
      </c>
      <c r="C1942" s="226" t="s">
        <v>1031</v>
      </c>
      <c r="D1942" s="4">
        <v>1957</v>
      </c>
      <c r="E1942" s="9" t="s">
        <v>23</v>
      </c>
      <c r="F1942" s="4" t="s">
        <v>24</v>
      </c>
      <c r="G1942" s="10">
        <v>2</v>
      </c>
      <c r="H1942" s="10">
        <v>1</v>
      </c>
      <c r="I1942" s="26">
        <v>440.2</v>
      </c>
      <c r="J1942" s="11">
        <v>440.2</v>
      </c>
      <c r="K1942" s="26">
        <v>440.2</v>
      </c>
      <c r="L1942" s="27">
        <v>25</v>
      </c>
      <c r="M1942" s="26">
        <f t="shared" si="299"/>
        <v>526396.22</v>
      </c>
      <c r="N1942" s="11"/>
      <c r="O1942" s="6"/>
      <c r="P1942" s="11"/>
      <c r="Q1942" s="11">
        <f t="shared" si="300"/>
        <v>526396.22</v>
      </c>
      <c r="R1942" s="11">
        <v>526396.22</v>
      </c>
      <c r="S1942" s="35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74"/>
      <c r="AG1942" s="29" t="s">
        <v>197</v>
      </c>
      <c r="AH1942" s="118"/>
      <c r="AI1942" s="170"/>
      <c r="AJ1942" s="182" t="s">
        <v>1395</v>
      </c>
      <c r="AK1942" s="182"/>
      <c r="AL1942" s="182"/>
      <c r="AM1942" s="182"/>
      <c r="AN1942" s="182"/>
      <c r="AO1942" s="70">
        <f>MAX(AO$26:AO1941)+1</f>
        <v>1831</v>
      </c>
      <c r="AP1942" s="70" t="s">
        <v>142</v>
      </c>
      <c r="AQ1942" s="70" t="str">
        <f t="shared" si="297"/>
        <v>1831.</v>
      </c>
      <c r="AS1942" s="70"/>
      <c r="AV1942" s="114"/>
    </row>
    <row r="1943" spans="1:48" ht="22.5" customHeight="1" x14ac:dyDescent="0.25">
      <c r="A1943" s="93" t="str">
        <f t="shared" ref="A1943:A1991" si="301">AQ1943</f>
        <v>1832.</v>
      </c>
      <c r="B1943" s="93">
        <v>4093</v>
      </c>
      <c r="C1943" s="222" t="s">
        <v>1245</v>
      </c>
      <c r="D1943" s="4">
        <v>1957</v>
      </c>
      <c r="E1943" s="9" t="s">
        <v>23</v>
      </c>
      <c r="F1943" s="4" t="s">
        <v>24</v>
      </c>
      <c r="G1943" s="10">
        <v>4</v>
      </c>
      <c r="H1943" s="10">
        <v>3</v>
      </c>
      <c r="I1943" s="26">
        <v>2795.1</v>
      </c>
      <c r="J1943" s="11">
        <v>2279.3000000000002</v>
      </c>
      <c r="K1943" s="26">
        <v>2279.3000000000002</v>
      </c>
      <c r="L1943" s="27">
        <v>68</v>
      </c>
      <c r="M1943" s="26">
        <f t="shared" si="299"/>
        <v>919869</v>
      </c>
      <c r="N1943" s="26"/>
      <c r="O1943" s="26"/>
      <c r="P1943" s="26"/>
      <c r="Q1943" s="11">
        <f t="shared" si="300"/>
        <v>919869</v>
      </c>
      <c r="R1943" s="26">
        <v>919869</v>
      </c>
      <c r="S1943" s="27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15"/>
      <c r="AG1943" s="29" t="s">
        <v>197</v>
      </c>
      <c r="AH1943" s="118"/>
      <c r="AI1943" s="170"/>
      <c r="AJ1943" s="182" t="s">
        <v>1395</v>
      </c>
      <c r="AK1943" s="182"/>
      <c r="AL1943" s="182"/>
      <c r="AM1943" s="182"/>
      <c r="AN1943" s="182"/>
      <c r="AO1943" s="70">
        <f>MAX(AO$26:AO1942)+1</f>
        <v>1832</v>
      </c>
      <c r="AP1943" s="70" t="s">
        <v>142</v>
      </c>
      <c r="AQ1943" s="70" t="str">
        <f t="shared" ref="AQ1943:AQ1991" si="302">CONCATENATE(AO1943,AP1943)</f>
        <v>1832.</v>
      </c>
      <c r="AS1943" s="70"/>
      <c r="AV1943" s="114"/>
    </row>
    <row r="1944" spans="1:48" ht="22.5" customHeight="1" x14ac:dyDescent="0.25">
      <c r="A1944" s="93" t="str">
        <f t="shared" si="301"/>
        <v>1833.</v>
      </c>
      <c r="B1944" s="93">
        <v>4953</v>
      </c>
      <c r="C1944" s="220" t="s">
        <v>943</v>
      </c>
      <c r="D1944" s="4">
        <v>1957</v>
      </c>
      <c r="E1944" s="9" t="s">
        <v>23</v>
      </c>
      <c r="F1944" s="4" t="s">
        <v>24</v>
      </c>
      <c r="G1944" s="10">
        <v>2</v>
      </c>
      <c r="H1944" s="10">
        <v>1</v>
      </c>
      <c r="I1944" s="11">
        <v>446.19</v>
      </c>
      <c r="J1944" s="11">
        <v>409</v>
      </c>
      <c r="K1944" s="11">
        <v>409</v>
      </c>
      <c r="L1944" s="35">
        <v>29</v>
      </c>
      <c r="M1944" s="11">
        <f t="shared" si="299"/>
        <v>29496.18</v>
      </c>
      <c r="N1944" s="11"/>
      <c r="O1944" s="6"/>
      <c r="P1944" s="11"/>
      <c r="Q1944" s="11">
        <f t="shared" si="300"/>
        <v>29496.18</v>
      </c>
      <c r="R1944" s="11">
        <v>29496.18</v>
      </c>
      <c r="S1944" s="35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74"/>
      <c r="AG1944" s="29" t="s">
        <v>197</v>
      </c>
      <c r="AH1944" s="118"/>
      <c r="AI1944" s="95"/>
      <c r="AJ1944" s="182" t="s">
        <v>1396</v>
      </c>
      <c r="AK1944" s="182"/>
      <c r="AL1944" s="182"/>
      <c r="AM1944" s="182"/>
      <c r="AN1944" s="182"/>
      <c r="AO1944" s="70">
        <f>MAX(AO$26:AO1943)+1</f>
        <v>1833</v>
      </c>
      <c r="AP1944" s="70" t="s">
        <v>142</v>
      </c>
      <c r="AQ1944" s="70" t="str">
        <f t="shared" si="302"/>
        <v>1833.</v>
      </c>
      <c r="AS1944" s="70"/>
      <c r="AV1944" s="114"/>
    </row>
    <row r="1945" spans="1:48" ht="22.5" customHeight="1" x14ac:dyDescent="0.25">
      <c r="A1945" s="93" t="str">
        <f t="shared" si="301"/>
        <v>1834.</v>
      </c>
      <c r="B1945" s="93">
        <v>4954</v>
      </c>
      <c r="C1945" s="220" t="s">
        <v>944</v>
      </c>
      <c r="D1945" s="4">
        <v>1957</v>
      </c>
      <c r="E1945" s="9" t="s">
        <v>23</v>
      </c>
      <c r="F1945" s="4" t="s">
        <v>24</v>
      </c>
      <c r="G1945" s="10">
        <v>2</v>
      </c>
      <c r="H1945" s="10">
        <v>1</v>
      </c>
      <c r="I1945" s="11">
        <v>449.39</v>
      </c>
      <c r="J1945" s="11">
        <v>370.2</v>
      </c>
      <c r="K1945" s="11">
        <v>370.2</v>
      </c>
      <c r="L1945" s="35">
        <v>18</v>
      </c>
      <c r="M1945" s="11">
        <f t="shared" si="299"/>
        <v>34303.910000000003</v>
      </c>
      <c r="N1945" s="11"/>
      <c r="O1945" s="6"/>
      <c r="P1945" s="11"/>
      <c r="Q1945" s="11">
        <f t="shared" si="300"/>
        <v>34303.910000000003</v>
      </c>
      <c r="R1945" s="11">
        <v>34303.910000000003</v>
      </c>
      <c r="S1945" s="35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74"/>
      <c r="AG1945" s="29" t="s">
        <v>197</v>
      </c>
      <c r="AH1945" s="118"/>
      <c r="AI1945" s="95"/>
      <c r="AJ1945" s="182" t="s">
        <v>1396</v>
      </c>
      <c r="AK1945" s="182"/>
      <c r="AL1945" s="182"/>
      <c r="AM1945" s="182"/>
      <c r="AN1945" s="182"/>
      <c r="AO1945" s="70">
        <f>MAX(AO$26:AO1944)+1</f>
        <v>1834</v>
      </c>
      <c r="AP1945" s="70" t="s">
        <v>142</v>
      </c>
      <c r="AQ1945" s="70" t="str">
        <f t="shared" si="302"/>
        <v>1834.</v>
      </c>
      <c r="AS1945" s="70"/>
      <c r="AV1945" s="114"/>
    </row>
    <row r="1946" spans="1:48" ht="22.5" customHeight="1" x14ac:dyDescent="0.25">
      <c r="A1946" s="93" t="str">
        <f t="shared" si="301"/>
        <v>1835.</v>
      </c>
      <c r="B1946" s="93">
        <v>5039</v>
      </c>
      <c r="C1946" s="222" t="s">
        <v>1070</v>
      </c>
      <c r="D1946" s="4">
        <v>1957</v>
      </c>
      <c r="E1946" s="9" t="s">
        <v>23</v>
      </c>
      <c r="F1946" s="4" t="s">
        <v>24</v>
      </c>
      <c r="G1946" s="10">
        <v>2</v>
      </c>
      <c r="H1946" s="10">
        <v>1</v>
      </c>
      <c r="I1946" s="11">
        <v>417.7</v>
      </c>
      <c r="J1946" s="11">
        <v>382.2</v>
      </c>
      <c r="K1946" s="11">
        <v>382.2</v>
      </c>
      <c r="L1946" s="35">
        <v>20</v>
      </c>
      <c r="M1946" s="11">
        <f t="shared" si="299"/>
        <v>179115.6</v>
      </c>
      <c r="N1946" s="11"/>
      <c r="O1946" s="6"/>
      <c r="P1946" s="11"/>
      <c r="Q1946" s="11">
        <f t="shared" si="300"/>
        <v>179115.6</v>
      </c>
      <c r="R1946" s="11">
        <v>179115.6</v>
      </c>
      <c r="S1946" s="35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74"/>
      <c r="AG1946" s="29" t="s">
        <v>197</v>
      </c>
      <c r="AH1946" s="118"/>
      <c r="AI1946" s="170"/>
      <c r="AJ1946" s="182" t="s">
        <v>1395</v>
      </c>
      <c r="AK1946" s="182"/>
      <c r="AL1946" s="182"/>
      <c r="AM1946" s="182"/>
      <c r="AN1946" s="182"/>
      <c r="AO1946" s="70">
        <f>MAX(AO$26:AO1945)+1</f>
        <v>1835</v>
      </c>
      <c r="AP1946" s="70" t="s">
        <v>142</v>
      </c>
      <c r="AQ1946" s="70" t="str">
        <f t="shared" si="302"/>
        <v>1835.</v>
      </c>
      <c r="AS1946" s="70"/>
      <c r="AV1946" s="114"/>
    </row>
    <row r="1947" spans="1:48" ht="22.5" customHeight="1" x14ac:dyDescent="0.25">
      <c r="A1947" s="93" t="str">
        <f t="shared" si="301"/>
        <v>1836.</v>
      </c>
      <c r="B1947" s="93">
        <v>5106</v>
      </c>
      <c r="C1947" s="222" t="s">
        <v>1076</v>
      </c>
      <c r="D1947" s="4">
        <v>1953</v>
      </c>
      <c r="E1947" s="9" t="s">
        <v>23</v>
      </c>
      <c r="F1947" s="4" t="s">
        <v>24</v>
      </c>
      <c r="G1947" s="10">
        <v>3</v>
      </c>
      <c r="H1947" s="10">
        <v>3</v>
      </c>
      <c r="I1947" s="11">
        <v>2015.08</v>
      </c>
      <c r="J1947" s="11">
        <v>1827.1</v>
      </c>
      <c r="K1947" s="11">
        <v>1827.1</v>
      </c>
      <c r="L1947" s="35">
        <v>67</v>
      </c>
      <c r="M1947" s="11">
        <f t="shared" si="299"/>
        <v>216840.36</v>
      </c>
      <c r="N1947" s="11"/>
      <c r="O1947" s="6"/>
      <c r="P1947" s="11"/>
      <c r="Q1947" s="11">
        <f t="shared" si="300"/>
        <v>216840.36</v>
      </c>
      <c r="R1947" s="11">
        <v>216840.36</v>
      </c>
      <c r="S1947" s="35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74"/>
      <c r="AG1947" s="29" t="s">
        <v>197</v>
      </c>
      <c r="AH1947" s="118"/>
      <c r="AI1947" s="170"/>
      <c r="AJ1947" s="182" t="s">
        <v>1405</v>
      </c>
      <c r="AK1947" s="182"/>
      <c r="AL1947" s="182"/>
      <c r="AM1947" s="182"/>
      <c r="AN1947" s="182"/>
      <c r="AO1947" s="70">
        <f>MAX(AO$26:AO1946)+1</f>
        <v>1836</v>
      </c>
      <c r="AP1947" s="70" t="s">
        <v>142</v>
      </c>
      <c r="AQ1947" s="70" t="str">
        <f t="shared" si="302"/>
        <v>1836.</v>
      </c>
      <c r="AS1947" s="70"/>
      <c r="AV1947" s="114"/>
    </row>
    <row r="1948" spans="1:48" ht="22.5" customHeight="1" x14ac:dyDescent="0.25">
      <c r="A1948" s="93" t="str">
        <f t="shared" si="301"/>
        <v>1837.</v>
      </c>
      <c r="B1948" s="93">
        <v>5267</v>
      </c>
      <c r="C1948" s="222" t="s">
        <v>1176</v>
      </c>
      <c r="D1948" s="4">
        <v>1957</v>
      </c>
      <c r="E1948" s="9" t="s">
        <v>23</v>
      </c>
      <c r="F1948" s="4" t="s">
        <v>24</v>
      </c>
      <c r="G1948" s="10">
        <v>2</v>
      </c>
      <c r="H1948" s="10">
        <v>1</v>
      </c>
      <c r="I1948" s="26">
        <v>321.3</v>
      </c>
      <c r="J1948" s="11">
        <v>160.1</v>
      </c>
      <c r="K1948" s="26">
        <v>160.1</v>
      </c>
      <c r="L1948" s="27">
        <v>23</v>
      </c>
      <c r="M1948" s="26">
        <f t="shared" si="299"/>
        <v>499460.23</v>
      </c>
      <c r="N1948" s="11"/>
      <c r="O1948" s="6"/>
      <c r="P1948" s="11"/>
      <c r="Q1948" s="11">
        <f t="shared" si="300"/>
        <v>499460.23</v>
      </c>
      <c r="R1948" s="11">
        <v>499460.23</v>
      </c>
      <c r="S1948" s="35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74"/>
      <c r="AG1948" s="29" t="s">
        <v>197</v>
      </c>
      <c r="AH1948" s="118"/>
      <c r="AI1948" s="170"/>
      <c r="AJ1948" s="182" t="s">
        <v>1395</v>
      </c>
      <c r="AK1948" s="182"/>
      <c r="AL1948" s="182"/>
      <c r="AM1948" s="182"/>
      <c r="AN1948" s="182"/>
      <c r="AO1948" s="70">
        <f>MAX(AO$26:AO1947)+1</f>
        <v>1837</v>
      </c>
      <c r="AP1948" s="70" t="s">
        <v>142</v>
      </c>
      <c r="AQ1948" s="70" t="str">
        <f t="shared" si="302"/>
        <v>1837.</v>
      </c>
      <c r="AS1948" s="70"/>
      <c r="AV1948" s="114"/>
    </row>
    <row r="1949" spans="1:48" ht="22.5" customHeight="1" x14ac:dyDescent="0.25">
      <c r="A1949" s="93" t="str">
        <f t="shared" si="301"/>
        <v>1838.</v>
      </c>
      <c r="B1949" s="93">
        <v>4757</v>
      </c>
      <c r="C1949" s="226" t="s">
        <v>861</v>
      </c>
      <c r="D1949" s="4">
        <v>1957</v>
      </c>
      <c r="E1949" s="9" t="s">
        <v>23</v>
      </c>
      <c r="F1949" s="4" t="s">
        <v>24</v>
      </c>
      <c r="G1949" s="10">
        <v>2</v>
      </c>
      <c r="H1949" s="10">
        <v>1</v>
      </c>
      <c r="I1949" s="26">
        <v>444</v>
      </c>
      <c r="J1949" s="11">
        <v>288.2</v>
      </c>
      <c r="K1949" s="26">
        <v>288.2</v>
      </c>
      <c r="L1949" s="27">
        <v>21</v>
      </c>
      <c r="M1949" s="26">
        <f t="shared" si="299"/>
        <v>2002531.13</v>
      </c>
      <c r="N1949" s="11"/>
      <c r="O1949" s="6"/>
      <c r="P1949" s="11"/>
      <c r="Q1949" s="11">
        <f t="shared" ref="Q1949:Q1996" si="303">M1949</f>
        <v>2002531.13</v>
      </c>
      <c r="R1949" s="11"/>
      <c r="S1949" s="35"/>
      <c r="T1949" s="11"/>
      <c r="U1949" s="11">
        <v>430</v>
      </c>
      <c r="V1949" s="11">
        <v>2002531.13</v>
      </c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74"/>
      <c r="AG1949" s="29" t="s">
        <v>197</v>
      </c>
      <c r="AH1949" s="118"/>
      <c r="AI1949" s="95"/>
      <c r="AJ1949" s="182"/>
      <c r="AK1949" s="182"/>
      <c r="AL1949" s="182"/>
      <c r="AM1949" s="182"/>
      <c r="AN1949" s="182"/>
      <c r="AO1949" s="70">
        <f>MAX(AO$26:AO1948)+1</f>
        <v>1838</v>
      </c>
      <c r="AP1949" s="70" t="s">
        <v>142</v>
      </c>
      <c r="AQ1949" s="70" t="str">
        <f t="shared" si="302"/>
        <v>1838.</v>
      </c>
      <c r="AS1949" s="70"/>
      <c r="AV1949" s="114"/>
    </row>
    <row r="1950" spans="1:48" ht="22.5" customHeight="1" x14ac:dyDescent="0.25">
      <c r="A1950" s="93" t="str">
        <f t="shared" si="301"/>
        <v>1839.</v>
      </c>
      <c r="B1950" s="93">
        <v>4831</v>
      </c>
      <c r="C1950" s="220" t="s">
        <v>869</v>
      </c>
      <c r="D1950" s="4">
        <v>1957</v>
      </c>
      <c r="E1950" s="9" t="s">
        <v>23</v>
      </c>
      <c r="F1950" s="4" t="s">
        <v>24</v>
      </c>
      <c r="G1950" s="10">
        <v>2</v>
      </c>
      <c r="H1950" s="10">
        <v>1</v>
      </c>
      <c r="I1950" s="11">
        <v>458</v>
      </c>
      <c r="J1950" s="11">
        <v>422</v>
      </c>
      <c r="K1950" s="11">
        <v>422</v>
      </c>
      <c r="L1950" s="35">
        <v>43</v>
      </c>
      <c r="M1950" s="11">
        <f t="shared" si="299"/>
        <v>329528.5</v>
      </c>
      <c r="N1950" s="11"/>
      <c r="O1950" s="6"/>
      <c r="P1950" s="11"/>
      <c r="Q1950" s="11">
        <f t="shared" si="303"/>
        <v>329528.5</v>
      </c>
      <c r="R1950" s="11">
        <v>312358.09999999998</v>
      </c>
      <c r="S1950" s="35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74">
        <v>17170.400000000001</v>
      </c>
      <c r="AG1950" s="29" t="s">
        <v>197</v>
      </c>
      <c r="AH1950" s="118"/>
      <c r="AI1950" s="95"/>
      <c r="AJ1950" s="182" t="s">
        <v>1393</v>
      </c>
      <c r="AK1950" s="182"/>
      <c r="AL1950" s="182"/>
      <c r="AM1950" s="182"/>
      <c r="AN1950" s="182"/>
      <c r="AO1950" s="70">
        <f>MAX(AO$26:AO1949)+1</f>
        <v>1839</v>
      </c>
      <c r="AP1950" s="70" t="s">
        <v>142</v>
      </c>
      <c r="AQ1950" s="70" t="str">
        <f t="shared" si="302"/>
        <v>1839.</v>
      </c>
      <c r="AS1950" s="70"/>
      <c r="AV1950" s="114"/>
    </row>
    <row r="1951" spans="1:48" ht="22.5" customHeight="1" x14ac:dyDescent="0.25">
      <c r="A1951" s="93" t="str">
        <f t="shared" si="301"/>
        <v>1840.</v>
      </c>
      <c r="B1951" s="93">
        <v>4392</v>
      </c>
      <c r="C1951" s="226" t="s">
        <v>1017</v>
      </c>
      <c r="D1951" s="4">
        <v>1958</v>
      </c>
      <c r="E1951" s="9" t="s">
        <v>23</v>
      </c>
      <c r="F1951" s="4" t="s">
        <v>24</v>
      </c>
      <c r="G1951" s="10">
        <v>3</v>
      </c>
      <c r="H1951" s="10">
        <v>3</v>
      </c>
      <c r="I1951" s="26">
        <v>1784.4</v>
      </c>
      <c r="J1951" s="11">
        <v>1784.4</v>
      </c>
      <c r="K1951" s="26">
        <v>1919.1</v>
      </c>
      <c r="L1951" s="27">
        <v>66</v>
      </c>
      <c r="M1951" s="26">
        <f t="shared" si="299"/>
        <v>308573</v>
      </c>
      <c r="N1951" s="11"/>
      <c r="O1951" s="6"/>
      <c r="P1951" s="11"/>
      <c r="Q1951" s="11">
        <f t="shared" si="303"/>
        <v>308573</v>
      </c>
      <c r="R1951" s="11"/>
      <c r="S1951" s="35"/>
      <c r="T1951" s="11"/>
      <c r="U1951" s="11"/>
      <c r="V1951" s="11"/>
      <c r="W1951" s="11"/>
      <c r="X1951" s="11"/>
      <c r="Y1951" s="11"/>
      <c r="Z1951" s="11"/>
      <c r="AA1951" s="11">
        <v>154.5</v>
      </c>
      <c r="AB1951" s="11">
        <v>308573</v>
      </c>
      <c r="AC1951" s="11"/>
      <c r="AD1951" s="11"/>
      <c r="AE1951" s="11"/>
      <c r="AF1951" s="74"/>
      <c r="AG1951" s="29" t="s">
        <v>197</v>
      </c>
      <c r="AH1951" s="118"/>
      <c r="AI1951" s="170"/>
      <c r="AJ1951" s="182"/>
      <c r="AK1951" s="182"/>
      <c r="AL1951" s="182"/>
      <c r="AM1951" s="182"/>
      <c r="AN1951" s="182"/>
      <c r="AO1951" s="70">
        <f>MAX(AO$26:AO1950)+1</f>
        <v>1840</v>
      </c>
      <c r="AP1951" s="70" t="s">
        <v>142</v>
      </c>
      <c r="AQ1951" s="70" t="str">
        <f t="shared" si="302"/>
        <v>1840.</v>
      </c>
      <c r="AS1951" s="70"/>
      <c r="AV1951" s="114"/>
    </row>
    <row r="1952" spans="1:48" ht="22.5" customHeight="1" x14ac:dyDescent="0.25">
      <c r="A1952" s="93" t="str">
        <f t="shared" si="301"/>
        <v>1841.</v>
      </c>
      <c r="B1952" s="93">
        <v>4395</v>
      </c>
      <c r="C1952" s="220" t="s">
        <v>843</v>
      </c>
      <c r="D1952" s="4">
        <v>1958</v>
      </c>
      <c r="E1952" s="9" t="s">
        <v>23</v>
      </c>
      <c r="F1952" s="4" t="s">
        <v>24</v>
      </c>
      <c r="G1952" s="10">
        <v>4</v>
      </c>
      <c r="H1952" s="10">
        <v>8</v>
      </c>
      <c r="I1952" s="11">
        <v>7872.6</v>
      </c>
      <c r="J1952" s="11">
        <v>6701.6</v>
      </c>
      <c r="K1952" s="11">
        <v>4083.6</v>
      </c>
      <c r="L1952" s="35">
        <v>211</v>
      </c>
      <c r="M1952" s="11">
        <f t="shared" si="299"/>
        <v>5399441.4100000001</v>
      </c>
      <c r="N1952" s="11"/>
      <c r="O1952" s="6"/>
      <c r="P1952" s="11"/>
      <c r="Q1952" s="11">
        <f t="shared" si="303"/>
        <v>5399441.4100000001</v>
      </c>
      <c r="R1952" s="11">
        <f>3824741.08+1479343.33</f>
        <v>5304084.41</v>
      </c>
      <c r="S1952" s="35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74">
        <v>95357</v>
      </c>
      <c r="AG1952" s="29" t="s">
        <v>197</v>
      </c>
      <c r="AH1952" s="118"/>
      <c r="AI1952" s="95"/>
      <c r="AJ1952" s="182" t="s">
        <v>1412</v>
      </c>
      <c r="AK1952" s="182"/>
      <c r="AL1952" s="182"/>
      <c r="AM1952" s="182"/>
      <c r="AN1952" s="182"/>
      <c r="AO1952" s="70">
        <f>MAX(AO$26:AO1951)+1</f>
        <v>1841</v>
      </c>
      <c r="AP1952" s="70" t="s">
        <v>142</v>
      </c>
      <c r="AQ1952" s="70" t="str">
        <f t="shared" si="302"/>
        <v>1841.</v>
      </c>
      <c r="AS1952" s="70"/>
      <c r="AV1952" s="114"/>
    </row>
    <row r="1953" spans="1:48" ht="22.5" customHeight="1" x14ac:dyDescent="0.25">
      <c r="A1953" s="93" t="str">
        <f t="shared" si="301"/>
        <v>1842.</v>
      </c>
      <c r="B1953" s="93">
        <v>4653</v>
      </c>
      <c r="C1953" s="220" t="s">
        <v>856</v>
      </c>
      <c r="D1953" s="4">
        <v>1958</v>
      </c>
      <c r="E1953" s="9" t="s">
        <v>23</v>
      </c>
      <c r="F1953" s="4" t="s">
        <v>24</v>
      </c>
      <c r="G1953" s="10">
        <v>3</v>
      </c>
      <c r="H1953" s="10">
        <v>3</v>
      </c>
      <c r="I1953" s="11">
        <v>2124.5</v>
      </c>
      <c r="J1953" s="11">
        <v>1828</v>
      </c>
      <c r="K1953" s="11">
        <v>1828</v>
      </c>
      <c r="L1953" s="35">
        <v>64</v>
      </c>
      <c r="M1953" s="11">
        <f t="shared" si="299"/>
        <v>1178506.5900000001</v>
      </c>
      <c r="N1953" s="11"/>
      <c r="O1953" s="6"/>
      <c r="P1953" s="11"/>
      <c r="Q1953" s="11">
        <f t="shared" si="303"/>
        <v>1178506.5900000001</v>
      </c>
      <c r="R1953" s="11">
        <v>1117549.3</v>
      </c>
      <c r="S1953" s="35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74">
        <v>60957.29</v>
      </c>
      <c r="AG1953" s="29" t="s">
        <v>197</v>
      </c>
      <c r="AH1953" s="118"/>
      <c r="AI1953" s="95"/>
      <c r="AJ1953" s="182" t="s">
        <v>1393</v>
      </c>
      <c r="AK1953" s="182"/>
      <c r="AL1953" s="182"/>
      <c r="AM1953" s="182"/>
      <c r="AN1953" s="182"/>
      <c r="AO1953" s="70">
        <f>MAX(AO$26:AO1952)+1</f>
        <v>1842</v>
      </c>
      <c r="AP1953" s="70" t="s">
        <v>142</v>
      </c>
      <c r="AQ1953" s="70" t="str">
        <f t="shared" si="302"/>
        <v>1842.</v>
      </c>
      <c r="AS1953" s="70"/>
      <c r="AV1953" s="114"/>
    </row>
    <row r="1954" spans="1:48" ht="22.5" customHeight="1" x14ac:dyDescent="0.25">
      <c r="A1954" s="93" t="str">
        <f t="shared" si="301"/>
        <v>1843.</v>
      </c>
      <c r="B1954" s="93">
        <v>4768</v>
      </c>
      <c r="C1954" s="220" t="s">
        <v>862</v>
      </c>
      <c r="D1954" s="4">
        <v>1958</v>
      </c>
      <c r="E1954" s="9" t="s">
        <v>23</v>
      </c>
      <c r="F1954" s="4" t="s">
        <v>24</v>
      </c>
      <c r="G1954" s="10">
        <v>2</v>
      </c>
      <c r="H1954" s="10">
        <v>2</v>
      </c>
      <c r="I1954" s="11">
        <v>636.70000000000005</v>
      </c>
      <c r="J1954" s="11">
        <v>595.9</v>
      </c>
      <c r="K1954" s="11">
        <v>595.9</v>
      </c>
      <c r="L1954" s="35">
        <v>47</v>
      </c>
      <c r="M1954" s="11">
        <f t="shared" si="299"/>
        <v>303983.32</v>
      </c>
      <c r="N1954" s="11"/>
      <c r="O1954" s="6"/>
      <c r="P1954" s="11"/>
      <c r="Q1954" s="11">
        <f t="shared" si="303"/>
        <v>303983.32</v>
      </c>
      <c r="R1954" s="11">
        <f>70274.33+233708.99</f>
        <v>303983.32</v>
      </c>
      <c r="S1954" s="35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74"/>
      <c r="AG1954" s="29" t="s">
        <v>197</v>
      </c>
      <c r="AH1954" s="118"/>
      <c r="AI1954" s="95"/>
      <c r="AJ1954" s="182" t="s">
        <v>1394</v>
      </c>
      <c r="AK1954" s="182"/>
      <c r="AL1954" s="182"/>
      <c r="AM1954" s="182"/>
      <c r="AN1954" s="182"/>
      <c r="AO1954" s="70">
        <f>MAX(AO$26:AO1953)+1</f>
        <v>1843</v>
      </c>
      <c r="AP1954" s="70" t="s">
        <v>142</v>
      </c>
      <c r="AQ1954" s="70" t="str">
        <f t="shared" si="302"/>
        <v>1843.</v>
      </c>
      <c r="AS1954" s="70"/>
      <c r="AV1954" s="114"/>
    </row>
    <row r="1955" spans="1:48" ht="22.5" customHeight="1" x14ac:dyDescent="0.25">
      <c r="A1955" s="93" t="str">
        <f t="shared" si="301"/>
        <v>1844.</v>
      </c>
      <c r="B1955" s="93">
        <v>4756</v>
      </c>
      <c r="C1955" s="226" t="s">
        <v>1050</v>
      </c>
      <c r="D1955" s="4">
        <v>1958</v>
      </c>
      <c r="E1955" s="9" t="s">
        <v>23</v>
      </c>
      <c r="F1955" s="4" t="s">
        <v>24</v>
      </c>
      <c r="G1955" s="10">
        <v>2</v>
      </c>
      <c r="H1955" s="10">
        <v>2</v>
      </c>
      <c r="I1955" s="26">
        <v>434.7</v>
      </c>
      <c r="J1955" s="11">
        <v>274.39999999999998</v>
      </c>
      <c r="K1955" s="26">
        <v>274.7</v>
      </c>
      <c r="L1955" s="27">
        <v>23</v>
      </c>
      <c r="M1955" s="26">
        <f t="shared" si="299"/>
        <v>1952643.32</v>
      </c>
      <c r="N1955" s="11"/>
      <c r="O1955" s="6"/>
      <c r="P1955" s="11"/>
      <c r="Q1955" s="11">
        <f t="shared" si="303"/>
        <v>1952643.32</v>
      </c>
      <c r="R1955" s="11"/>
      <c r="S1955" s="35"/>
      <c r="T1955" s="11"/>
      <c r="U1955" s="11">
        <v>398.1</v>
      </c>
      <c r="V1955" s="11">
        <v>1952643.32</v>
      </c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74"/>
      <c r="AG1955" s="29" t="s">
        <v>197</v>
      </c>
      <c r="AH1955" s="118"/>
      <c r="AI1955" s="170"/>
      <c r="AJ1955" s="182"/>
      <c r="AK1955" s="182"/>
      <c r="AL1955" s="182"/>
      <c r="AM1955" s="182"/>
      <c r="AN1955" s="182"/>
      <c r="AO1955" s="70">
        <f>MAX(AO$26:AO1954)+1</f>
        <v>1844</v>
      </c>
      <c r="AP1955" s="70" t="s">
        <v>142</v>
      </c>
      <c r="AQ1955" s="70" t="str">
        <f t="shared" si="302"/>
        <v>1844.</v>
      </c>
      <c r="AS1955" s="70"/>
      <c r="AV1955" s="114"/>
    </row>
    <row r="1956" spans="1:48" ht="22.5" customHeight="1" x14ac:dyDescent="0.25">
      <c r="A1956" s="93" t="str">
        <f t="shared" si="301"/>
        <v>1845.</v>
      </c>
      <c r="B1956" s="93">
        <v>5380</v>
      </c>
      <c r="C1956" s="222" t="s">
        <v>1097</v>
      </c>
      <c r="D1956" s="4">
        <v>1958</v>
      </c>
      <c r="E1956" s="9" t="s">
        <v>23</v>
      </c>
      <c r="F1956" s="4" t="s">
        <v>24</v>
      </c>
      <c r="G1956" s="10">
        <v>5</v>
      </c>
      <c r="H1956" s="10">
        <v>4</v>
      </c>
      <c r="I1956" s="11">
        <v>3710.79</v>
      </c>
      <c r="J1956" s="11">
        <v>3452.1</v>
      </c>
      <c r="K1956" s="11">
        <v>3452.1</v>
      </c>
      <c r="L1956" s="35">
        <v>126</v>
      </c>
      <c r="M1956" s="11">
        <f t="shared" ref="M1956:M2015" si="304">R1956+T1956+V1956+X1956+Z1956+AB1956+AE1956+AF1956</f>
        <v>1157917</v>
      </c>
      <c r="N1956" s="11"/>
      <c r="O1956" s="6"/>
      <c r="P1956" s="11"/>
      <c r="Q1956" s="11">
        <f t="shared" si="303"/>
        <v>1157917</v>
      </c>
      <c r="R1956" s="11"/>
      <c r="S1956" s="35"/>
      <c r="T1956" s="11"/>
      <c r="U1956" s="11"/>
      <c r="V1956" s="11"/>
      <c r="W1956" s="11"/>
      <c r="X1956" s="11"/>
      <c r="Y1956" s="11"/>
      <c r="Z1956" s="11"/>
      <c r="AA1956" s="11">
        <v>271</v>
      </c>
      <c r="AB1956" s="11">
        <v>1157917</v>
      </c>
      <c r="AC1956" s="11"/>
      <c r="AD1956" s="11"/>
      <c r="AE1956" s="11"/>
      <c r="AF1956" s="74"/>
      <c r="AG1956" s="29" t="s">
        <v>197</v>
      </c>
      <c r="AH1956" s="118"/>
      <c r="AI1956" s="170"/>
      <c r="AJ1956" s="182"/>
      <c r="AK1956" s="182"/>
      <c r="AL1956" s="182"/>
      <c r="AM1956" s="182"/>
      <c r="AN1956" s="182"/>
      <c r="AO1956" s="70">
        <f>MAX(AO$26:AO1955)+1</f>
        <v>1845</v>
      </c>
      <c r="AP1956" s="70" t="s">
        <v>142</v>
      </c>
      <c r="AQ1956" s="70" t="str">
        <f t="shared" si="302"/>
        <v>1845.</v>
      </c>
      <c r="AS1956" s="70"/>
      <c r="AV1956" s="114"/>
    </row>
    <row r="1957" spans="1:48" ht="22.5" customHeight="1" x14ac:dyDescent="0.25">
      <c r="A1957" s="93" t="str">
        <f t="shared" si="301"/>
        <v>1846.</v>
      </c>
      <c r="B1957" s="93">
        <v>4436</v>
      </c>
      <c r="C1957" s="220" t="s">
        <v>846</v>
      </c>
      <c r="D1957" s="4">
        <v>1959</v>
      </c>
      <c r="E1957" s="9" t="s">
        <v>23</v>
      </c>
      <c r="F1957" s="4" t="s">
        <v>24</v>
      </c>
      <c r="G1957" s="10">
        <v>3</v>
      </c>
      <c r="H1957" s="10">
        <v>3</v>
      </c>
      <c r="I1957" s="11">
        <v>1526.61</v>
      </c>
      <c r="J1957" s="11">
        <v>1436.8</v>
      </c>
      <c r="K1957" s="11">
        <v>1008.8</v>
      </c>
      <c r="L1957" s="35">
        <v>39</v>
      </c>
      <c r="M1957" s="11">
        <f t="shared" si="304"/>
        <v>4343388.7</v>
      </c>
      <c r="N1957" s="11"/>
      <c r="O1957" s="6"/>
      <c r="P1957" s="11"/>
      <c r="Q1957" s="11">
        <f t="shared" si="303"/>
        <v>4343388.7</v>
      </c>
      <c r="R1957" s="11"/>
      <c r="S1957" s="35"/>
      <c r="T1957" s="11"/>
      <c r="U1957" s="11">
        <v>757.6</v>
      </c>
      <c r="V1957" s="11">
        <v>4343388.7</v>
      </c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74"/>
      <c r="AG1957" s="29" t="s">
        <v>197</v>
      </c>
      <c r="AH1957" s="118"/>
      <c r="AI1957" s="95"/>
      <c r="AJ1957" s="182"/>
      <c r="AK1957" s="182"/>
      <c r="AL1957" s="182"/>
      <c r="AM1957" s="182"/>
      <c r="AN1957" s="182"/>
      <c r="AO1957" s="70">
        <f>MAX(AO$26:AO1956)+1</f>
        <v>1846</v>
      </c>
      <c r="AP1957" s="70" t="s">
        <v>142</v>
      </c>
      <c r="AQ1957" s="70" t="str">
        <f t="shared" si="302"/>
        <v>1846.</v>
      </c>
      <c r="AS1957" s="70"/>
      <c r="AV1957" s="114"/>
    </row>
    <row r="1958" spans="1:48" ht="22.5" customHeight="1" x14ac:dyDescent="0.25">
      <c r="A1958" s="93" t="str">
        <f t="shared" si="301"/>
        <v>1847.</v>
      </c>
      <c r="B1958" s="93">
        <v>4650</v>
      </c>
      <c r="C1958" s="226" t="s">
        <v>1045</v>
      </c>
      <c r="D1958" s="4">
        <v>1959</v>
      </c>
      <c r="E1958" s="9" t="s">
        <v>23</v>
      </c>
      <c r="F1958" s="4" t="s">
        <v>24</v>
      </c>
      <c r="G1958" s="10">
        <v>3</v>
      </c>
      <c r="H1958" s="10">
        <v>3</v>
      </c>
      <c r="I1958" s="26">
        <v>1313.2</v>
      </c>
      <c r="J1958" s="11">
        <v>1155.7</v>
      </c>
      <c r="K1958" s="26">
        <v>1155.7</v>
      </c>
      <c r="L1958" s="27">
        <v>40</v>
      </c>
      <c r="M1958" s="26">
        <f t="shared" si="304"/>
        <v>61185.86</v>
      </c>
      <c r="N1958" s="11"/>
      <c r="O1958" s="6"/>
      <c r="P1958" s="11"/>
      <c r="Q1958" s="11">
        <f t="shared" si="303"/>
        <v>61185.86</v>
      </c>
      <c r="R1958" s="11"/>
      <c r="S1958" s="35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74">
        <v>61185.86</v>
      </c>
      <c r="AG1958" s="29" t="s">
        <v>197</v>
      </c>
      <c r="AH1958" s="118"/>
      <c r="AI1958" s="170"/>
      <c r="AJ1958" s="182"/>
      <c r="AK1958" s="182"/>
      <c r="AL1958" s="182"/>
      <c r="AM1958" s="182"/>
      <c r="AN1958" s="182"/>
      <c r="AO1958" s="70">
        <f>MAX(AO$26:AO1957)+1</f>
        <v>1847</v>
      </c>
      <c r="AP1958" s="70" t="s">
        <v>142</v>
      </c>
      <c r="AQ1958" s="70" t="str">
        <f t="shared" si="302"/>
        <v>1847.</v>
      </c>
      <c r="AS1958" s="70"/>
      <c r="AV1958" s="114"/>
    </row>
    <row r="1959" spans="1:48" ht="22.5" customHeight="1" x14ac:dyDescent="0.25">
      <c r="A1959" s="93" t="str">
        <f t="shared" si="301"/>
        <v>1848.</v>
      </c>
      <c r="B1959" s="93">
        <v>5212</v>
      </c>
      <c r="C1959" s="226" t="s">
        <v>1086</v>
      </c>
      <c r="D1959" s="4">
        <v>1959</v>
      </c>
      <c r="E1959" s="9" t="s">
        <v>23</v>
      </c>
      <c r="F1959" s="4" t="s">
        <v>24</v>
      </c>
      <c r="G1959" s="10">
        <v>2</v>
      </c>
      <c r="H1959" s="10">
        <v>1</v>
      </c>
      <c r="I1959" s="11">
        <v>275.8</v>
      </c>
      <c r="J1959" s="11">
        <v>275.8</v>
      </c>
      <c r="K1959" s="11">
        <v>275.8</v>
      </c>
      <c r="L1959" s="35">
        <v>15</v>
      </c>
      <c r="M1959" s="11">
        <f t="shared" si="304"/>
        <v>356922.18</v>
      </c>
      <c r="N1959" s="11"/>
      <c r="O1959" s="6"/>
      <c r="P1959" s="11"/>
      <c r="Q1959" s="11">
        <f t="shared" si="303"/>
        <v>356922.18</v>
      </c>
      <c r="R1959" s="11">
        <v>356922.18</v>
      </c>
      <c r="S1959" s="35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74"/>
      <c r="AG1959" s="29" t="s">
        <v>197</v>
      </c>
      <c r="AH1959" s="118"/>
      <c r="AI1959" s="170"/>
      <c r="AJ1959" s="182" t="s">
        <v>1395</v>
      </c>
      <c r="AK1959" s="182"/>
      <c r="AL1959" s="182"/>
      <c r="AM1959" s="182"/>
      <c r="AN1959" s="182"/>
      <c r="AO1959" s="70">
        <f>MAX(AO$26:AO1958)+1</f>
        <v>1848</v>
      </c>
      <c r="AP1959" s="70" t="s">
        <v>142</v>
      </c>
      <c r="AQ1959" s="70" t="str">
        <f t="shared" si="302"/>
        <v>1848.</v>
      </c>
      <c r="AS1959" s="70"/>
      <c r="AV1959" s="114"/>
    </row>
    <row r="1960" spans="1:48" ht="22.5" customHeight="1" x14ac:dyDescent="0.25">
      <c r="A1960" s="93" t="str">
        <f t="shared" si="301"/>
        <v>1849.</v>
      </c>
      <c r="B1960" s="93">
        <v>5434</v>
      </c>
      <c r="C1960" s="226" t="s">
        <v>1099</v>
      </c>
      <c r="D1960" s="4">
        <v>1959</v>
      </c>
      <c r="E1960" s="9" t="s">
        <v>23</v>
      </c>
      <c r="F1960" s="4" t="s">
        <v>24</v>
      </c>
      <c r="G1960" s="10">
        <v>2</v>
      </c>
      <c r="H1960" s="10">
        <v>2</v>
      </c>
      <c r="I1960" s="11">
        <v>987.3</v>
      </c>
      <c r="J1960" s="11">
        <v>680.1</v>
      </c>
      <c r="K1960" s="11">
        <v>680.1</v>
      </c>
      <c r="L1960" s="35">
        <v>28</v>
      </c>
      <c r="M1960" s="11">
        <f t="shared" si="304"/>
        <v>922035.75</v>
      </c>
      <c r="N1960" s="11"/>
      <c r="O1960" s="6"/>
      <c r="P1960" s="11"/>
      <c r="Q1960" s="11">
        <f t="shared" si="303"/>
        <v>922035.75</v>
      </c>
      <c r="R1960" s="11">
        <f>333737.02+588298.73</f>
        <v>922035.75</v>
      </c>
      <c r="S1960" s="35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74"/>
      <c r="AG1960" s="29" t="s">
        <v>197</v>
      </c>
      <c r="AH1960" s="118"/>
      <c r="AI1960" s="170"/>
      <c r="AJ1960" s="182" t="s">
        <v>1394</v>
      </c>
      <c r="AK1960" s="182"/>
      <c r="AL1960" s="182"/>
      <c r="AM1960" s="182"/>
      <c r="AN1960" s="182"/>
      <c r="AO1960" s="70">
        <f>MAX(AO$26:AO1959)+1</f>
        <v>1849</v>
      </c>
      <c r="AP1960" s="70" t="s">
        <v>142</v>
      </c>
      <c r="AQ1960" s="70" t="str">
        <f t="shared" si="302"/>
        <v>1849.</v>
      </c>
      <c r="AS1960" s="70"/>
      <c r="AV1960" s="114"/>
    </row>
    <row r="1961" spans="1:48" ht="22.5" customHeight="1" x14ac:dyDescent="0.25">
      <c r="A1961" s="93" t="str">
        <f t="shared" si="301"/>
        <v>1850.</v>
      </c>
      <c r="B1961" s="93">
        <v>4876</v>
      </c>
      <c r="C1961" s="222" t="s">
        <v>1140</v>
      </c>
      <c r="D1961" s="4">
        <v>1959</v>
      </c>
      <c r="E1961" s="9" t="s">
        <v>23</v>
      </c>
      <c r="F1961" s="4" t="s">
        <v>24</v>
      </c>
      <c r="G1961" s="10">
        <v>2</v>
      </c>
      <c r="H1961" s="10">
        <v>2</v>
      </c>
      <c r="I1961" s="26">
        <v>518.29999999999995</v>
      </c>
      <c r="J1961" s="11">
        <v>518.29999999999995</v>
      </c>
      <c r="K1961" s="26">
        <v>518.29999999999995</v>
      </c>
      <c r="L1961" s="27">
        <v>26</v>
      </c>
      <c r="M1961" s="26">
        <f t="shared" si="304"/>
        <v>253623.6</v>
      </c>
      <c r="N1961" s="11"/>
      <c r="O1961" s="6"/>
      <c r="P1961" s="11"/>
      <c r="Q1961" s="11">
        <f t="shared" si="303"/>
        <v>253623.6</v>
      </c>
      <c r="R1961" s="11">
        <v>253623.6</v>
      </c>
      <c r="S1961" s="35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74"/>
      <c r="AG1961" s="29" t="s">
        <v>197</v>
      </c>
      <c r="AH1961" s="118"/>
      <c r="AI1961" s="170"/>
      <c r="AJ1961" s="182" t="s">
        <v>1405</v>
      </c>
      <c r="AK1961" s="182"/>
      <c r="AL1961" s="182"/>
      <c r="AM1961" s="182"/>
      <c r="AN1961" s="182"/>
      <c r="AO1961" s="70">
        <f>MAX(AO$26:AO1960)+1</f>
        <v>1850</v>
      </c>
      <c r="AP1961" s="70" t="s">
        <v>142</v>
      </c>
      <c r="AQ1961" s="70" t="str">
        <f t="shared" si="302"/>
        <v>1850.</v>
      </c>
      <c r="AS1961" s="70"/>
      <c r="AV1961" s="114"/>
    </row>
    <row r="1962" spans="1:48" ht="22.5" customHeight="1" x14ac:dyDescent="0.25">
      <c r="A1962" s="93" t="str">
        <f t="shared" si="301"/>
        <v>1851.</v>
      </c>
      <c r="B1962" s="93">
        <v>4424</v>
      </c>
      <c r="C1962" s="222" t="s">
        <v>1112</v>
      </c>
      <c r="D1962" s="4">
        <v>1959</v>
      </c>
      <c r="E1962" s="9" t="s">
        <v>23</v>
      </c>
      <c r="F1962" s="4" t="s">
        <v>24</v>
      </c>
      <c r="G1962" s="10">
        <v>4</v>
      </c>
      <c r="H1962" s="10">
        <v>4</v>
      </c>
      <c r="I1962" s="26">
        <v>3584.7</v>
      </c>
      <c r="J1962" s="26">
        <v>3363.7</v>
      </c>
      <c r="K1962" s="26">
        <v>3363.7</v>
      </c>
      <c r="L1962" s="27">
        <v>109</v>
      </c>
      <c r="M1962" s="26">
        <f t="shared" si="304"/>
        <v>892864.8</v>
      </c>
      <c r="N1962" s="11"/>
      <c r="O1962" s="6"/>
      <c r="P1962" s="11"/>
      <c r="Q1962" s="11">
        <f t="shared" si="303"/>
        <v>892864.8</v>
      </c>
      <c r="R1962" s="11">
        <f>392168+500696.8</f>
        <v>892864.8</v>
      </c>
      <c r="S1962" s="35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74"/>
      <c r="AG1962" s="29" t="s">
        <v>197</v>
      </c>
      <c r="AH1962" s="118"/>
      <c r="AI1962" s="170"/>
      <c r="AJ1962" s="182" t="s">
        <v>1394</v>
      </c>
      <c r="AK1962" s="182"/>
      <c r="AL1962" s="182"/>
      <c r="AM1962" s="182"/>
      <c r="AN1962" s="182"/>
      <c r="AO1962" s="70">
        <f>MAX(AO$26:AO1961)+1</f>
        <v>1851</v>
      </c>
      <c r="AP1962" s="70" t="s">
        <v>142</v>
      </c>
      <c r="AQ1962" s="70" t="str">
        <f t="shared" si="302"/>
        <v>1851.</v>
      </c>
      <c r="AS1962" s="70"/>
      <c r="AV1962" s="114"/>
    </row>
    <row r="1963" spans="1:48" ht="22.5" customHeight="1" x14ac:dyDescent="0.25">
      <c r="A1963" s="93" t="str">
        <f t="shared" si="301"/>
        <v>1852.</v>
      </c>
      <c r="B1963" s="93">
        <v>4098</v>
      </c>
      <c r="C1963" s="226" t="s">
        <v>1291</v>
      </c>
      <c r="D1963" s="4">
        <v>1959</v>
      </c>
      <c r="E1963" s="9" t="s">
        <v>23</v>
      </c>
      <c r="F1963" s="4" t="s">
        <v>24</v>
      </c>
      <c r="G1963" s="10">
        <v>4</v>
      </c>
      <c r="H1963" s="10">
        <v>4</v>
      </c>
      <c r="I1963" s="26">
        <v>3349.1</v>
      </c>
      <c r="J1963" s="11">
        <v>3027.41</v>
      </c>
      <c r="K1963" s="26">
        <v>2352.11</v>
      </c>
      <c r="L1963" s="27">
        <v>73</v>
      </c>
      <c r="M1963" s="26">
        <f t="shared" si="304"/>
        <v>242033.4</v>
      </c>
      <c r="N1963" s="11"/>
      <c r="O1963" s="6"/>
      <c r="P1963" s="11"/>
      <c r="Q1963" s="11">
        <f t="shared" si="303"/>
        <v>242033.4</v>
      </c>
      <c r="R1963" s="11"/>
      <c r="S1963" s="35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>
        <v>242033.4</v>
      </c>
      <c r="AF1963" s="74"/>
      <c r="AG1963" s="29" t="s">
        <v>197</v>
      </c>
      <c r="AH1963" s="118"/>
      <c r="AI1963" s="170"/>
      <c r="AJ1963" s="182"/>
      <c r="AK1963" s="182"/>
      <c r="AL1963" s="182"/>
      <c r="AM1963" s="182"/>
      <c r="AN1963" s="182"/>
      <c r="AO1963" s="70">
        <f>MAX(AO$26:AO1962)+1</f>
        <v>1852</v>
      </c>
      <c r="AP1963" s="70" t="s">
        <v>142</v>
      </c>
      <c r="AQ1963" s="70" t="str">
        <f t="shared" si="302"/>
        <v>1852.</v>
      </c>
      <c r="AV1963" s="114"/>
    </row>
    <row r="1964" spans="1:48" ht="22.5" customHeight="1" x14ac:dyDescent="0.25">
      <c r="A1964" s="93" t="str">
        <f t="shared" si="301"/>
        <v>1853.</v>
      </c>
      <c r="B1964" s="93">
        <v>4331</v>
      </c>
      <c r="C1964" s="226" t="s">
        <v>1008</v>
      </c>
      <c r="D1964" s="4">
        <v>1960</v>
      </c>
      <c r="E1964" s="9" t="s">
        <v>23</v>
      </c>
      <c r="F1964" s="4" t="s">
        <v>24</v>
      </c>
      <c r="G1964" s="10">
        <v>4</v>
      </c>
      <c r="H1964" s="10">
        <v>2</v>
      </c>
      <c r="I1964" s="26">
        <v>1433.9</v>
      </c>
      <c r="J1964" s="11">
        <v>1252.7</v>
      </c>
      <c r="K1964" s="26">
        <v>1252.7</v>
      </c>
      <c r="L1964" s="27">
        <v>49</v>
      </c>
      <c r="M1964" s="26">
        <f t="shared" si="304"/>
        <v>1164218.3999999999</v>
      </c>
      <c r="N1964" s="11"/>
      <c r="O1964" s="6"/>
      <c r="P1964" s="11"/>
      <c r="Q1964" s="11">
        <f t="shared" si="303"/>
        <v>1164218.3999999999</v>
      </c>
      <c r="R1964" s="11">
        <v>1164218.3999999999</v>
      </c>
      <c r="S1964" s="35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74"/>
      <c r="AG1964" s="29" t="s">
        <v>197</v>
      </c>
      <c r="AH1964" s="118"/>
      <c r="AI1964" s="170"/>
      <c r="AJ1964" s="182" t="s">
        <v>1395</v>
      </c>
      <c r="AK1964" s="182"/>
      <c r="AL1964" s="182"/>
      <c r="AM1964" s="182"/>
      <c r="AN1964" s="182"/>
      <c r="AO1964" s="70">
        <f>MAX(AO$26:AO1963)+1</f>
        <v>1853</v>
      </c>
      <c r="AP1964" s="70" t="s">
        <v>142</v>
      </c>
      <c r="AQ1964" s="70" t="str">
        <f t="shared" si="302"/>
        <v>1853.</v>
      </c>
      <c r="AS1964" s="70"/>
      <c r="AV1964" s="114"/>
    </row>
    <row r="1965" spans="1:48" ht="22.5" customHeight="1" x14ac:dyDescent="0.25">
      <c r="A1965" s="93" t="str">
        <f t="shared" si="301"/>
        <v>1854.</v>
      </c>
      <c r="B1965" s="93">
        <v>4442</v>
      </c>
      <c r="C1965" s="226" t="s">
        <v>1023</v>
      </c>
      <c r="D1965" s="4">
        <v>1960</v>
      </c>
      <c r="E1965" s="9" t="s">
        <v>23</v>
      </c>
      <c r="F1965" s="4" t="s">
        <v>24</v>
      </c>
      <c r="G1965" s="10">
        <v>4</v>
      </c>
      <c r="H1965" s="10">
        <v>3</v>
      </c>
      <c r="I1965" s="26">
        <v>2808.6</v>
      </c>
      <c r="J1965" s="11">
        <v>1824.4</v>
      </c>
      <c r="K1965" s="26">
        <v>1824.4</v>
      </c>
      <c r="L1965" s="27">
        <v>89</v>
      </c>
      <c r="M1965" s="26">
        <f t="shared" si="304"/>
        <v>4783580.3600000003</v>
      </c>
      <c r="N1965" s="11"/>
      <c r="O1965" s="6"/>
      <c r="P1965" s="11"/>
      <c r="Q1965" s="11">
        <f t="shared" si="303"/>
        <v>4783580.3600000003</v>
      </c>
      <c r="R1965" s="11"/>
      <c r="S1965" s="35"/>
      <c r="T1965" s="11"/>
      <c r="U1965" s="11">
        <v>904.14</v>
      </c>
      <c r="V1965" s="11">
        <v>4783580.3600000003</v>
      </c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74"/>
      <c r="AG1965" s="29" t="s">
        <v>197</v>
      </c>
      <c r="AH1965" s="118"/>
      <c r="AI1965" s="170"/>
      <c r="AJ1965" s="182"/>
      <c r="AK1965" s="182"/>
      <c r="AL1965" s="182"/>
      <c r="AM1965" s="182"/>
      <c r="AN1965" s="182"/>
      <c r="AO1965" s="70">
        <f>MAX(AO$26:AO1964)+1</f>
        <v>1854</v>
      </c>
      <c r="AP1965" s="70" t="s">
        <v>142</v>
      </c>
      <c r="AQ1965" s="70" t="str">
        <f t="shared" si="302"/>
        <v>1854.</v>
      </c>
      <c r="AS1965" s="70"/>
      <c r="AV1965" s="114"/>
    </row>
    <row r="1966" spans="1:48" ht="21.75" customHeight="1" x14ac:dyDescent="0.25">
      <c r="A1966" s="93" t="str">
        <f t="shared" si="301"/>
        <v>1855.</v>
      </c>
      <c r="B1966" s="93">
        <v>4906</v>
      </c>
      <c r="C1966" s="222" t="s">
        <v>1364</v>
      </c>
      <c r="D1966" s="4">
        <v>1960</v>
      </c>
      <c r="E1966" s="9" t="s">
        <v>23</v>
      </c>
      <c r="F1966" s="4" t="s">
        <v>24</v>
      </c>
      <c r="G1966" s="10">
        <v>2</v>
      </c>
      <c r="H1966" s="10">
        <v>2</v>
      </c>
      <c r="I1966" s="26">
        <v>578.70000000000005</v>
      </c>
      <c r="J1966" s="11">
        <v>546.6</v>
      </c>
      <c r="K1966" s="26">
        <v>546.6</v>
      </c>
      <c r="L1966" s="27">
        <v>33</v>
      </c>
      <c r="M1966" s="26">
        <f t="shared" si="304"/>
        <v>877878.72</v>
      </c>
      <c r="N1966" s="11"/>
      <c r="O1966" s="6"/>
      <c r="P1966" s="11"/>
      <c r="Q1966" s="11">
        <f t="shared" si="303"/>
        <v>877878.72</v>
      </c>
      <c r="R1966" s="11">
        <v>877878.72</v>
      </c>
      <c r="S1966" s="35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74"/>
      <c r="AG1966" s="29" t="s">
        <v>197</v>
      </c>
      <c r="AH1966" s="118"/>
      <c r="AI1966" s="170"/>
      <c r="AJ1966" s="182" t="s">
        <v>1395</v>
      </c>
      <c r="AK1966" s="182"/>
      <c r="AL1966" s="182"/>
      <c r="AM1966" s="182"/>
      <c r="AN1966" s="182"/>
      <c r="AO1966" s="70">
        <f>MAX(AO$26:AO1965)+1</f>
        <v>1855</v>
      </c>
      <c r="AP1966" s="70" t="s">
        <v>142</v>
      </c>
      <c r="AQ1966" s="70" t="str">
        <f t="shared" si="302"/>
        <v>1855.</v>
      </c>
      <c r="AS1966" s="70"/>
      <c r="AV1966" s="114"/>
    </row>
    <row r="1967" spans="1:48" ht="22.5" customHeight="1" x14ac:dyDescent="0.25">
      <c r="A1967" s="93" t="str">
        <f t="shared" si="301"/>
        <v>1856.</v>
      </c>
      <c r="B1967" s="93">
        <v>5040</v>
      </c>
      <c r="C1967" s="222" t="s">
        <v>1071</v>
      </c>
      <c r="D1967" s="4">
        <v>1960</v>
      </c>
      <c r="E1967" s="9" t="s">
        <v>23</v>
      </c>
      <c r="F1967" s="4" t="s">
        <v>24</v>
      </c>
      <c r="G1967" s="10">
        <v>2</v>
      </c>
      <c r="H1967" s="10">
        <v>2</v>
      </c>
      <c r="I1967" s="11">
        <v>627</v>
      </c>
      <c r="J1967" s="11">
        <v>576.4</v>
      </c>
      <c r="K1967" s="11">
        <v>576.4</v>
      </c>
      <c r="L1967" s="35">
        <v>27</v>
      </c>
      <c r="M1967" s="11">
        <f t="shared" si="304"/>
        <v>2473069.52</v>
      </c>
      <c r="N1967" s="11"/>
      <c r="O1967" s="6"/>
      <c r="P1967" s="11"/>
      <c r="Q1967" s="11">
        <f t="shared" si="303"/>
        <v>2473069.52</v>
      </c>
      <c r="R1967" s="11"/>
      <c r="S1967" s="35"/>
      <c r="T1967" s="11"/>
      <c r="U1967" s="11">
        <v>544</v>
      </c>
      <c r="V1967" s="11">
        <v>2473069.52</v>
      </c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74"/>
      <c r="AG1967" s="29" t="s">
        <v>197</v>
      </c>
      <c r="AH1967" s="118"/>
      <c r="AI1967" s="170"/>
      <c r="AJ1967" s="182"/>
      <c r="AK1967" s="182"/>
      <c r="AL1967" s="182"/>
      <c r="AM1967" s="182"/>
      <c r="AN1967" s="182"/>
      <c r="AO1967" s="70">
        <f>MAX(AO$26:AO1966)+1</f>
        <v>1856</v>
      </c>
      <c r="AP1967" s="70" t="s">
        <v>142</v>
      </c>
      <c r="AQ1967" s="70" t="str">
        <f t="shared" si="302"/>
        <v>1856.</v>
      </c>
      <c r="AS1967" s="70"/>
      <c r="AV1967" s="114"/>
    </row>
    <row r="1968" spans="1:48" ht="22.5" customHeight="1" x14ac:dyDescent="0.25">
      <c r="A1968" s="93" t="str">
        <f t="shared" si="301"/>
        <v>1857.</v>
      </c>
      <c r="B1968" s="93">
        <v>5105</v>
      </c>
      <c r="C1968" s="222" t="s">
        <v>1161</v>
      </c>
      <c r="D1968" s="4">
        <v>1960</v>
      </c>
      <c r="E1968" s="9" t="s">
        <v>23</v>
      </c>
      <c r="F1968" s="4" t="s">
        <v>24</v>
      </c>
      <c r="G1968" s="10">
        <v>4</v>
      </c>
      <c r="H1968" s="10">
        <v>2</v>
      </c>
      <c r="I1968" s="26">
        <v>1291.2</v>
      </c>
      <c r="J1968" s="11">
        <v>1291.2</v>
      </c>
      <c r="K1968" s="26">
        <v>1167.9000000000001</v>
      </c>
      <c r="L1968" s="27">
        <v>43</v>
      </c>
      <c r="M1968" s="26">
        <f t="shared" si="304"/>
        <v>1023733.46</v>
      </c>
      <c r="N1968" s="11"/>
      <c r="O1968" s="6"/>
      <c r="P1968" s="11"/>
      <c r="Q1968" s="11">
        <f t="shared" si="303"/>
        <v>1023733.46</v>
      </c>
      <c r="R1968" s="11">
        <v>1023733.46</v>
      </c>
      <c r="S1968" s="35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74"/>
      <c r="AG1968" s="29" t="s">
        <v>197</v>
      </c>
      <c r="AH1968" s="118"/>
      <c r="AI1968" s="170"/>
      <c r="AJ1968" s="182" t="s">
        <v>1395</v>
      </c>
      <c r="AK1968" s="182"/>
      <c r="AL1968" s="182"/>
      <c r="AM1968" s="182"/>
      <c r="AN1968" s="182"/>
      <c r="AO1968" s="70">
        <f>MAX(AO$26:AO1967)+1</f>
        <v>1857</v>
      </c>
      <c r="AP1968" s="70" t="s">
        <v>142</v>
      </c>
      <c r="AQ1968" s="70" t="str">
        <f t="shared" si="302"/>
        <v>1857.</v>
      </c>
      <c r="AS1968" s="70"/>
      <c r="AV1968" s="114"/>
    </row>
    <row r="1969" spans="1:48" ht="22.5" customHeight="1" x14ac:dyDescent="0.25">
      <c r="A1969" s="93" t="str">
        <f t="shared" si="301"/>
        <v>1858.</v>
      </c>
      <c r="B1969" s="93">
        <v>5112</v>
      </c>
      <c r="C1969" s="220" t="s">
        <v>957</v>
      </c>
      <c r="D1969" s="4">
        <v>1960</v>
      </c>
      <c r="E1969" s="9" t="s">
        <v>23</v>
      </c>
      <c r="F1969" s="4" t="s">
        <v>24</v>
      </c>
      <c r="G1969" s="10">
        <v>2</v>
      </c>
      <c r="H1969" s="10">
        <v>1</v>
      </c>
      <c r="I1969" s="11">
        <v>300.89999999999998</v>
      </c>
      <c r="J1969" s="11">
        <v>277.60000000000002</v>
      </c>
      <c r="K1969" s="11">
        <v>277.60000000000002</v>
      </c>
      <c r="L1969" s="35">
        <v>11</v>
      </c>
      <c r="M1969" s="11">
        <f t="shared" si="304"/>
        <v>141152.51999999999</v>
      </c>
      <c r="N1969" s="11"/>
      <c r="O1969" s="6"/>
      <c r="P1969" s="11"/>
      <c r="Q1969" s="11">
        <f t="shared" si="303"/>
        <v>141152.51999999999</v>
      </c>
      <c r="R1969" s="11">
        <v>141152.51999999999</v>
      </c>
      <c r="S1969" s="35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74"/>
      <c r="AG1969" s="29" t="s">
        <v>197</v>
      </c>
      <c r="AH1969" s="118"/>
      <c r="AI1969" s="95"/>
      <c r="AJ1969" s="182" t="s">
        <v>1396</v>
      </c>
      <c r="AK1969" s="182"/>
      <c r="AL1969" s="182"/>
      <c r="AM1969" s="182"/>
      <c r="AN1969" s="182"/>
      <c r="AO1969" s="70">
        <f>MAX(AO$26:AO1968)+1</f>
        <v>1858</v>
      </c>
      <c r="AP1969" s="70" t="s">
        <v>142</v>
      </c>
      <c r="AQ1969" s="70" t="str">
        <f t="shared" si="302"/>
        <v>1858.</v>
      </c>
      <c r="AS1969" s="70"/>
      <c r="AV1969" s="114"/>
    </row>
    <row r="1970" spans="1:48" ht="22.5" customHeight="1" x14ac:dyDescent="0.25">
      <c r="A1970" s="93" t="str">
        <f t="shared" si="301"/>
        <v>1859.</v>
      </c>
      <c r="B1970" s="93">
        <v>5113</v>
      </c>
      <c r="C1970" s="220" t="s">
        <v>958</v>
      </c>
      <c r="D1970" s="4">
        <v>1960</v>
      </c>
      <c r="E1970" s="9" t="s">
        <v>23</v>
      </c>
      <c r="F1970" s="4" t="s">
        <v>24</v>
      </c>
      <c r="G1970" s="10">
        <v>2</v>
      </c>
      <c r="H1970" s="10">
        <v>1</v>
      </c>
      <c r="I1970" s="11">
        <v>280.39999999999998</v>
      </c>
      <c r="J1970" s="11">
        <v>280.39999999999998</v>
      </c>
      <c r="K1970" s="11">
        <v>280.39999999999998</v>
      </c>
      <c r="L1970" s="35">
        <v>34</v>
      </c>
      <c r="M1970" s="11">
        <f t="shared" si="304"/>
        <v>121434.35</v>
      </c>
      <c r="N1970" s="11"/>
      <c r="O1970" s="6"/>
      <c r="P1970" s="11"/>
      <c r="Q1970" s="11">
        <f t="shared" si="303"/>
        <v>121434.35</v>
      </c>
      <c r="R1970" s="11">
        <v>121434.35</v>
      </c>
      <c r="S1970" s="35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74"/>
      <c r="AG1970" s="29" t="s">
        <v>197</v>
      </c>
      <c r="AH1970" s="118"/>
      <c r="AI1970" s="95"/>
      <c r="AJ1970" s="182" t="s">
        <v>1396</v>
      </c>
      <c r="AK1970" s="182"/>
      <c r="AL1970" s="182"/>
      <c r="AM1970" s="182"/>
      <c r="AN1970" s="182"/>
      <c r="AO1970" s="70">
        <f>MAX(AO$26:AO1969)+1</f>
        <v>1859</v>
      </c>
      <c r="AP1970" s="70" t="s">
        <v>142</v>
      </c>
      <c r="AQ1970" s="70" t="str">
        <f t="shared" si="302"/>
        <v>1859.</v>
      </c>
      <c r="AS1970" s="70"/>
      <c r="AV1970" s="114"/>
    </row>
    <row r="1971" spans="1:48" ht="22.5" customHeight="1" x14ac:dyDescent="0.25">
      <c r="A1971" s="93" t="str">
        <f t="shared" si="301"/>
        <v>1860.</v>
      </c>
      <c r="B1971" s="93">
        <v>4557</v>
      </c>
      <c r="C1971" s="222" t="s">
        <v>1122</v>
      </c>
      <c r="D1971" s="4">
        <v>1961</v>
      </c>
      <c r="E1971" s="9" t="s">
        <v>23</v>
      </c>
      <c r="F1971" s="4" t="s">
        <v>24</v>
      </c>
      <c r="G1971" s="10">
        <v>5</v>
      </c>
      <c r="H1971" s="10">
        <v>4</v>
      </c>
      <c r="I1971" s="26">
        <v>2977.1</v>
      </c>
      <c r="J1971" s="11">
        <v>2619.8000000000002</v>
      </c>
      <c r="K1971" s="26">
        <v>2619.8000000000002</v>
      </c>
      <c r="L1971" s="27">
        <v>112</v>
      </c>
      <c r="M1971" s="26">
        <f t="shared" si="304"/>
        <v>708925.92</v>
      </c>
      <c r="N1971" s="11"/>
      <c r="O1971" s="6"/>
      <c r="P1971" s="11"/>
      <c r="Q1971" s="11">
        <f t="shared" si="303"/>
        <v>708925.92</v>
      </c>
      <c r="R1971" s="11">
        <f>375471.59+333454.33</f>
        <v>708925.92</v>
      </c>
      <c r="S1971" s="35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74"/>
      <c r="AG1971" s="29" t="s">
        <v>197</v>
      </c>
      <c r="AH1971" s="118"/>
      <c r="AI1971" s="170"/>
      <c r="AJ1971" s="182" t="s">
        <v>1394</v>
      </c>
      <c r="AK1971" s="182"/>
      <c r="AL1971" s="182"/>
      <c r="AM1971" s="182"/>
      <c r="AN1971" s="182"/>
      <c r="AO1971" s="70">
        <f>MAX(AO$26:AO1970)+1</f>
        <v>1860</v>
      </c>
      <c r="AP1971" s="70" t="s">
        <v>142</v>
      </c>
      <c r="AQ1971" s="70" t="str">
        <f t="shared" si="302"/>
        <v>1860.</v>
      </c>
      <c r="AS1971" s="70"/>
      <c r="AV1971" s="114"/>
    </row>
    <row r="1972" spans="1:48" ht="22.5" customHeight="1" x14ac:dyDescent="0.25">
      <c r="A1972" s="93" t="str">
        <f t="shared" si="301"/>
        <v>1861.</v>
      </c>
      <c r="B1972" s="93">
        <v>4864</v>
      </c>
      <c r="C1972" s="226" t="s">
        <v>1059</v>
      </c>
      <c r="D1972" s="4">
        <v>1961</v>
      </c>
      <c r="E1972" s="9" t="s">
        <v>23</v>
      </c>
      <c r="F1972" s="4" t="s">
        <v>24</v>
      </c>
      <c r="G1972" s="10">
        <v>2</v>
      </c>
      <c r="H1972" s="10">
        <v>2</v>
      </c>
      <c r="I1972" s="26">
        <v>635.9</v>
      </c>
      <c r="J1972" s="11">
        <v>450.5</v>
      </c>
      <c r="K1972" s="26">
        <v>450.5</v>
      </c>
      <c r="L1972" s="27">
        <v>36</v>
      </c>
      <c r="M1972" s="26">
        <f t="shared" si="304"/>
        <v>220732.02</v>
      </c>
      <c r="N1972" s="11"/>
      <c r="O1972" s="6"/>
      <c r="P1972" s="11"/>
      <c r="Q1972" s="11">
        <f t="shared" si="303"/>
        <v>220732.02</v>
      </c>
      <c r="R1972" s="11">
        <v>220732.02</v>
      </c>
      <c r="S1972" s="35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74"/>
      <c r="AG1972" s="29" t="s">
        <v>197</v>
      </c>
      <c r="AH1972" s="118"/>
      <c r="AI1972" s="170"/>
      <c r="AJ1972" s="182" t="s">
        <v>1396</v>
      </c>
      <c r="AK1972" s="182"/>
      <c r="AL1972" s="182"/>
      <c r="AM1972" s="182"/>
      <c r="AN1972" s="182"/>
      <c r="AO1972" s="70">
        <f>MAX(AO$26:AO1971)+1</f>
        <v>1861</v>
      </c>
      <c r="AP1972" s="70" t="s">
        <v>142</v>
      </c>
      <c r="AQ1972" s="70" t="str">
        <f t="shared" si="302"/>
        <v>1861.</v>
      </c>
      <c r="AS1972" s="70"/>
      <c r="AV1972" s="114"/>
    </row>
    <row r="1973" spans="1:48" ht="22.5" customHeight="1" x14ac:dyDescent="0.25">
      <c r="A1973" s="93" t="str">
        <f t="shared" si="301"/>
        <v>1862.</v>
      </c>
      <c r="B1973" s="93">
        <v>5114</v>
      </c>
      <c r="C1973" s="222" t="s">
        <v>1162</v>
      </c>
      <c r="D1973" s="4">
        <v>1961</v>
      </c>
      <c r="E1973" s="9" t="s">
        <v>23</v>
      </c>
      <c r="F1973" s="4" t="s">
        <v>24</v>
      </c>
      <c r="G1973" s="10">
        <v>4</v>
      </c>
      <c r="H1973" s="10">
        <v>4</v>
      </c>
      <c r="I1973" s="26">
        <v>2728.7</v>
      </c>
      <c r="J1973" s="11">
        <v>2602.1999999999998</v>
      </c>
      <c r="K1973" s="26">
        <v>2459.4</v>
      </c>
      <c r="L1973" s="27">
        <v>102</v>
      </c>
      <c r="M1973" s="26">
        <f t="shared" si="304"/>
        <v>668457.5</v>
      </c>
      <c r="N1973" s="11"/>
      <c r="O1973" s="6"/>
      <c r="P1973" s="11"/>
      <c r="Q1973" s="11">
        <f t="shared" si="303"/>
        <v>668457.5</v>
      </c>
      <c r="R1973" s="11">
        <v>668457.5</v>
      </c>
      <c r="S1973" s="35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74"/>
      <c r="AG1973" s="29" t="s">
        <v>197</v>
      </c>
      <c r="AH1973" s="118"/>
      <c r="AI1973" s="170"/>
      <c r="AJ1973" s="182" t="s">
        <v>1405</v>
      </c>
      <c r="AK1973" s="182"/>
      <c r="AL1973" s="182"/>
      <c r="AM1973" s="182"/>
      <c r="AN1973" s="182"/>
      <c r="AO1973" s="70">
        <f>MAX(AO$26:AO1972)+1</f>
        <v>1862</v>
      </c>
      <c r="AP1973" s="70" t="s">
        <v>142</v>
      </c>
      <c r="AQ1973" s="70" t="str">
        <f t="shared" si="302"/>
        <v>1862.</v>
      </c>
      <c r="AS1973" s="70"/>
      <c r="AV1973" s="114"/>
    </row>
    <row r="1974" spans="1:48" ht="22.5" customHeight="1" x14ac:dyDescent="0.25">
      <c r="A1974" s="93" t="str">
        <f t="shared" si="301"/>
        <v>1863.</v>
      </c>
      <c r="B1974" s="93">
        <v>5116</v>
      </c>
      <c r="C1974" s="222" t="s">
        <v>1163</v>
      </c>
      <c r="D1974" s="4">
        <v>1961</v>
      </c>
      <c r="E1974" s="9" t="s">
        <v>23</v>
      </c>
      <c r="F1974" s="4" t="s">
        <v>24</v>
      </c>
      <c r="G1974" s="10">
        <v>4</v>
      </c>
      <c r="H1974" s="10">
        <v>2</v>
      </c>
      <c r="I1974" s="26">
        <v>1264.8</v>
      </c>
      <c r="J1974" s="11">
        <v>1107.0999999999999</v>
      </c>
      <c r="K1974" s="26">
        <v>1107.0999999999999</v>
      </c>
      <c r="L1974" s="27">
        <v>51</v>
      </c>
      <c r="M1974" s="26">
        <f t="shared" si="304"/>
        <v>333818.41000000003</v>
      </c>
      <c r="N1974" s="11"/>
      <c r="O1974" s="6"/>
      <c r="P1974" s="11"/>
      <c r="Q1974" s="11">
        <f t="shared" si="303"/>
        <v>333818.41000000003</v>
      </c>
      <c r="R1974" s="11">
        <f>122249.12+211569.29</f>
        <v>333818.41000000003</v>
      </c>
      <c r="S1974" s="35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74"/>
      <c r="AG1974" s="29" t="s">
        <v>197</v>
      </c>
      <c r="AH1974" s="118"/>
      <c r="AI1974" s="170"/>
      <c r="AJ1974" s="182" t="s">
        <v>1394</v>
      </c>
      <c r="AK1974" s="182"/>
      <c r="AL1974" s="182"/>
      <c r="AM1974" s="182"/>
      <c r="AN1974" s="182"/>
      <c r="AO1974" s="70">
        <f>MAX(AO$26:AO1973)+1</f>
        <v>1863</v>
      </c>
      <c r="AP1974" s="70" t="s">
        <v>142</v>
      </c>
      <c r="AQ1974" s="70" t="str">
        <f t="shared" si="302"/>
        <v>1863.</v>
      </c>
      <c r="AS1974" s="70"/>
      <c r="AV1974" s="114"/>
    </row>
    <row r="1975" spans="1:48" ht="22.5" customHeight="1" x14ac:dyDescent="0.25">
      <c r="A1975" s="93" t="str">
        <f t="shared" si="301"/>
        <v>1864.</v>
      </c>
      <c r="B1975" s="93">
        <v>5323</v>
      </c>
      <c r="C1975" s="227" t="s">
        <v>1094</v>
      </c>
      <c r="D1975" s="4">
        <v>1961</v>
      </c>
      <c r="E1975" s="9" t="s">
        <v>23</v>
      </c>
      <c r="F1975" s="4" t="s">
        <v>24</v>
      </c>
      <c r="G1975" s="10">
        <v>4</v>
      </c>
      <c r="H1975" s="10">
        <v>4</v>
      </c>
      <c r="I1975" s="11">
        <v>2716.6</v>
      </c>
      <c r="J1975" s="11">
        <v>2500.9</v>
      </c>
      <c r="K1975" s="11">
        <v>2224.8000000000002</v>
      </c>
      <c r="L1975" s="35">
        <v>82</v>
      </c>
      <c r="M1975" s="11">
        <f t="shared" si="304"/>
        <v>1122474.6399999999</v>
      </c>
      <c r="N1975" s="11"/>
      <c r="O1975" s="6"/>
      <c r="P1975" s="11"/>
      <c r="Q1975" s="11">
        <f t="shared" si="303"/>
        <v>1122474.6399999999</v>
      </c>
      <c r="R1975" s="11">
        <v>1122474.6399999999</v>
      </c>
      <c r="S1975" s="35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74"/>
      <c r="AG1975" s="29" t="s">
        <v>197</v>
      </c>
      <c r="AH1975" s="118"/>
      <c r="AI1975" s="170"/>
      <c r="AJ1975" s="182" t="s">
        <v>1405</v>
      </c>
      <c r="AK1975" s="182"/>
      <c r="AL1975" s="182"/>
      <c r="AM1975" s="182"/>
      <c r="AN1975" s="182"/>
      <c r="AO1975" s="70">
        <f>MAX(AO$26:AO1974)+1</f>
        <v>1864</v>
      </c>
      <c r="AP1975" s="70" t="s">
        <v>142</v>
      </c>
      <c r="AQ1975" s="70" t="str">
        <f t="shared" si="302"/>
        <v>1864.</v>
      </c>
      <c r="AS1975" s="70"/>
      <c r="AV1975" s="114"/>
    </row>
    <row r="1976" spans="1:48" ht="22.5" customHeight="1" x14ac:dyDescent="0.25">
      <c r="A1976" s="93" t="str">
        <f t="shared" si="301"/>
        <v>1865.</v>
      </c>
      <c r="B1976" s="93">
        <v>4522</v>
      </c>
      <c r="C1976" s="226" t="s">
        <v>1034</v>
      </c>
      <c r="D1976" s="4">
        <v>1961</v>
      </c>
      <c r="E1976" s="9" t="s">
        <v>23</v>
      </c>
      <c r="F1976" s="4" t="s">
        <v>24</v>
      </c>
      <c r="G1976" s="10">
        <v>4</v>
      </c>
      <c r="H1976" s="10">
        <v>2</v>
      </c>
      <c r="I1976" s="26">
        <v>1406.6</v>
      </c>
      <c r="J1976" s="11">
        <v>1307.2</v>
      </c>
      <c r="K1976" s="26">
        <v>1277.2</v>
      </c>
      <c r="L1976" s="27">
        <v>78</v>
      </c>
      <c r="M1976" s="26">
        <f t="shared" si="304"/>
        <v>37877.25</v>
      </c>
      <c r="N1976" s="11"/>
      <c r="O1976" s="6"/>
      <c r="P1976" s="11"/>
      <c r="Q1976" s="11">
        <f t="shared" si="303"/>
        <v>37877.25</v>
      </c>
      <c r="R1976" s="11"/>
      <c r="S1976" s="35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74">
        <v>37877.25</v>
      </c>
      <c r="AG1976" s="29" t="s">
        <v>197</v>
      </c>
      <c r="AH1976" s="118"/>
      <c r="AI1976" s="170"/>
      <c r="AJ1976" s="182"/>
      <c r="AK1976" s="182"/>
      <c r="AL1976" s="182"/>
      <c r="AM1976" s="182"/>
      <c r="AN1976" s="182"/>
      <c r="AO1976" s="70">
        <f>MAX(AO$26:AO1975)+1</f>
        <v>1865</v>
      </c>
      <c r="AP1976" s="70" t="s">
        <v>142</v>
      </c>
      <c r="AQ1976" s="70" t="str">
        <f t="shared" si="302"/>
        <v>1865.</v>
      </c>
      <c r="AS1976" s="70"/>
      <c r="AV1976" s="114"/>
    </row>
    <row r="1977" spans="1:48" ht="22.5" customHeight="1" x14ac:dyDescent="0.25">
      <c r="A1977" s="93" t="str">
        <f t="shared" si="301"/>
        <v>1866.</v>
      </c>
      <c r="B1977" s="93">
        <v>5307</v>
      </c>
      <c r="C1977" s="221" t="s">
        <v>974</v>
      </c>
      <c r="D1977" s="4">
        <v>1961</v>
      </c>
      <c r="E1977" s="9" t="s">
        <v>23</v>
      </c>
      <c r="F1977" s="4" t="s">
        <v>24</v>
      </c>
      <c r="G1977" s="10">
        <v>3</v>
      </c>
      <c r="H1977" s="10">
        <v>2</v>
      </c>
      <c r="I1977" s="11">
        <v>1006.2</v>
      </c>
      <c r="J1977" s="11">
        <v>937.6</v>
      </c>
      <c r="K1977" s="11">
        <v>895</v>
      </c>
      <c r="L1977" s="35">
        <v>40</v>
      </c>
      <c r="M1977" s="11">
        <f t="shared" si="304"/>
        <v>497541.9</v>
      </c>
      <c r="N1977" s="11"/>
      <c r="O1977" s="6"/>
      <c r="P1977" s="11"/>
      <c r="Q1977" s="11">
        <f t="shared" si="303"/>
        <v>497541.9</v>
      </c>
      <c r="R1977" s="11">
        <v>460102</v>
      </c>
      <c r="S1977" s="35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74">
        <v>37439.9</v>
      </c>
      <c r="AG1977" s="29" t="s">
        <v>197</v>
      </c>
      <c r="AH1977" s="118"/>
      <c r="AI1977" s="95"/>
      <c r="AJ1977" s="182" t="s">
        <v>1393</v>
      </c>
      <c r="AK1977" s="182"/>
      <c r="AL1977" s="182"/>
      <c r="AM1977" s="182"/>
      <c r="AN1977" s="182"/>
      <c r="AO1977" s="70">
        <f>MAX(AO$26:AO1976)+1</f>
        <v>1866</v>
      </c>
      <c r="AP1977" s="70" t="s">
        <v>142</v>
      </c>
      <c r="AQ1977" s="70" t="str">
        <f t="shared" si="302"/>
        <v>1866.</v>
      </c>
      <c r="AS1977" s="70"/>
      <c r="AV1977" s="114"/>
    </row>
    <row r="1978" spans="1:48" ht="22.5" customHeight="1" x14ac:dyDescent="0.25">
      <c r="A1978" s="93" t="str">
        <f t="shared" si="301"/>
        <v>1867.</v>
      </c>
      <c r="B1978" s="93">
        <v>5369</v>
      </c>
      <c r="C1978" s="220" t="s">
        <v>978</v>
      </c>
      <c r="D1978" s="4">
        <v>1961</v>
      </c>
      <c r="E1978" s="9" t="s">
        <v>23</v>
      </c>
      <c r="F1978" s="4" t="s">
        <v>24</v>
      </c>
      <c r="G1978" s="10">
        <v>2</v>
      </c>
      <c r="H1978" s="10">
        <v>1</v>
      </c>
      <c r="I1978" s="11">
        <v>346.5</v>
      </c>
      <c r="J1978" s="11">
        <v>324.2</v>
      </c>
      <c r="K1978" s="11">
        <v>324.2</v>
      </c>
      <c r="L1978" s="35">
        <v>15</v>
      </c>
      <c r="M1978" s="11">
        <f t="shared" si="304"/>
        <v>1332708.2</v>
      </c>
      <c r="N1978" s="11"/>
      <c r="O1978" s="6"/>
      <c r="P1978" s="11"/>
      <c r="Q1978" s="11">
        <f t="shared" si="303"/>
        <v>1332708.2</v>
      </c>
      <c r="R1978" s="11"/>
      <c r="S1978" s="35"/>
      <c r="T1978" s="11"/>
      <c r="U1978" s="11">
        <v>274</v>
      </c>
      <c r="V1978" s="11">
        <v>1332708.2</v>
      </c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74"/>
      <c r="AG1978" s="29" t="s">
        <v>197</v>
      </c>
      <c r="AH1978" s="118"/>
      <c r="AI1978" s="95"/>
      <c r="AJ1978" s="182"/>
      <c r="AK1978" s="182"/>
      <c r="AL1978" s="182"/>
      <c r="AM1978" s="182"/>
      <c r="AN1978" s="182"/>
      <c r="AO1978" s="70">
        <f>MAX(AO$26:AO1977)+1</f>
        <v>1867</v>
      </c>
      <c r="AP1978" s="70" t="s">
        <v>142</v>
      </c>
      <c r="AQ1978" s="70" t="str">
        <f t="shared" si="302"/>
        <v>1867.</v>
      </c>
      <c r="AS1978" s="70"/>
      <c r="AV1978" s="114"/>
    </row>
    <row r="1979" spans="1:48" ht="22.5" customHeight="1" x14ac:dyDescent="0.25">
      <c r="A1979" s="93" t="str">
        <f t="shared" si="301"/>
        <v>1868.</v>
      </c>
      <c r="B1979" s="93">
        <v>5392</v>
      </c>
      <c r="C1979" s="221" t="s">
        <v>979</v>
      </c>
      <c r="D1979" s="4">
        <v>1961</v>
      </c>
      <c r="E1979" s="4"/>
      <c r="F1979" s="4" t="s">
        <v>24</v>
      </c>
      <c r="G1979" s="4">
        <v>4</v>
      </c>
      <c r="H1979" s="4">
        <v>4</v>
      </c>
      <c r="I1979" s="18">
        <v>2754.79</v>
      </c>
      <c r="J1979" s="11">
        <v>2571.6</v>
      </c>
      <c r="K1979" s="18">
        <v>2189.4</v>
      </c>
      <c r="L1979" s="38">
        <v>86</v>
      </c>
      <c r="M1979" s="11">
        <f t="shared" si="304"/>
        <v>1070181.53</v>
      </c>
      <c r="N1979" s="18"/>
      <c r="O1979" s="18"/>
      <c r="P1979" s="18"/>
      <c r="Q1979" s="11">
        <f t="shared" si="303"/>
        <v>1070181.53</v>
      </c>
      <c r="R1979" s="11">
        <v>1070181.53</v>
      </c>
      <c r="S1979" s="35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74"/>
      <c r="AG1979" s="29" t="s">
        <v>197</v>
      </c>
      <c r="AH1979" s="118"/>
      <c r="AI1979" s="95"/>
      <c r="AJ1979" s="182" t="s">
        <v>1405</v>
      </c>
      <c r="AK1979" s="182"/>
      <c r="AL1979" s="182"/>
      <c r="AM1979" s="182"/>
      <c r="AN1979" s="182"/>
      <c r="AO1979" s="70">
        <f>MAX(AO$26:AO1978)+1</f>
        <v>1868</v>
      </c>
      <c r="AP1979" s="70" t="s">
        <v>142</v>
      </c>
      <c r="AQ1979" s="70" t="str">
        <f t="shared" si="302"/>
        <v>1868.</v>
      </c>
      <c r="AS1979" s="70"/>
      <c r="AV1979" s="114"/>
    </row>
    <row r="1980" spans="1:48" ht="22.5" customHeight="1" x14ac:dyDescent="0.25">
      <c r="A1980" s="93" t="str">
        <f t="shared" si="301"/>
        <v>1869.</v>
      </c>
      <c r="B1980" s="93">
        <v>4547</v>
      </c>
      <c r="C1980" s="226" t="s">
        <v>1036</v>
      </c>
      <c r="D1980" s="4">
        <v>1962</v>
      </c>
      <c r="E1980" s="9" t="s">
        <v>23</v>
      </c>
      <c r="F1980" s="4" t="s">
        <v>24</v>
      </c>
      <c r="G1980" s="10">
        <v>4</v>
      </c>
      <c r="H1980" s="10">
        <v>2</v>
      </c>
      <c r="I1980" s="26">
        <v>1372.1</v>
      </c>
      <c r="J1980" s="11">
        <v>1237.9000000000001</v>
      </c>
      <c r="K1980" s="26">
        <v>1237.9000000000001</v>
      </c>
      <c r="L1980" s="27">
        <v>54</v>
      </c>
      <c r="M1980" s="26">
        <f t="shared" si="304"/>
        <v>289717.57</v>
      </c>
      <c r="N1980" s="11"/>
      <c r="O1980" s="6"/>
      <c r="P1980" s="11"/>
      <c r="Q1980" s="11">
        <f t="shared" si="303"/>
        <v>289717.57</v>
      </c>
      <c r="R1980" s="11">
        <v>289717.57</v>
      </c>
      <c r="S1980" s="35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74"/>
      <c r="AG1980" s="29" t="s">
        <v>197</v>
      </c>
      <c r="AH1980" s="118"/>
      <c r="AI1980" s="170"/>
      <c r="AJ1980" s="182" t="s">
        <v>1405</v>
      </c>
      <c r="AK1980" s="182"/>
      <c r="AL1980" s="182"/>
      <c r="AM1980" s="182"/>
      <c r="AN1980" s="182"/>
      <c r="AO1980" s="70">
        <f>MAX(AO$26:AO1979)+1</f>
        <v>1869</v>
      </c>
      <c r="AP1980" s="70" t="s">
        <v>142</v>
      </c>
      <c r="AQ1980" s="70" t="str">
        <f t="shared" si="302"/>
        <v>1869.</v>
      </c>
      <c r="AS1980" s="70"/>
      <c r="AV1980" s="114"/>
    </row>
    <row r="1981" spans="1:48" ht="22.5" customHeight="1" x14ac:dyDescent="0.25">
      <c r="A1981" s="93" t="str">
        <f t="shared" si="301"/>
        <v>1870.</v>
      </c>
      <c r="B1981" s="93">
        <v>4147</v>
      </c>
      <c r="C1981" s="226" t="s">
        <v>994</v>
      </c>
      <c r="D1981" s="4">
        <v>1962</v>
      </c>
      <c r="E1981" s="9" t="s">
        <v>23</v>
      </c>
      <c r="F1981" s="4" t="s">
        <v>24</v>
      </c>
      <c r="G1981" s="10">
        <v>3</v>
      </c>
      <c r="H1981" s="10">
        <v>1</v>
      </c>
      <c r="I1981" s="26">
        <v>896.2</v>
      </c>
      <c r="J1981" s="11">
        <v>896.2</v>
      </c>
      <c r="K1981" s="26">
        <v>896.2</v>
      </c>
      <c r="L1981" s="27">
        <v>58</v>
      </c>
      <c r="M1981" s="26">
        <f t="shared" si="304"/>
        <v>584949.69000000006</v>
      </c>
      <c r="N1981" s="11"/>
      <c r="O1981" s="6"/>
      <c r="P1981" s="11"/>
      <c r="Q1981" s="11">
        <f t="shared" si="303"/>
        <v>584949.69000000006</v>
      </c>
      <c r="R1981" s="11">
        <v>220375.51</v>
      </c>
      <c r="S1981" s="35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74">
        <f>184479.51+180094.67</f>
        <v>364574.18000000005</v>
      </c>
      <c r="AG1981" s="29" t="s">
        <v>197</v>
      </c>
      <c r="AH1981" s="118"/>
      <c r="AI1981" s="170"/>
      <c r="AJ1981" s="182" t="s">
        <v>1396</v>
      </c>
      <c r="AK1981" s="182"/>
      <c r="AL1981" s="182"/>
      <c r="AM1981" s="182"/>
      <c r="AN1981" s="182"/>
      <c r="AO1981" s="70">
        <f>MAX(AO$26:AO1980)+1</f>
        <v>1870</v>
      </c>
      <c r="AP1981" s="70" t="s">
        <v>142</v>
      </c>
      <c r="AQ1981" s="70" t="str">
        <f t="shared" si="302"/>
        <v>1870.</v>
      </c>
      <c r="AS1981" s="70"/>
      <c r="AV1981" s="114"/>
    </row>
    <row r="1982" spans="1:48" ht="22.5" customHeight="1" x14ac:dyDescent="0.25">
      <c r="A1982" s="93" t="str">
        <f t="shared" si="301"/>
        <v>1871.</v>
      </c>
      <c r="B1982" s="93">
        <v>5286</v>
      </c>
      <c r="C1982" s="222" t="s">
        <v>1341</v>
      </c>
      <c r="D1982" s="4">
        <v>1962</v>
      </c>
      <c r="E1982" s="9" t="s">
        <v>23</v>
      </c>
      <c r="F1982" s="4" t="s">
        <v>24</v>
      </c>
      <c r="G1982" s="10">
        <v>4</v>
      </c>
      <c r="H1982" s="10">
        <v>2</v>
      </c>
      <c r="I1982" s="11">
        <v>1315.8</v>
      </c>
      <c r="J1982" s="11">
        <v>1259.0999999999999</v>
      </c>
      <c r="K1982" s="11">
        <v>1142</v>
      </c>
      <c r="L1982" s="35">
        <v>40</v>
      </c>
      <c r="M1982" s="11">
        <f t="shared" si="304"/>
        <v>2920369.12</v>
      </c>
      <c r="N1982" s="11"/>
      <c r="O1982" s="6"/>
      <c r="P1982" s="11"/>
      <c r="Q1982" s="11">
        <f t="shared" si="303"/>
        <v>2920369.12</v>
      </c>
      <c r="R1982" s="11"/>
      <c r="S1982" s="35"/>
      <c r="T1982" s="11"/>
      <c r="U1982" s="11">
        <v>514.1</v>
      </c>
      <c r="V1982" s="11">
        <v>2920369.12</v>
      </c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74"/>
      <c r="AG1982" s="29" t="s">
        <v>197</v>
      </c>
      <c r="AH1982" s="118"/>
      <c r="AI1982" s="170"/>
      <c r="AJ1982" s="182"/>
      <c r="AK1982" s="182"/>
      <c r="AL1982" s="182"/>
      <c r="AM1982" s="182"/>
      <c r="AN1982" s="182"/>
      <c r="AO1982" s="70">
        <f>MAX(AO$26:AO1981)+1</f>
        <v>1871</v>
      </c>
      <c r="AP1982" s="70" t="s">
        <v>142</v>
      </c>
      <c r="AQ1982" s="70" t="str">
        <f t="shared" si="302"/>
        <v>1871.</v>
      </c>
      <c r="AS1982" s="70"/>
      <c r="AV1982" s="114"/>
    </row>
    <row r="1983" spans="1:48" ht="22.5" customHeight="1" x14ac:dyDescent="0.25">
      <c r="A1983" s="93" t="str">
        <f t="shared" si="301"/>
        <v>1872.</v>
      </c>
      <c r="B1983" s="93">
        <v>5299</v>
      </c>
      <c r="C1983" s="222" t="s">
        <v>1091</v>
      </c>
      <c r="D1983" s="4">
        <v>1962</v>
      </c>
      <c r="E1983" s="9" t="s">
        <v>23</v>
      </c>
      <c r="F1983" s="4" t="s">
        <v>24</v>
      </c>
      <c r="G1983" s="10">
        <v>4</v>
      </c>
      <c r="H1983" s="10">
        <v>2</v>
      </c>
      <c r="I1983" s="11">
        <v>1451.7</v>
      </c>
      <c r="J1983" s="11">
        <v>1355.1</v>
      </c>
      <c r="K1983" s="11">
        <v>1326.1</v>
      </c>
      <c r="L1983" s="35">
        <v>54</v>
      </c>
      <c r="M1983" s="11">
        <f t="shared" si="304"/>
        <v>2937408.8</v>
      </c>
      <c r="N1983" s="11"/>
      <c r="O1983" s="6"/>
      <c r="P1983" s="11"/>
      <c r="Q1983" s="11">
        <f t="shared" si="303"/>
        <v>2937408.8</v>
      </c>
      <c r="R1983" s="11"/>
      <c r="S1983" s="35"/>
      <c r="T1983" s="11"/>
      <c r="U1983" s="11">
        <v>543.29999999999995</v>
      </c>
      <c r="V1983" s="11">
        <v>2937408.8</v>
      </c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74"/>
      <c r="AG1983" s="29" t="s">
        <v>197</v>
      </c>
      <c r="AH1983" s="118"/>
      <c r="AI1983" s="170"/>
      <c r="AJ1983" s="182"/>
      <c r="AK1983" s="182"/>
      <c r="AL1983" s="182"/>
      <c r="AM1983" s="182"/>
      <c r="AN1983" s="182"/>
      <c r="AO1983" s="70">
        <f>MAX(AO$26:AO1982)+1</f>
        <v>1872</v>
      </c>
      <c r="AP1983" s="70" t="s">
        <v>142</v>
      </c>
      <c r="AQ1983" s="70" t="str">
        <f t="shared" si="302"/>
        <v>1872.</v>
      </c>
      <c r="AS1983" s="70"/>
      <c r="AV1983" s="114"/>
    </row>
    <row r="1984" spans="1:48" ht="22.5" customHeight="1" x14ac:dyDescent="0.25">
      <c r="A1984" s="93" t="str">
        <f t="shared" si="301"/>
        <v>1873.</v>
      </c>
      <c r="B1984" s="93">
        <v>4509</v>
      </c>
      <c r="C1984" s="220" t="s">
        <v>849</v>
      </c>
      <c r="D1984" s="4">
        <v>1962</v>
      </c>
      <c r="E1984" s="9" t="s">
        <v>23</v>
      </c>
      <c r="F1984" s="4" t="s">
        <v>24</v>
      </c>
      <c r="G1984" s="10">
        <v>2</v>
      </c>
      <c r="H1984" s="10">
        <v>1</v>
      </c>
      <c r="I1984" s="11">
        <v>304</v>
      </c>
      <c r="J1984" s="11">
        <v>281.8</v>
      </c>
      <c r="K1984" s="11">
        <v>281.8</v>
      </c>
      <c r="L1984" s="35">
        <v>23</v>
      </c>
      <c r="M1984" s="11">
        <f t="shared" si="304"/>
        <v>241948.01</v>
      </c>
      <c r="N1984" s="11"/>
      <c r="O1984" s="6"/>
      <c r="P1984" s="11"/>
      <c r="Q1984" s="11">
        <f t="shared" si="303"/>
        <v>241948.01</v>
      </c>
      <c r="R1984" s="11">
        <f>101673+140275.01</f>
        <v>241948.01</v>
      </c>
      <c r="S1984" s="35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74"/>
      <c r="AG1984" s="29" t="s">
        <v>197</v>
      </c>
      <c r="AH1984" s="118"/>
      <c r="AI1984" s="95"/>
      <c r="AJ1984" s="182" t="s">
        <v>1394</v>
      </c>
      <c r="AK1984" s="182"/>
      <c r="AL1984" s="182"/>
      <c r="AM1984" s="182"/>
      <c r="AN1984" s="182"/>
      <c r="AO1984" s="70">
        <f>MAX(AO$26:AO1983)+1</f>
        <v>1873</v>
      </c>
      <c r="AP1984" s="70" t="s">
        <v>142</v>
      </c>
      <c r="AQ1984" s="70" t="str">
        <f t="shared" si="302"/>
        <v>1873.</v>
      </c>
      <c r="AS1984" s="70"/>
      <c r="AV1984" s="114"/>
    </row>
    <row r="1985" spans="1:48" ht="22.5" customHeight="1" x14ac:dyDescent="0.25">
      <c r="A1985" s="93" t="str">
        <f t="shared" si="301"/>
        <v>1874.</v>
      </c>
      <c r="B1985" s="93">
        <v>4996</v>
      </c>
      <c r="C1985" s="226" t="s">
        <v>1065</v>
      </c>
      <c r="D1985" s="4">
        <v>1963</v>
      </c>
      <c r="E1985" s="9" t="s">
        <v>23</v>
      </c>
      <c r="F1985" s="4" t="s">
        <v>24</v>
      </c>
      <c r="G1985" s="10">
        <v>4</v>
      </c>
      <c r="H1985" s="10">
        <v>3</v>
      </c>
      <c r="I1985" s="11">
        <v>2058.8000000000002</v>
      </c>
      <c r="J1985" s="11">
        <v>1982.8</v>
      </c>
      <c r="K1985" s="11">
        <v>1913.1</v>
      </c>
      <c r="L1985" s="35">
        <v>107</v>
      </c>
      <c r="M1985" s="11">
        <f t="shared" si="304"/>
        <v>998365.58</v>
      </c>
      <c r="N1985" s="11"/>
      <c r="O1985" s="6"/>
      <c r="P1985" s="11"/>
      <c r="Q1985" s="11">
        <f t="shared" si="303"/>
        <v>998365.58</v>
      </c>
      <c r="R1985" s="11">
        <v>998365.58</v>
      </c>
      <c r="S1985" s="35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74"/>
      <c r="AG1985" s="29" t="s">
        <v>197</v>
      </c>
      <c r="AH1985" s="118"/>
      <c r="AI1985" s="170"/>
      <c r="AJ1985" s="182" t="s">
        <v>1395</v>
      </c>
      <c r="AK1985" s="182"/>
      <c r="AL1985" s="182"/>
      <c r="AM1985" s="182"/>
      <c r="AN1985" s="182"/>
      <c r="AO1985" s="70">
        <f>MAX(AO$26:AO1984)+1</f>
        <v>1874</v>
      </c>
      <c r="AP1985" s="70" t="s">
        <v>142</v>
      </c>
      <c r="AQ1985" s="70" t="str">
        <f t="shared" si="302"/>
        <v>1874.</v>
      </c>
      <c r="AS1985" s="70"/>
      <c r="AV1985" s="114"/>
    </row>
    <row r="1986" spans="1:48" ht="22.5" customHeight="1" x14ac:dyDescent="0.25">
      <c r="A1986" s="93" t="str">
        <f t="shared" si="301"/>
        <v>1875.</v>
      </c>
      <c r="B1986" s="93">
        <v>4999</v>
      </c>
      <c r="C1986" s="226" t="s">
        <v>1067</v>
      </c>
      <c r="D1986" s="4">
        <v>1963</v>
      </c>
      <c r="E1986" s="9" t="s">
        <v>23</v>
      </c>
      <c r="F1986" s="4" t="s">
        <v>24</v>
      </c>
      <c r="G1986" s="10">
        <v>5</v>
      </c>
      <c r="H1986" s="10">
        <v>3</v>
      </c>
      <c r="I1986" s="11">
        <v>2698.5</v>
      </c>
      <c r="J1986" s="11">
        <v>2513.8000000000002</v>
      </c>
      <c r="K1986" s="11">
        <v>2513.8000000000002</v>
      </c>
      <c r="L1986" s="35">
        <v>97</v>
      </c>
      <c r="M1986" s="11">
        <f t="shared" si="304"/>
        <v>768262.63</v>
      </c>
      <c r="N1986" s="11"/>
      <c r="O1986" s="6"/>
      <c r="P1986" s="11"/>
      <c r="Q1986" s="11">
        <f t="shared" si="303"/>
        <v>768262.63</v>
      </c>
      <c r="R1986" s="11">
        <v>768262.63</v>
      </c>
      <c r="S1986" s="35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74"/>
      <c r="AG1986" s="29" t="s">
        <v>197</v>
      </c>
      <c r="AH1986" s="118"/>
      <c r="AI1986" s="170"/>
      <c r="AJ1986" s="182" t="s">
        <v>1395</v>
      </c>
      <c r="AK1986" s="182"/>
      <c r="AL1986" s="182"/>
      <c r="AM1986" s="182"/>
      <c r="AN1986" s="182"/>
      <c r="AO1986" s="70">
        <f>MAX(AO$26:AO1985)+1</f>
        <v>1875</v>
      </c>
      <c r="AP1986" s="70" t="s">
        <v>142</v>
      </c>
      <c r="AQ1986" s="70" t="str">
        <f t="shared" si="302"/>
        <v>1875.</v>
      </c>
      <c r="AS1986" s="70"/>
      <c r="AV1986" s="114"/>
    </row>
    <row r="1987" spans="1:48" ht="22.5" customHeight="1" x14ac:dyDescent="0.25">
      <c r="A1987" s="93" t="str">
        <f t="shared" si="301"/>
        <v>1876.</v>
      </c>
      <c r="B1987" s="93">
        <v>5109</v>
      </c>
      <c r="C1987" s="220" t="s">
        <v>956</v>
      </c>
      <c r="D1987" s="4">
        <v>1963</v>
      </c>
      <c r="E1987" s="9" t="s">
        <v>23</v>
      </c>
      <c r="F1987" s="4" t="s">
        <v>24</v>
      </c>
      <c r="G1987" s="10">
        <v>2</v>
      </c>
      <c r="H1987" s="10">
        <v>1</v>
      </c>
      <c r="I1987" s="11">
        <v>226.8</v>
      </c>
      <c r="J1987" s="11">
        <v>226.8</v>
      </c>
      <c r="K1987" s="11">
        <v>226.8</v>
      </c>
      <c r="L1987" s="35">
        <v>21</v>
      </c>
      <c r="M1987" s="11">
        <f t="shared" si="304"/>
        <v>368098.48</v>
      </c>
      <c r="N1987" s="11"/>
      <c r="O1987" s="6"/>
      <c r="P1987" s="11"/>
      <c r="Q1987" s="11">
        <f t="shared" si="303"/>
        <v>368098.48</v>
      </c>
      <c r="R1987" s="11">
        <v>174033.67</v>
      </c>
      <c r="S1987" s="35"/>
      <c r="T1987" s="11"/>
      <c r="U1987" s="11"/>
      <c r="V1987" s="11"/>
      <c r="W1987" s="11"/>
      <c r="X1987" s="11"/>
      <c r="Y1987" s="11"/>
      <c r="Z1987" s="11"/>
      <c r="AA1987" s="11">
        <v>86.4</v>
      </c>
      <c r="AB1987" s="11">
        <v>194064.81</v>
      </c>
      <c r="AC1987" s="11"/>
      <c r="AD1987" s="11"/>
      <c r="AE1987" s="11"/>
      <c r="AF1987" s="74"/>
      <c r="AG1987" s="29" t="s">
        <v>197</v>
      </c>
      <c r="AH1987" s="118"/>
      <c r="AI1987" s="95"/>
      <c r="AJ1987" s="182" t="s">
        <v>1405</v>
      </c>
      <c r="AK1987" s="182"/>
      <c r="AL1987" s="182"/>
      <c r="AM1987" s="182"/>
      <c r="AN1987" s="182"/>
      <c r="AO1987" s="70">
        <f>MAX(AO$26:AO1986)+1</f>
        <v>1876</v>
      </c>
      <c r="AP1987" s="70" t="s">
        <v>142</v>
      </c>
      <c r="AQ1987" s="70" t="str">
        <f t="shared" si="302"/>
        <v>1876.</v>
      </c>
      <c r="AS1987" s="70"/>
      <c r="AV1987" s="114"/>
    </row>
    <row r="1988" spans="1:48" ht="22.5" customHeight="1" x14ac:dyDescent="0.25">
      <c r="A1988" s="93" t="str">
        <f t="shared" si="301"/>
        <v>1877.</v>
      </c>
      <c r="B1988" s="93">
        <v>5166</v>
      </c>
      <c r="C1988" s="220" t="s">
        <v>963</v>
      </c>
      <c r="D1988" s="4">
        <v>1963</v>
      </c>
      <c r="E1988" s="9" t="s">
        <v>23</v>
      </c>
      <c r="F1988" s="4" t="s">
        <v>24</v>
      </c>
      <c r="G1988" s="10">
        <v>5</v>
      </c>
      <c r="H1988" s="10">
        <v>4</v>
      </c>
      <c r="I1988" s="11">
        <v>3615.27</v>
      </c>
      <c r="J1988" s="11">
        <v>3188.4</v>
      </c>
      <c r="K1988" s="11">
        <v>3145.8</v>
      </c>
      <c r="L1988" s="35">
        <v>168</v>
      </c>
      <c r="M1988" s="11">
        <f t="shared" si="304"/>
        <v>741657.67</v>
      </c>
      <c r="N1988" s="11"/>
      <c r="O1988" s="6"/>
      <c r="P1988" s="11"/>
      <c r="Q1988" s="11">
        <f t="shared" si="303"/>
        <v>741657.67</v>
      </c>
      <c r="R1988" s="11">
        <v>741657.67</v>
      </c>
      <c r="S1988" s="35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74"/>
      <c r="AG1988" s="29" t="s">
        <v>197</v>
      </c>
      <c r="AH1988" s="118"/>
      <c r="AI1988" s="95"/>
      <c r="AJ1988" s="182" t="s">
        <v>1396</v>
      </c>
      <c r="AK1988" s="182"/>
      <c r="AL1988" s="182"/>
      <c r="AM1988" s="182"/>
      <c r="AN1988" s="182"/>
      <c r="AO1988" s="70">
        <f>MAX(AO$26:AO1987)+1</f>
        <v>1877</v>
      </c>
      <c r="AP1988" s="70" t="s">
        <v>142</v>
      </c>
      <c r="AQ1988" s="70" t="str">
        <f t="shared" si="302"/>
        <v>1877.</v>
      </c>
      <c r="AS1988" s="70"/>
      <c r="AV1988" s="114"/>
    </row>
    <row r="1989" spans="1:48" ht="22.5" customHeight="1" x14ac:dyDescent="0.25">
      <c r="A1989" s="93" t="str">
        <f t="shared" si="301"/>
        <v>1878.</v>
      </c>
      <c r="B1989" s="93">
        <v>5181</v>
      </c>
      <c r="C1989" s="222" t="s">
        <v>1165</v>
      </c>
      <c r="D1989" s="4">
        <v>1963</v>
      </c>
      <c r="E1989" s="9" t="s">
        <v>23</v>
      </c>
      <c r="F1989" s="4" t="s">
        <v>24</v>
      </c>
      <c r="G1989" s="10">
        <v>2</v>
      </c>
      <c r="H1989" s="10">
        <v>2</v>
      </c>
      <c r="I1989" s="26">
        <v>577</v>
      </c>
      <c r="J1989" s="11">
        <v>411.1</v>
      </c>
      <c r="K1989" s="26">
        <v>411.1</v>
      </c>
      <c r="L1989" s="27">
        <v>34</v>
      </c>
      <c r="M1989" s="26">
        <f t="shared" si="304"/>
        <v>516700.44</v>
      </c>
      <c r="N1989" s="11"/>
      <c r="O1989" s="6"/>
      <c r="P1989" s="11"/>
      <c r="Q1989" s="11">
        <f t="shared" si="303"/>
        <v>516700.44</v>
      </c>
      <c r="R1989" s="11">
        <v>516700.44</v>
      </c>
      <c r="S1989" s="35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74"/>
      <c r="AG1989" s="29" t="s">
        <v>197</v>
      </c>
      <c r="AH1989" s="118"/>
      <c r="AI1989" s="170"/>
      <c r="AJ1989" s="182" t="s">
        <v>1395</v>
      </c>
      <c r="AK1989" s="182"/>
      <c r="AL1989" s="182"/>
      <c r="AM1989" s="182"/>
      <c r="AN1989" s="182"/>
      <c r="AO1989" s="70">
        <f>MAX(AO$26:AO1988)+1</f>
        <v>1878</v>
      </c>
      <c r="AP1989" s="70" t="s">
        <v>142</v>
      </c>
      <c r="AQ1989" s="70" t="str">
        <f t="shared" si="302"/>
        <v>1878.</v>
      </c>
      <c r="AS1989" s="70"/>
      <c r="AV1989" s="114"/>
    </row>
    <row r="1990" spans="1:48" ht="22.5" customHeight="1" x14ac:dyDescent="0.25">
      <c r="A1990" s="93" t="str">
        <f t="shared" si="301"/>
        <v>1879.</v>
      </c>
      <c r="B1990" s="93">
        <v>5295</v>
      </c>
      <c r="C1990" s="226" t="s">
        <v>972</v>
      </c>
      <c r="D1990" s="4">
        <v>1963</v>
      </c>
      <c r="E1990" s="9" t="s">
        <v>23</v>
      </c>
      <c r="F1990" s="4" t="s">
        <v>24</v>
      </c>
      <c r="G1990" s="10">
        <v>4</v>
      </c>
      <c r="H1990" s="10">
        <v>3</v>
      </c>
      <c r="I1990" s="26">
        <v>2159.6</v>
      </c>
      <c r="J1990" s="11">
        <v>2008.4</v>
      </c>
      <c r="K1990" s="26">
        <v>1502.3</v>
      </c>
      <c r="L1990" s="27">
        <v>63</v>
      </c>
      <c r="M1990" s="11">
        <f t="shared" si="304"/>
        <v>639345.90999999992</v>
      </c>
      <c r="N1990" s="11"/>
      <c r="O1990" s="6"/>
      <c r="P1990" s="11"/>
      <c r="Q1990" s="11">
        <f t="shared" si="303"/>
        <v>639345.90999999992</v>
      </c>
      <c r="R1990" s="11">
        <v>425650.16</v>
      </c>
      <c r="S1990" s="35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>
        <v>213695.75</v>
      </c>
      <c r="AF1990" s="74"/>
      <c r="AG1990" s="29" t="s">
        <v>197</v>
      </c>
      <c r="AH1990" s="118"/>
      <c r="AI1990" s="170"/>
      <c r="AJ1990" s="182" t="s">
        <v>1395</v>
      </c>
      <c r="AK1990" s="182"/>
      <c r="AL1990" s="182"/>
      <c r="AM1990" s="182"/>
      <c r="AN1990" s="182"/>
      <c r="AO1990" s="70">
        <f>MAX(AO$26:AO1989)+1</f>
        <v>1879</v>
      </c>
      <c r="AP1990" s="70" t="s">
        <v>142</v>
      </c>
      <c r="AQ1990" s="70" t="str">
        <f t="shared" si="302"/>
        <v>1879.</v>
      </c>
      <c r="AS1990" s="70"/>
      <c r="AV1990" s="114"/>
    </row>
    <row r="1991" spans="1:48" ht="22.5" customHeight="1" x14ac:dyDescent="0.25">
      <c r="A1991" s="93" t="str">
        <f t="shared" si="301"/>
        <v>1880.</v>
      </c>
      <c r="B1991" s="93">
        <v>4359</v>
      </c>
      <c r="C1991" s="226" t="s">
        <v>1013</v>
      </c>
      <c r="D1991" s="4">
        <v>1964</v>
      </c>
      <c r="E1991" s="9" t="s">
        <v>23</v>
      </c>
      <c r="F1991" s="4" t="s">
        <v>24</v>
      </c>
      <c r="G1991" s="10">
        <v>4</v>
      </c>
      <c r="H1991" s="10">
        <v>5</v>
      </c>
      <c r="I1991" s="26">
        <v>2870.8</v>
      </c>
      <c r="J1991" s="11">
        <v>2569.1</v>
      </c>
      <c r="K1991" s="26">
        <v>2482.3000000000002</v>
      </c>
      <c r="L1991" s="27">
        <v>107</v>
      </c>
      <c r="M1991" s="26">
        <f t="shared" si="304"/>
        <v>1562822.08</v>
      </c>
      <c r="N1991" s="11"/>
      <c r="O1991" s="6"/>
      <c r="P1991" s="11"/>
      <c r="Q1991" s="11">
        <f t="shared" si="303"/>
        <v>1562822.08</v>
      </c>
      <c r="R1991" s="11">
        <v>1511628.05</v>
      </c>
      <c r="S1991" s="35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74">
        <v>51194.03</v>
      </c>
      <c r="AG1991" s="29" t="s">
        <v>197</v>
      </c>
      <c r="AH1991" s="118"/>
      <c r="AI1991" s="170"/>
      <c r="AJ1991" s="182" t="s">
        <v>1393</v>
      </c>
      <c r="AK1991" s="182"/>
      <c r="AL1991" s="182"/>
      <c r="AM1991" s="182"/>
      <c r="AN1991" s="182"/>
      <c r="AO1991" s="70">
        <f>MAX(AO$26:AO1990)+1</f>
        <v>1880</v>
      </c>
      <c r="AP1991" s="70" t="s">
        <v>142</v>
      </c>
      <c r="AQ1991" s="70" t="str">
        <f t="shared" si="302"/>
        <v>1880.</v>
      </c>
      <c r="AS1991" s="70"/>
      <c r="AV1991" s="114"/>
    </row>
    <row r="1992" spans="1:48" ht="22.5" customHeight="1" x14ac:dyDescent="0.25">
      <c r="A1992" s="93" t="str">
        <f t="shared" ref="A1992:A2027" si="305">AQ1992</f>
        <v>1881.</v>
      </c>
      <c r="B1992" s="93">
        <v>4428</v>
      </c>
      <c r="C1992" s="220" t="s">
        <v>845</v>
      </c>
      <c r="D1992" s="4">
        <v>1964</v>
      </c>
      <c r="E1992" s="9" t="s">
        <v>23</v>
      </c>
      <c r="F1992" s="4" t="s">
        <v>24</v>
      </c>
      <c r="G1992" s="10">
        <v>5</v>
      </c>
      <c r="H1992" s="10">
        <v>6</v>
      </c>
      <c r="I1992" s="11">
        <v>3491.8</v>
      </c>
      <c r="J1992" s="11">
        <v>2959</v>
      </c>
      <c r="K1992" s="11">
        <v>2959</v>
      </c>
      <c r="L1992" s="35">
        <v>211</v>
      </c>
      <c r="M1992" s="11">
        <f t="shared" si="304"/>
        <v>1467237.16</v>
      </c>
      <c r="N1992" s="11"/>
      <c r="O1992" s="6"/>
      <c r="P1992" s="11"/>
      <c r="Q1992" s="11">
        <f t="shared" si="303"/>
        <v>1467237.16</v>
      </c>
      <c r="R1992" s="11">
        <v>1467237.16</v>
      </c>
      <c r="S1992" s="35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74"/>
      <c r="AG1992" s="29" t="s">
        <v>197</v>
      </c>
      <c r="AH1992" s="118"/>
      <c r="AI1992" s="164"/>
      <c r="AJ1992" s="182" t="s">
        <v>1396</v>
      </c>
      <c r="AK1992" s="182"/>
      <c r="AL1992" s="182"/>
      <c r="AM1992" s="182"/>
      <c r="AN1992" s="182"/>
      <c r="AO1992" s="70">
        <f>MAX(AO$26:AO1991)+1</f>
        <v>1881</v>
      </c>
      <c r="AP1992" s="70" t="s">
        <v>142</v>
      </c>
      <c r="AQ1992" s="70" t="str">
        <f t="shared" ref="AQ1992:AQ2027" si="306">CONCATENATE(AO1992,AP1992)</f>
        <v>1881.</v>
      </c>
      <c r="AS1992" s="70"/>
      <c r="AV1992" s="114"/>
    </row>
    <row r="1993" spans="1:48" ht="22.5" customHeight="1" x14ac:dyDescent="0.25">
      <c r="A1993" s="93" t="str">
        <f t="shared" si="305"/>
        <v>1882.</v>
      </c>
      <c r="B1993" s="93">
        <v>4483</v>
      </c>
      <c r="C1993" s="226" t="s">
        <v>1030</v>
      </c>
      <c r="D1993" s="4">
        <v>1964</v>
      </c>
      <c r="E1993" s="9" t="s">
        <v>23</v>
      </c>
      <c r="F1993" s="4" t="s">
        <v>24</v>
      </c>
      <c r="G1993" s="10">
        <v>4</v>
      </c>
      <c r="H1993" s="10">
        <v>5</v>
      </c>
      <c r="I1993" s="26">
        <v>4080.29</v>
      </c>
      <c r="J1993" s="11">
        <v>3117.3</v>
      </c>
      <c r="K1993" s="26">
        <v>2352.1999999999998</v>
      </c>
      <c r="L1993" s="27">
        <v>174</v>
      </c>
      <c r="M1993" s="26">
        <f t="shared" si="304"/>
        <v>785923.13</v>
      </c>
      <c r="N1993" s="11"/>
      <c r="O1993" s="6"/>
      <c r="P1993" s="11"/>
      <c r="Q1993" s="11">
        <f t="shared" si="303"/>
        <v>785923.13</v>
      </c>
      <c r="R1993" s="11"/>
      <c r="S1993" s="35"/>
      <c r="T1993" s="11"/>
      <c r="U1993" s="11"/>
      <c r="V1993" s="11"/>
      <c r="W1993" s="11"/>
      <c r="X1993" s="11"/>
      <c r="Y1993" s="11"/>
      <c r="Z1993" s="11"/>
      <c r="AA1993" s="11">
        <v>100</v>
      </c>
      <c r="AB1993" s="11">
        <v>785923.13</v>
      </c>
      <c r="AC1993" s="11"/>
      <c r="AD1993" s="11"/>
      <c r="AE1993" s="11"/>
      <c r="AF1993" s="74"/>
      <c r="AG1993" s="29" t="s">
        <v>197</v>
      </c>
      <c r="AH1993" s="118"/>
      <c r="AI1993" s="170"/>
      <c r="AJ1993" s="182"/>
      <c r="AK1993" s="182"/>
      <c r="AL1993" s="182"/>
      <c r="AM1993" s="182"/>
      <c r="AN1993" s="182"/>
      <c r="AO1993" s="70">
        <f>MAX(AO$26:AO1992)+1</f>
        <v>1882</v>
      </c>
      <c r="AP1993" s="70" t="s">
        <v>142</v>
      </c>
      <c r="AQ1993" s="70" t="str">
        <f t="shared" si="306"/>
        <v>1882.</v>
      </c>
      <c r="AS1993" s="70"/>
      <c r="AV1993" s="114"/>
    </row>
    <row r="1994" spans="1:48" ht="22.5" customHeight="1" x14ac:dyDescent="0.25">
      <c r="A1994" s="93" t="str">
        <f t="shared" si="305"/>
        <v>1883.</v>
      </c>
      <c r="B1994" s="93">
        <v>4893</v>
      </c>
      <c r="C1994" s="222" t="s">
        <v>1060</v>
      </c>
      <c r="D1994" s="4">
        <v>1964</v>
      </c>
      <c r="E1994" s="9" t="s">
        <v>23</v>
      </c>
      <c r="F1994" s="4" t="s">
        <v>24</v>
      </c>
      <c r="G1994" s="10">
        <v>5</v>
      </c>
      <c r="H1994" s="10">
        <v>3</v>
      </c>
      <c r="I1994" s="26">
        <v>2452.3000000000002</v>
      </c>
      <c r="J1994" s="11">
        <v>2452.3000000000002</v>
      </c>
      <c r="K1994" s="26">
        <v>2452.3000000000002</v>
      </c>
      <c r="L1994" s="27">
        <v>114</v>
      </c>
      <c r="M1994" s="26">
        <f t="shared" si="304"/>
        <v>1618434.4</v>
      </c>
      <c r="N1994" s="11"/>
      <c r="O1994" s="6"/>
      <c r="P1994" s="11"/>
      <c r="Q1994" s="11">
        <f t="shared" si="303"/>
        <v>1618434.4</v>
      </c>
      <c r="R1994" s="11">
        <f>814655.35+691313.33</f>
        <v>1505968.68</v>
      </c>
      <c r="S1994" s="35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74">
        <v>112465.72</v>
      </c>
      <c r="AG1994" s="29" t="s">
        <v>197</v>
      </c>
      <c r="AH1994" s="118"/>
      <c r="AI1994" s="170"/>
      <c r="AJ1994" s="182" t="s">
        <v>1407</v>
      </c>
      <c r="AK1994" s="182"/>
      <c r="AL1994" s="182"/>
      <c r="AM1994" s="182"/>
      <c r="AN1994" s="182"/>
      <c r="AO1994" s="70">
        <f>MAX(AO$26:AO1993)+1</f>
        <v>1883</v>
      </c>
      <c r="AP1994" s="70" t="s">
        <v>142</v>
      </c>
      <c r="AQ1994" s="70" t="str">
        <f t="shared" si="306"/>
        <v>1883.</v>
      </c>
      <c r="AS1994" s="70"/>
      <c r="AV1994" s="114"/>
    </row>
    <row r="1995" spans="1:48" ht="22.5" customHeight="1" x14ac:dyDescent="0.25">
      <c r="A1995" s="93" t="str">
        <f t="shared" si="305"/>
        <v>1884.</v>
      </c>
      <c r="B1995" s="93">
        <v>5306</v>
      </c>
      <c r="C1995" s="226" t="s">
        <v>1092</v>
      </c>
      <c r="D1995" s="4">
        <v>1964</v>
      </c>
      <c r="E1995" s="9" t="s">
        <v>23</v>
      </c>
      <c r="F1995" s="4" t="s">
        <v>24</v>
      </c>
      <c r="G1995" s="10">
        <v>5</v>
      </c>
      <c r="H1995" s="10">
        <v>3</v>
      </c>
      <c r="I1995" s="11">
        <v>2549.4</v>
      </c>
      <c r="J1995" s="11">
        <v>2549.4</v>
      </c>
      <c r="K1995" s="11">
        <v>2549.4</v>
      </c>
      <c r="L1995" s="35">
        <v>97</v>
      </c>
      <c r="M1995" s="26">
        <f t="shared" si="304"/>
        <v>2279880</v>
      </c>
      <c r="N1995" s="11"/>
      <c r="O1995" s="6"/>
      <c r="P1995" s="11"/>
      <c r="Q1995" s="11">
        <f t="shared" si="303"/>
        <v>2279880</v>
      </c>
      <c r="R1995" s="11"/>
      <c r="S1995" s="35"/>
      <c r="T1995" s="11"/>
      <c r="U1995" s="11">
        <v>938</v>
      </c>
      <c r="V1995" s="11">
        <v>2279880</v>
      </c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74"/>
      <c r="AG1995" s="29" t="s">
        <v>197</v>
      </c>
      <c r="AH1995" s="118"/>
      <c r="AI1995" s="170"/>
      <c r="AJ1995" s="182"/>
      <c r="AK1995" s="182"/>
      <c r="AL1995" s="182"/>
      <c r="AM1995" s="182"/>
      <c r="AN1995" s="182"/>
      <c r="AO1995" s="70">
        <f>MAX(AO$26:AO1994)+1</f>
        <v>1884</v>
      </c>
      <c r="AP1995" s="70" t="s">
        <v>142</v>
      </c>
      <c r="AQ1995" s="70" t="str">
        <f t="shared" si="306"/>
        <v>1884.</v>
      </c>
      <c r="AS1995" s="70"/>
      <c r="AV1995" s="114"/>
    </row>
    <row r="1996" spans="1:48" ht="22.5" customHeight="1" x14ac:dyDescent="0.25">
      <c r="A1996" s="93" t="str">
        <f t="shared" si="305"/>
        <v>1885.</v>
      </c>
      <c r="B1996" s="93">
        <v>4157</v>
      </c>
      <c r="C1996" s="226" t="s">
        <v>995</v>
      </c>
      <c r="D1996" s="4">
        <v>1964</v>
      </c>
      <c r="E1996" s="9" t="s">
        <v>23</v>
      </c>
      <c r="F1996" s="4" t="s">
        <v>24</v>
      </c>
      <c r="G1996" s="10">
        <v>5</v>
      </c>
      <c r="H1996" s="10">
        <v>6</v>
      </c>
      <c r="I1996" s="26">
        <v>4805.5</v>
      </c>
      <c r="J1996" s="26">
        <v>4655.3</v>
      </c>
      <c r="K1996" s="26">
        <v>3014.7</v>
      </c>
      <c r="L1996" s="27">
        <v>194</v>
      </c>
      <c r="M1996" s="26">
        <f t="shared" si="304"/>
        <v>2422947</v>
      </c>
      <c r="N1996" s="11"/>
      <c r="O1996" s="6"/>
      <c r="P1996" s="11"/>
      <c r="Q1996" s="11">
        <f t="shared" si="303"/>
        <v>2422947</v>
      </c>
      <c r="R1996" s="11">
        <v>2422947</v>
      </c>
      <c r="S1996" s="35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74"/>
      <c r="AG1996" s="29" t="s">
        <v>197</v>
      </c>
      <c r="AH1996" s="118"/>
      <c r="AI1996" s="170"/>
      <c r="AJ1996" s="182" t="s">
        <v>1395</v>
      </c>
      <c r="AK1996" s="182"/>
      <c r="AL1996" s="182"/>
      <c r="AM1996" s="182"/>
      <c r="AN1996" s="182"/>
      <c r="AO1996" s="70">
        <f>MAX(AO$26:AO1995)+1</f>
        <v>1885</v>
      </c>
      <c r="AP1996" s="70" t="s">
        <v>142</v>
      </c>
      <c r="AQ1996" s="70" t="str">
        <f t="shared" si="306"/>
        <v>1885.</v>
      </c>
      <c r="AS1996" s="70"/>
      <c r="AV1996" s="114"/>
    </row>
    <row r="1997" spans="1:48" ht="22.5" customHeight="1" x14ac:dyDescent="0.25">
      <c r="A1997" s="93" t="str">
        <f t="shared" si="305"/>
        <v>1886.</v>
      </c>
      <c r="B1997" s="93">
        <v>4311</v>
      </c>
      <c r="C1997" s="227" t="s">
        <v>1006</v>
      </c>
      <c r="D1997" s="4">
        <v>1965</v>
      </c>
      <c r="E1997" s="9" t="s">
        <v>23</v>
      </c>
      <c r="F1997" s="4" t="s">
        <v>26</v>
      </c>
      <c r="G1997" s="10">
        <v>5</v>
      </c>
      <c r="H1997" s="10">
        <v>4</v>
      </c>
      <c r="I1997" s="26">
        <v>3960.6</v>
      </c>
      <c r="J1997" s="11">
        <v>2608.5</v>
      </c>
      <c r="K1997" s="26">
        <v>2608.5</v>
      </c>
      <c r="L1997" s="27">
        <v>205</v>
      </c>
      <c r="M1997" s="26">
        <f t="shared" si="304"/>
        <v>1601775</v>
      </c>
      <c r="N1997" s="11"/>
      <c r="O1997" s="6"/>
      <c r="P1997" s="11"/>
      <c r="Q1997" s="11">
        <f t="shared" ref="Q1997:Q2030" si="307">M1997</f>
        <v>1601775</v>
      </c>
      <c r="R1997" s="11">
        <f>1033382+568393</f>
        <v>1601775</v>
      </c>
      <c r="S1997" s="35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74"/>
      <c r="AG1997" s="29" t="s">
        <v>197</v>
      </c>
      <c r="AH1997" s="118"/>
      <c r="AI1997" s="170"/>
      <c r="AJ1997" s="182" t="s">
        <v>1401</v>
      </c>
      <c r="AK1997" s="182"/>
      <c r="AL1997" s="182"/>
      <c r="AM1997" s="182"/>
      <c r="AN1997" s="182"/>
      <c r="AO1997" s="70">
        <f>MAX(AO$26:AO1996)+1</f>
        <v>1886</v>
      </c>
      <c r="AP1997" s="70" t="s">
        <v>142</v>
      </c>
      <c r="AQ1997" s="70" t="str">
        <f t="shared" si="306"/>
        <v>1886.</v>
      </c>
      <c r="AS1997" s="70"/>
      <c r="AV1997" s="114"/>
    </row>
    <row r="1998" spans="1:48" ht="22.5" customHeight="1" x14ac:dyDescent="0.25">
      <c r="A1998" s="93" t="str">
        <f t="shared" si="305"/>
        <v>1887.</v>
      </c>
      <c r="B1998" s="93">
        <v>5027</v>
      </c>
      <c r="C1998" s="220" t="s">
        <v>2317</v>
      </c>
      <c r="D1998" s="4">
        <v>1965</v>
      </c>
      <c r="E1998" s="9" t="s">
        <v>23</v>
      </c>
      <c r="F1998" s="4" t="s">
        <v>24</v>
      </c>
      <c r="G1998" s="10">
        <v>5</v>
      </c>
      <c r="H1998" s="10">
        <v>6</v>
      </c>
      <c r="I1998" s="11">
        <v>4839.6000000000004</v>
      </c>
      <c r="J1998" s="11">
        <v>4839.6000000000004</v>
      </c>
      <c r="K1998" s="11">
        <v>4839.6000000000004</v>
      </c>
      <c r="L1998" s="35">
        <v>200</v>
      </c>
      <c r="M1998" s="11">
        <f t="shared" si="304"/>
        <v>1340000</v>
      </c>
      <c r="N1998" s="11"/>
      <c r="O1998" s="6"/>
      <c r="P1998" s="11"/>
      <c r="Q1998" s="11">
        <f t="shared" si="307"/>
        <v>1340000</v>
      </c>
      <c r="R1998" s="11">
        <v>1340000</v>
      </c>
      <c r="S1998" s="35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74"/>
      <c r="AG1998" s="29" t="s">
        <v>197</v>
      </c>
      <c r="AH1998" s="118"/>
      <c r="AI1998" s="95"/>
      <c r="AJ1998" s="182" t="s">
        <v>1393</v>
      </c>
      <c r="AK1998" s="182"/>
      <c r="AL1998" s="182"/>
      <c r="AM1998" s="182"/>
      <c r="AN1998" s="182"/>
      <c r="AO1998" s="70">
        <f>MAX(AO$26:AO1997)+1</f>
        <v>1887</v>
      </c>
      <c r="AP1998" s="70" t="s">
        <v>142</v>
      </c>
      <c r="AQ1998" s="70" t="str">
        <f t="shared" si="306"/>
        <v>1887.</v>
      </c>
      <c r="AS1998" s="70"/>
      <c r="AV1998" s="114"/>
    </row>
    <row r="1999" spans="1:48" ht="22.5" customHeight="1" x14ac:dyDescent="0.25">
      <c r="A1999" s="93" t="str">
        <f t="shared" si="305"/>
        <v>1888.</v>
      </c>
      <c r="B1999" s="93">
        <v>5287</v>
      </c>
      <c r="C1999" s="222" t="s">
        <v>1335</v>
      </c>
      <c r="D1999" s="4">
        <v>1965</v>
      </c>
      <c r="E1999" s="9" t="s">
        <v>23</v>
      </c>
      <c r="F1999" s="4" t="s">
        <v>24</v>
      </c>
      <c r="G1999" s="10">
        <v>5</v>
      </c>
      <c r="H1999" s="10">
        <v>3</v>
      </c>
      <c r="I1999" s="11">
        <v>2682.28</v>
      </c>
      <c r="J1999" s="11">
        <v>2460.58</v>
      </c>
      <c r="K1999" s="11">
        <v>2460.58</v>
      </c>
      <c r="L1999" s="35">
        <v>99</v>
      </c>
      <c r="M1999" s="11">
        <f t="shared" si="304"/>
        <v>830296.46</v>
      </c>
      <c r="N1999" s="11"/>
      <c r="O1999" s="6"/>
      <c r="P1999" s="11"/>
      <c r="Q1999" s="11">
        <f t="shared" si="307"/>
        <v>830296.46</v>
      </c>
      <c r="R1999" s="11">
        <v>735756.2</v>
      </c>
      <c r="S1999" s="35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74">
        <v>94540.26</v>
      </c>
      <c r="AG1999" s="29" t="s">
        <v>197</v>
      </c>
      <c r="AH1999" s="118"/>
      <c r="AI1999" s="170"/>
      <c r="AJ1999" s="182" t="s">
        <v>1393</v>
      </c>
      <c r="AK1999" s="182"/>
      <c r="AL1999" s="182"/>
      <c r="AM1999" s="182"/>
      <c r="AN1999" s="182"/>
      <c r="AO1999" s="70">
        <f>MAX(AO$26:AO1998)+1</f>
        <v>1888</v>
      </c>
      <c r="AP1999" s="70" t="s">
        <v>142</v>
      </c>
      <c r="AQ1999" s="70" t="str">
        <f t="shared" si="306"/>
        <v>1888.</v>
      </c>
      <c r="AS1999" s="70"/>
      <c r="AV1999" s="114"/>
    </row>
    <row r="2000" spans="1:48" ht="22.5" customHeight="1" x14ac:dyDescent="0.25">
      <c r="A2000" s="93" t="str">
        <f t="shared" si="305"/>
        <v>1889.</v>
      </c>
      <c r="B2000" s="93">
        <v>4435</v>
      </c>
      <c r="C2000" s="222" t="s">
        <v>1115</v>
      </c>
      <c r="D2000" s="4">
        <v>1966</v>
      </c>
      <c r="E2000" s="9" t="s">
        <v>23</v>
      </c>
      <c r="F2000" s="4" t="s">
        <v>26</v>
      </c>
      <c r="G2000" s="10">
        <v>5</v>
      </c>
      <c r="H2000" s="10">
        <v>4</v>
      </c>
      <c r="I2000" s="26">
        <v>3660.4</v>
      </c>
      <c r="J2000" s="11">
        <v>3660.4</v>
      </c>
      <c r="K2000" s="26">
        <v>3660.4</v>
      </c>
      <c r="L2000" s="27">
        <v>176</v>
      </c>
      <c r="M2000" s="11">
        <f t="shared" si="304"/>
        <v>2853541</v>
      </c>
      <c r="N2000" s="11"/>
      <c r="O2000" s="6"/>
      <c r="P2000" s="11"/>
      <c r="Q2000" s="11">
        <f t="shared" si="307"/>
        <v>2853541</v>
      </c>
      <c r="R2000" s="11"/>
      <c r="S2000" s="35"/>
      <c r="T2000" s="11"/>
      <c r="U2000" s="11">
        <v>1087</v>
      </c>
      <c r="V2000" s="11">
        <v>2853541</v>
      </c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74"/>
      <c r="AG2000" s="29" t="s">
        <v>197</v>
      </c>
      <c r="AH2000" s="118"/>
      <c r="AI2000" s="170"/>
      <c r="AJ2000" s="182"/>
      <c r="AK2000" s="182"/>
      <c r="AL2000" s="182"/>
      <c r="AM2000" s="182"/>
      <c r="AN2000" s="182"/>
      <c r="AO2000" s="70">
        <f>MAX(AO$26:AO1999)+1</f>
        <v>1889</v>
      </c>
      <c r="AP2000" s="70" t="s">
        <v>142</v>
      </c>
      <c r="AQ2000" s="70" t="str">
        <f t="shared" si="306"/>
        <v>1889.</v>
      </c>
      <c r="AS2000" s="70"/>
      <c r="AV2000" s="114"/>
    </row>
    <row r="2001" spans="1:48" ht="22.5" customHeight="1" x14ac:dyDescent="0.25">
      <c r="A2001" s="93" t="str">
        <f t="shared" si="305"/>
        <v>1890.</v>
      </c>
      <c r="B2001" s="93">
        <v>5351</v>
      </c>
      <c r="C2001" s="222" t="s">
        <v>1096</v>
      </c>
      <c r="D2001" s="4">
        <v>1966</v>
      </c>
      <c r="E2001" s="9" t="s">
        <v>23</v>
      </c>
      <c r="F2001" s="4" t="s">
        <v>26</v>
      </c>
      <c r="G2001" s="10">
        <v>5</v>
      </c>
      <c r="H2001" s="10">
        <v>5</v>
      </c>
      <c r="I2001" s="11">
        <v>4905.8</v>
      </c>
      <c r="J2001" s="11">
        <v>3231.5</v>
      </c>
      <c r="K2001" s="11">
        <v>3231.5</v>
      </c>
      <c r="L2001" s="35">
        <v>239</v>
      </c>
      <c r="M2001" s="11">
        <f t="shared" si="304"/>
        <v>1069731.58</v>
      </c>
      <c r="N2001" s="11"/>
      <c r="O2001" s="6"/>
      <c r="P2001" s="11"/>
      <c r="Q2001" s="11">
        <f t="shared" si="307"/>
        <v>1069731.58</v>
      </c>
      <c r="R2001" s="11">
        <v>1069731.58</v>
      </c>
      <c r="S2001" s="35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74"/>
      <c r="AG2001" s="29" t="s">
        <v>197</v>
      </c>
      <c r="AH2001" s="118"/>
      <c r="AI2001" s="170"/>
      <c r="AJ2001" s="182" t="s">
        <v>1395</v>
      </c>
      <c r="AK2001" s="182"/>
      <c r="AL2001" s="182"/>
      <c r="AM2001" s="182"/>
      <c r="AN2001" s="182"/>
      <c r="AO2001" s="70">
        <f>MAX(AO$26:AO2000)+1</f>
        <v>1890</v>
      </c>
      <c r="AP2001" s="70" t="s">
        <v>142</v>
      </c>
      <c r="AQ2001" s="70" t="str">
        <f t="shared" si="306"/>
        <v>1890.</v>
      </c>
      <c r="AS2001" s="70"/>
      <c r="AV2001" s="114"/>
    </row>
    <row r="2002" spans="1:48" ht="22.5" customHeight="1" x14ac:dyDescent="0.25">
      <c r="A2002" s="93" t="str">
        <f t="shared" si="305"/>
        <v>1891.</v>
      </c>
      <c r="B2002" s="93">
        <v>4432</v>
      </c>
      <c r="C2002" s="222" t="s">
        <v>1114</v>
      </c>
      <c r="D2002" s="4">
        <v>1966</v>
      </c>
      <c r="E2002" s="9" t="s">
        <v>23</v>
      </c>
      <c r="F2002" s="4" t="s">
        <v>24</v>
      </c>
      <c r="G2002" s="10">
        <v>5</v>
      </c>
      <c r="H2002" s="10">
        <v>4</v>
      </c>
      <c r="I2002" s="26">
        <v>3489.6</v>
      </c>
      <c r="J2002" s="26">
        <v>3240.5</v>
      </c>
      <c r="K2002" s="26">
        <v>3240.5</v>
      </c>
      <c r="L2002" s="27">
        <v>139</v>
      </c>
      <c r="M2002" s="26">
        <f t="shared" si="304"/>
        <v>766495</v>
      </c>
      <c r="N2002" s="11"/>
      <c r="O2002" s="6"/>
      <c r="P2002" s="11"/>
      <c r="Q2002" s="11">
        <f t="shared" si="307"/>
        <v>766495</v>
      </c>
      <c r="R2002" s="11"/>
      <c r="S2002" s="35"/>
      <c r="T2002" s="11"/>
      <c r="U2002" s="11"/>
      <c r="V2002" s="11"/>
      <c r="W2002" s="11">
        <v>891</v>
      </c>
      <c r="X2002" s="11">
        <v>766495</v>
      </c>
      <c r="Y2002" s="11"/>
      <c r="Z2002" s="11"/>
      <c r="AA2002" s="11"/>
      <c r="AB2002" s="11"/>
      <c r="AC2002" s="11"/>
      <c r="AD2002" s="11"/>
      <c r="AE2002" s="11"/>
      <c r="AF2002" s="74"/>
      <c r="AG2002" s="29" t="s">
        <v>197</v>
      </c>
      <c r="AH2002" s="118"/>
      <c r="AI2002" s="170"/>
      <c r="AJ2002" s="182"/>
      <c r="AK2002" s="182"/>
      <c r="AL2002" s="182"/>
      <c r="AM2002" s="182"/>
      <c r="AN2002" s="182"/>
      <c r="AO2002" s="70">
        <f>MAX(AO$26:AO2001)+1</f>
        <v>1891</v>
      </c>
      <c r="AP2002" s="70" t="s">
        <v>142</v>
      </c>
      <c r="AQ2002" s="70" t="str">
        <f t="shared" si="306"/>
        <v>1891.</v>
      </c>
      <c r="AS2002" s="70"/>
      <c r="AV2002" s="114"/>
    </row>
    <row r="2003" spans="1:48" ht="22.5" customHeight="1" x14ac:dyDescent="0.25">
      <c r="A2003" s="93" t="str">
        <f t="shared" si="305"/>
        <v>1892.</v>
      </c>
      <c r="B2003" s="93">
        <v>4645</v>
      </c>
      <c r="C2003" s="222" t="s">
        <v>1210</v>
      </c>
      <c r="D2003" s="4">
        <v>1966</v>
      </c>
      <c r="E2003" s="9" t="s">
        <v>23</v>
      </c>
      <c r="F2003" s="4" t="s">
        <v>24</v>
      </c>
      <c r="G2003" s="10">
        <v>5</v>
      </c>
      <c r="H2003" s="10">
        <v>3</v>
      </c>
      <c r="I2003" s="26">
        <v>2538.4</v>
      </c>
      <c r="J2003" s="26">
        <v>2538.4</v>
      </c>
      <c r="K2003" s="26">
        <v>2538.4</v>
      </c>
      <c r="L2003" s="27">
        <v>116</v>
      </c>
      <c r="M2003" s="26">
        <f t="shared" si="304"/>
        <v>2043928</v>
      </c>
      <c r="N2003" s="11"/>
      <c r="O2003" s="6"/>
      <c r="P2003" s="11"/>
      <c r="Q2003" s="11">
        <f t="shared" si="307"/>
        <v>2043928</v>
      </c>
      <c r="R2003" s="11"/>
      <c r="S2003" s="35"/>
      <c r="T2003" s="11"/>
      <c r="U2003" s="11"/>
      <c r="V2003" s="11"/>
      <c r="W2003" s="11">
        <v>693</v>
      </c>
      <c r="X2003" s="11">
        <v>2043928</v>
      </c>
      <c r="Y2003" s="11"/>
      <c r="Z2003" s="11"/>
      <c r="AA2003" s="11"/>
      <c r="AB2003" s="11"/>
      <c r="AC2003" s="11"/>
      <c r="AD2003" s="11"/>
      <c r="AE2003" s="11"/>
      <c r="AF2003" s="74"/>
      <c r="AG2003" s="29" t="s">
        <v>197</v>
      </c>
      <c r="AH2003" s="118"/>
      <c r="AI2003" s="170"/>
      <c r="AJ2003" s="182"/>
      <c r="AK2003" s="182"/>
      <c r="AL2003" s="182"/>
      <c r="AM2003" s="182"/>
      <c r="AN2003" s="182"/>
      <c r="AO2003" s="70">
        <f>MAX(AO$26:AO2002)+1</f>
        <v>1892</v>
      </c>
      <c r="AP2003" s="70" t="s">
        <v>142</v>
      </c>
      <c r="AQ2003" s="70" t="str">
        <f t="shared" si="306"/>
        <v>1892.</v>
      </c>
      <c r="AS2003" s="70"/>
      <c r="AV2003" s="114"/>
    </row>
    <row r="2004" spans="1:48" ht="22.5" customHeight="1" x14ac:dyDescent="0.25">
      <c r="A2004" s="93" t="str">
        <f t="shared" si="305"/>
        <v>1893.</v>
      </c>
      <c r="B2004" s="93">
        <v>4232</v>
      </c>
      <c r="C2004" s="222" t="s">
        <v>1323</v>
      </c>
      <c r="D2004" s="4">
        <v>1966</v>
      </c>
      <c r="E2004" s="4" t="s">
        <v>23</v>
      </c>
      <c r="F2004" s="4" t="s">
        <v>24</v>
      </c>
      <c r="G2004" s="4">
        <v>5</v>
      </c>
      <c r="H2004" s="4">
        <v>3</v>
      </c>
      <c r="I2004" s="18">
        <v>2525.6999999999998</v>
      </c>
      <c r="J2004" s="18">
        <v>1695.9</v>
      </c>
      <c r="K2004" s="18">
        <v>1695.9</v>
      </c>
      <c r="L2004" s="4">
        <v>54</v>
      </c>
      <c r="M2004" s="26">
        <f t="shared" si="304"/>
        <v>400000</v>
      </c>
      <c r="N2004" s="125"/>
      <c r="O2004" s="125"/>
      <c r="P2004" s="125"/>
      <c r="Q2004" s="11">
        <f t="shared" si="307"/>
        <v>400000</v>
      </c>
      <c r="R2004" s="11"/>
      <c r="S2004" s="124"/>
      <c r="T2004" s="125"/>
      <c r="U2004" s="11"/>
      <c r="V2004" s="11"/>
      <c r="W2004" s="11"/>
      <c r="X2004" s="11"/>
      <c r="Y2004" s="18"/>
      <c r="Z2004" s="18"/>
      <c r="AA2004" s="125"/>
      <c r="AB2004" s="125"/>
      <c r="AC2004" s="126"/>
      <c r="AD2004" s="126"/>
      <c r="AE2004" s="11">
        <v>400000</v>
      </c>
      <c r="AF2004" s="74"/>
      <c r="AG2004" s="29" t="s">
        <v>197</v>
      </c>
      <c r="AH2004" s="118"/>
      <c r="AI2004" s="164"/>
      <c r="AJ2004" s="89"/>
      <c r="AK2004" s="89"/>
      <c r="AL2004" s="89"/>
      <c r="AM2004" s="89"/>
      <c r="AN2004" s="89"/>
      <c r="AO2004" s="70">
        <f>MAX(AO$26:AO2003)+1</f>
        <v>1893</v>
      </c>
      <c r="AP2004" s="70" t="s">
        <v>142</v>
      </c>
      <c r="AQ2004" s="70" t="str">
        <f t="shared" si="306"/>
        <v>1893.</v>
      </c>
      <c r="AV2004" s="114"/>
    </row>
    <row r="2005" spans="1:48" ht="22.5" customHeight="1" x14ac:dyDescent="0.25">
      <c r="A2005" s="93" t="str">
        <f t="shared" si="305"/>
        <v>1894.</v>
      </c>
      <c r="B2005" s="93">
        <v>4693</v>
      </c>
      <c r="C2005" s="220" t="s">
        <v>1132</v>
      </c>
      <c r="D2005" s="4">
        <v>1966</v>
      </c>
      <c r="E2005" s="9" t="s">
        <v>23</v>
      </c>
      <c r="F2005" s="4" t="s">
        <v>26</v>
      </c>
      <c r="G2005" s="10">
        <v>5</v>
      </c>
      <c r="H2005" s="10">
        <v>5</v>
      </c>
      <c r="I2005" s="11">
        <v>3419.9</v>
      </c>
      <c r="J2005" s="11">
        <v>2178.1999999999998</v>
      </c>
      <c r="K2005" s="11">
        <v>2178.1999999999998</v>
      </c>
      <c r="L2005" s="35">
        <v>164</v>
      </c>
      <c r="M2005" s="11">
        <f t="shared" si="304"/>
        <v>842425.85</v>
      </c>
      <c r="N2005" s="11"/>
      <c r="O2005" s="6"/>
      <c r="P2005" s="11"/>
      <c r="Q2005" s="11">
        <f t="shared" si="307"/>
        <v>842425.85</v>
      </c>
      <c r="R2005" s="11"/>
      <c r="S2005" s="35"/>
      <c r="T2005" s="11"/>
      <c r="U2005" s="11"/>
      <c r="V2005" s="11"/>
      <c r="W2005" s="11"/>
      <c r="X2005" s="11"/>
      <c r="Y2005" s="11"/>
      <c r="Z2005" s="11"/>
      <c r="AA2005" s="11">
        <v>31.5</v>
      </c>
      <c r="AB2005" s="11">
        <v>467425.85</v>
      </c>
      <c r="AC2005" s="11"/>
      <c r="AD2005" s="11"/>
      <c r="AE2005" s="11">
        <v>375000</v>
      </c>
      <c r="AF2005" s="74"/>
      <c r="AG2005" s="29" t="s">
        <v>197</v>
      </c>
      <c r="AH2005" s="118"/>
      <c r="AI2005" s="95"/>
      <c r="AJ2005" s="89"/>
      <c r="AK2005" s="182"/>
      <c r="AL2005" s="182"/>
      <c r="AM2005" s="182"/>
      <c r="AN2005" s="182"/>
      <c r="AO2005" s="70">
        <f>MAX(AO$26:AO2004)+1</f>
        <v>1894</v>
      </c>
      <c r="AP2005" s="70" t="s">
        <v>142</v>
      </c>
      <c r="AQ2005" s="70" t="str">
        <f t="shared" si="306"/>
        <v>1894.</v>
      </c>
      <c r="AS2005" s="70"/>
      <c r="AV2005" s="114"/>
    </row>
    <row r="2006" spans="1:48" ht="22.5" customHeight="1" x14ac:dyDescent="0.25">
      <c r="A2006" s="93" t="str">
        <f t="shared" si="305"/>
        <v>1895.</v>
      </c>
      <c r="B2006" s="93">
        <v>4102</v>
      </c>
      <c r="C2006" s="220" t="s">
        <v>1336</v>
      </c>
      <c r="D2006" s="4">
        <v>1967</v>
      </c>
      <c r="E2006" s="9" t="s">
        <v>23</v>
      </c>
      <c r="F2006" s="4" t="s">
        <v>24</v>
      </c>
      <c r="G2006" s="10">
        <v>5</v>
      </c>
      <c r="H2006" s="10">
        <v>4</v>
      </c>
      <c r="I2006" s="11">
        <v>3508.2</v>
      </c>
      <c r="J2006" s="11">
        <v>3209.4</v>
      </c>
      <c r="K2006" s="11">
        <v>2535.3000000000002</v>
      </c>
      <c r="L2006" s="35">
        <v>119</v>
      </c>
      <c r="M2006" s="11">
        <f t="shared" si="304"/>
        <v>1332414</v>
      </c>
      <c r="N2006" s="11"/>
      <c r="O2006" s="6"/>
      <c r="P2006" s="11"/>
      <c r="Q2006" s="11">
        <f t="shared" si="307"/>
        <v>1332414</v>
      </c>
      <c r="R2006" s="11">
        <v>1332414</v>
      </c>
      <c r="S2006" s="35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74"/>
      <c r="AG2006" s="29" t="s">
        <v>197</v>
      </c>
      <c r="AH2006" s="118"/>
      <c r="AI2006" s="95"/>
      <c r="AJ2006" s="182" t="s">
        <v>1395</v>
      </c>
      <c r="AK2006" s="182"/>
      <c r="AL2006" s="182"/>
      <c r="AM2006" s="182"/>
      <c r="AN2006" s="182"/>
      <c r="AO2006" s="70">
        <f>MAX(AO$26:AO2005)+1</f>
        <v>1895</v>
      </c>
      <c r="AP2006" s="70" t="s">
        <v>142</v>
      </c>
      <c r="AQ2006" s="70" t="str">
        <f t="shared" si="306"/>
        <v>1895.</v>
      </c>
      <c r="AS2006" s="70"/>
      <c r="AV2006" s="114"/>
    </row>
    <row r="2007" spans="1:48" ht="22.5" customHeight="1" x14ac:dyDescent="0.25">
      <c r="A2007" s="93" t="str">
        <f t="shared" si="305"/>
        <v>1896.</v>
      </c>
      <c r="B2007" s="93">
        <v>5337</v>
      </c>
      <c r="C2007" s="222" t="s">
        <v>1177</v>
      </c>
      <c r="D2007" s="4">
        <v>1967</v>
      </c>
      <c r="E2007" s="9" t="s">
        <v>23</v>
      </c>
      <c r="F2007" s="4" t="s">
        <v>26</v>
      </c>
      <c r="G2007" s="10">
        <v>5</v>
      </c>
      <c r="H2007" s="10">
        <v>7</v>
      </c>
      <c r="I2007" s="26">
        <v>5173.8999999999996</v>
      </c>
      <c r="J2007" s="26">
        <v>5173.8999999999996</v>
      </c>
      <c r="K2007" s="26">
        <v>5173.8999999999996</v>
      </c>
      <c r="L2007" s="27">
        <v>234</v>
      </c>
      <c r="M2007" s="11">
        <f t="shared" si="304"/>
        <v>1350789</v>
      </c>
      <c r="N2007" s="11"/>
      <c r="O2007" s="6"/>
      <c r="P2007" s="11"/>
      <c r="Q2007" s="11">
        <f t="shared" si="307"/>
        <v>1350789</v>
      </c>
      <c r="R2007" s="11">
        <v>1350789</v>
      </c>
      <c r="S2007" s="35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74"/>
      <c r="AG2007" s="29" t="s">
        <v>197</v>
      </c>
      <c r="AH2007" s="118"/>
      <c r="AI2007" s="170"/>
      <c r="AJ2007" s="182" t="s">
        <v>1393</v>
      </c>
      <c r="AK2007" s="182"/>
      <c r="AL2007" s="182"/>
      <c r="AM2007" s="182"/>
      <c r="AN2007" s="182"/>
      <c r="AO2007" s="70">
        <f>MAX(AO$26:AO2006)+1</f>
        <v>1896</v>
      </c>
      <c r="AP2007" s="70" t="s">
        <v>142</v>
      </c>
      <c r="AQ2007" s="70" t="str">
        <f t="shared" si="306"/>
        <v>1896.</v>
      </c>
      <c r="AS2007" s="70"/>
      <c r="AV2007" s="114"/>
    </row>
    <row r="2008" spans="1:48" ht="22.5" customHeight="1" x14ac:dyDescent="0.25">
      <c r="A2008" s="93" t="str">
        <f t="shared" si="305"/>
        <v>1897.</v>
      </c>
      <c r="B2008" s="93">
        <v>4811</v>
      </c>
      <c r="C2008" s="222" t="s">
        <v>2335</v>
      </c>
      <c r="D2008" s="4">
        <v>1968</v>
      </c>
      <c r="E2008" s="9" t="s">
        <v>23</v>
      </c>
      <c r="F2008" s="4" t="s">
        <v>24</v>
      </c>
      <c r="G2008" s="10">
        <v>5</v>
      </c>
      <c r="H2008" s="10">
        <v>7</v>
      </c>
      <c r="I2008" s="26">
        <v>4825.8999999999996</v>
      </c>
      <c r="J2008" s="26">
        <v>4517.8999999999996</v>
      </c>
      <c r="K2008" s="26">
        <v>3174.7</v>
      </c>
      <c r="L2008" s="27">
        <v>204</v>
      </c>
      <c r="M2008" s="11">
        <f t="shared" si="304"/>
        <v>2962163</v>
      </c>
      <c r="N2008" s="11"/>
      <c r="O2008" s="6"/>
      <c r="P2008" s="11"/>
      <c r="Q2008" s="11">
        <f t="shared" si="307"/>
        <v>2962163</v>
      </c>
      <c r="R2008" s="11">
        <v>2962163</v>
      </c>
      <c r="S2008" s="35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74"/>
      <c r="AG2008" s="29" t="s">
        <v>197</v>
      </c>
      <c r="AH2008" s="118"/>
      <c r="AI2008" s="170"/>
      <c r="AJ2008" s="182" t="s">
        <v>1395</v>
      </c>
      <c r="AK2008" s="182"/>
      <c r="AL2008" s="182"/>
      <c r="AM2008" s="182"/>
      <c r="AN2008" s="182"/>
      <c r="AO2008" s="70">
        <f>MAX(AO$26:AO2007)+1</f>
        <v>1897</v>
      </c>
      <c r="AP2008" s="70" t="s">
        <v>142</v>
      </c>
      <c r="AQ2008" s="70" t="str">
        <f t="shared" si="306"/>
        <v>1897.</v>
      </c>
      <c r="AS2008" s="70"/>
      <c r="AV2008" s="114"/>
    </row>
    <row r="2009" spans="1:48" ht="22.5" customHeight="1" x14ac:dyDescent="0.25">
      <c r="A2009" s="93" t="str">
        <f t="shared" si="305"/>
        <v>1898.</v>
      </c>
      <c r="B2009" s="93">
        <v>5088</v>
      </c>
      <c r="C2009" s="226" t="s">
        <v>1073</v>
      </c>
      <c r="D2009" s="4">
        <v>1968</v>
      </c>
      <c r="E2009" s="9" t="s">
        <v>23</v>
      </c>
      <c r="F2009" s="4" t="s">
        <v>26</v>
      </c>
      <c r="G2009" s="10">
        <v>5</v>
      </c>
      <c r="H2009" s="10">
        <v>4</v>
      </c>
      <c r="I2009" s="11">
        <v>4225.1000000000004</v>
      </c>
      <c r="J2009" s="11">
        <v>2882.1</v>
      </c>
      <c r="K2009" s="11">
        <v>3882.1</v>
      </c>
      <c r="L2009" s="35">
        <v>180</v>
      </c>
      <c r="M2009" s="11">
        <f t="shared" si="304"/>
        <v>1077331</v>
      </c>
      <c r="N2009" s="11"/>
      <c r="O2009" s="6"/>
      <c r="P2009" s="11"/>
      <c r="Q2009" s="11">
        <f t="shared" si="307"/>
        <v>1077331</v>
      </c>
      <c r="R2009" s="11">
        <v>1077331</v>
      </c>
      <c r="S2009" s="35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74"/>
      <c r="AG2009" s="29" t="s">
        <v>197</v>
      </c>
      <c r="AH2009" s="118"/>
      <c r="AI2009" s="170"/>
      <c r="AJ2009" s="182" t="s">
        <v>1405</v>
      </c>
      <c r="AK2009" s="182"/>
      <c r="AL2009" s="182"/>
      <c r="AM2009" s="182"/>
      <c r="AN2009" s="182"/>
      <c r="AO2009" s="70">
        <f>MAX(AO$26:AO2008)+1</f>
        <v>1898</v>
      </c>
      <c r="AP2009" s="70" t="s">
        <v>142</v>
      </c>
      <c r="AQ2009" s="70" t="str">
        <f t="shared" si="306"/>
        <v>1898.</v>
      </c>
      <c r="AS2009" s="70"/>
      <c r="AV2009" s="114"/>
    </row>
    <row r="2010" spans="1:48" ht="22.5" customHeight="1" x14ac:dyDescent="0.25">
      <c r="A2010" s="93" t="str">
        <f t="shared" si="305"/>
        <v>1899.</v>
      </c>
      <c r="B2010" s="93">
        <v>4184</v>
      </c>
      <c r="C2010" s="226" t="s">
        <v>1425</v>
      </c>
      <c r="D2010" s="4">
        <v>1968</v>
      </c>
      <c r="E2010" s="9" t="s">
        <v>23</v>
      </c>
      <c r="F2010" s="4" t="s">
        <v>26</v>
      </c>
      <c r="G2010" s="10">
        <v>5</v>
      </c>
      <c r="H2010" s="10">
        <v>5</v>
      </c>
      <c r="I2010" s="26">
        <v>3423</v>
      </c>
      <c r="J2010" s="26">
        <v>1170.3</v>
      </c>
      <c r="K2010" s="26">
        <v>1170.3</v>
      </c>
      <c r="L2010" s="27">
        <v>176</v>
      </c>
      <c r="M2010" s="26">
        <f t="shared" si="304"/>
        <v>929378.68</v>
      </c>
      <c r="N2010" s="11"/>
      <c r="O2010" s="6"/>
      <c r="P2010" s="11"/>
      <c r="Q2010" s="11">
        <f t="shared" si="307"/>
        <v>929378.68</v>
      </c>
      <c r="R2010" s="11">
        <v>929378.68</v>
      </c>
      <c r="S2010" s="35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74"/>
      <c r="AG2010" s="29" t="s">
        <v>197</v>
      </c>
      <c r="AH2010" s="118"/>
      <c r="AI2010" s="170"/>
      <c r="AJ2010" s="182" t="s">
        <v>1393</v>
      </c>
      <c r="AK2010" s="182"/>
      <c r="AL2010" s="182"/>
      <c r="AM2010" s="182"/>
      <c r="AN2010" s="182"/>
      <c r="AO2010" s="70">
        <f>MAX(AO$26:AO2009)+1</f>
        <v>1899</v>
      </c>
      <c r="AP2010" s="70" t="s">
        <v>142</v>
      </c>
      <c r="AQ2010" s="70" t="str">
        <f t="shared" si="306"/>
        <v>1899.</v>
      </c>
      <c r="AS2010" s="70"/>
      <c r="AV2010" s="114"/>
    </row>
    <row r="2011" spans="1:48" ht="22.5" customHeight="1" x14ac:dyDescent="0.25">
      <c r="A2011" s="93" t="str">
        <f t="shared" si="305"/>
        <v>1900.</v>
      </c>
      <c r="B2011" s="93">
        <v>4613</v>
      </c>
      <c r="C2011" s="222" t="s">
        <v>1126</v>
      </c>
      <c r="D2011" s="4">
        <v>1968</v>
      </c>
      <c r="E2011" s="9" t="s">
        <v>23</v>
      </c>
      <c r="F2011" s="4" t="s">
        <v>26</v>
      </c>
      <c r="G2011" s="10">
        <v>5</v>
      </c>
      <c r="H2011" s="10">
        <v>5</v>
      </c>
      <c r="I2011" s="26">
        <v>4837</v>
      </c>
      <c r="J2011" s="26">
        <v>3164.6</v>
      </c>
      <c r="K2011" s="26">
        <v>3164.6</v>
      </c>
      <c r="L2011" s="27">
        <v>269</v>
      </c>
      <c r="M2011" s="26">
        <f t="shared" si="304"/>
        <v>850717</v>
      </c>
      <c r="N2011" s="11"/>
      <c r="O2011" s="6"/>
      <c r="P2011" s="11"/>
      <c r="Q2011" s="11">
        <f t="shared" si="307"/>
        <v>850717</v>
      </c>
      <c r="R2011" s="11">
        <v>850717</v>
      </c>
      <c r="S2011" s="35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74"/>
      <c r="AG2011" s="29" t="s">
        <v>197</v>
      </c>
      <c r="AH2011" s="118"/>
      <c r="AI2011" s="170"/>
      <c r="AJ2011" s="182" t="s">
        <v>1414</v>
      </c>
      <c r="AK2011" s="182"/>
      <c r="AL2011" s="182"/>
      <c r="AM2011" s="182"/>
      <c r="AN2011" s="182"/>
      <c r="AO2011" s="70">
        <f>MAX(AO$26:AO2010)+1</f>
        <v>1900</v>
      </c>
      <c r="AP2011" s="70" t="s">
        <v>142</v>
      </c>
      <c r="AQ2011" s="70" t="str">
        <f t="shared" si="306"/>
        <v>1900.</v>
      </c>
      <c r="AS2011" s="70"/>
      <c r="AV2011" s="114"/>
    </row>
    <row r="2012" spans="1:48" ht="22.5" customHeight="1" x14ac:dyDescent="0.25">
      <c r="A2012" s="93" t="str">
        <f t="shared" si="305"/>
        <v>1901.</v>
      </c>
      <c r="B2012" s="93">
        <v>4814</v>
      </c>
      <c r="C2012" s="226" t="s">
        <v>1056</v>
      </c>
      <c r="D2012" s="4">
        <v>1968</v>
      </c>
      <c r="E2012" s="9" t="s">
        <v>23</v>
      </c>
      <c r="F2012" s="4" t="s">
        <v>24</v>
      </c>
      <c r="G2012" s="10">
        <v>5</v>
      </c>
      <c r="H2012" s="10">
        <v>4</v>
      </c>
      <c r="I2012" s="26">
        <v>3344</v>
      </c>
      <c r="J2012" s="26">
        <v>3069</v>
      </c>
      <c r="K2012" s="26">
        <v>3069</v>
      </c>
      <c r="L2012" s="27">
        <v>141</v>
      </c>
      <c r="M2012" s="26">
        <f t="shared" si="304"/>
        <v>679002</v>
      </c>
      <c r="N2012" s="11"/>
      <c r="O2012" s="6"/>
      <c r="P2012" s="11"/>
      <c r="Q2012" s="11">
        <f t="shared" si="307"/>
        <v>679002</v>
      </c>
      <c r="R2012" s="11">
        <v>679002</v>
      </c>
      <c r="S2012" s="35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74"/>
      <c r="AG2012" s="29" t="s">
        <v>197</v>
      </c>
      <c r="AH2012" s="118"/>
      <c r="AI2012" s="170"/>
      <c r="AJ2012" s="182" t="s">
        <v>1393</v>
      </c>
      <c r="AK2012" s="182"/>
      <c r="AL2012" s="182"/>
      <c r="AM2012" s="182"/>
      <c r="AN2012" s="182"/>
      <c r="AO2012" s="70">
        <f>MAX(AO$26:AO2011)+1</f>
        <v>1901</v>
      </c>
      <c r="AP2012" s="70" t="s">
        <v>142</v>
      </c>
      <c r="AQ2012" s="70" t="str">
        <f t="shared" si="306"/>
        <v>1901.</v>
      </c>
      <c r="AS2012" s="70"/>
      <c r="AV2012" s="114"/>
    </row>
    <row r="2013" spans="1:48" ht="22.5" customHeight="1" x14ac:dyDescent="0.25">
      <c r="A2013" s="93" t="str">
        <f t="shared" si="305"/>
        <v>1902.</v>
      </c>
      <c r="B2013" s="93">
        <v>4451</v>
      </c>
      <c r="C2013" s="220" t="s">
        <v>1198</v>
      </c>
      <c r="D2013" s="4">
        <v>1969</v>
      </c>
      <c r="E2013" s="9" t="s">
        <v>23</v>
      </c>
      <c r="F2013" s="4" t="s">
        <v>24</v>
      </c>
      <c r="G2013" s="10">
        <v>5</v>
      </c>
      <c r="H2013" s="10">
        <v>4</v>
      </c>
      <c r="I2013" s="11">
        <v>3178.2</v>
      </c>
      <c r="J2013" s="11">
        <v>2468</v>
      </c>
      <c r="K2013" s="11">
        <v>2468</v>
      </c>
      <c r="L2013" s="35">
        <v>136</v>
      </c>
      <c r="M2013" s="11">
        <f t="shared" si="304"/>
        <v>1725022.65</v>
      </c>
      <c r="N2013" s="11"/>
      <c r="O2013" s="6"/>
      <c r="P2013" s="11"/>
      <c r="Q2013" s="11">
        <f t="shared" si="307"/>
        <v>1725022.65</v>
      </c>
      <c r="R2013" s="11">
        <f>1450251.65+274771</f>
        <v>1725022.65</v>
      </c>
      <c r="S2013" s="35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74"/>
      <c r="AG2013" s="29" t="s">
        <v>197</v>
      </c>
      <c r="AH2013" s="118"/>
      <c r="AI2013" s="95"/>
      <c r="AJ2013" s="182" t="s">
        <v>1401</v>
      </c>
      <c r="AK2013" s="182"/>
      <c r="AL2013" s="182"/>
      <c r="AM2013" s="182"/>
      <c r="AN2013" s="182"/>
      <c r="AO2013" s="70">
        <f>MAX(AO$26:AO2012)+1</f>
        <v>1902</v>
      </c>
      <c r="AP2013" s="70" t="s">
        <v>142</v>
      </c>
      <c r="AQ2013" s="70" t="str">
        <f t="shared" si="306"/>
        <v>1902.</v>
      </c>
      <c r="AS2013" s="70"/>
      <c r="AV2013" s="114"/>
    </row>
    <row r="2014" spans="1:48" ht="22.5" customHeight="1" x14ac:dyDescent="0.25">
      <c r="A2014" s="93" t="str">
        <f t="shared" si="305"/>
        <v>1903.</v>
      </c>
      <c r="B2014" s="93">
        <v>5100</v>
      </c>
      <c r="C2014" s="220" t="s">
        <v>953</v>
      </c>
      <c r="D2014" s="4">
        <v>1969</v>
      </c>
      <c r="E2014" s="9" t="s">
        <v>23</v>
      </c>
      <c r="F2014" s="4" t="s">
        <v>24</v>
      </c>
      <c r="G2014" s="10">
        <v>5</v>
      </c>
      <c r="H2014" s="10">
        <v>4</v>
      </c>
      <c r="I2014" s="11">
        <v>3324</v>
      </c>
      <c r="J2014" s="11">
        <v>3324</v>
      </c>
      <c r="K2014" s="11">
        <v>3324</v>
      </c>
      <c r="L2014" s="35">
        <v>159</v>
      </c>
      <c r="M2014" s="11">
        <f t="shared" si="304"/>
        <v>443558</v>
      </c>
      <c r="N2014" s="11"/>
      <c r="O2014" s="6"/>
      <c r="P2014" s="11"/>
      <c r="Q2014" s="11">
        <f t="shared" si="307"/>
        <v>443558</v>
      </c>
      <c r="R2014" s="11">
        <v>443558</v>
      </c>
      <c r="S2014" s="35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74"/>
      <c r="AG2014" s="29" t="s">
        <v>197</v>
      </c>
      <c r="AH2014" s="118"/>
      <c r="AI2014" s="95"/>
      <c r="AJ2014" s="182" t="s">
        <v>1405</v>
      </c>
      <c r="AK2014" s="182"/>
      <c r="AL2014" s="182"/>
      <c r="AM2014" s="182"/>
      <c r="AN2014" s="182"/>
      <c r="AO2014" s="70">
        <f>MAX(AO$26:AO2013)+1</f>
        <v>1903</v>
      </c>
      <c r="AP2014" s="70" t="s">
        <v>142</v>
      </c>
      <c r="AQ2014" s="70" t="str">
        <f t="shared" si="306"/>
        <v>1903.</v>
      </c>
      <c r="AS2014" s="70"/>
      <c r="AV2014" s="114"/>
    </row>
    <row r="2015" spans="1:48" ht="22.5" customHeight="1" x14ac:dyDescent="0.25">
      <c r="A2015" s="93" t="str">
        <f t="shared" si="305"/>
        <v>1904.</v>
      </c>
      <c r="B2015" s="93">
        <v>4214</v>
      </c>
      <c r="C2015" s="222" t="s">
        <v>1104</v>
      </c>
      <c r="D2015" s="4">
        <v>1969</v>
      </c>
      <c r="E2015" s="9" t="s">
        <v>23</v>
      </c>
      <c r="F2015" s="4" t="s">
        <v>26</v>
      </c>
      <c r="G2015" s="10">
        <v>5</v>
      </c>
      <c r="H2015" s="10">
        <v>5</v>
      </c>
      <c r="I2015" s="26">
        <v>4792.3</v>
      </c>
      <c r="J2015" s="26">
        <v>4792.3</v>
      </c>
      <c r="K2015" s="26">
        <v>4792.3</v>
      </c>
      <c r="L2015" s="27">
        <v>284</v>
      </c>
      <c r="M2015" s="26">
        <f t="shared" si="304"/>
        <v>1203786.25</v>
      </c>
      <c r="N2015" s="11"/>
      <c r="O2015" s="6"/>
      <c r="P2015" s="11"/>
      <c r="Q2015" s="11">
        <f t="shared" si="307"/>
        <v>1203786.25</v>
      </c>
      <c r="R2015" s="11">
        <v>1203786.25</v>
      </c>
      <c r="S2015" s="35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74"/>
      <c r="AG2015" s="29" t="s">
        <v>197</v>
      </c>
      <c r="AH2015" s="118"/>
      <c r="AI2015" s="170"/>
      <c r="AJ2015" s="182" t="s">
        <v>1393</v>
      </c>
      <c r="AK2015" s="182"/>
      <c r="AL2015" s="182"/>
      <c r="AM2015" s="182"/>
      <c r="AN2015" s="182"/>
      <c r="AO2015" s="70">
        <f>MAX(AO$26:AO2014)+1</f>
        <v>1904</v>
      </c>
      <c r="AP2015" s="70" t="s">
        <v>142</v>
      </c>
      <c r="AQ2015" s="70" t="str">
        <f t="shared" si="306"/>
        <v>1904.</v>
      </c>
      <c r="AS2015" s="70"/>
      <c r="AV2015" s="114"/>
    </row>
    <row r="2016" spans="1:48" ht="22.5" customHeight="1" x14ac:dyDescent="0.25">
      <c r="A2016" s="93" t="str">
        <f t="shared" si="305"/>
        <v>1905.</v>
      </c>
      <c r="B2016" s="93">
        <v>4799</v>
      </c>
      <c r="C2016" s="222" t="s">
        <v>1137</v>
      </c>
      <c r="D2016" s="4">
        <v>1970</v>
      </c>
      <c r="E2016" s="9" t="s">
        <v>23</v>
      </c>
      <c r="F2016" s="4" t="s">
        <v>24</v>
      </c>
      <c r="G2016" s="10">
        <v>5</v>
      </c>
      <c r="H2016" s="10">
        <v>6</v>
      </c>
      <c r="I2016" s="26">
        <v>4802.8</v>
      </c>
      <c r="J2016" s="11">
        <v>4448.8</v>
      </c>
      <c r="K2016" s="26">
        <v>4277.1000000000004</v>
      </c>
      <c r="L2016" s="27">
        <v>201</v>
      </c>
      <c r="M2016" s="26">
        <f t="shared" ref="M2016:M2079" si="308">R2016+T2016+V2016+X2016+Z2016+AB2016+AE2016+AF2016</f>
        <v>176102</v>
      </c>
      <c r="N2016" s="11"/>
      <c r="O2016" s="6"/>
      <c r="P2016" s="11"/>
      <c r="Q2016" s="11">
        <f t="shared" si="307"/>
        <v>176102</v>
      </c>
      <c r="R2016" s="11">
        <v>176102</v>
      </c>
      <c r="S2016" s="35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74"/>
      <c r="AG2016" s="29" t="s">
        <v>197</v>
      </c>
      <c r="AH2016" s="118"/>
      <c r="AI2016" s="170"/>
      <c r="AJ2016" s="182" t="s">
        <v>1396</v>
      </c>
      <c r="AK2016" s="182"/>
      <c r="AL2016" s="182"/>
      <c r="AM2016" s="182"/>
      <c r="AN2016" s="182"/>
      <c r="AO2016" s="70">
        <f>MAX(AO$26:AO2015)+1</f>
        <v>1905</v>
      </c>
      <c r="AP2016" s="70" t="s">
        <v>142</v>
      </c>
      <c r="AQ2016" s="70" t="str">
        <f t="shared" si="306"/>
        <v>1905.</v>
      </c>
      <c r="AS2016" s="70"/>
      <c r="AV2016" s="114"/>
    </row>
    <row r="2017" spans="1:157" ht="22.5" customHeight="1" x14ac:dyDescent="0.25">
      <c r="A2017" s="93" t="str">
        <f t="shared" si="305"/>
        <v>1906.</v>
      </c>
      <c r="B2017" s="93">
        <v>4599</v>
      </c>
      <c r="C2017" s="222" t="s">
        <v>1300</v>
      </c>
      <c r="D2017" s="4">
        <v>1970</v>
      </c>
      <c r="E2017" s="4" t="s">
        <v>23</v>
      </c>
      <c r="F2017" s="4" t="s">
        <v>24</v>
      </c>
      <c r="G2017" s="4">
        <v>5</v>
      </c>
      <c r="H2017" s="4">
        <v>8</v>
      </c>
      <c r="I2017" s="18">
        <v>2611.6</v>
      </c>
      <c r="J2017" s="18">
        <v>2311.6</v>
      </c>
      <c r="K2017" s="18">
        <v>2311.6</v>
      </c>
      <c r="L2017" s="4">
        <v>99</v>
      </c>
      <c r="M2017" s="11">
        <f t="shared" si="308"/>
        <v>2720792</v>
      </c>
      <c r="N2017" s="6"/>
      <c r="O2017" s="6"/>
      <c r="P2017" s="6"/>
      <c r="Q2017" s="11">
        <f t="shared" si="307"/>
        <v>2720792</v>
      </c>
      <c r="R2017" s="11"/>
      <c r="S2017" s="124"/>
      <c r="T2017" s="125"/>
      <c r="U2017" s="11">
        <v>1899</v>
      </c>
      <c r="V2017" s="11">
        <v>2720792</v>
      </c>
      <c r="W2017" s="11"/>
      <c r="X2017" s="11"/>
      <c r="Y2017" s="18"/>
      <c r="Z2017" s="18"/>
      <c r="AA2017" s="125"/>
      <c r="AB2017" s="125"/>
      <c r="AC2017" s="126"/>
      <c r="AD2017" s="126"/>
      <c r="AE2017" s="11"/>
      <c r="AF2017" s="74"/>
      <c r="AG2017" s="29" t="s">
        <v>197</v>
      </c>
      <c r="AH2017" s="118"/>
      <c r="AI2017" s="164"/>
      <c r="AJ2017" s="89"/>
      <c r="AK2017" s="89"/>
      <c r="AL2017" s="89"/>
      <c r="AM2017" s="89"/>
      <c r="AN2017" s="89"/>
      <c r="AO2017" s="70">
        <f>MAX(AO$26:AO2016)+1</f>
        <v>1906</v>
      </c>
      <c r="AP2017" s="70" t="s">
        <v>142</v>
      </c>
      <c r="AQ2017" s="70" t="str">
        <f t="shared" si="306"/>
        <v>1906.</v>
      </c>
      <c r="AV2017" s="114"/>
    </row>
    <row r="2018" spans="1:157" ht="22.5" customHeight="1" x14ac:dyDescent="0.25">
      <c r="A2018" s="93" t="str">
        <f t="shared" si="305"/>
        <v>1907.</v>
      </c>
      <c r="B2018" s="93">
        <v>4792</v>
      </c>
      <c r="C2018" s="226" t="s">
        <v>1055</v>
      </c>
      <c r="D2018" s="4">
        <v>1970</v>
      </c>
      <c r="E2018" s="9" t="s">
        <v>23</v>
      </c>
      <c r="F2018" s="4" t="s">
        <v>24</v>
      </c>
      <c r="G2018" s="10">
        <v>5</v>
      </c>
      <c r="H2018" s="10">
        <v>6</v>
      </c>
      <c r="I2018" s="26">
        <v>5155.3</v>
      </c>
      <c r="J2018" s="26">
        <v>3749.4</v>
      </c>
      <c r="K2018" s="26">
        <v>3749.4</v>
      </c>
      <c r="L2018" s="27">
        <v>179</v>
      </c>
      <c r="M2018" s="26">
        <f t="shared" si="308"/>
        <v>1626031</v>
      </c>
      <c r="N2018" s="11"/>
      <c r="O2018" s="6"/>
      <c r="P2018" s="11"/>
      <c r="Q2018" s="11">
        <f t="shared" si="307"/>
        <v>1626031</v>
      </c>
      <c r="R2018" s="11">
        <f>382141+1243890</f>
        <v>1626031</v>
      </c>
      <c r="S2018" s="35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74"/>
      <c r="AG2018" s="29" t="s">
        <v>197</v>
      </c>
      <c r="AH2018" s="118"/>
      <c r="AI2018" s="170"/>
      <c r="AJ2018" s="182" t="s">
        <v>1394</v>
      </c>
      <c r="AK2018" s="182"/>
      <c r="AL2018" s="182"/>
      <c r="AM2018" s="182"/>
      <c r="AN2018" s="182"/>
      <c r="AO2018" s="70">
        <f>MAX(AO$26:AO2017)+1</f>
        <v>1907</v>
      </c>
      <c r="AP2018" s="70" t="s">
        <v>142</v>
      </c>
      <c r="AQ2018" s="70" t="str">
        <f t="shared" si="306"/>
        <v>1907.</v>
      </c>
      <c r="AS2018" s="70"/>
      <c r="AV2018" s="114"/>
    </row>
    <row r="2019" spans="1:157" ht="22.5" customHeight="1" x14ac:dyDescent="0.25">
      <c r="A2019" s="93" t="str">
        <f t="shared" si="305"/>
        <v>1908.</v>
      </c>
      <c r="B2019" s="93">
        <v>5227</v>
      </c>
      <c r="C2019" s="222" t="s">
        <v>1170</v>
      </c>
      <c r="D2019" s="4">
        <v>1970</v>
      </c>
      <c r="E2019" s="9" t="s">
        <v>23</v>
      </c>
      <c r="F2019" s="4" t="s">
        <v>24</v>
      </c>
      <c r="G2019" s="10">
        <v>5</v>
      </c>
      <c r="H2019" s="10">
        <v>4</v>
      </c>
      <c r="I2019" s="26">
        <v>3356.7</v>
      </c>
      <c r="J2019" s="26">
        <v>2277.3000000000002</v>
      </c>
      <c r="K2019" s="26">
        <v>2277.3000000000002</v>
      </c>
      <c r="L2019" s="27">
        <v>162</v>
      </c>
      <c r="M2019" s="11">
        <f t="shared" si="308"/>
        <v>650476</v>
      </c>
      <c r="N2019" s="11"/>
      <c r="O2019" s="6"/>
      <c r="P2019" s="11"/>
      <c r="Q2019" s="11">
        <f t="shared" si="307"/>
        <v>650476</v>
      </c>
      <c r="R2019" s="11">
        <v>650476</v>
      </c>
      <c r="S2019" s="35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74"/>
      <c r="AG2019" s="29" t="s">
        <v>197</v>
      </c>
      <c r="AH2019" s="118"/>
      <c r="AI2019" s="170"/>
      <c r="AJ2019" s="182" t="s">
        <v>1393</v>
      </c>
      <c r="AK2019" s="182"/>
      <c r="AL2019" s="182"/>
      <c r="AM2019" s="182"/>
      <c r="AN2019" s="182"/>
      <c r="AO2019" s="70">
        <f>MAX(AO$26:AO2018)+1</f>
        <v>1908</v>
      </c>
      <c r="AP2019" s="70" t="s">
        <v>142</v>
      </c>
      <c r="AQ2019" s="70" t="str">
        <f t="shared" si="306"/>
        <v>1908.</v>
      </c>
      <c r="AS2019" s="70"/>
      <c r="AV2019" s="114"/>
    </row>
    <row r="2020" spans="1:157" ht="22.5" customHeight="1" x14ac:dyDescent="0.25">
      <c r="A2020" s="93" t="str">
        <f t="shared" si="305"/>
        <v>1909.</v>
      </c>
      <c r="B2020" s="93">
        <v>5248</v>
      </c>
      <c r="C2020" s="222" t="s">
        <v>1174</v>
      </c>
      <c r="D2020" s="4">
        <v>1970</v>
      </c>
      <c r="E2020" s="9" t="s">
        <v>23</v>
      </c>
      <c r="F2020" s="4" t="s">
        <v>26</v>
      </c>
      <c r="G2020" s="10">
        <v>5</v>
      </c>
      <c r="H2020" s="10">
        <v>4</v>
      </c>
      <c r="I2020" s="26">
        <v>3832.1</v>
      </c>
      <c r="J2020" s="26">
        <v>2560.3000000000002</v>
      </c>
      <c r="K2020" s="26">
        <v>2560.3000000000002</v>
      </c>
      <c r="L2020" s="27">
        <v>207</v>
      </c>
      <c r="M2020" s="26">
        <f t="shared" si="308"/>
        <v>1021117</v>
      </c>
      <c r="N2020" s="11"/>
      <c r="O2020" s="6"/>
      <c r="P2020" s="11"/>
      <c r="Q2020" s="11">
        <f t="shared" si="307"/>
        <v>1021117</v>
      </c>
      <c r="R2020" s="11"/>
      <c r="S2020" s="35"/>
      <c r="T2020" s="11"/>
      <c r="U2020" s="11">
        <v>964.8</v>
      </c>
      <c r="V2020" s="11">
        <v>1021117</v>
      </c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74"/>
      <c r="AG2020" s="29" t="s">
        <v>197</v>
      </c>
      <c r="AH2020" s="118"/>
      <c r="AI2020" s="170"/>
      <c r="AJ2020" s="182"/>
      <c r="AK2020" s="182"/>
      <c r="AL2020" s="182"/>
      <c r="AM2020" s="182"/>
      <c r="AN2020" s="182"/>
      <c r="AO2020" s="70">
        <f>MAX(AO$26:AO2019)+1</f>
        <v>1909</v>
      </c>
      <c r="AP2020" s="70" t="s">
        <v>142</v>
      </c>
      <c r="AQ2020" s="70" t="str">
        <f t="shared" si="306"/>
        <v>1909.</v>
      </c>
      <c r="AS2020" s="70"/>
      <c r="AV2020" s="114"/>
    </row>
    <row r="2021" spans="1:157" ht="22.5" customHeight="1" x14ac:dyDescent="0.25">
      <c r="A2021" s="93" t="str">
        <f t="shared" si="305"/>
        <v>1910.</v>
      </c>
      <c r="B2021" s="93">
        <v>4164</v>
      </c>
      <c r="C2021" s="226" t="s">
        <v>998</v>
      </c>
      <c r="D2021" s="4">
        <v>1971</v>
      </c>
      <c r="E2021" s="9" t="s">
        <v>23</v>
      </c>
      <c r="F2021" s="4" t="s">
        <v>24</v>
      </c>
      <c r="G2021" s="10">
        <v>5</v>
      </c>
      <c r="H2021" s="10">
        <v>2</v>
      </c>
      <c r="I2021" s="26">
        <v>1721.2</v>
      </c>
      <c r="J2021" s="11">
        <v>1135.9000000000001</v>
      </c>
      <c r="K2021" s="26">
        <v>1135.9000000000001</v>
      </c>
      <c r="L2021" s="27">
        <v>89</v>
      </c>
      <c r="M2021" s="26">
        <f t="shared" si="308"/>
        <v>313672</v>
      </c>
      <c r="N2021" s="11"/>
      <c r="O2021" s="6"/>
      <c r="P2021" s="11"/>
      <c r="Q2021" s="11">
        <f t="shared" si="307"/>
        <v>313672</v>
      </c>
      <c r="R2021" s="11">
        <v>313672</v>
      </c>
      <c r="S2021" s="35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74"/>
      <c r="AG2021" s="29" t="s">
        <v>197</v>
      </c>
      <c r="AH2021" s="118"/>
      <c r="AI2021" s="170"/>
      <c r="AJ2021" s="182" t="s">
        <v>1396</v>
      </c>
      <c r="AK2021" s="182"/>
      <c r="AL2021" s="182"/>
      <c r="AM2021" s="182"/>
      <c r="AN2021" s="182"/>
      <c r="AO2021" s="70">
        <f>MAX(AO$26:AO2020)+1</f>
        <v>1910</v>
      </c>
      <c r="AP2021" s="70" t="s">
        <v>142</v>
      </c>
      <c r="AQ2021" s="70" t="str">
        <f t="shared" si="306"/>
        <v>1910.</v>
      </c>
      <c r="AS2021" s="70"/>
      <c r="AV2021" s="114"/>
    </row>
    <row r="2022" spans="1:157" ht="22.5" customHeight="1" x14ac:dyDescent="0.25">
      <c r="A2022" s="93" t="str">
        <f t="shared" si="305"/>
        <v>1911.</v>
      </c>
      <c r="B2022" s="93">
        <v>4416</v>
      </c>
      <c r="C2022" s="226" t="s">
        <v>1019</v>
      </c>
      <c r="D2022" s="4">
        <v>1971</v>
      </c>
      <c r="E2022" s="9" t="s">
        <v>23</v>
      </c>
      <c r="F2022" s="4" t="s">
        <v>24</v>
      </c>
      <c r="G2022" s="10">
        <v>5</v>
      </c>
      <c r="H2022" s="10">
        <v>8</v>
      </c>
      <c r="I2022" s="26">
        <v>6724.7</v>
      </c>
      <c r="J2022" s="11">
        <v>6174.6</v>
      </c>
      <c r="K2022" s="26">
        <v>4777.3</v>
      </c>
      <c r="L2022" s="27">
        <v>227</v>
      </c>
      <c r="M2022" s="26">
        <f t="shared" si="308"/>
        <v>3904150.4</v>
      </c>
      <c r="N2022" s="11"/>
      <c r="O2022" s="6"/>
      <c r="P2022" s="11"/>
      <c r="Q2022" s="11">
        <f t="shared" si="307"/>
        <v>3904150.4</v>
      </c>
      <c r="R2022" s="11">
        <v>3904150.4</v>
      </c>
      <c r="S2022" s="35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74"/>
      <c r="AG2022" s="29" t="s">
        <v>197</v>
      </c>
      <c r="AH2022" s="118"/>
      <c r="AI2022" s="170"/>
      <c r="AJ2022" s="182" t="s">
        <v>1395</v>
      </c>
      <c r="AK2022" s="182"/>
      <c r="AL2022" s="182"/>
      <c r="AM2022" s="182"/>
      <c r="AN2022" s="182"/>
      <c r="AO2022" s="70">
        <f>MAX(AO$26:AO2021)+1</f>
        <v>1911</v>
      </c>
      <c r="AP2022" s="70" t="s">
        <v>142</v>
      </c>
      <c r="AQ2022" s="70" t="str">
        <f t="shared" si="306"/>
        <v>1911.</v>
      </c>
      <c r="AS2022" s="70"/>
      <c r="AV2022" s="114"/>
    </row>
    <row r="2023" spans="1:157" ht="22.5" customHeight="1" x14ac:dyDescent="0.25">
      <c r="A2023" s="93" t="str">
        <f t="shared" si="305"/>
        <v>1912.</v>
      </c>
      <c r="B2023" s="93">
        <v>4250</v>
      </c>
      <c r="C2023" s="220" t="s">
        <v>830</v>
      </c>
      <c r="D2023" s="4">
        <v>1971</v>
      </c>
      <c r="E2023" s="9" t="s">
        <v>23</v>
      </c>
      <c r="F2023" s="4" t="s">
        <v>26</v>
      </c>
      <c r="G2023" s="10">
        <v>5</v>
      </c>
      <c r="H2023" s="10">
        <v>4</v>
      </c>
      <c r="I2023" s="11">
        <v>3596.5</v>
      </c>
      <c r="J2023" s="11">
        <v>3266.5</v>
      </c>
      <c r="K2023" s="11">
        <v>3266.5</v>
      </c>
      <c r="L2023" s="35">
        <v>180</v>
      </c>
      <c r="M2023" s="11">
        <f t="shared" si="308"/>
        <v>896431</v>
      </c>
      <c r="N2023" s="11"/>
      <c r="O2023" s="6"/>
      <c r="P2023" s="11"/>
      <c r="Q2023" s="11">
        <f t="shared" si="307"/>
        <v>896431</v>
      </c>
      <c r="R2023" s="11"/>
      <c r="S2023" s="35"/>
      <c r="T2023" s="11"/>
      <c r="U2023" s="11">
        <v>946</v>
      </c>
      <c r="V2023" s="11">
        <v>896431</v>
      </c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74"/>
      <c r="AG2023" s="29" t="s">
        <v>197</v>
      </c>
      <c r="AH2023" s="118"/>
      <c r="AI2023" s="95"/>
      <c r="AJ2023" s="182"/>
      <c r="AK2023" s="182"/>
      <c r="AL2023" s="182"/>
      <c r="AM2023" s="182"/>
      <c r="AN2023" s="182"/>
      <c r="AO2023" s="70">
        <f>MAX(AO$26:AO2022)+1</f>
        <v>1912</v>
      </c>
      <c r="AP2023" s="70" t="s">
        <v>142</v>
      </c>
      <c r="AQ2023" s="70" t="str">
        <f t="shared" si="306"/>
        <v>1912.</v>
      </c>
      <c r="AS2023" s="70"/>
      <c r="AV2023" s="114"/>
    </row>
    <row r="2024" spans="1:157" ht="22.5" customHeight="1" x14ac:dyDescent="0.25">
      <c r="A2024" s="93" t="str">
        <f t="shared" si="305"/>
        <v>1913.</v>
      </c>
      <c r="B2024" s="93">
        <v>4781</v>
      </c>
      <c r="C2024" s="222" t="s">
        <v>864</v>
      </c>
      <c r="D2024" s="4">
        <v>1971</v>
      </c>
      <c r="E2024" s="9" t="s">
        <v>23</v>
      </c>
      <c r="F2024" s="4" t="s">
        <v>26</v>
      </c>
      <c r="G2024" s="10">
        <v>5</v>
      </c>
      <c r="H2024" s="10">
        <v>6</v>
      </c>
      <c r="I2024" s="26">
        <v>5669.5</v>
      </c>
      <c r="J2024" s="11">
        <v>3764</v>
      </c>
      <c r="K2024" s="26">
        <v>3764</v>
      </c>
      <c r="L2024" s="27">
        <v>280</v>
      </c>
      <c r="M2024" s="26">
        <f t="shared" si="308"/>
        <v>4264717.29</v>
      </c>
      <c r="N2024" s="11"/>
      <c r="O2024" s="6"/>
      <c r="P2024" s="11"/>
      <c r="Q2024" s="11">
        <f t="shared" si="307"/>
        <v>4264717.29</v>
      </c>
      <c r="R2024" s="11">
        <v>1565595</v>
      </c>
      <c r="S2024" s="35"/>
      <c r="T2024" s="11"/>
      <c r="U2024" s="11"/>
      <c r="V2024" s="11"/>
      <c r="W2024" s="11"/>
      <c r="X2024" s="11"/>
      <c r="Y2024" s="11">
        <v>107.4</v>
      </c>
      <c r="Z2024" s="11">
        <v>2405130.7000000002</v>
      </c>
      <c r="AA2024" s="11">
        <v>113.4</v>
      </c>
      <c r="AB2024" s="11">
        <v>293991.59000000003</v>
      </c>
      <c r="AC2024" s="11"/>
      <c r="AD2024" s="11"/>
      <c r="AE2024" s="11"/>
      <c r="AF2024" s="74"/>
      <c r="AG2024" s="29" t="s">
        <v>197</v>
      </c>
      <c r="AH2024" s="118"/>
      <c r="AI2024" s="170"/>
      <c r="AJ2024" s="182" t="s">
        <v>1395</v>
      </c>
      <c r="AK2024" s="182"/>
      <c r="AL2024" s="182"/>
      <c r="AM2024" s="182"/>
      <c r="AN2024" s="182"/>
      <c r="AO2024" s="70">
        <f>MAX(AO$26:AO2023)+1</f>
        <v>1913</v>
      </c>
      <c r="AP2024" s="70" t="s">
        <v>142</v>
      </c>
      <c r="AQ2024" s="70" t="str">
        <f t="shared" si="306"/>
        <v>1913.</v>
      </c>
      <c r="AS2024" s="70"/>
      <c r="AV2024" s="114"/>
    </row>
    <row r="2025" spans="1:157" ht="22.5" customHeight="1" x14ac:dyDescent="0.25">
      <c r="A2025" s="93" t="str">
        <f t="shared" si="305"/>
        <v>1914.</v>
      </c>
      <c r="B2025" s="93">
        <v>5186</v>
      </c>
      <c r="C2025" s="222" t="s">
        <v>1168</v>
      </c>
      <c r="D2025" s="4">
        <v>1971</v>
      </c>
      <c r="E2025" s="9" t="s">
        <v>23</v>
      </c>
      <c r="F2025" s="4" t="s">
        <v>24</v>
      </c>
      <c r="G2025" s="10">
        <v>5</v>
      </c>
      <c r="H2025" s="10">
        <v>6</v>
      </c>
      <c r="I2025" s="26">
        <v>4864.99</v>
      </c>
      <c r="J2025" s="11">
        <v>4404.7</v>
      </c>
      <c r="K2025" s="26">
        <v>4323.6000000000004</v>
      </c>
      <c r="L2025" s="27">
        <v>215</v>
      </c>
      <c r="M2025" s="26">
        <f t="shared" si="308"/>
        <v>927278.88</v>
      </c>
      <c r="N2025" s="11"/>
      <c r="O2025" s="6"/>
      <c r="P2025" s="11"/>
      <c r="Q2025" s="11">
        <f t="shared" si="307"/>
        <v>927278.88</v>
      </c>
      <c r="R2025" s="11">
        <v>927278.88</v>
      </c>
      <c r="S2025" s="35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74"/>
      <c r="AG2025" s="29" t="s">
        <v>197</v>
      </c>
      <c r="AH2025" s="118"/>
      <c r="AI2025" s="170"/>
      <c r="AJ2025" s="182" t="s">
        <v>1405</v>
      </c>
      <c r="AK2025" s="182"/>
      <c r="AL2025" s="182"/>
      <c r="AM2025" s="182"/>
      <c r="AN2025" s="182"/>
      <c r="AO2025" s="70">
        <f>MAX(AO$26:AO2024)+1</f>
        <v>1914</v>
      </c>
      <c r="AP2025" s="70" t="s">
        <v>142</v>
      </c>
      <c r="AQ2025" s="70" t="str">
        <f t="shared" si="306"/>
        <v>1914.</v>
      </c>
      <c r="AS2025" s="70"/>
      <c r="AV2025" s="114"/>
    </row>
    <row r="2026" spans="1:157" ht="22.5" customHeight="1" x14ac:dyDescent="0.25">
      <c r="A2026" s="93" t="str">
        <f t="shared" si="305"/>
        <v>1915.</v>
      </c>
      <c r="B2026" s="93">
        <v>4989</v>
      </c>
      <c r="C2026" s="220" t="s">
        <v>948</v>
      </c>
      <c r="D2026" s="4">
        <v>1971</v>
      </c>
      <c r="E2026" s="9" t="s">
        <v>23</v>
      </c>
      <c r="F2026" s="4" t="s">
        <v>26</v>
      </c>
      <c r="G2026" s="10">
        <v>5</v>
      </c>
      <c r="H2026" s="10">
        <v>3</v>
      </c>
      <c r="I2026" s="11">
        <v>2062.8000000000002</v>
      </c>
      <c r="J2026" s="11">
        <v>2062.8000000000002</v>
      </c>
      <c r="K2026" s="11">
        <v>2062.8000000000002</v>
      </c>
      <c r="L2026" s="35">
        <v>81</v>
      </c>
      <c r="M2026" s="11">
        <f t="shared" si="308"/>
        <v>1327600</v>
      </c>
      <c r="N2026" s="11"/>
      <c r="O2026" s="6"/>
      <c r="P2026" s="11"/>
      <c r="Q2026" s="11">
        <f t="shared" si="307"/>
        <v>1327600</v>
      </c>
      <c r="R2026" s="11"/>
      <c r="S2026" s="35"/>
      <c r="T2026" s="11"/>
      <c r="U2026" s="11">
        <v>568</v>
      </c>
      <c r="V2026" s="11">
        <v>1327600</v>
      </c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74"/>
      <c r="AG2026" s="29" t="s">
        <v>197</v>
      </c>
      <c r="AH2026" s="118"/>
      <c r="AI2026" s="95"/>
      <c r="AJ2026" s="182"/>
      <c r="AK2026" s="182"/>
      <c r="AL2026" s="182"/>
      <c r="AM2026" s="182"/>
      <c r="AN2026" s="182"/>
      <c r="AO2026" s="70">
        <f>MAX(AO$26:AO2025)+1</f>
        <v>1915</v>
      </c>
      <c r="AP2026" s="70" t="s">
        <v>142</v>
      </c>
      <c r="AQ2026" s="70" t="str">
        <f t="shared" si="306"/>
        <v>1915.</v>
      </c>
      <c r="AS2026" s="70"/>
      <c r="AV2026" s="114"/>
    </row>
    <row r="2027" spans="1:157" ht="22.5" customHeight="1" x14ac:dyDescent="0.25">
      <c r="A2027" s="93" t="str">
        <f t="shared" si="305"/>
        <v>1916.</v>
      </c>
      <c r="B2027" s="93">
        <v>4604</v>
      </c>
      <c r="C2027" s="226" t="s">
        <v>1040</v>
      </c>
      <c r="D2027" s="4">
        <v>1971</v>
      </c>
      <c r="E2027" s="9" t="s">
        <v>23</v>
      </c>
      <c r="F2027" s="4" t="s">
        <v>24</v>
      </c>
      <c r="G2027" s="10">
        <v>5</v>
      </c>
      <c r="H2027" s="10">
        <v>6</v>
      </c>
      <c r="I2027" s="26">
        <v>4495.8999999999996</v>
      </c>
      <c r="J2027" s="26">
        <v>3036.2</v>
      </c>
      <c r="K2027" s="26">
        <v>3036.2</v>
      </c>
      <c r="L2027" s="27">
        <v>183</v>
      </c>
      <c r="M2027" s="26">
        <f t="shared" si="308"/>
        <v>831496</v>
      </c>
      <c r="N2027" s="11"/>
      <c r="O2027" s="6"/>
      <c r="P2027" s="11"/>
      <c r="Q2027" s="11">
        <f t="shared" si="307"/>
        <v>831496</v>
      </c>
      <c r="R2027" s="11">
        <v>831496</v>
      </c>
      <c r="S2027" s="35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74"/>
      <c r="AG2027" s="29" t="s">
        <v>197</v>
      </c>
      <c r="AH2027" s="118"/>
      <c r="AI2027" s="170"/>
      <c r="AJ2027" s="182" t="s">
        <v>1396</v>
      </c>
      <c r="AK2027" s="182"/>
      <c r="AL2027" s="182"/>
      <c r="AM2027" s="182"/>
      <c r="AN2027" s="182"/>
      <c r="AO2027" s="70">
        <f>MAX(AO$26:AO2026)+1</f>
        <v>1916</v>
      </c>
      <c r="AP2027" s="70" t="s">
        <v>142</v>
      </c>
      <c r="AQ2027" s="70" t="str">
        <f t="shared" si="306"/>
        <v>1916.</v>
      </c>
      <c r="AS2027" s="70"/>
      <c r="AV2027" s="114"/>
    </row>
    <row r="2028" spans="1:157" ht="22.5" customHeight="1" x14ac:dyDescent="0.25">
      <c r="A2028" s="93" t="str">
        <f t="shared" ref="A2028:A2063" si="309">AQ2028</f>
        <v>1917.</v>
      </c>
      <c r="B2028" s="93">
        <v>5089</v>
      </c>
      <c r="C2028" s="222" t="s">
        <v>1074</v>
      </c>
      <c r="D2028" s="4">
        <v>1972</v>
      </c>
      <c r="E2028" s="9" t="s">
        <v>23</v>
      </c>
      <c r="F2028" s="4" t="s">
        <v>26</v>
      </c>
      <c r="G2028" s="10">
        <v>5</v>
      </c>
      <c r="H2028" s="10">
        <v>6</v>
      </c>
      <c r="I2028" s="11">
        <v>5394.8</v>
      </c>
      <c r="J2028" s="11">
        <v>4912.6000000000004</v>
      </c>
      <c r="K2028" s="11">
        <v>3759.2</v>
      </c>
      <c r="L2028" s="35">
        <v>176</v>
      </c>
      <c r="M2028" s="11">
        <f t="shared" si="308"/>
        <v>3837997</v>
      </c>
      <c r="N2028" s="11"/>
      <c r="O2028" s="6"/>
      <c r="P2028" s="11"/>
      <c r="Q2028" s="11">
        <f t="shared" si="307"/>
        <v>3837997</v>
      </c>
      <c r="R2028" s="11"/>
      <c r="S2028" s="35"/>
      <c r="T2028" s="11"/>
      <c r="U2028" s="11">
        <v>1293</v>
      </c>
      <c r="V2028" s="11">
        <v>3837997</v>
      </c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74"/>
      <c r="AG2028" s="29" t="s">
        <v>197</v>
      </c>
      <c r="AH2028" s="118"/>
      <c r="AI2028" s="170"/>
      <c r="AJ2028" s="182"/>
      <c r="AK2028" s="182"/>
      <c r="AL2028" s="182"/>
      <c r="AM2028" s="182"/>
      <c r="AN2028" s="182"/>
      <c r="AO2028" s="70">
        <f>MAX(AO$26:AO2027)+1</f>
        <v>1917</v>
      </c>
      <c r="AP2028" s="70" t="s">
        <v>142</v>
      </c>
      <c r="AQ2028" s="70" t="str">
        <f t="shared" ref="AQ2028:AQ2063" si="310">CONCATENATE(AO2028,AP2028)</f>
        <v>1917.</v>
      </c>
      <c r="AS2028" s="70"/>
      <c r="AV2028" s="114"/>
    </row>
    <row r="2029" spans="1:157" ht="22.5" customHeight="1" x14ac:dyDescent="0.25">
      <c r="A2029" s="93" t="str">
        <f t="shared" si="309"/>
        <v>1918.</v>
      </c>
      <c r="B2029" s="93">
        <v>4607</v>
      </c>
      <c r="C2029" s="222" t="s">
        <v>1041</v>
      </c>
      <c r="D2029" s="4">
        <v>1972</v>
      </c>
      <c r="E2029" s="9" t="s">
        <v>23</v>
      </c>
      <c r="F2029" s="4" t="s">
        <v>24</v>
      </c>
      <c r="G2029" s="10">
        <v>5</v>
      </c>
      <c r="H2029" s="10">
        <v>4</v>
      </c>
      <c r="I2029" s="26">
        <v>2611.6</v>
      </c>
      <c r="J2029" s="26">
        <v>1636.3</v>
      </c>
      <c r="K2029" s="26">
        <v>1636.3</v>
      </c>
      <c r="L2029" s="27">
        <v>99</v>
      </c>
      <c r="M2029" s="26">
        <f t="shared" si="308"/>
        <v>609743</v>
      </c>
      <c r="N2029" s="11"/>
      <c r="O2029" s="6"/>
      <c r="P2029" s="11"/>
      <c r="Q2029" s="11">
        <f t="shared" si="307"/>
        <v>609743</v>
      </c>
      <c r="R2029" s="11"/>
      <c r="S2029" s="35"/>
      <c r="T2029" s="11"/>
      <c r="U2029" s="11"/>
      <c r="V2029" s="11"/>
      <c r="W2029" s="11"/>
      <c r="X2029" s="11"/>
      <c r="Y2029" s="11">
        <v>514.61</v>
      </c>
      <c r="Z2029" s="11">
        <v>609743</v>
      </c>
      <c r="AA2029" s="11"/>
      <c r="AB2029" s="11"/>
      <c r="AC2029" s="11"/>
      <c r="AD2029" s="11"/>
      <c r="AE2029" s="11"/>
      <c r="AF2029" s="74"/>
      <c r="AG2029" s="29" t="s">
        <v>197</v>
      </c>
      <c r="AH2029" s="118"/>
      <c r="AI2029" s="170"/>
      <c r="AJ2029" s="182"/>
      <c r="AK2029" s="182"/>
      <c r="AL2029" s="182"/>
      <c r="AM2029" s="182"/>
      <c r="AN2029" s="182"/>
      <c r="AO2029" s="70">
        <f>MAX(AO$26:AO2028)+1</f>
        <v>1918</v>
      </c>
      <c r="AP2029" s="70" t="s">
        <v>142</v>
      </c>
      <c r="AQ2029" s="70" t="str">
        <f t="shared" si="310"/>
        <v>1918.</v>
      </c>
      <c r="AS2029" s="70"/>
      <c r="AV2029" s="114"/>
    </row>
    <row r="2030" spans="1:157" ht="22.5" customHeight="1" x14ac:dyDescent="0.25">
      <c r="A2030" s="93" t="str">
        <f t="shared" si="309"/>
        <v>1919.</v>
      </c>
      <c r="B2030" s="93">
        <v>4984</v>
      </c>
      <c r="C2030" s="220" t="s">
        <v>947</v>
      </c>
      <c r="D2030" s="4">
        <v>1972</v>
      </c>
      <c r="E2030" s="9" t="s">
        <v>23</v>
      </c>
      <c r="F2030" s="4" t="s">
        <v>26</v>
      </c>
      <c r="G2030" s="10">
        <v>5</v>
      </c>
      <c r="H2030" s="10">
        <v>6</v>
      </c>
      <c r="I2030" s="11">
        <v>4726.2</v>
      </c>
      <c r="J2030" s="11">
        <v>4726.2</v>
      </c>
      <c r="K2030" s="11">
        <v>4726.2</v>
      </c>
      <c r="L2030" s="35">
        <v>220</v>
      </c>
      <c r="M2030" s="11">
        <f t="shared" si="308"/>
        <v>455406</v>
      </c>
      <c r="N2030" s="11"/>
      <c r="O2030" s="6"/>
      <c r="P2030" s="11"/>
      <c r="Q2030" s="11">
        <f t="shared" si="307"/>
        <v>455406</v>
      </c>
      <c r="R2030" s="11"/>
      <c r="S2030" s="35"/>
      <c r="T2030" s="11"/>
      <c r="U2030" s="11"/>
      <c r="V2030" s="11"/>
      <c r="W2030" s="11"/>
      <c r="X2030" s="11"/>
      <c r="Y2030" s="11"/>
      <c r="Z2030" s="11"/>
      <c r="AA2030" s="11">
        <v>440</v>
      </c>
      <c r="AB2030" s="11">
        <v>455406</v>
      </c>
      <c r="AC2030" s="11"/>
      <c r="AD2030" s="11"/>
      <c r="AE2030" s="11"/>
      <c r="AF2030" s="74"/>
      <c r="AG2030" s="29" t="s">
        <v>197</v>
      </c>
      <c r="AH2030" s="118"/>
      <c r="AI2030" s="95"/>
      <c r="AJ2030" s="182"/>
      <c r="AK2030" s="182"/>
      <c r="AL2030" s="182"/>
      <c r="AM2030" s="182"/>
      <c r="AN2030" s="182"/>
      <c r="AO2030" s="70">
        <f>MAX(AO$26:AO2029)+1</f>
        <v>1919</v>
      </c>
      <c r="AP2030" s="70" t="s">
        <v>142</v>
      </c>
      <c r="AQ2030" s="70" t="str">
        <f t="shared" si="310"/>
        <v>1919.</v>
      </c>
      <c r="AS2030" s="70"/>
      <c r="AV2030" s="114"/>
    </row>
    <row r="2031" spans="1:157" ht="23.25" customHeight="1" x14ac:dyDescent="0.25">
      <c r="A2031" s="93" t="str">
        <f t="shared" si="309"/>
        <v>1920.</v>
      </c>
      <c r="B2031" s="257">
        <v>4593</v>
      </c>
      <c r="C2031" s="230" t="s">
        <v>1428</v>
      </c>
      <c r="D2031" s="137">
        <v>1972</v>
      </c>
      <c r="E2031" s="190" t="s">
        <v>23</v>
      </c>
      <c r="F2031" s="137" t="s">
        <v>26</v>
      </c>
      <c r="G2031" s="191">
        <v>5</v>
      </c>
      <c r="H2031" s="191">
        <v>4</v>
      </c>
      <c r="I2031" s="192">
        <v>3659.1</v>
      </c>
      <c r="J2031" s="192">
        <v>3352.3</v>
      </c>
      <c r="K2031" s="192">
        <v>3352.3</v>
      </c>
      <c r="L2031" s="193">
        <v>146</v>
      </c>
      <c r="M2031" s="11">
        <f t="shared" si="308"/>
        <v>653587</v>
      </c>
      <c r="N2031" s="140"/>
      <c r="O2031" s="194"/>
      <c r="P2031" s="140"/>
      <c r="Q2031" s="140">
        <f t="shared" ref="Q2031:Q2069" si="311">M2031</f>
        <v>653587</v>
      </c>
      <c r="R2031" s="140"/>
      <c r="S2031" s="195"/>
      <c r="T2031" s="140"/>
      <c r="U2031" s="140"/>
      <c r="V2031" s="140"/>
      <c r="W2031" s="140"/>
      <c r="X2031" s="140"/>
      <c r="Y2031" s="140">
        <v>1366</v>
      </c>
      <c r="Z2031" s="140">
        <v>653587</v>
      </c>
      <c r="AA2031" s="140"/>
      <c r="AB2031" s="140"/>
      <c r="AC2031" s="140"/>
      <c r="AD2031" s="140"/>
      <c r="AE2031" s="140"/>
      <c r="AF2031" s="196"/>
      <c r="AG2031" s="29" t="s">
        <v>197</v>
      </c>
      <c r="AH2031" s="118"/>
      <c r="AI2031" s="170"/>
      <c r="AJ2031" s="182"/>
      <c r="AK2031" s="182"/>
      <c r="AL2031" s="182"/>
      <c r="AM2031" s="182"/>
      <c r="AN2031" s="182"/>
      <c r="AO2031" s="70">
        <f>MAX(AO$26:AO2030)+1</f>
        <v>1920</v>
      </c>
      <c r="AP2031" s="70" t="s">
        <v>142</v>
      </c>
      <c r="AQ2031" s="70" t="str">
        <f t="shared" si="310"/>
        <v>1920.</v>
      </c>
      <c r="AR2031" s="154"/>
      <c r="AS2031" s="128"/>
      <c r="AT2031" s="88"/>
      <c r="AU2031" s="88"/>
      <c r="AV2031" s="88"/>
      <c r="AW2031" s="88"/>
      <c r="AX2031" s="88"/>
      <c r="AY2031" s="88"/>
      <c r="AZ2031" s="88"/>
      <c r="BA2031" s="88"/>
      <c r="BB2031" s="88"/>
      <c r="BC2031" s="88"/>
      <c r="BD2031" s="88"/>
      <c r="BE2031" s="88"/>
      <c r="BF2031" s="88"/>
      <c r="BG2031" s="88"/>
      <c r="BH2031" s="88"/>
      <c r="BI2031" s="88"/>
      <c r="BJ2031" s="88"/>
      <c r="BK2031" s="88"/>
      <c r="BL2031" s="88"/>
      <c r="BM2031" s="88"/>
      <c r="BN2031" s="88"/>
      <c r="BO2031" s="88"/>
      <c r="BP2031" s="88"/>
      <c r="BQ2031" s="88"/>
      <c r="BR2031" s="88"/>
      <c r="BS2031" s="88"/>
      <c r="BT2031" s="88"/>
      <c r="BU2031" s="88"/>
      <c r="BV2031" s="88"/>
      <c r="BW2031" s="88"/>
      <c r="BX2031" s="88"/>
      <c r="BY2031" s="88"/>
      <c r="BZ2031" s="88"/>
      <c r="CA2031" s="88"/>
      <c r="CB2031" s="88"/>
      <c r="CC2031" s="88"/>
      <c r="CD2031" s="88"/>
      <c r="CE2031" s="88"/>
      <c r="CF2031" s="88"/>
      <c r="CG2031" s="88"/>
      <c r="CH2031" s="88"/>
      <c r="CI2031" s="88"/>
      <c r="CJ2031" s="88"/>
      <c r="CK2031" s="88"/>
      <c r="CL2031" s="88"/>
      <c r="CM2031" s="88"/>
      <c r="CN2031" s="88"/>
      <c r="CO2031" s="88"/>
      <c r="CP2031" s="88"/>
      <c r="CQ2031" s="88"/>
      <c r="CR2031" s="88"/>
      <c r="CS2031" s="88"/>
      <c r="CT2031" s="88"/>
      <c r="CU2031" s="88"/>
      <c r="CV2031" s="88"/>
      <c r="CW2031" s="88"/>
      <c r="CX2031" s="88"/>
      <c r="CY2031" s="88"/>
      <c r="CZ2031" s="88"/>
      <c r="DA2031" s="88"/>
      <c r="DB2031" s="88"/>
      <c r="DC2031" s="88"/>
      <c r="DD2031" s="88"/>
      <c r="DE2031" s="88"/>
      <c r="DF2031" s="88"/>
      <c r="DG2031" s="88"/>
      <c r="DH2031" s="88"/>
      <c r="DI2031" s="88"/>
      <c r="DJ2031" s="88"/>
      <c r="DK2031" s="88"/>
      <c r="DL2031" s="88"/>
      <c r="DM2031" s="88"/>
      <c r="DN2031" s="88"/>
      <c r="DO2031" s="88"/>
      <c r="DP2031" s="88"/>
      <c r="DQ2031" s="88"/>
      <c r="DR2031" s="88"/>
      <c r="DS2031" s="88"/>
      <c r="DT2031" s="88"/>
      <c r="DU2031" s="88"/>
      <c r="DV2031" s="88"/>
      <c r="DW2031" s="88"/>
      <c r="DX2031" s="88"/>
      <c r="DY2031" s="88"/>
      <c r="DZ2031" s="88"/>
      <c r="EA2031" s="88"/>
      <c r="EB2031" s="88"/>
      <c r="EC2031" s="88"/>
      <c r="ED2031" s="88"/>
      <c r="EE2031" s="88"/>
      <c r="EF2031" s="88"/>
      <c r="EG2031" s="88"/>
      <c r="EH2031" s="88"/>
      <c r="EI2031" s="88"/>
      <c r="EJ2031" s="88"/>
      <c r="EK2031" s="88"/>
      <c r="EL2031" s="88"/>
      <c r="EM2031" s="88"/>
      <c r="EN2031" s="88"/>
      <c r="EO2031" s="88"/>
      <c r="EP2031" s="88"/>
      <c r="EQ2031" s="88"/>
      <c r="ER2031" s="88"/>
      <c r="ES2031" s="88"/>
      <c r="ET2031" s="88"/>
      <c r="EU2031" s="88"/>
      <c r="EV2031" s="88"/>
      <c r="EW2031" s="88"/>
      <c r="EX2031" s="88"/>
      <c r="EY2031" s="88"/>
      <c r="EZ2031" s="88"/>
      <c r="FA2031" s="88"/>
    </row>
    <row r="2032" spans="1:157" ht="23.25" customHeight="1" x14ac:dyDescent="0.25">
      <c r="A2032" s="93" t="str">
        <f t="shared" si="309"/>
        <v>1921.</v>
      </c>
      <c r="B2032" s="257">
        <v>4383</v>
      </c>
      <c r="C2032" s="230" t="s">
        <v>1440</v>
      </c>
      <c r="D2032" s="137">
        <v>1972</v>
      </c>
      <c r="E2032" s="190" t="s">
        <v>23</v>
      </c>
      <c r="F2032" s="137" t="s">
        <v>26</v>
      </c>
      <c r="G2032" s="191">
        <v>5</v>
      </c>
      <c r="H2032" s="191">
        <v>6</v>
      </c>
      <c r="I2032" s="192">
        <v>6190.4</v>
      </c>
      <c r="J2032" s="192">
        <v>5835.8</v>
      </c>
      <c r="K2032" s="192">
        <v>4569.8</v>
      </c>
      <c r="L2032" s="193">
        <v>174</v>
      </c>
      <c r="M2032" s="11">
        <f t="shared" si="308"/>
        <v>1482048</v>
      </c>
      <c r="N2032" s="140"/>
      <c r="O2032" s="194"/>
      <c r="P2032" s="140"/>
      <c r="Q2032" s="140">
        <f t="shared" si="311"/>
        <v>1482048</v>
      </c>
      <c r="R2032" s="140">
        <v>1482048</v>
      </c>
      <c r="S2032" s="195"/>
      <c r="T2032" s="140"/>
      <c r="U2032" s="140"/>
      <c r="V2032" s="140"/>
      <c r="W2032" s="140"/>
      <c r="X2032" s="140"/>
      <c r="Y2032" s="140"/>
      <c r="Z2032" s="140"/>
      <c r="AA2032" s="140"/>
      <c r="AB2032" s="140"/>
      <c r="AC2032" s="140"/>
      <c r="AD2032" s="140"/>
      <c r="AE2032" s="140"/>
      <c r="AF2032" s="196"/>
      <c r="AG2032" s="29" t="s">
        <v>197</v>
      </c>
      <c r="AH2032" s="118"/>
      <c r="AI2032" s="170"/>
      <c r="AJ2032" s="182" t="s">
        <v>1393</v>
      </c>
      <c r="AK2032" s="182"/>
      <c r="AL2032" s="182"/>
      <c r="AM2032" s="182"/>
      <c r="AN2032" s="182"/>
      <c r="AO2032" s="70">
        <f>MAX(AO$26:AO2031)+1</f>
        <v>1921</v>
      </c>
      <c r="AP2032" s="70" t="s">
        <v>142</v>
      </c>
      <c r="AQ2032" s="70" t="str">
        <f t="shared" si="310"/>
        <v>1921.</v>
      </c>
      <c r="AR2032" s="154"/>
      <c r="AS2032" s="128"/>
      <c r="AT2032" s="88"/>
      <c r="AU2032" s="88"/>
      <c r="AV2032" s="88"/>
      <c r="AW2032" s="88"/>
      <c r="AX2032" s="88"/>
      <c r="AY2032" s="88"/>
      <c r="AZ2032" s="88"/>
      <c r="BA2032" s="88"/>
      <c r="BB2032" s="88"/>
      <c r="BC2032" s="88"/>
      <c r="BD2032" s="88"/>
      <c r="BE2032" s="88"/>
      <c r="BF2032" s="88"/>
      <c r="BG2032" s="88"/>
      <c r="BH2032" s="88"/>
      <c r="BI2032" s="88"/>
      <c r="BJ2032" s="88"/>
      <c r="BK2032" s="88"/>
      <c r="BL2032" s="88"/>
      <c r="BM2032" s="88"/>
      <c r="BN2032" s="88"/>
      <c r="BO2032" s="88"/>
      <c r="BP2032" s="88"/>
      <c r="BQ2032" s="88"/>
      <c r="BR2032" s="88"/>
      <c r="BS2032" s="88"/>
      <c r="BT2032" s="88"/>
      <c r="BU2032" s="88"/>
      <c r="BV2032" s="88"/>
      <c r="BW2032" s="88"/>
      <c r="BX2032" s="88"/>
      <c r="BY2032" s="88"/>
      <c r="BZ2032" s="88"/>
      <c r="CA2032" s="88"/>
      <c r="CB2032" s="88"/>
      <c r="CC2032" s="88"/>
      <c r="CD2032" s="88"/>
      <c r="CE2032" s="88"/>
      <c r="CF2032" s="88"/>
      <c r="CG2032" s="88"/>
      <c r="CH2032" s="88"/>
      <c r="CI2032" s="88"/>
      <c r="CJ2032" s="88"/>
      <c r="CK2032" s="88"/>
      <c r="CL2032" s="88"/>
      <c r="CM2032" s="88"/>
      <c r="CN2032" s="88"/>
      <c r="CO2032" s="88"/>
      <c r="CP2032" s="88"/>
      <c r="CQ2032" s="88"/>
      <c r="CR2032" s="88"/>
      <c r="CS2032" s="88"/>
      <c r="CT2032" s="88"/>
      <c r="CU2032" s="88"/>
      <c r="CV2032" s="88"/>
      <c r="CW2032" s="88"/>
      <c r="CX2032" s="88"/>
      <c r="CY2032" s="88"/>
      <c r="CZ2032" s="88"/>
      <c r="DA2032" s="88"/>
      <c r="DB2032" s="88"/>
      <c r="DC2032" s="88"/>
      <c r="DD2032" s="88"/>
      <c r="DE2032" s="88"/>
      <c r="DF2032" s="88"/>
      <c r="DG2032" s="88"/>
      <c r="DH2032" s="88"/>
      <c r="DI2032" s="88"/>
      <c r="DJ2032" s="88"/>
      <c r="DK2032" s="88"/>
      <c r="DL2032" s="88"/>
      <c r="DM2032" s="88"/>
      <c r="DN2032" s="88"/>
      <c r="DO2032" s="88"/>
      <c r="DP2032" s="88"/>
      <c r="DQ2032" s="88"/>
      <c r="DR2032" s="88"/>
      <c r="DS2032" s="88"/>
      <c r="DT2032" s="88"/>
      <c r="DU2032" s="88"/>
      <c r="DV2032" s="88"/>
      <c r="DW2032" s="88"/>
      <c r="DX2032" s="88"/>
      <c r="DY2032" s="88"/>
      <c r="DZ2032" s="88"/>
      <c r="EA2032" s="88"/>
      <c r="EB2032" s="88"/>
      <c r="EC2032" s="88"/>
      <c r="ED2032" s="88"/>
      <c r="EE2032" s="88"/>
      <c r="EF2032" s="88"/>
      <c r="EG2032" s="88"/>
      <c r="EH2032" s="88"/>
      <c r="EI2032" s="88"/>
      <c r="EJ2032" s="88"/>
      <c r="EK2032" s="88"/>
      <c r="EL2032" s="88"/>
      <c r="EM2032" s="88"/>
      <c r="EN2032" s="88"/>
      <c r="EO2032" s="88"/>
      <c r="EP2032" s="88"/>
      <c r="EQ2032" s="88"/>
      <c r="ER2032" s="88"/>
      <c r="ES2032" s="88"/>
      <c r="ET2032" s="88"/>
      <c r="EU2032" s="88"/>
      <c r="EV2032" s="88"/>
      <c r="EW2032" s="88"/>
      <c r="EX2032" s="88"/>
      <c r="EY2032" s="88"/>
      <c r="EZ2032" s="88"/>
      <c r="FA2032" s="88"/>
    </row>
    <row r="2033" spans="1:157" ht="22.5" customHeight="1" x14ac:dyDescent="0.25">
      <c r="A2033" s="93" t="str">
        <f t="shared" si="309"/>
        <v>1922.</v>
      </c>
      <c r="B2033" s="93">
        <v>4240</v>
      </c>
      <c r="C2033" s="220" t="s">
        <v>1462</v>
      </c>
      <c r="D2033" s="4">
        <v>1972</v>
      </c>
      <c r="E2033" s="9" t="s">
        <v>23</v>
      </c>
      <c r="F2033" s="4" t="s">
        <v>26</v>
      </c>
      <c r="G2033" s="10">
        <v>5</v>
      </c>
      <c r="H2033" s="10">
        <v>4</v>
      </c>
      <c r="I2033" s="11">
        <v>3664.4</v>
      </c>
      <c r="J2033" s="11">
        <v>3355.6</v>
      </c>
      <c r="K2033" s="11">
        <v>3355.6</v>
      </c>
      <c r="L2033" s="35">
        <v>171</v>
      </c>
      <c r="M2033" s="11">
        <f t="shared" si="308"/>
        <v>1219850</v>
      </c>
      <c r="N2033" s="11"/>
      <c r="O2033" s="6"/>
      <c r="P2033" s="11"/>
      <c r="Q2033" s="11">
        <f t="shared" si="311"/>
        <v>1219850</v>
      </c>
      <c r="R2033" s="11"/>
      <c r="S2033" s="35"/>
      <c r="T2033" s="11"/>
      <c r="U2033" s="11"/>
      <c r="V2033" s="11"/>
      <c r="W2033" s="11"/>
      <c r="X2033" s="11"/>
      <c r="Y2033" s="11">
        <v>1335</v>
      </c>
      <c r="Z2033" s="11">
        <v>1219850</v>
      </c>
      <c r="AA2033" s="11"/>
      <c r="AB2033" s="11"/>
      <c r="AC2033" s="11"/>
      <c r="AD2033" s="11"/>
      <c r="AE2033" s="11"/>
      <c r="AF2033" s="74"/>
      <c r="AG2033" s="29" t="s">
        <v>197</v>
      </c>
      <c r="AH2033" s="118"/>
      <c r="AI2033" s="95"/>
      <c r="AJ2033" s="89"/>
      <c r="AK2033" s="182"/>
      <c r="AL2033" s="182"/>
      <c r="AM2033" s="182"/>
      <c r="AN2033" s="182"/>
      <c r="AO2033" s="70">
        <f>MAX(AO$26:AO2032)+1</f>
        <v>1922</v>
      </c>
      <c r="AP2033" s="70" t="s">
        <v>142</v>
      </c>
      <c r="AQ2033" s="70" t="str">
        <f t="shared" si="310"/>
        <v>1922.</v>
      </c>
      <c r="AS2033" s="70"/>
      <c r="AV2033" s="114"/>
    </row>
    <row r="2034" spans="1:157" ht="22.5" customHeight="1" x14ac:dyDescent="0.25">
      <c r="A2034" s="93" t="str">
        <f t="shared" si="309"/>
        <v>1923.</v>
      </c>
      <c r="B2034" s="93">
        <v>4310</v>
      </c>
      <c r="C2034" s="222" t="s">
        <v>1108</v>
      </c>
      <c r="D2034" s="4">
        <v>1973</v>
      </c>
      <c r="E2034" s="9" t="s">
        <v>23</v>
      </c>
      <c r="F2034" s="4" t="s">
        <v>26</v>
      </c>
      <c r="G2034" s="10">
        <v>5</v>
      </c>
      <c r="H2034" s="10">
        <v>6</v>
      </c>
      <c r="I2034" s="26">
        <v>4862.5</v>
      </c>
      <c r="J2034" s="11">
        <v>3316.7</v>
      </c>
      <c r="K2034" s="26">
        <v>3316.7</v>
      </c>
      <c r="L2034" s="27">
        <v>232</v>
      </c>
      <c r="M2034" s="26">
        <f t="shared" si="308"/>
        <v>1141886</v>
      </c>
      <c r="N2034" s="11"/>
      <c r="O2034" s="6"/>
      <c r="P2034" s="11"/>
      <c r="Q2034" s="11">
        <f t="shared" si="311"/>
        <v>1141886</v>
      </c>
      <c r="R2034" s="11">
        <v>1141886</v>
      </c>
      <c r="S2034" s="35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74"/>
      <c r="AG2034" s="29" t="s">
        <v>197</v>
      </c>
      <c r="AH2034" s="118"/>
      <c r="AI2034" s="170"/>
      <c r="AJ2034" s="182" t="s">
        <v>1393</v>
      </c>
      <c r="AK2034" s="182"/>
      <c r="AL2034" s="182"/>
      <c r="AM2034" s="182"/>
      <c r="AN2034" s="182"/>
      <c r="AO2034" s="70">
        <f>MAX(AO$26:AO2033)+1</f>
        <v>1923</v>
      </c>
      <c r="AP2034" s="70" t="s">
        <v>142</v>
      </c>
      <c r="AQ2034" s="70" t="str">
        <f t="shared" si="310"/>
        <v>1923.</v>
      </c>
      <c r="AS2034" s="70"/>
      <c r="AV2034" s="114"/>
    </row>
    <row r="2035" spans="1:157" ht="22.5" customHeight="1" x14ac:dyDescent="0.25">
      <c r="A2035" s="93" t="str">
        <f t="shared" si="309"/>
        <v>1924.</v>
      </c>
      <c r="B2035" s="93">
        <v>4461</v>
      </c>
      <c r="C2035" s="226" t="s">
        <v>1026</v>
      </c>
      <c r="D2035" s="4">
        <v>1973</v>
      </c>
      <c r="E2035" s="9" t="s">
        <v>23</v>
      </c>
      <c r="F2035" s="4" t="s">
        <v>24</v>
      </c>
      <c r="G2035" s="10">
        <v>5</v>
      </c>
      <c r="H2035" s="10">
        <v>4</v>
      </c>
      <c r="I2035" s="26">
        <v>3113.3</v>
      </c>
      <c r="J2035" s="11">
        <v>3113.3</v>
      </c>
      <c r="K2035" s="26">
        <v>3113.3</v>
      </c>
      <c r="L2035" s="27">
        <v>151</v>
      </c>
      <c r="M2035" s="26">
        <f t="shared" si="308"/>
        <v>1600000</v>
      </c>
      <c r="N2035" s="11"/>
      <c r="O2035" s="6"/>
      <c r="P2035" s="11"/>
      <c r="Q2035" s="11">
        <f t="shared" si="311"/>
        <v>1600000</v>
      </c>
      <c r="R2035" s="11"/>
      <c r="S2035" s="35"/>
      <c r="T2035" s="11"/>
      <c r="U2035" s="11">
        <v>848</v>
      </c>
      <c r="V2035" s="11">
        <v>1600000</v>
      </c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74"/>
      <c r="AG2035" s="29" t="s">
        <v>197</v>
      </c>
      <c r="AH2035" s="118"/>
      <c r="AI2035" s="170"/>
      <c r="AJ2035" s="182"/>
      <c r="AK2035" s="182"/>
      <c r="AL2035" s="182"/>
      <c r="AM2035" s="182"/>
      <c r="AN2035" s="182"/>
      <c r="AO2035" s="70">
        <f>MAX(AO$26:AO2034)+1</f>
        <v>1924</v>
      </c>
      <c r="AP2035" s="70" t="s">
        <v>142</v>
      </c>
      <c r="AQ2035" s="70" t="str">
        <f t="shared" si="310"/>
        <v>1924.</v>
      </c>
      <c r="AS2035" s="70"/>
      <c r="AV2035" s="114"/>
    </row>
    <row r="2036" spans="1:157" ht="22.5" customHeight="1" x14ac:dyDescent="0.25">
      <c r="A2036" s="93" t="str">
        <f t="shared" si="309"/>
        <v>1925.</v>
      </c>
      <c r="B2036" s="93">
        <v>5347</v>
      </c>
      <c r="C2036" s="244" t="s">
        <v>1312</v>
      </c>
      <c r="D2036" s="4">
        <v>1966</v>
      </c>
      <c r="E2036" s="9" t="s">
        <v>23</v>
      </c>
      <c r="F2036" s="4" t="s">
        <v>26</v>
      </c>
      <c r="G2036" s="10">
        <v>5</v>
      </c>
      <c r="H2036" s="10">
        <v>5</v>
      </c>
      <c r="I2036" s="26">
        <v>4810.5</v>
      </c>
      <c r="J2036" s="26">
        <v>4808.3</v>
      </c>
      <c r="K2036" s="26">
        <v>4808.3</v>
      </c>
      <c r="L2036" s="27">
        <v>268</v>
      </c>
      <c r="M2036" s="26">
        <f t="shared" si="308"/>
        <v>3470863</v>
      </c>
      <c r="N2036" s="11"/>
      <c r="O2036" s="11"/>
      <c r="P2036" s="11"/>
      <c r="Q2036" s="11">
        <f t="shared" si="311"/>
        <v>3470863</v>
      </c>
      <c r="R2036" s="150">
        <v>3470863</v>
      </c>
      <c r="S2036" s="35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74"/>
      <c r="AG2036" s="29" t="s">
        <v>197</v>
      </c>
      <c r="AH2036" s="118"/>
      <c r="AI2036" s="170"/>
      <c r="AJ2036" s="182" t="s">
        <v>1395</v>
      </c>
      <c r="AK2036" s="182"/>
      <c r="AL2036" s="182"/>
      <c r="AM2036" s="182"/>
      <c r="AN2036" s="182"/>
      <c r="AO2036" s="70">
        <f>MAX(AO$26:AO2035)+1</f>
        <v>1925</v>
      </c>
      <c r="AP2036" s="70" t="s">
        <v>142</v>
      </c>
      <c r="AQ2036" s="70" t="str">
        <f t="shared" si="310"/>
        <v>1925.</v>
      </c>
      <c r="AS2036" s="70"/>
      <c r="AV2036" s="114"/>
    </row>
    <row r="2037" spans="1:157" ht="22.5" customHeight="1" x14ac:dyDescent="0.25">
      <c r="A2037" s="93" t="str">
        <f t="shared" si="309"/>
        <v>1926.</v>
      </c>
      <c r="B2037" s="93">
        <v>4545</v>
      </c>
      <c r="C2037" s="226" t="s">
        <v>1035</v>
      </c>
      <c r="D2037" s="4">
        <v>1973</v>
      </c>
      <c r="E2037" s="9" t="s">
        <v>23</v>
      </c>
      <c r="F2037" s="4" t="s">
        <v>24</v>
      </c>
      <c r="G2037" s="10">
        <v>5</v>
      </c>
      <c r="H2037" s="10">
        <v>4</v>
      </c>
      <c r="I2037" s="26">
        <v>3805.67</v>
      </c>
      <c r="J2037" s="26">
        <v>3451.5</v>
      </c>
      <c r="K2037" s="26">
        <v>3451.5</v>
      </c>
      <c r="L2037" s="27">
        <v>165</v>
      </c>
      <c r="M2037" s="26">
        <f t="shared" si="308"/>
        <v>1555590</v>
      </c>
      <c r="N2037" s="11"/>
      <c r="O2037" s="6"/>
      <c r="P2037" s="11"/>
      <c r="Q2037" s="11">
        <f t="shared" si="311"/>
        <v>1555590</v>
      </c>
      <c r="R2037" s="11">
        <v>1555590</v>
      </c>
      <c r="S2037" s="35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74"/>
      <c r="AG2037" s="29" t="s">
        <v>197</v>
      </c>
      <c r="AH2037" s="118"/>
      <c r="AI2037" s="170"/>
      <c r="AJ2037" s="182" t="s">
        <v>1393</v>
      </c>
      <c r="AK2037" s="182"/>
      <c r="AL2037" s="182"/>
      <c r="AM2037" s="182"/>
      <c r="AN2037" s="182"/>
      <c r="AO2037" s="70">
        <f>MAX(AO$26:AO2036)+1</f>
        <v>1926</v>
      </c>
      <c r="AP2037" s="70" t="s">
        <v>142</v>
      </c>
      <c r="AQ2037" s="70" t="str">
        <f t="shared" si="310"/>
        <v>1926.</v>
      </c>
      <c r="AS2037" s="70"/>
      <c r="AV2037" s="114"/>
    </row>
    <row r="2038" spans="1:157" ht="20.25" customHeight="1" x14ac:dyDescent="0.25">
      <c r="A2038" s="93" t="str">
        <f t="shared" si="309"/>
        <v>1927.</v>
      </c>
      <c r="B2038" s="93">
        <v>4785</v>
      </c>
      <c r="C2038" s="226" t="s">
        <v>1053</v>
      </c>
      <c r="D2038" s="4">
        <v>1973</v>
      </c>
      <c r="E2038" s="9" t="s">
        <v>23</v>
      </c>
      <c r="F2038" s="4" t="s">
        <v>24</v>
      </c>
      <c r="G2038" s="10">
        <v>5</v>
      </c>
      <c r="H2038" s="10">
        <v>10</v>
      </c>
      <c r="I2038" s="26">
        <v>8761.7000000000007</v>
      </c>
      <c r="J2038" s="26">
        <v>7446.5</v>
      </c>
      <c r="K2038" s="26">
        <v>4976.3</v>
      </c>
      <c r="L2038" s="27">
        <v>357</v>
      </c>
      <c r="M2038" s="26">
        <f t="shared" si="308"/>
        <v>1134456</v>
      </c>
      <c r="N2038" s="11"/>
      <c r="O2038" s="6"/>
      <c r="P2038" s="11"/>
      <c r="Q2038" s="11">
        <f t="shared" si="311"/>
        <v>1134456</v>
      </c>
      <c r="R2038" s="11">
        <v>1134456</v>
      </c>
      <c r="S2038" s="35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74"/>
      <c r="AG2038" s="29" t="s">
        <v>197</v>
      </c>
      <c r="AH2038" s="118"/>
      <c r="AI2038" s="170"/>
      <c r="AJ2038" s="182" t="s">
        <v>1396</v>
      </c>
      <c r="AK2038" s="182"/>
      <c r="AL2038" s="182"/>
      <c r="AM2038" s="182"/>
      <c r="AN2038" s="182"/>
      <c r="AO2038" s="70">
        <f>MAX(AO$26:AO2037)+1</f>
        <v>1927</v>
      </c>
      <c r="AP2038" s="70" t="s">
        <v>142</v>
      </c>
      <c r="AQ2038" s="70" t="str">
        <f t="shared" si="310"/>
        <v>1927.</v>
      </c>
      <c r="AS2038" s="70"/>
      <c r="AV2038" s="114"/>
    </row>
    <row r="2039" spans="1:157" ht="22.5" customHeight="1" x14ac:dyDescent="0.25">
      <c r="A2039" s="93" t="str">
        <f t="shared" si="309"/>
        <v>1928.</v>
      </c>
      <c r="B2039" s="93">
        <v>5228</v>
      </c>
      <c r="C2039" s="222" t="s">
        <v>1171</v>
      </c>
      <c r="D2039" s="4">
        <v>1973</v>
      </c>
      <c r="E2039" s="9" t="s">
        <v>23</v>
      </c>
      <c r="F2039" s="4" t="s">
        <v>24</v>
      </c>
      <c r="G2039" s="10">
        <v>5</v>
      </c>
      <c r="H2039" s="10">
        <v>6</v>
      </c>
      <c r="I2039" s="26">
        <v>5054.3999999999996</v>
      </c>
      <c r="J2039" s="26">
        <v>3776</v>
      </c>
      <c r="K2039" s="26">
        <v>2644.9</v>
      </c>
      <c r="L2039" s="27">
        <v>178</v>
      </c>
      <c r="M2039" s="26">
        <f t="shared" si="308"/>
        <v>444366.32</v>
      </c>
      <c r="N2039" s="11"/>
      <c r="O2039" s="6"/>
      <c r="P2039" s="11"/>
      <c r="Q2039" s="11">
        <f t="shared" si="311"/>
        <v>444366.32</v>
      </c>
      <c r="R2039" s="11">
        <v>444366.32</v>
      </c>
      <c r="S2039" s="35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74"/>
      <c r="AG2039" s="29" t="s">
        <v>197</v>
      </c>
      <c r="AH2039" s="118"/>
      <c r="AI2039" s="170"/>
      <c r="AJ2039" s="182" t="s">
        <v>1396</v>
      </c>
      <c r="AK2039" s="182"/>
      <c r="AL2039" s="182"/>
      <c r="AM2039" s="182"/>
      <c r="AN2039" s="182"/>
      <c r="AO2039" s="70">
        <f>MAX(AO$26:AO2038)+1</f>
        <v>1928</v>
      </c>
      <c r="AP2039" s="70" t="s">
        <v>142</v>
      </c>
      <c r="AQ2039" s="70" t="str">
        <f t="shared" si="310"/>
        <v>1928.</v>
      </c>
      <c r="AS2039" s="70"/>
      <c r="AV2039" s="114"/>
    </row>
    <row r="2040" spans="1:157" ht="23.25" customHeight="1" x14ac:dyDescent="0.25">
      <c r="A2040" s="93" t="str">
        <f t="shared" si="309"/>
        <v>1929.</v>
      </c>
      <c r="B2040" s="257">
        <v>4107</v>
      </c>
      <c r="C2040" s="230" t="s">
        <v>1441</v>
      </c>
      <c r="D2040" s="137">
        <v>1974</v>
      </c>
      <c r="E2040" s="190" t="s">
        <v>23</v>
      </c>
      <c r="F2040" s="137" t="s">
        <v>67</v>
      </c>
      <c r="G2040" s="191">
        <v>5</v>
      </c>
      <c r="H2040" s="191">
        <v>5</v>
      </c>
      <c r="I2040" s="192">
        <v>5247.1</v>
      </c>
      <c r="J2040" s="192">
        <v>4799.2</v>
      </c>
      <c r="K2040" s="192">
        <v>4799.2</v>
      </c>
      <c r="L2040" s="193">
        <v>243</v>
      </c>
      <c r="M2040" s="11">
        <f t="shared" si="308"/>
        <v>3835281</v>
      </c>
      <c r="N2040" s="140"/>
      <c r="O2040" s="194"/>
      <c r="P2040" s="140"/>
      <c r="Q2040" s="140">
        <f t="shared" si="311"/>
        <v>3835281</v>
      </c>
      <c r="R2040" s="140"/>
      <c r="S2040" s="195"/>
      <c r="T2040" s="140"/>
      <c r="U2040" s="140"/>
      <c r="V2040" s="140"/>
      <c r="W2040" s="140"/>
      <c r="X2040" s="140"/>
      <c r="Y2040" s="140">
        <v>2302.6</v>
      </c>
      <c r="Z2040" s="140">
        <v>3835281</v>
      </c>
      <c r="AA2040" s="140"/>
      <c r="AB2040" s="140"/>
      <c r="AC2040" s="140"/>
      <c r="AD2040" s="140"/>
      <c r="AE2040" s="140"/>
      <c r="AF2040" s="196"/>
      <c r="AG2040" s="29" t="s">
        <v>197</v>
      </c>
      <c r="AH2040" s="118"/>
      <c r="AI2040" s="170"/>
      <c r="AJ2040" s="182"/>
      <c r="AK2040" s="182"/>
      <c r="AL2040" s="182"/>
      <c r="AM2040" s="182"/>
      <c r="AN2040" s="182"/>
      <c r="AO2040" s="70">
        <f>MAX(AO$26:AO2039)+1</f>
        <v>1929</v>
      </c>
      <c r="AP2040" s="70" t="s">
        <v>142</v>
      </c>
      <c r="AQ2040" s="70" t="str">
        <f t="shared" si="310"/>
        <v>1929.</v>
      </c>
      <c r="AR2040" s="154"/>
      <c r="AS2040" s="128"/>
      <c r="AT2040" s="88"/>
      <c r="AU2040" s="88"/>
      <c r="AV2040" s="88"/>
      <c r="AW2040" s="88"/>
      <c r="AX2040" s="88"/>
      <c r="AY2040" s="88"/>
      <c r="AZ2040" s="88"/>
      <c r="BA2040" s="88"/>
      <c r="BB2040" s="88"/>
      <c r="BC2040" s="88"/>
      <c r="BD2040" s="88"/>
      <c r="BE2040" s="88"/>
      <c r="BF2040" s="88"/>
      <c r="BG2040" s="88"/>
      <c r="BH2040" s="88"/>
      <c r="BI2040" s="88"/>
      <c r="BJ2040" s="88"/>
      <c r="BK2040" s="88"/>
      <c r="BL2040" s="88"/>
      <c r="BM2040" s="88"/>
      <c r="BN2040" s="88"/>
      <c r="BO2040" s="88"/>
      <c r="BP2040" s="88"/>
      <c r="BQ2040" s="88"/>
      <c r="BR2040" s="88"/>
      <c r="BS2040" s="88"/>
      <c r="BT2040" s="88"/>
      <c r="BU2040" s="88"/>
      <c r="BV2040" s="88"/>
      <c r="BW2040" s="88"/>
      <c r="BX2040" s="88"/>
      <c r="BY2040" s="88"/>
      <c r="BZ2040" s="88"/>
      <c r="CA2040" s="88"/>
      <c r="CB2040" s="88"/>
      <c r="CC2040" s="88"/>
      <c r="CD2040" s="88"/>
      <c r="CE2040" s="88"/>
      <c r="CF2040" s="88"/>
      <c r="CG2040" s="88"/>
      <c r="CH2040" s="88"/>
      <c r="CI2040" s="88"/>
      <c r="CJ2040" s="88"/>
      <c r="CK2040" s="88"/>
      <c r="CL2040" s="88"/>
      <c r="CM2040" s="88"/>
      <c r="CN2040" s="88"/>
      <c r="CO2040" s="88"/>
      <c r="CP2040" s="88"/>
      <c r="CQ2040" s="88"/>
      <c r="CR2040" s="88"/>
      <c r="CS2040" s="88"/>
      <c r="CT2040" s="88"/>
      <c r="CU2040" s="88"/>
      <c r="CV2040" s="88"/>
      <c r="CW2040" s="88"/>
      <c r="CX2040" s="88"/>
      <c r="CY2040" s="88"/>
      <c r="CZ2040" s="88"/>
      <c r="DA2040" s="88"/>
      <c r="DB2040" s="88"/>
      <c r="DC2040" s="88"/>
      <c r="DD2040" s="88"/>
      <c r="DE2040" s="88"/>
      <c r="DF2040" s="88"/>
      <c r="DG2040" s="88"/>
      <c r="DH2040" s="88"/>
      <c r="DI2040" s="88"/>
      <c r="DJ2040" s="88"/>
      <c r="DK2040" s="88"/>
      <c r="DL2040" s="88"/>
      <c r="DM2040" s="88"/>
      <c r="DN2040" s="88"/>
      <c r="DO2040" s="88"/>
      <c r="DP2040" s="88"/>
      <c r="DQ2040" s="88"/>
      <c r="DR2040" s="88"/>
      <c r="DS2040" s="88"/>
      <c r="DT2040" s="88"/>
      <c r="DU2040" s="88"/>
      <c r="DV2040" s="88"/>
      <c r="DW2040" s="88"/>
      <c r="DX2040" s="88"/>
      <c r="DY2040" s="88"/>
      <c r="DZ2040" s="88"/>
      <c r="EA2040" s="88"/>
      <c r="EB2040" s="88"/>
      <c r="EC2040" s="88"/>
      <c r="ED2040" s="88"/>
      <c r="EE2040" s="88"/>
      <c r="EF2040" s="88"/>
      <c r="EG2040" s="88"/>
      <c r="EH2040" s="88"/>
      <c r="EI2040" s="88"/>
      <c r="EJ2040" s="88"/>
      <c r="EK2040" s="88"/>
      <c r="EL2040" s="88"/>
      <c r="EM2040" s="88"/>
      <c r="EN2040" s="88"/>
      <c r="EO2040" s="88"/>
      <c r="EP2040" s="88"/>
      <c r="EQ2040" s="88"/>
      <c r="ER2040" s="88"/>
      <c r="ES2040" s="88"/>
      <c r="ET2040" s="88"/>
      <c r="EU2040" s="88"/>
      <c r="EV2040" s="88"/>
      <c r="EW2040" s="88"/>
      <c r="EX2040" s="88"/>
      <c r="EY2040" s="88"/>
      <c r="EZ2040" s="88"/>
      <c r="FA2040" s="88"/>
    </row>
    <row r="2041" spans="1:157" ht="22.5" customHeight="1" x14ac:dyDescent="0.25">
      <c r="A2041" s="93" t="str">
        <f t="shared" si="309"/>
        <v>1930.</v>
      </c>
      <c r="B2041" s="93">
        <v>4252</v>
      </c>
      <c r="C2041" s="222" t="s">
        <v>1297</v>
      </c>
      <c r="D2041" s="4">
        <v>1974</v>
      </c>
      <c r="E2041" s="4" t="s">
        <v>23</v>
      </c>
      <c r="F2041" s="4" t="s">
        <v>24</v>
      </c>
      <c r="G2041" s="4">
        <v>5</v>
      </c>
      <c r="H2041" s="4">
        <v>4</v>
      </c>
      <c r="I2041" s="18">
        <v>2884.3</v>
      </c>
      <c r="J2041" s="18">
        <v>2614.3000000000002</v>
      </c>
      <c r="K2041" s="18">
        <v>2614.3000000000002</v>
      </c>
      <c r="L2041" s="4">
        <v>138</v>
      </c>
      <c r="M2041" s="11">
        <f t="shared" si="308"/>
        <v>932416</v>
      </c>
      <c r="N2041" s="6"/>
      <c r="O2041" s="6"/>
      <c r="P2041" s="6"/>
      <c r="Q2041" s="11">
        <f t="shared" si="311"/>
        <v>932416</v>
      </c>
      <c r="R2041" s="11">
        <v>932416</v>
      </c>
      <c r="S2041" s="124"/>
      <c r="T2041" s="125"/>
      <c r="U2041" s="11"/>
      <c r="V2041" s="11"/>
      <c r="W2041" s="125"/>
      <c r="X2041" s="125"/>
      <c r="Y2041" s="18"/>
      <c r="Z2041" s="18"/>
      <c r="AA2041" s="125"/>
      <c r="AB2041" s="125"/>
      <c r="AC2041" s="126"/>
      <c r="AD2041" s="126"/>
      <c r="AE2041" s="11"/>
      <c r="AF2041" s="214"/>
      <c r="AG2041" s="29" t="s">
        <v>197</v>
      </c>
      <c r="AH2041" s="118"/>
      <c r="AI2041" s="164"/>
      <c r="AJ2041" s="89" t="s">
        <v>1395</v>
      </c>
      <c r="AK2041" s="89"/>
      <c r="AL2041" s="89"/>
      <c r="AM2041" s="89"/>
      <c r="AN2041" s="89"/>
      <c r="AO2041" s="70">
        <f>MAX(AO$26:AO2040)+1</f>
        <v>1930</v>
      </c>
      <c r="AP2041" s="70" t="s">
        <v>142</v>
      </c>
      <c r="AQ2041" s="70" t="str">
        <f t="shared" si="310"/>
        <v>1930.</v>
      </c>
      <c r="AV2041" s="114"/>
    </row>
    <row r="2042" spans="1:157" ht="22.5" customHeight="1" x14ac:dyDescent="0.25">
      <c r="A2042" s="93" t="str">
        <f t="shared" si="309"/>
        <v>1931.</v>
      </c>
      <c r="B2042" s="93">
        <v>5308</v>
      </c>
      <c r="C2042" s="222" t="s">
        <v>1093</v>
      </c>
      <c r="D2042" s="4">
        <v>1974</v>
      </c>
      <c r="E2042" s="9" t="s">
        <v>23</v>
      </c>
      <c r="F2042" s="4" t="s">
        <v>24</v>
      </c>
      <c r="G2042" s="10">
        <v>5</v>
      </c>
      <c r="H2042" s="10">
        <v>5</v>
      </c>
      <c r="I2042" s="11">
        <v>4370.8</v>
      </c>
      <c r="J2042" s="11">
        <v>2605.9</v>
      </c>
      <c r="K2042" s="11">
        <v>2605.9</v>
      </c>
      <c r="L2042" s="35">
        <v>130</v>
      </c>
      <c r="M2042" s="11">
        <f t="shared" si="308"/>
        <v>1391994</v>
      </c>
      <c r="N2042" s="11"/>
      <c r="O2042" s="6"/>
      <c r="P2042" s="11"/>
      <c r="Q2042" s="11">
        <f t="shared" si="311"/>
        <v>1391994</v>
      </c>
      <c r="R2042" s="11">
        <v>999329</v>
      </c>
      <c r="S2042" s="35"/>
      <c r="T2042" s="11"/>
      <c r="U2042" s="11"/>
      <c r="V2042" s="11"/>
      <c r="W2042" s="11"/>
      <c r="X2042" s="11"/>
      <c r="Y2042" s="11"/>
      <c r="Z2042" s="11"/>
      <c r="AA2042" s="11">
        <v>199.97</v>
      </c>
      <c r="AB2042" s="11">
        <v>392665</v>
      </c>
      <c r="AC2042" s="11"/>
      <c r="AD2042" s="11"/>
      <c r="AE2042" s="11"/>
      <c r="AF2042" s="74"/>
      <c r="AG2042" s="29" t="s">
        <v>197</v>
      </c>
      <c r="AH2042" s="118"/>
      <c r="AI2042" s="170"/>
      <c r="AJ2042" s="182"/>
      <c r="AK2042" s="182"/>
      <c r="AL2042" s="182"/>
      <c r="AM2042" s="182"/>
      <c r="AN2042" s="182"/>
      <c r="AO2042" s="70">
        <f>MAX(AO$26:AO2041)+1</f>
        <v>1931</v>
      </c>
      <c r="AP2042" s="70" t="s">
        <v>142</v>
      </c>
      <c r="AQ2042" s="70" t="str">
        <f t="shared" si="310"/>
        <v>1931.</v>
      </c>
      <c r="AS2042" s="70"/>
      <c r="AV2042" s="114"/>
    </row>
    <row r="2043" spans="1:157" ht="22.5" customHeight="1" x14ac:dyDescent="0.25">
      <c r="A2043" s="93" t="str">
        <f t="shared" si="309"/>
        <v>1932.</v>
      </c>
      <c r="B2043" s="93">
        <v>5341</v>
      </c>
      <c r="C2043" s="222" t="s">
        <v>1287</v>
      </c>
      <c r="D2043" s="4">
        <v>1974</v>
      </c>
      <c r="E2043" s="4" t="s">
        <v>23</v>
      </c>
      <c r="F2043" s="4" t="s">
        <v>26</v>
      </c>
      <c r="G2043" s="4">
        <v>5</v>
      </c>
      <c r="H2043" s="4">
        <v>7</v>
      </c>
      <c r="I2043" s="18">
        <v>5808.9</v>
      </c>
      <c r="J2043" s="18">
        <v>5808.9</v>
      </c>
      <c r="K2043" s="18">
        <v>5525.2</v>
      </c>
      <c r="L2043" s="4">
        <v>281</v>
      </c>
      <c r="M2043" s="11">
        <f t="shared" si="308"/>
        <v>2025550</v>
      </c>
      <c r="N2043" s="6"/>
      <c r="O2043" s="6"/>
      <c r="P2043" s="6"/>
      <c r="Q2043" s="11">
        <f t="shared" si="311"/>
        <v>2025550</v>
      </c>
      <c r="R2043" s="11">
        <v>2025550</v>
      </c>
      <c r="S2043" s="124"/>
      <c r="T2043" s="125"/>
      <c r="U2043" s="125"/>
      <c r="V2043" s="125"/>
      <c r="W2043" s="125"/>
      <c r="X2043" s="125"/>
      <c r="Y2043" s="125"/>
      <c r="Z2043" s="125"/>
      <c r="AA2043" s="125"/>
      <c r="AB2043" s="125"/>
      <c r="AC2043" s="126"/>
      <c r="AD2043" s="126"/>
      <c r="AE2043" s="11"/>
      <c r="AF2043" s="214"/>
      <c r="AG2043" s="29" t="s">
        <v>197</v>
      </c>
      <c r="AH2043" s="118"/>
      <c r="AI2043" s="164"/>
      <c r="AJ2043" s="89" t="s">
        <v>1393</v>
      </c>
      <c r="AK2043" s="89"/>
      <c r="AL2043" s="89"/>
      <c r="AM2043" s="89"/>
      <c r="AN2043" s="89"/>
      <c r="AO2043" s="70">
        <f>MAX(AO$26:AO2042)+1</f>
        <v>1932</v>
      </c>
      <c r="AP2043" s="70" t="s">
        <v>142</v>
      </c>
      <c r="AQ2043" s="70" t="str">
        <f t="shared" si="310"/>
        <v>1932.</v>
      </c>
      <c r="AS2043" s="70"/>
      <c r="AV2043" s="114"/>
    </row>
    <row r="2044" spans="1:157" ht="22.5" customHeight="1" x14ac:dyDescent="0.25">
      <c r="A2044" s="93" t="str">
        <f t="shared" si="309"/>
        <v>1933.</v>
      </c>
      <c r="B2044" s="93">
        <v>5189</v>
      </c>
      <c r="C2044" s="222" t="s">
        <v>1455</v>
      </c>
      <c r="D2044" s="4">
        <v>1974</v>
      </c>
      <c r="E2044" s="4" t="s">
        <v>23</v>
      </c>
      <c r="F2044" s="4" t="s">
        <v>24</v>
      </c>
      <c r="G2044" s="4">
        <v>5</v>
      </c>
      <c r="H2044" s="4">
        <v>6</v>
      </c>
      <c r="I2044" s="18">
        <v>5101.1000000000004</v>
      </c>
      <c r="J2044" s="18">
        <v>4719.3</v>
      </c>
      <c r="K2044" s="18">
        <v>4719.3</v>
      </c>
      <c r="L2044" s="4">
        <v>225</v>
      </c>
      <c r="M2044" s="26">
        <f t="shared" si="308"/>
        <v>2797465</v>
      </c>
      <c r="N2044" s="125"/>
      <c r="O2044" s="125"/>
      <c r="P2044" s="125"/>
      <c r="Q2044" s="11">
        <f t="shared" si="311"/>
        <v>2797465</v>
      </c>
      <c r="R2044" s="11"/>
      <c r="S2044" s="124"/>
      <c r="T2044" s="125"/>
      <c r="U2044" s="11"/>
      <c r="V2044" s="11"/>
      <c r="W2044" s="11"/>
      <c r="X2044" s="11"/>
      <c r="Y2044" s="18">
        <v>2795</v>
      </c>
      <c r="Z2044" s="18">
        <v>2797465</v>
      </c>
      <c r="AA2044" s="125"/>
      <c r="AB2044" s="125"/>
      <c r="AC2044" s="126"/>
      <c r="AD2044" s="126"/>
      <c r="AE2044" s="11"/>
      <c r="AF2044" s="74"/>
      <c r="AG2044" s="29" t="s">
        <v>197</v>
      </c>
      <c r="AH2044" s="118"/>
      <c r="AI2044" s="164"/>
      <c r="AJ2044" s="89"/>
      <c r="AK2044" s="89"/>
      <c r="AL2044" s="89"/>
      <c r="AM2044" s="89"/>
      <c r="AN2044" s="89"/>
      <c r="AO2044" s="70">
        <f>MAX(AO$26:AO2043)+1</f>
        <v>1933</v>
      </c>
      <c r="AP2044" s="70" t="s">
        <v>142</v>
      </c>
      <c r="AQ2044" s="70" t="str">
        <f t="shared" si="310"/>
        <v>1933.</v>
      </c>
      <c r="AV2044" s="114"/>
    </row>
    <row r="2045" spans="1:157" ht="22.5" customHeight="1" x14ac:dyDescent="0.25">
      <c r="A2045" s="93" t="str">
        <f t="shared" si="309"/>
        <v>1934.</v>
      </c>
      <c r="B2045" s="93">
        <v>4986</v>
      </c>
      <c r="C2045" s="222" t="s">
        <v>1188</v>
      </c>
      <c r="D2045" s="4">
        <v>1975</v>
      </c>
      <c r="E2045" s="9" t="s">
        <v>23</v>
      </c>
      <c r="F2045" s="4" t="s">
        <v>26</v>
      </c>
      <c r="G2045" s="10">
        <v>4</v>
      </c>
      <c r="H2045" s="10">
        <v>5</v>
      </c>
      <c r="I2045" s="26">
        <v>3325.9</v>
      </c>
      <c r="J2045" s="11">
        <v>3325.9</v>
      </c>
      <c r="K2045" s="26">
        <v>2272</v>
      </c>
      <c r="L2045" s="27">
        <v>151</v>
      </c>
      <c r="M2045" s="26">
        <f t="shared" si="308"/>
        <v>1829942</v>
      </c>
      <c r="N2045" s="11"/>
      <c r="O2045" s="6"/>
      <c r="P2045" s="11"/>
      <c r="Q2045" s="11">
        <f t="shared" si="311"/>
        <v>1829942</v>
      </c>
      <c r="R2045" s="11"/>
      <c r="S2045" s="35"/>
      <c r="T2045" s="11"/>
      <c r="U2045" s="11"/>
      <c r="V2045" s="11"/>
      <c r="W2045" s="11"/>
      <c r="X2045" s="11"/>
      <c r="Y2045" s="11">
        <v>1084</v>
      </c>
      <c r="Z2045" s="11">
        <v>1829942</v>
      </c>
      <c r="AA2045" s="11"/>
      <c r="AB2045" s="11"/>
      <c r="AC2045" s="11"/>
      <c r="AD2045" s="11"/>
      <c r="AE2045" s="11"/>
      <c r="AF2045" s="74"/>
      <c r="AG2045" s="29" t="s">
        <v>197</v>
      </c>
      <c r="AH2045" s="118"/>
      <c r="AI2045" s="170"/>
      <c r="AJ2045" s="182"/>
      <c r="AK2045" s="182"/>
      <c r="AL2045" s="182"/>
      <c r="AM2045" s="182"/>
      <c r="AN2045" s="182"/>
      <c r="AO2045" s="70">
        <f>MAX(AO$26:AO2044)+1</f>
        <v>1934</v>
      </c>
      <c r="AP2045" s="70" t="s">
        <v>142</v>
      </c>
      <c r="AQ2045" s="70" t="str">
        <f t="shared" si="310"/>
        <v>1934.</v>
      </c>
      <c r="AS2045" s="70"/>
      <c r="AV2045" s="114"/>
    </row>
    <row r="2046" spans="1:157" ht="22.5" customHeight="1" x14ac:dyDescent="0.25">
      <c r="A2046" s="93" t="str">
        <f t="shared" si="309"/>
        <v>1935.</v>
      </c>
      <c r="B2046" s="93">
        <v>5201</v>
      </c>
      <c r="C2046" s="222" t="s">
        <v>1084</v>
      </c>
      <c r="D2046" s="8">
        <v>1975</v>
      </c>
      <c r="E2046" s="9" t="s">
        <v>23</v>
      </c>
      <c r="F2046" s="4" t="s">
        <v>24</v>
      </c>
      <c r="G2046" s="10">
        <v>5</v>
      </c>
      <c r="H2046" s="10">
        <v>6</v>
      </c>
      <c r="I2046" s="11">
        <v>4952.5</v>
      </c>
      <c r="J2046" s="11">
        <v>4487.2</v>
      </c>
      <c r="K2046" s="11">
        <v>4487.2</v>
      </c>
      <c r="L2046" s="35">
        <v>227</v>
      </c>
      <c r="M2046" s="11">
        <f t="shared" si="308"/>
        <v>1641757</v>
      </c>
      <c r="N2046" s="11"/>
      <c r="O2046" s="6"/>
      <c r="P2046" s="11"/>
      <c r="Q2046" s="11">
        <f t="shared" si="311"/>
        <v>1641757</v>
      </c>
      <c r="R2046" s="11">
        <v>1641757</v>
      </c>
      <c r="S2046" s="35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74"/>
      <c r="AG2046" s="29" t="s">
        <v>197</v>
      </c>
      <c r="AH2046" s="118"/>
      <c r="AI2046" s="170"/>
      <c r="AJ2046" s="182" t="s">
        <v>1393</v>
      </c>
      <c r="AK2046" s="182"/>
      <c r="AL2046" s="182"/>
      <c r="AM2046" s="182"/>
      <c r="AN2046" s="182"/>
      <c r="AO2046" s="70">
        <f>MAX(AO$26:AO2045)+1</f>
        <v>1935</v>
      </c>
      <c r="AP2046" s="70" t="s">
        <v>142</v>
      </c>
      <c r="AQ2046" s="70" t="str">
        <f t="shared" si="310"/>
        <v>1935.</v>
      </c>
      <c r="AS2046" s="70"/>
      <c r="AV2046" s="114"/>
    </row>
    <row r="2047" spans="1:157" ht="22.5" customHeight="1" x14ac:dyDescent="0.25">
      <c r="A2047" s="93" t="str">
        <f t="shared" si="309"/>
        <v>1936.</v>
      </c>
      <c r="B2047" s="93">
        <v>4419</v>
      </c>
      <c r="C2047" s="222" t="s">
        <v>1111</v>
      </c>
      <c r="D2047" s="4">
        <v>1976</v>
      </c>
      <c r="E2047" s="9" t="s">
        <v>23</v>
      </c>
      <c r="F2047" s="4" t="s">
        <v>24</v>
      </c>
      <c r="G2047" s="10">
        <v>5</v>
      </c>
      <c r="H2047" s="10">
        <v>2</v>
      </c>
      <c r="I2047" s="26">
        <v>3099.7</v>
      </c>
      <c r="J2047" s="11">
        <v>3099.7</v>
      </c>
      <c r="K2047" s="26">
        <v>3099.7</v>
      </c>
      <c r="L2047" s="27">
        <v>165</v>
      </c>
      <c r="M2047" s="26">
        <f t="shared" si="308"/>
        <v>1110885.7</v>
      </c>
      <c r="N2047" s="11"/>
      <c r="O2047" s="6"/>
      <c r="P2047" s="11"/>
      <c r="Q2047" s="11">
        <f t="shared" si="311"/>
        <v>1110885.7</v>
      </c>
      <c r="R2047" s="11">
        <v>881402.7</v>
      </c>
      <c r="S2047" s="35"/>
      <c r="T2047" s="11"/>
      <c r="U2047" s="11"/>
      <c r="V2047" s="11"/>
      <c r="W2047" s="11"/>
      <c r="X2047" s="11"/>
      <c r="Y2047" s="11">
        <v>161.5</v>
      </c>
      <c r="Z2047" s="11">
        <v>229483</v>
      </c>
      <c r="AA2047" s="11"/>
      <c r="AB2047" s="11"/>
      <c r="AC2047" s="11"/>
      <c r="AD2047" s="11"/>
      <c r="AE2047" s="11"/>
      <c r="AF2047" s="74"/>
      <c r="AG2047" s="29" t="s">
        <v>197</v>
      </c>
      <c r="AH2047" s="118"/>
      <c r="AI2047" s="170"/>
      <c r="AJ2047" s="182" t="s">
        <v>1405</v>
      </c>
      <c r="AK2047" s="182"/>
      <c r="AL2047" s="182"/>
      <c r="AM2047" s="182"/>
      <c r="AN2047" s="182"/>
      <c r="AO2047" s="70">
        <f>MAX(AO$26:AO2046)+1</f>
        <v>1936</v>
      </c>
      <c r="AP2047" s="70" t="s">
        <v>142</v>
      </c>
      <c r="AQ2047" s="70" t="str">
        <f t="shared" si="310"/>
        <v>1936.</v>
      </c>
      <c r="AS2047" s="70"/>
      <c r="AV2047" s="114"/>
    </row>
    <row r="2048" spans="1:157" ht="22.5" customHeight="1" x14ac:dyDescent="0.25">
      <c r="A2048" s="93" t="str">
        <f t="shared" si="309"/>
        <v>1937.</v>
      </c>
      <c r="B2048" s="93">
        <v>4736</v>
      </c>
      <c r="C2048" s="226" t="s">
        <v>1047</v>
      </c>
      <c r="D2048" s="4">
        <v>1976</v>
      </c>
      <c r="E2048" s="9" t="s">
        <v>23</v>
      </c>
      <c r="F2048" s="4" t="s">
        <v>24</v>
      </c>
      <c r="G2048" s="10">
        <v>5</v>
      </c>
      <c r="H2048" s="10">
        <v>6</v>
      </c>
      <c r="I2048" s="26">
        <v>4961.8999999999996</v>
      </c>
      <c r="J2048" s="11">
        <v>4475</v>
      </c>
      <c r="K2048" s="26">
        <v>4475</v>
      </c>
      <c r="L2048" s="27">
        <v>208</v>
      </c>
      <c r="M2048" s="26">
        <f t="shared" si="308"/>
        <v>1024503.86</v>
      </c>
      <c r="N2048" s="11"/>
      <c r="O2048" s="6"/>
      <c r="P2048" s="11"/>
      <c r="Q2048" s="11">
        <f t="shared" si="311"/>
        <v>1024503.86</v>
      </c>
      <c r="R2048" s="11">
        <v>1024503.86</v>
      </c>
      <c r="S2048" s="35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74"/>
      <c r="AG2048" s="29" t="s">
        <v>197</v>
      </c>
      <c r="AH2048" s="118"/>
      <c r="AI2048" s="170"/>
      <c r="AJ2048" s="182" t="s">
        <v>1396</v>
      </c>
      <c r="AK2048" s="182"/>
      <c r="AL2048" s="182"/>
      <c r="AM2048" s="182"/>
      <c r="AN2048" s="182"/>
      <c r="AO2048" s="70">
        <f>MAX(AO$26:AO2047)+1</f>
        <v>1937</v>
      </c>
      <c r="AP2048" s="70" t="s">
        <v>142</v>
      </c>
      <c r="AQ2048" s="70" t="str">
        <f t="shared" si="310"/>
        <v>1937.</v>
      </c>
      <c r="AS2048" s="70"/>
      <c r="AV2048" s="114"/>
    </row>
    <row r="2049" spans="1:48" ht="22.5" customHeight="1" x14ac:dyDescent="0.25">
      <c r="A2049" s="93" t="str">
        <f t="shared" si="309"/>
        <v>1938.</v>
      </c>
      <c r="B2049" s="93">
        <v>4737</v>
      </c>
      <c r="C2049" s="226" t="s">
        <v>1048</v>
      </c>
      <c r="D2049" s="4">
        <v>1976</v>
      </c>
      <c r="E2049" s="9" t="s">
        <v>23</v>
      </c>
      <c r="F2049" s="4" t="s">
        <v>26</v>
      </c>
      <c r="G2049" s="10">
        <v>5</v>
      </c>
      <c r="H2049" s="10">
        <v>4</v>
      </c>
      <c r="I2049" s="26">
        <v>3458.3</v>
      </c>
      <c r="J2049" s="11">
        <v>3344.8</v>
      </c>
      <c r="K2049" s="26">
        <v>3115</v>
      </c>
      <c r="L2049" s="27">
        <v>169</v>
      </c>
      <c r="M2049" s="26">
        <f t="shared" si="308"/>
        <v>705650.14</v>
      </c>
      <c r="N2049" s="11"/>
      <c r="O2049" s="6"/>
      <c r="P2049" s="11"/>
      <c r="Q2049" s="11">
        <f t="shared" si="311"/>
        <v>705650.14</v>
      </c>
      <c r="R2049" s="11">
        <v>705650.14</v>
      </c>
      <c r="S2049" s="35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74"/>
      <c r="AG2049" s="29" t="s">
        <v>197</v>
      </c>
      <c r="AH2049" s="118"/>
      <c r="AI2049" s="170"/>
      <c r="AJ2049" s="182" t="s">
        <v>1405</v>
      </c>
      <c r="AK2049" s="182"/>
      <c r="AL2049" s="182"/>
      <c r="AM2049" s="182"/>
      <c r="AN2049" s="182"/>
      <c r="AO2049" s="70">
        <f>MAX(AO$26:AO2048)+1</f>
        <v>1938</v>
      </c>
      <c r="AP2049" s="70" t="s">
        <v>142</v>
      </c>
      <c r="AQ2049" s="70" t="str">
        <f t="shared" si="310"/>
        <v>1938.</v>
      </c>
      <c r="AS2049" s="70"/>
      <c r="AV2049" s="114"/>
    </row>
    <row r="2050" spans="1:48" ht="22.5" customHeight="1" x14ac:dyDescent="0.25">
      <c r="A2050" s="93" t="str">
        <f t="shared" si="309"/>
        <v>1939.</v>
      </c>
      <c r="B2050" s="93">
        <v>4188</v>
      </c>
      <c r="C2050" s="227" t="s">
        <v>999</v>
      </c>
      <c r="D2050" s="4">
        <v>1976</v>
      </c>
      <c r="E2050" s="9" t="s">
        <v>23</v>
      </c>
      <c r="F2050" s="4" t="s">
        <v>24</v>
      </c>
      <c r="G2050" s="10">
        <v>9</v>
      </c>
      <c r="H2050" s="10">
        <v>1</v>
      </c>
      <c r="I2050" s="26">
        <v>1871.4</v>
      </c>
      <c r="J2050" s="26">
        <v>1137</v>
      </c>
      <c r="K2050" s="26">
        <v>1137</v>
      </c>
      <c r="L2050" s="27">
        <v>89</v>
      </c>
      <c r="M2050" s="26">
        <f t="shared" si="308"/>
        <v>116949.44</v>
      </c>
      <c r="N2050" s="11"/>
      <c r="O2050" s="6"/>
      <c r="P2050" s="11"/>
      <c r="Q2050" s="11">
        <f t="shared" si="311"/>
        <v>116949.44</v>
      </c>
      <c r="R2050" s="11"/>
      <c r="S2050" s="35"/>
      <c r="T2050" s="11"/>
      <c r="U2050" s="11"/>
      <c r="V2050" s="11"/>
      <c r="W2050" s="11"/>
      <c r="X2050" s="11"/>
      <c r="Y2050" s="11"/>
      <c r="Z2050" s="11"/>
      <c r="AA2050" s="11">
        <v>55</v>
      </c>
      <c r="AB2050" s="11">
        <v>116949.44</v>
      </c>
      <c r="AC2050" s="11"/>
      <c r="AD2050" s="11"/>
      <c r="AE2050" s="11"/>
      <c r="AF2050" s="74"/>
      <c r="AG2050" s="29" t="s">
        <v>197</v>
      </c>
      <c r="AH2050" s="118"/>
      <c r="AI2050" s="170"/>
      <c r="AJ2050" s="182"/>
      <c r="AK2050" s="182"/>
      <c r="AL2050" s="182"/>
      <c r="AM2050" s="182"/>
      <c r="AN2050" s="182"/>
      <c r="AO2050" s="70">
        <f>MAX(AO$26:AO2049)+1</f>
        <v>1939</v>
      </c>
      <c r="AP2050" s="70" t="s">
        <v>142</v>
      </c>
      <c r="AQ2050" s="70" t="str">
        <f t="shared" si="310"/>
        <v>1939.</v>
      </c>
      <c r="AS2050" s="70"/>
      <c r="AV2050" s="114"/>
    </row>
    <row r="2051" spans="1:48" ht="22.5" customHeight="1" x14ac:dyDescent="0.25">
      <c r="A2051" s="93" t="str">
        <f t="shared" si="309"/>
        <v>1940.</v>
      </c>
      <c r="B2051" s="93">
        <v>4299</v>
      </c>
      <c r="C2051" s="222" t="s">
        <v>1107</v>
      </c>
      <c r="D2051" s="4">
        <v>1976</v>
      </c>
      <c r="E2051" s="9" t="s">
        <v>23</v>
      </c>
      <c r="F2051" s="4" t="s">
        <v>26</v>
      </c>
      <c r="G2051" s="10">
        <v>9</v>
      </c>
      <c r="H2051" s="10">
        <v>6</v>
      </c>
      <c r="I2051" s="26">
        <v>12225.4</v>
      </c>
      <c r="J2051" s="26">
        <v>11995.7</v>
      </c>
      <c r="K2051" s="26">
        <v>11478.4</v>
      </c>
      <c r="L2051" s="27">
        <v>591</v>
      </c>
      <c r="M2051" s="26">
        <f t="shared" si="308"/>
        <v>1628162</v>
      </c>
      <c r="N2051" s="11"/>
      <c r="O2051" s="6"/>
      <c r="P2051" s="11"/>
      <c r="Q2051" s="11">
        <f t="shared" si="311"/>
        <v>1628162</v>
      </c>
      <c r="R2051" s="11"/>
      <c r="S2051" s="35"/>
      <c r="T2051" s="11"/>
      <c r="U2051" s="11"/>
      <c r="V2051" s="11"/>
      <c r="W2051" s="11"/>
      <c r="X2051" s="11"/>
      <c r="Y2051" s="11">
        <v>7155.8208591161583</v>
      </c>
      <c r="Z2051" s="11">
        <v>1628162</v>
      </c>
      <c r="AA2051" s="11"/>
      <c r="AB2051" s="11"/>
      <c r="AC2051" s="11"/>
      <c r="AD2051" s="11"/>
      <c r="AE2051" s="11"/>
      <c r="AF2051" s="74"/>
      <c r="AG2051" s="29" t="s">
        <v>197</v>
      </c>
      <c r="AH2051" s="118"/>
      <c r="AI2051" s="170"/>
      <c r="AJ2051" s="182"/>
      <c r="AK2051" s="182"/>
      <c r="AL2051" s="182"/>
      <c r="AM2051" s="182"/>
      <c r="AN2051" s="182"/>
      <c r="AO2051" s="70">
        <f>MAX(AO$26:AO2050)+1</f>
        <v>1940</v>
      </c>
      <c r="AP2051" s="70" t="s">
        <v>142</v>
      </c>
      <c r="AQ2051" s="70" t="str">
        <f t="shared" si="310"/>
        <v>1940.</v>
      </c>
      <c r="AS2051" s="70"/>
      <c r="AV2051" s="114"/>
    </row>
    <row r="2052" spans="1:48" ht="22.5" customHeight="1" x14ac:dyDescent="0.25">
      <c r="A2052" s="93" t="str">
        <f t="shared" si="309"/>
        <v>1941.</v>
      </c>
      <c r="B2052" s="93">
        <v>5073</v>
      </c>
      <c r="C2052" s="220" t="s">
        <v>949</v>
      </c>
      <c r="D2052" s="4">
        <v>1976</v>
      </c>
      <c r="E2052" s="9" t="s">
        <v>23</v>
      </c>
      <c r="F2052" s="4" t="s">
        <v>26</v>
      </c>
      <c r="G2052" s="10">
        <v>5</v>
      </c>
      <c r="H2052" s="10">
        <v>4</v>
      </c>
      <c r="I2052" s="11">
        <v>3798.3</v>
      </c>
      <c r="J2052" s="11">
        <v>3367.2</v>
      </c>
      <c r="K2052" s="11">
        <v>3367.2</v>
      </c>
      <c r="L2052" s="35">
        <v>192</v>
      </c>
      <c r="M2052" s="11">
        <f t="shared" si="308"/>
        <v>450000</v>
      </c>
      <c r="N2052" s="11"/>
      <c r="O2052" s="6"/>
      <c r="P2052" s="11"/>
      <c r="Q2052" s="11">
        <f t="shared" si="311"/>
        <v>450000</v>
      </c>
      <c r="R2052" s="11"/>
      <c r="S2052" s="35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>
        <v>450000</v>
      </c>
      <c r="AF2052" s="74"/>
      <c r="AG2052" s="29" t="s">
        <v>197</v>
      </c>
      <c r="AH2052" s="118"/>
      <c r="AI2052" s="95"/>
      <c r="AJ2052" s="89"/>
      <c r="AK2052" s="182"/>
      <c r="AL2052" s="182"/>
      <c r="AM2052" s="182"/>
      <c r="AN2052" s="182"/>
      <c r="AO2052" s="70">
        <f>MAX(AO$26:AO2051)+1</f>
        <v>1941</v>
      </c>
      <c r="AP2052" s="70" t="s">
        <v>142</v>
      </c>
      <c r="AQ2052" s="70" t="str">
        <f t="shared" si="310"/>
        <v>1941.</v>
      </c>
      <c r="AS2052" s="70"/>
      <c r="AV2052" s="114"/>
    </row>
    <row r="2053" spans="1:48" ht="22.5" customHeight="1" x14ac:dyDescent="0.25">
      <c r="A2053" s="93" t="str">
        <f t="shared" si="309"/>
        <v>1942.</v>
      </c>
      <c r="B2053" s="93">
        <v>4281</v>
      </c>
      <c r="C2053" s="222" t="s">
        <v>1348</v>
      </c>
      <c r="D2053" s="4">
        <v>1975</v>
      </c>
      <c r="E2053" s="9" t="s">
        <v>23</v>
      </c>
      <c r="F2053" s="4" t="s">
        <v>26</v>
      </c>
      <c r="G2053" s="10">
        <v>5</v>
      </c>
      <c r="H2053" s="10">
        <v>4</v>
      </c>
      <c r="I2053" s="26">
        <v>3668.3</v>
      </c>
      <c r="J2053" s="26">
        <v>3368.3</v>
      </c>
      <c r="K2053" s="26">
        <v>3368.3</v>
      </c>
      <c r="L2053" s="27">
        <v>196</v>
      </c>
      <c r="M2053" s="11">
        <f t="shared" si="308"/>
        <v>2058614.3199999998</v>
      </c>
      <c r="N2053" s="6"/>
      <c r="O2053" s="6"/>
      <c r="P2053" s="6"/>
      <c r="Q2053" s="11">
        <f t="shared" si="311"/>
        <v>2058614.3199999998</v>
      </c>
      <c r="R2053" s="11">
        <v>550614.31999999995</v>
      </c>
      <c r="S2053" s="11"/>
      <c r="T2053" s="11"/>
      <c r="U2053" s="11"/>
      <c r="V2053" s="11"/>
      <c r="W2053" s="11"/>
      <c r="X2053" s="11"/>
      <c r="Y2053" s="18">
        <v>1380</v>
      </c>
      <c r="Z2053" s="18">
        <v>1128000</v>
      </c>
      <c r="AA2053" s="11"/>
      <c r="AB2053" s="11"/>
      <c r="AC2053" s="126"/>
      <c r="AD2053" s="126"/>
      <c r="AE2053" s="11">
        <v>380000</v>
      </c>
      <c r="AF2053" s="74"/>
      <c r="AG2053" s="29" t="s">
        <v>197</v>
      </c>
      <c r="AH2053" s="118"/>
      <c r="AI2053" s="164"/>
      <c r="AJ2053" s="89" t="s">
        <v>1405</v>
      </c>
      <c r="AK2053" s="89"/>
      <c r="AL2053" s="89"/>
      <c r="AM2053" s="89"/>
      <c r="AN2053" s="89"/>
      <c r="AO2053" s="70">
        <f>MAX(AO$26:AO2052)+1</f>
        <v>1942</v>
      </c>
      <c r="AP2053" s="70" t="s">
        <v>142</v>
      </c>
      <c r="AQ2053" s="70" t="str">
        <f t="shared" si="310"/>
        <v>1942.</v>
      </c>
      <c r="AS2053" s="70"/>
      <c r="AV2053" s="114"/>
    </row>
    <row r="2054" spans="1:48" ht="22.5" customHeight="1" x14ac:dyDescent="0.25">
      <c r="A2054" s="93" t="str">
        <f t="shared" si="309"/>
        <v>1943.</v>
      </c>
      <c r="B2054" s="93">
        <v>4282</v>
      </c>
      <c r="C2054" s="245" t="s">
        <v>1357</v>
      </c>
      <c r="D2054" s="93">
        <v>1977</v>
      </c>
      <c r="E2054" s="133" t="s">
        <v>23</v>
      </c>
      <c r="F2054" s="93" t="s">
        <v>26</v>
      </c>
      <c r="G2054" s="149">
        <v>5</v>
      </c>
      <c r="H2054" s="149">
        <v>4</v>
      </c>
      <c r="I2054" s="255">
        <v>3363.3</v>
      </c>
      <c r="J2054" s="255">
        <v>3363.3</v>
      </c>
      <c r="K2054" s="255">
        <v>3363.3</v>
      </c>
      <c r="L2054" s="33">
        <v>172</v>
      </c>
      <c r="M2054" s="11">
        <f t="shared" si="308"/>
        <v>941115</v>
      </c>
      <c r="N2054" s="6"/>
      <c r="O2054" s="6"/>
      <c r="P2054" s="6"/>
      <c r="Q2054" s="11">
        <f t="shared" si="311"/>
        <v>941115</v>
      </c>
      <c r="R2054" s="11"/>
      <c r="S2054" s="124"/>
      <c r="T2054" s="125"/>
      <c r="U2054" s="11"/>
      <c r="V2054" s="11"/>
      <c r="W2054" s="11">
        <v>844</v>
      </c>
      <c r="X2054" s="11">
        <v>425457</v>
      </c>
      <c r="Y2054" s="18"/>
      <c r="Z2054" s="18"/>
      <c r="AA2054" s="125"/>
      <c r="AB2054" s="125"/>
      <c r="AC2054" s="126"/>
      <c r="AD2054" s="126"/>
      <c r="AE2054" s="11">
        <v>515658</v>
      </c>
      <c r="AF2054" s="74"/>
      <c r="AG2054" s="29" t="s">
        <v>197</v>
      </c>
      <c r="AH2054" s="118"/>
      <c r="AI2054" s="164"/>
      <c r="AJ2054" s="89"/>
      <c r="AK2054" s="89"/>
      <c r="AL2054" s="89"/>
      <c r="AM2054" s="89"/>
      <c r="AN2054" s="89"/>
      <c r="AO2054" s="70">
        <f>MAX(AO$26:AO2053)+1</f>
        <v>1943</v>
      </c>
      <c r="AP2054" s="70" t="s">
        <v>142</v>
      </c>
      <c r="AQ2054" s="70" t="str">
        <f t="shared" si="310"/>
        <v>1943.</v>
      </c>
      <c r="AS2054" s="70"/>
      <c r="AV2054" s="114"/>
    </row>
    <row r="2055" spans="1:48" ht="22.5" customHeight="1" x14ac:dyDescent="0.25">
      <c r="A2055" s="93" t="str">
        <f t="shared" si="309"/>
        <v>1944.</v>
      </c>
      <c r="B2055" s="93">
        <v>5005</v>
      </c>
      <c r="C2055" s="222" t="s">
        <v>1334</v>
      </c>
      <c r="D2055" s="4">
        <v>1977</v>
      </c>
      <c r="E2055" s="9" t="s">
        <v>23</v>
      </c>
      <c r="F2055" s="4" t="s">
        <v>26</v>
      </c>
      <c r="G2055" s="10">
        <v>5</v>
      </c>
      <c r="H2055" s="10">
        <v>2</v>
      </c>
      <c r="I2055" s="26">
        <v>2118.3000000000002</v>
      </c>
      <c r="J2055" s="11">
        <v>2016.2</v>
      </c>
      <c r="K2055" s="26">
        <v>2016.2</v>
      </c>
      <c r="L2055" s="27">
        <v>92</v>
      </c>
      <c r="M2055" s="11">
        <f t="shared" si="308"/>
        <v>1421959.56</v>
      </c>
      <c r="N2055" s="11"/>
      <c r="O2055" s="6"/>
      <c r="P2055" s="11"/>
      <c r="Q2055" s="11">
        <f t="shared" si="311"/>
        <v>1421959.56</v>
      </c>
      <c r="R2055" s="11"/>
      <c r="S2055" s="35"/>
      <c r="T2055" s="11"/>
      <c r="U2055" s="11"/>
      <c r="V2055" s="11"/>
      <c r="W2055" s="11">
        <v>487</v>
      </c>
      <c r="X2055" s="11">
        <v>1147516.68</v>
      </c>
      <c r="Y2055" s="11"/>
      <c r="Z2055" s="11"/>
      <c r="AA2055" s="11">
        <v>98.1</v>
      </c>
      <c r="AB2055" s="11">
        <v>274442.88</v>
      </c>
      <c r="AC2055" s="11"/>
      <c r="AD2055" s="11"/>
      <c r="AE2055" s="11"/>
      <c r="AF2055" s="74"/>
      <c r="AG2055" s="29" t="s">
        <v>197</v>
      </c>
      <c r="AH2055" s="118"/>
      <c r="AI2055" s="170"/>
      <c r="AJ2055" s="182"/>
      <c r="AK2055" s="182"/>
      <c r="AL2055" s="182"/>
      <c r="AM2055" s="182"/>
      <c r="AN2055" s="182"/>
      <c r="AO2055" s="70">
        <f>MAX(AO$26:AO2054)+1</f>
        <v>1944</v>
      </c>
      <c r="AP2055" s="70" t="s">
        <v>142</v>
      </c>
      <c r="AQ2055" s="70" t="str">
        <f t="shared" si="310"/>
        <v>1944.</v>
      </c>
      <c r="AS2055" s="70"/>
      <c r="AV2055" s="114"/>
    </row>
    <row r="2056" spans="1:48" ht="22.5" customHeight="1" x14ac:dyDescent="0.25">
      <c r="A2056" s="93" t="str">
        <f t="shared" si="309"/>
        <v>1945.</v>
      </c>
      <c r="B2056" s="93">
        <v>4265</v>
      </c>
      <c r="C2056" s="220" t="s">
        <v>831</v>
      </c>
      <c r="D2056" s="4">
        <v>1977</v>
      </c>
      <c r="E2056" s="9" t="s">
        <v>23</v>
      </c>
      <c r="F2056" s="4" t="s">
        <v>26</v>
      </c>
      <c r="G2056" s="10">
        <v>5</v>
      </c>
      <c r="H2056" s="10">
        <v>8</v>
      </c>
      <c r="I2056" s="11">
        <v>5543.6</v>
      </c>
      <c r="J2056" s="11">
        <v>3688.3</v>
      </c>
      <c r="K2056" s="11">
        <v>3688.3</v>
      </c>
      <c r="L2056" s="35">
        <v>278</v>
      </c>
      <c r="M2056" s="11">
        <f t="shared" si="308"/>
        <v>999999</v>
      </c>
      <c r="N2056" s="11"/>
      <c r="O2056" s="6"/>
      <c r="P2056" s="11"/>
      <c r="Q2056" s="11">
        <f t="shared" si="311"/>
        <v>999999</v>
      </c>
      <c r="R2056" s="11">
        <v>999999</v>
      </c>
      <c r="S2056" s="35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74"/>
      <c r="AG2056" s="29" t="s">
        <v>197</v>
      </c>
      <c r="AH2056" s="118"/>
      <c r="AI2056" s="95"/>
      <c r="AJ2056" s="182" t="s">
        <v>1395</v>
      </c>
      <c r="AK2056" s="182"/>
      <c r="AL2056" s="182"/>
      <c r="AM2056" s="182"/>
      <c r="AN2056" s="182"/>
      <c r="AO2056" s="70">
        <f>MAX(AO$26:AO2055)+1</f>
        <v>1945</v>
      </c>
      <c r="AP2056" s="70" t="s">
        <v>142</v>
      </c>
      <c r="AQ2056" s="70" t="str">
        <f t="shared" si="310"/>
        <v>1945.</v>
      </c>
      <c r="AS2056" s="70"/>
      <c r="AV2056" s="114"/>
    </row>
    <row r="2057" spans="1:48" ht="22.5" customHeight="1" x14ac:dyDescent="0.25">
      <c r="A2057" s="93" t="str">
        <f t="shared" si="309"/>
        <v>1946.</v>
      </c>
      <c r="B2057" s="93">
        <v>4784</v>
      </c>
      <c r="C2057" s="222" t="s">
        <v>1136</v>
      </c>
      <c r="D2057" s="4">
        <v>1977</v>
      </c>
      <c r="E2057" s="9" t="s">
        <v>23</v>
      </c>
      <c r="F2057" s="4" t="s">
        <v>24</v>
      </c>
      <c r="G2057" s="10">
        <v>5</v>
      </c>
      <c r="H2057" s="10">
        <v>2</v>
      </c>
      <c r="I2057" s="26">
        <v>3456.4</v>
      </c>
      <c r="J2057" s="26">
        <v>3157.5</v>
      </c>
      <c r="K2057" s="26">
        <v>3101.1</v>
      </c>
      <c r="L2057" s="27">
        <v>141</v>
      </c>
      <c r="M2057" s="26">
        <f t="shared" si="308"/>
        <v>549313</v>
      </c>
      <c r="N2057" s="11"/>
      <c r="O2057" s="6"/>
      <c r="P2057" s="11"/>
      <c r="Q2057" s="11">
        <f t="shared" si="311"/>
        <v>549313</v>
      </c>
      <c r="R2057" s="11">
        <v>549313</v>
      </c>
      <c r="S2057" s="35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74"/>
      <c r="AG2057" s="29" t="s">
        <v>197</v>
      </c>
      <c r="AH2057" s="118"/>
      <c r="AI2057" s="170"/>
      <c r="AJ2057" s="182" t="s">
        <v>1405</v>
      </c>
      <c r="AK2057" s="182"/>
      <c r="AL2057" s="182"/>
      <c r="AM2057" s="182"/>
      <c r="AN2057" s="182"/>
      <c r="AO2057" s="70">
        <f>MAX(AO$26:AO2056)+1</f>
        <v>1946</v>
      </c>
      <c r="AP2057" s="70" t="s">
        <v>142</v>
      </c>
      <c r="AQ2057" s="70" t="str">
        <f t="shared" si="310"/>
        <v>1946.</v>
      </c>
      <c r="AS2057" s="70"/>
      <c r="AV2057" s="114"/>
    </row>
    <row r="2058" spans="1:48" ht="23.25" customHeight="1" x14ac:dyDescent="0.25">
      <c r="A2058" s="93" t="str">
        <f t="shared" si="309"/>
        <v>1947.</v>
      </c>
      <c r="B2058" s="257">
        <v>4280</v>
      </c>
      <c r="C2058" s="230" t="s">
        <v>1371</v>
      </c>
      <c r="D2058" s="137">
        <v>1977</v>
      </c>
      <c r="E2058" s="190" t="s">
        <v>23</v>
      </c>
      <c r="F2058" s="137" t="s">
        <v>26</v>
      </c>
      <c r="G2058" s="191">
        <v>5</v>
      </c>
      <c r="H2058" s="191">
        <v>5</v>
      </c>
      <c r="I2058" s="192">
        <v>3617.9</v>
      </c>
      <c r="J2058" s="192">
        <v>3316.6</v>
      </c>
      <c r="K2058" s="192">
        <v>3316.6</v>
      </c>
      <c r="L2058" s="193">
        <v>175</v>
      </c>
      <c r="M2058" s="11">
        <f t="shared" si="308"/>
        <v>975839.7</v>
      </c>
      <c r="N2058" s="140"/>
      <c r="O2058" s="194"/>
      <c r="P2058" s="140"/>
      <c r="Q2058" s="140">
        <f t="shared" si="311"/>
        <v>975839.7</v>
      </c>
      <c r="R2058" s="140">
        <v>975839.7</v>
      </c>
      <c r="S2058" s="195"/>
      <c r="T2058" s="140"/>
      <c r="U2058" s="140"/>
      <c r="V2058" s="140"/>
      <c r="W2058" s="140"/>
      <c r="X2058" s="140"/>
      <c r="Y2058" s="140"/>
      <c r="Z2058" s="140"/>
      <c r="AA2058" s="140"/>
      <c r="AB2058" s="140"/>
      <c r="AC2058" s="140"/>
      <c r="AD2058" s="140"/>
      <c r="AE2058" s="140"/>
      <c r="AF2058" s="196"/>
      <c r="AG2058" s="29" t="s">
        <v>197</v>
      </c>
      <c r="AH2058" s="118"/>
      <c r="AI2058" s="170"/>
      <c r="AJ2058" s="182" t="s">
        <v>1393</v>
      </c>
      <c r="AK2058" s="182"/>
      <c r="AL2058" s="182"/>
      <c r="AM2058" s="182"/>
      <c r="AN2058" s="182"/>
      <c r="AO2058" s="70">
        <f>MAX(AO$26:AO2057)+1</f>
        <v>1947</v>
      </c>
      <c r="AP2058" s="70" t="s">
        <v>142</v>
      </c>
      <c r="AQ2058" s="70" t="str">
        <f t="shared" si="310"/>
        <v>1947.</v>
      </c>
    </row>
    <row r="2059" spans="1:48" ht="22.5" customHeight="1" x14ac:dyDescent="0.25">
      <c r="A2059" s="93" t="str">
        <f t="shared" si="309"/>
        <v>1948.</v>
      </c>
      <c r="B2059" s="93">
        <v>4279</v>
      </c>
      <c r="C2059" s="220" t="s">
        <v>1339</v>
      </c>
      <c r="D2059" s="4">
        <v>1977</v>
      </c>
      <c r="E2059" s="9" t="s">
        <v>23</v>
      </c>
      <c r="F2059" s="4" t="s">
        <v>26</v>
      </c>
      <c r="G2059" s="10">
        <v>5</v>
      </c>
      <c r="H2059" s="10">
        <v>4</v>
      </c>
      <c r="I2059" s="11">
        <v>3648.5</v>
      </c>
      <c r="J2059" s="11">
        <v>3374.5</v>
      </c>
      <c r="K2059" s="11">
        <v>3374.5</v>
      </c>
      <c r="L2059" s="35">
        <v>314</v>
      </c>
      <c r="M2059" s="11">
        <f t="shared" si="308"/>
        <v>380000</v>
      </c>
      <c r="N2059" s="11"/>
      <c r="O2059" s="6"/>
      <c r="P2059" s="11"/>
      <c r="Q2059" s="11">
        <f t="shared" si="311"/>
        <v>380000</v>
      </c>
      <c r="R2059" s="11"/>
      <c r="S2059" s="35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>
        <v>345000</v>
      </c>
      <c r="AF2059" s="74">
        <v>35000</v>
      </c>
      <c r="AG2059" s="29" t="s">
        <v>197</v>
      </c>
      <c r="AH2059" s="118"/>
      <c r="AI2059" s="95"/>
      <c r="AJ2059" s="89"/>
      <c r="AK2059" s="182"/>
      <c r="AL2059" s="182"/>
      <c r="AM2059" s="182"/>
      <c r="AN2059" s="182"/>
      <c r="AO2059" s="70">
        <f>MAX(AO$26:AO2058)+1</f>
        <v>1948</v>
      </c>
      <c r="AP2059" s="70" t="s">
        <v>142</v>
      </c>
      <c r="AQ2059" s="70" t="str">
        <f t="shared" si="310"/>
        <v>1948.</v>
      </c>
      <c r="AS2059" s="70"/>
      <c r="AV2059" s="114"/>
    </row>
    <row r="2060" spans="1:48" ht="22.5" customHeight="1" x14ac:dyDescent="0.25">
      <c r="A2060" s="93" t="str">
        <f t="shared" si="309"/>
        <v>1949.</v>
      </c>
      <c r="B2060" s="93">
        <v>4534</v>
      </c>
      <c r="C2060" s="220" t="s">
        <v>1340</v>
      </c>
      <c r="D2060" s="4">
        <v>1978</v>
      </c>
      <c r="E2060" s="9" t="s">
        <v>23</v>
      </c>
      <c r="F2060" s="4" t="s">
        <v>26</v>
      </c>
      <c r="G2060" s="10">
        <v>5</v>
      </c>
      <c r="H2060" s="10">
        <v>5</v>
      </c>
      <c r="I2060" s="11">
        <v>4410.8999999999996</v>
      </c>
      <c r="J2060" s="11">
        <v>4116</v>
      </c>
      <c r="K2060" s="11">
        <v>3902</v>
      </c>
      <c r="L2060" s="35">
        <v>210</v>
      </c>
      <c r="M2060" s="11">
        <f t="shared" si="308"/>
        <v>90459.14</v>
      </c>
      <c r="N2060" s="11"/>
      <c r="O2060" s="6"/>
      <c r="P2060" s="11"/>
      <c r="Q2060" s="11">
        <f t="shared" si="311"/>
        <v>90459.14</v>
      </c>
      <c r="R2060" s="11"/>
      <c r="S2060" s="35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74">
        <v>90459.14</v>
      </c>
      <c r="AG2060" s="29" t="s">
        <v>197</v>
      </c>
      <c r="AH2060" s="118"/>
      <c r="AI2060" s="95"/>
      <c r="AJ2060" s="182"/>
      <c r="AK2060" s="182"/>
      <c r="AL2060" s="182"/>
      <c r="AM2060" s="182"/>
      <c r="AN2060" s="182"/>
      <c r="AO2060" s="70">
        <f>MAX(AO$26:AO2059)+1</f>
        <v>1949</v>
      </c>
      <c r="AP2060" s="70" t="s">
        <v>142</v>
      </c>
      <c r="AQ2060" s="70" t="str">
        <f t="shared" si="310"/>
        <v>1949.</v>
      </c>
      <c r="AS2060" s="70"/>
      <c r="AV2060" s="114"/>
    </row>
    <row r="2061" spans="1:48" ht="22.5" customHeight="1" x14ac:dyDescent="0.25">
      <c r="A2061" s="93" t="str">
        <f t="shared" si="309"/>
        <v>1950.</v>
      </c>
      <c r="B2061" s="93">
        <v>5230</v>
      </c>
      <c r="C2061" s="222" t="s">
        <v>1172</v>
      </c>
      <c r="D2061" s="4">
        <v>1978</v>
      </c>
      <c r="E2061" s="9" t="s">
        <v>23</v>
      </c>
      <c r="F2061" s="4" t="s">
        <v>24</v>
      </c>
      <c r="G2061" s="10">
        <v>5</v>
      </c>
      <c r="H2061" s="10">
        <v>7</v>
      </c>
      <c r="I2061" s="26">
        <v>4936.5</v>
      </c>
      <c r="J2061" s="11">
        <v>3002.9</v>
      </c>
      <c r="K2061" s="26">
        <v>3002.9</v>
      </c>
      <c r="L2061" s="27">
        <v>223</v>
      </c>
      <c r="M2061" s="26">
        <f t="shared" si="308"/>
        <v>1081495</v>
      </c>
      <c r="N2061" s="11"/>
      <c r="O2061" s="6"/>
      <c r="P2061" s="11"/>
      <c r="Q2061" s="11">
        <f t="shared" si="311"/>
        <v>1081495</v>
      </c>
      <c r="R2061" s="11">
        <v>1081495</v>
      </c>
      <c r="S2061" s="35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74"/>
      <c r="AG2061" s="29" t="s">
        <v>197</v>
      </c>
      <c r="AH2061" s="118"/>
      <c r="AI2061" s="170"/>
      <c r="AJ2061" s="182" t="s">
        <v>1405</v>
      </c>
      <c r="AK2061" s="182"/>
      <c r="AL2061" s="182"/>
      <c r="AM2061" s="182"/>
      <c r="AN2061" s="182"/>
      <c r="AO2061" s="70">
        <f>MAX(AO$26:AO2060)+1</f>
        <v>1950</v>
      </c>
      <c r="AP2061" s="70" t="s">
        <v>142</v>
      </c>
      <c r="AQ2061" s="70" t="str">
        <f t="shared" si="310"/>
        <v>1950.</v>
      </c>
      <c r="AS2061" s="70"/>
      <c r="AV2061" s="114"/>
    </row>
    <row r="2062" spans="1:48" ht="22.5" customHeight="1" x14ac:dyDescent="0.25">
      <c r="A2062" s="93" t="str">
        <f t="shared" si="309"/>
        <v>1951.</v>
      </c>
      <c r="B2062" s="93">
        <v>5421</v>
      </c>
      <c r="C2062" s="221" t="s">
        <v>985</v>
      </c>
      <c r="D2062" s="4">
        <v>1978</v>
      </c>
      <c r="E2062" s="9" t="s">
        <v>23</v>
      </c>
      <c r="F2062" s="4" t="s">
        <v>24</v>
      </c>
      <c r="G2062" s="10">
        <v>5</v>
      </c>
      <c r="H2062" s="10">
        <v>6</v>
      </c>
      <c r="I2062" s="11">
        <v>1939.3</v>
      </c>
      <c r="J2062" s="11">
        <v>1939.3</v>
      </c>
      <c r="K2062" s="11">
        <v>1939.3</v>
      </c>
      <c r="L2062" s="35">
        <v>239</v>
      </c>
      <c r="M2062" s="11">
        <f t="shared" si="308"/>
        <v>1500062.92</v>
      </c>
      <c r="N2062" s="11"/>
      <c r="O2062" s="6"/>
      <c r="P2062" s="11"/>
      <c r="Q2062" s="11">
        <f t="shared" si="311"/>
        <v>1500062.92</v>
      </c>
      <c r="R2062" s="11">
        <f>721441.67+778621.25</f>
        <v>1500062.92</v>
      </c>
      <c r="S2062" s="35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74"/>
      <c r="AG2062" s="29" t="s">
        <v>197</v>
      </c>
      <c r="AH2062" s="118"/>
      <c r="AI2062" s="164"/>
      <c r="AJ2062" s="182" t="s">
        <v>1394</v>
      </c>
      <c r="AK2062" s="182"/>
      <c r="AL2062" s="182"/>
      <c r="AM2062" s="182"/>
      <c r="AN2062" s="182"/>
      <c r="AO2062" s="70">
        <f>MAX(AO$26:AO2061)+1</f>
        <v>1951</v>
      </c>
      <c r="AP2062" s="70" t="s">
        <v>142</v>
      </c>
      <c r="AQ2062" s="70" t="str">
        <f t="shared" si="310"/>
        <v>1951.</v>
      </c>
      <c r="AS2062" s="70"/>
      <c r="AV2062" s="114"/>
    </row>
    <row r="2063" spans="1:48" ht="22.5" customHeight="1" x14ac:dyDescent="0.25">
      <c r="A2063" s="93" t="str">
        <f t="shared" si="309"/>
        <v>1952.</v>
      </c>
      <c r="B2063" s="93">
        <v>4271</v>
      </c>
      <c r="C2063" s="222" t="s">
        <v>1289</v>
      </c>
      <c r="D2063" s="4">
        <v>1978</v>
      </c>
      <c r="E2063" s="4" t="s">
        <v>23</v>
      </c>
      <c r="F2063" s="4" t="s">
        <v>26</v>
      </c>
      <c r="G2063" s="4">
        <v>5</v>
      </c>
      <c r="H2063" s="4">
        <v>6</v>
      </c>
      <c r="I2063" s="18">
        <v>4729.2</v>
      </c>
      <c r="J2063" s="18">
        <v>4262.8</v>
      </c>
      <c r="K2063" s="18">
        <v>4262.8</v>
      </c>
      <c r="L2063" s="4">
        <v>241</v>
      </c>
      <c r="M2063" s="11">
        <f t="shared" si="308"/>
        <v>1432405</v>
      </c>
      <c r="N2063" s="6"/>
      <c r="O2063" s="6"/>
      <c r="P2063" s="6"/>
      <c r="Q2063" s="11">
        <f t="shared" si="311"/>
        <v>1432405</v>
      </c>
      <c r="R2063" s="125"/>
      <c r="S2063" s="124"/>
      <c r="T2063" s="125"/>
      <c r="U2063" s="11"/>
      <c r="V2063" s="11"/>
      <c r="W2063" s="125"/>
      <c r="X2063" s="125"/>
      <c r="Y2063" s="18">
        <v>2511</v>
      </c>
      <c r="Z2063" s="18">
        <v>1432405</v>
      </c>
      <c r="AA2063" s="125"/>
      <c r="AB2063" s="125"/>
      <c r="AC2063" s="126"/>
      <c r="AD2063" s="126"/>
      <c r="AE2063" s="11"/>
      <c r="AF2063" s="214"/>
      <c r="AG2063" s="29" t="s">
        <v>197</v>
      </c>
      <c r="AH2063" s="118"/>
      <c r="AI2063" s="164"/>
      <c r="AJ2063" s="89"/>
      <c r="AK2063" s="89"/>
      <c r="AL2063" s="89"/>
      <c r="AM2063" s="89"/>
      <c r="AN2063" s="89"/>
      <c r="AO2063" s="70">
        <f>MAX(AO$26:AO2062)+1</f>
        <v>1952</v>
      </c>
      <c r="AP2063" s="70" t="s">
        <v>142</v>
      </c>
      <c r="AQ2063" s="70" t="str">
        <f t="shared" si="310"/>
        <v>1952.</v>
      </c>
      <c r="AV2063" s="114"/>
    </row>
    <row r="2064" spans="1:48" ht="22.5" customHeight="1" x14ac:dyDescent="0.25">
      <c r="A2064" s="93" t="str">
        <f t="shared" ref="A2064:A2105" si="312">AQ2064</f>
        <v>1953.</v>
      </c>
      <c r="B2064" s="93">
        <v>5275</v>
      </c>
      <c r="C2064" s="222" t="s">
        <v>1302</v>
      </c>
      <c r="D2064" s="4">
        <v>1978</v>
      </c>
      <c r="E2064" s="4" t="s">
        <v>23</v>
      </c>
      <c r="F2064" s="4" t="s">
        <v>26</v>
      </c>
      <c r="G2064" s="4">
        <v>5</v>
      </c>
      <c r="H2064" s="4">
        <v>4</v>
      </c>
      <c r="I2064" s="18">
        <v>3368.9</v>
      </c>
      <c r="J2064" s="18">
        <v>3133.1</v>
      </c>
      <c r="K2064" s="18">
        <v>2299.1999999999998</v>
      </c>
      <c r="L2064" s="4">
        <v>184</v>
      </c>
      <c r="M2064" s="11">
        <f t="shared" si="308"/>
        <v>1316016</v>
      </c>
      <c r="N2064" s="6"/>
      <c r="O2064" s="6"/>
      <c r="P2064" s="6"/>
      <c r="Q2064" s="11">
        <f t="shared" si="311"/>
        <v>1316016</v>
      </c>
      <c r="R2064" s="11"/>
      <c r="S2064" s="124"/>
      <c r="T2064" s="125"/>
      <c r="U2064" s="11"/>
      <c r="V2064" s="11"/>
      <c r="W2064" s="11"/>
      <c r="X2064" s="11"/>
      <c r="Y2064" s="18">
        <v>1200</v>
      </c>
      <c r="Z2064" s="18">
        <v>1316016</v>
      </c>
      <c r="AA2064" s="125"/>
      <c r="AB2064" s="125"/>
      <c r="AC2064" s="126"/>
      <c r="AD2064" s="126"/>
      <c r="AE2064" s="11"/>
      <c r="AF2064" s="74"/>
      <c r="AG2064" s="29" t="s">
        <v>197</v>
      </c>
      <c r="AH2064" s="118"/>
      <c r="AI2064" s="164"/>
      <c r="AJ2064" s="89"/>
      <c r="AK2064" s="89"/>
      <c r="AL2064" s="89"/>
      <c r="AM2064" s="89"/>
      <c r="AN2064" s="89"/>
      <c r="AO2064" s="70">
        <f>MAX(AO$26:AO2063)+1</f>
        <v>1953</v>
      </c>
      <c r="AP2064" s="70" t="s">
        <v>142</v>
      </c>
      <c r="AQ2064" s="70" t="str">
        <f t="shared" ref="AQ2064:AQ2105" si="313">CONCATENATE(AO2064,AP2064)</f>
        <v>1953.</v>
      </c>
      <c r="AV2064" s="114"/>
    </row>
    <row r="2065" spans="1:157" ht="22.5" customHeight="1" x14ac:dyDescent="0.25">
      <c r="A2065" s="93" t="str">
        <f t="shared" si="312"/>
        <v>1954.</v>
      </c>
      <c r="B2065" s="93">
        <v>5360</v>
      </c>
      <c r="C2065" s="222" t="s">
        <v>1179</v>
      </c>
      <c r="D2065" s="4">
        <v>1980</v>
      </c>
      <c r="E2065" s="4" t="s">
        <v>23</v>
      </c>
      <c r="F2065" s="4" t="s">
        <v>24</v>
      </c>
      <c r="G2065" s="4">
        <v>5</v>
      </c>
      <c r="H2065" s="4">
        <v>4</v>
      </c>
      <c r="I2065" s="4">
        <v>3255.9</v>
      </c>
      <c r="J2065" s="4">
        <v>2647</v>
      </c>
      <c r="K2065" s="4">
        <v>2647</v>
      </c>
      <c r="L2065" s="4">
        <v>131</v>
      </c>
      <c r="M2065" s="11">
        <f t="shared" si="308"/>
        <v>343612</v>
      </c>
      <c r="N2065" s="6"/>
      <c r="O2065" s="6"/>
      <c r="P2065" s="6"/>
      <c r="Q2065" s="11">
        <f t="shared" si="311"/>
        <v>343612</v>
      </c>
      <c r="R2065" s="11"/>
      <c r="S2065" s="11"/>
      <c r="T2065" s="11"/>
      <c r="U2065" s="11"/>
      <c r="V2065" s="11"/>
      <c r="W2065" s="11"/>
      <c r="X2065" s="11"/>
      <c r="Y2065" s="18">
        <v>243.6</v>
      </c>
      <c r="Z2065" s="18">
        <v>343612</v>
      </c>
      <c r="AA2065" s="11"/>
      <c r="AB2065" s="11"/>
      <c r="AC2065" s="126"/>
      <c r="AD2065" s="126"/>
      <c r="AE2065" s="11"/>
      <c r="AF2065" s="74"/>
      <c r="AG2065" s="29" t="s">
        <v>197</v>
      </c>
      <c r="AH2065" s="118"/>
      <c r="AI2065" s="164"/>
      <c r="AJ2065" s="89"/>
      <c r="AK2065" s="89"/>
      <c r="AL2065" s="89"/>
      <c r="AM2065" s="89"/>
      <c r="AN2065" s="89"/>
      <c r="AO2065" s="70">
        <f>MAX(AO$26:AO2064)+1</f>
        <v>1954</v>
      </c>
      <c r="AP2065" s="70" t="s">
        <v>142</v>
      </c>
      <c r="AQ2065" s="70" t="str">
        <f t="shared" si="313"/>
        <v>1954.</v>
      </c>
      <c r="AS2065" s="70"/>
      <c r="AV2065" s="114"/>
    </row>
    <row r="2066" spans="1:157" ht="22.5" customHeight="1" x14ac:dyDescent="0.25">
      <c r="A2066" s="93" t="str">
        <f t="shared" si="312"/>
        <v>1955.</v>
      </c>
      <c r="B2066" s="93">
        <v>4903</v>
      </c>
      <c r="C2066" s="220" t="s">
        <v>1456</v>
      </c>
      <c r="D2066" s="4">
        <v>1978</v>
      </c>
      <c r="E2066" s="9" t="s">
        <v>23</v>
      </c>
      <c r="F2066" s="4" t="s">
        <v>26</v>
      </c>
      <c r="G2066" s="10">
        <v>2</v>
      </c>
      <c r="H2066" s="10">
        <v>2</v>
      </c>
      <c r="I2066" s="11">
        <v>11753.6</v>
      </c>
      <c r="J2066" s="11">
        <v>10835.8</v>
      </c>
      <c r="K2066" s="11">
        <v>10835.8</v>
      </c>
      <c r="L2066" s="35">
        <v>522</v>
      </c>
      <c r="M2066" s="11">
        <f t="shared" si="308"/>
        <v>1107498</v>
      </c>
      <c r="N2066" s="11"/>
      <c r="O2066" s="6"/>
      <c r="P2066" s="11"/>
      <c r="Q2066" s="11">
        <f t="shared" si="311"/>
        <v>1107498</v>
      </c>
      <c r="R2066" s="11">
        <v>1107498</v>
      </c>
      <c r="S2066" s="35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74"/>
      <c r="AG2066" s="29" t="s">
        <v>197</v>
      </c>
      <c r="AH2066" s="118"/>
      <c r="AI2066" s="95"/>
      <c r="AJ2066" s="89" t="s">
        <v>1405</v>
      </c>
      <c r="AK2066" s="182"/>
      <c r="AL2066" s="182"/>
      <c r="AM2066" s="182"/>
      <c r="AN2066" s="182"/>
      <c r="AO2066" s="70">
        <f>MAX(AO$26:AO2065)+1</f>
        <v>1955</v>
      </c>
      <c r="AP2066" s="70" t="s">
        <v>142</v>
      </c>
      <c r="AQ2066" s="70" t="str">
        <f t="shared" si="313"/>
        <v>1955.</v>
      </c>
      <c r="AS2066" s="70"/>
      <c r="AV2066" s="114"/>
    </row>
    <row r="2067" spans="1:157" ht="22.5" customHeight="1" x14ac:dyDescent="0.25">
      <c r="A2067" s="93" t="str">
        <f t="shared" si="312"/>
        <v>1956.</v>
      </c>
      <c r="B2067" s="93">
        <v>4554</v>
      </c>
      <c r="C2067" s="220" t="s">
        <v>851</v>
      </c>
      <c r="D2067" s="4">
        <v>1979</v>
      </c>
      <c r="E2067" s="9" t="s">
        <v>23</v>
      </c>
      <c r="F2067" s="4" t="s">
        <v>24</v>
      </c>
      <c r="G2067" s="10">
        <v>5</v>
      </c>
      <c r="H2067" s="10">
        <v>5</v>
      </c>
      <c r="I2067" s="11">
        <v>4226.3999999999996</v>
      </c>
      <c r="J2067" s="11">
        <v>3929.6</v>
      </c>
      <c r="K2067" s="11">
        <v>3929.6</v>
      </c>
      <c r="L2067" s="35">
        <v>130</v>
      </c>
      <c r="M2067" s="11">
        <f t="shared" si="308"/>
        <v>3871707</v>
      </c>
      <c r="N2067" s="11"/>
      <c r="O2067" s="6"/>
      <c r="P2067" s="11"/>
      <c r="Q2067" s="11">
        <f t="shared" si="311"/>
        <v>3871707</v>
      </c>
      <c r="R2067" s="11"/>
      <c r="S2067" s="35"/>
      <c r="T2067" s="11"/>
      <c r="U2067" s="11">
        <v>1271</v>
      </c>
      <c r="V2067" s="11">
        <v>3871707</v>
      </c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74"/>
      <c r="AG2067" s="29" t="s">
        <v>197</v>
      </c>
      <c r="AH2067" s="118"/>
      <c r="AI2067" s="95"/>
      <c r="AJ2067" s="182"/>
      <c r="AK2067" s="182"/>
      <c r="AL2067" s="182"/>
      <c r="AM2067" s="182"/>
      <c r="AN2067" s="182"/>
      <c r="AO2067" s="70">
        <f>MAX(AO$26:AO2066)+1</f>
        <v>1956</v>
      </c>
      <c r="AP2067" s="70" t="s">
        <v>142</v>
      </c>
      <c r="AQ2067" s="70" t="str">
        <f t="shared" si="313"/>
        <v>1956.</v>
      </c>
      <c r="AS2067" s="70"/>
      <c r="AV2067" s="114"/>
    </row>
    <row r="2068" spans="1:157" ht="22.5" customHeight="1" x14ac:dyDescent="0.25">
      <c r="A2068" s="93" t="str">
        <f t="shared" si="312"/>
        <v>1957.</v>
      </c>
      <c r="B2068" s="93">
        <v>5274</v>
      </c>
      <c r="C2068" s="220" t="s">
        <v>970</v>
      </c>
      <c r="D2068" s="4">
        <v>1979</v>
      </c>
      <c r="E2068" s="9" t="s">
        <v>23</v>
      </c>
      <c r="F2068" s="4" t="s">
        <v>26</v>
      </c>
      <c r="G2068" s="10">
        <v>5</v>
      </c>
      <c r="H2068" s="10">
        <v>4</v>
      </c>
      <c r="I2068" s="11">
        <v>3803.9</v>
      </c>
      <c r="J2068" s="11">
        <v>3541.3</v>
      </c>
      <c r="K2068" s="11">
        <v>3458.1</v>
      </c>
      <c r="L2068" s="35">
        <v>166</v>
      </c>
      <c r="M2068" s="11">
        <f t="shared" si="308"/>
        <v>2714930.31</v>
      </c>
      <c r="N2068" s="11"/>
      <c r="O2068" s="6"/>
      <c r="P2068" s="11"/>
      <c r="Q2068" s="11">
        <f t="shared" si="311"/>
        <v>2714930.31</v>
      </c>
      <c r="R2068" s="11"/>
      <c r="S2068" s="35"/>
      <c r="T2068" s="11"/>
      <c r="U2068" s="11">
        <v>993</v>
      </c>
      <c r="V2068" s="11">
        <v>2714930.31</v>
      </c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74"/>
      <c r="AG2068" s="29" t="s">
        <v>197</v>
      </c>
      <c r="AH2068" s="118"/>
      <c r="AI2068" s="95"/>
      <c r="AJ2068" s="182"/>
      <c r="AK2068" s="182"/>
      <c r="AL2068" s="182"/>
      <c r="AM2068" s="182"/>
      <c r="AN2068" s="182"/>
      <c r="AO2068" s="70">
        <f>MAX(AO$26:AO2067)+1</f>
        <v>1957</v>
      </c>
      <c r="AP2068" s="70" t="s">
        <v>142</v>
      </c>
      <c r="AQ2068" s="70" t="str">
        <f t="shared" si="313"/>
        <v>1957.</v>
      </c>
      <c r="AS2068" s="70"/>
      <c r="AV2068" s="114"/>
    </row>
    <row r="2069" spans="1:157" ht="22.5" customHeight="1" x14ac:dyDescent="0.25">
      <c r="A2069" s="93" t="str">
        <f t="shared" si="312"/>
        <v>1958.</v>
      </c>
      <c r="B2069" s="93">
        <v>5330</v>
      </c>
      <c r="C2069" s="221" t="s">
        <v>977</v>
      </c>
      <c r="D2069" s="4">
        <v>1985</v>
      </c>
      <c r="E2069" s="9" t="s">
        <v>23</v>
      </c>
      <c r="F2069" s="4" t="s">
        <v>24</v>
      </c>
      <c r="G2069" s="10">
        <v>5</v>
      </c>
      <c r="H2069" s="10">
        <v>4</v>
      </c>
      <c r="I2069" s="11">
        <v>4814.8</v>
      </c>
      <c r="J2069" s="11">
        <v>2928.1</v>
      </c>
      <c r="K2069" s="11">
        <v>2928.1</v>
      </c>
      <c r="L2069" s="35">
        <v>104</v>
      </c>
      <c r="M2069" s="11">
        <f t="shared" si="308"/>
        <v>171900</v>
      </c>
      <c r="N2069" s="11"/>
      <c r="O2069" s="6"/>
      <c r="P2069" s="11"/>
      <c r="Q2069" s="11">
        <f t="shared" si="311"/>
        <v>171900</v>
      </c>
      <c r="R2069" s="11"/>
      <c r="S2069" s="35"/>
      <c r="T2069" s="11"/>
      <c r="U2069" s="11"/>
      <c r="V2069" s="11"/>
      <c r="W2069" s="11"/>
      <c r="X2069" s="11"/>
      <c r="Y2069" s="11">
        <v>64.62</v>
      </c>
      <c r="Z2069" s="11">
        <v>171900</v>
      </c>
      <c r="AA2069" s="11"/>
      <c r="AB2069" s="11"/>
      <c r="AC2069" s="11"/>
      <c r="AD2069" s="11"/>
      <c r="AE2069" s="11"/>
      <c r="AF2069" s="74"/>
      <c r="AG2069" s="29" t="s">
        <v>197</v>
      </c>
      <c r="AH2069" s="118"/>
      <c r="AI2069" s="95"/>
      <c r="AJ2069" s="182"/>
      <c r="AK2069" s="182"/>
      <c r="AL2069" s="182"/>
      <c r="AM2069" s="182"/>
      <c r="AN2069" s="182"/>
      <c r="AO2069" s="70">
        <f>MAX(AO$26:AO2068)+1</f>
        <v>1958</v>
      </c>
      <c r="AP2069" s="70" t="s">
        <v>142</v>
      </c>
      <c r="AQ2069" s="70" t="str">
        <f t="shared" si="313"/>
        <v>1958.</v>
      </c>
      <c r="AS2069" s="70"/>
      <c r="AV2069" s="114"/>
    </row>
    <row r="2070" spans="1:157" ht="22.5" customHeight="1" x14ac:dyDescent="0.25">
      <c r="A2070" s="93" t="str">
        <f t="shared" si="312"/>
        <v>1959.</v>
      </c>
      <c r="B2070" s="93">
        <v>4475</v>
      </c>
      <c r="C2070" s="222" t="s">
        <v>1298</v>
      </c>
      <c r="D2070" s="4">
        <v>1979</v>
      </c>
      <c r="E2070" s="4" t="s">
        <v>23</v>
      </c>
      <c r="F2070" s="4" t="s">
        <v>26</v>
      </c>
      <c r="G2070" s="4">
        <v>5</v>
      </c>
      <c r="H2070" s="4">
        <v>4</v>
      </c>
      <c r="I2070" s="18">
        <v>3433.9</v>
      </c>
      <c r="J2070" s="18">
        <v>3108</v>
      </c>
      <c r="K2070" s="18">
        <v>3108</v>
      </c>
      <c r="L2070" s="4">
        <v>198</v>
      </c>
      <c r="M2070" s="11">
        <f t="shared" si="308"/>
        <v>1339435</v>
      </c>
      <c r="N2070" s="6"/>
      <c r="O2070" s="6"/>
      <c r="P2070" s="6"/>
      <c r="Q2070" s="11">
        <f t="shared" ref="Q2070:Q2112" si="314">M2070</f>
        <v>1339435</v>
      </c>
      <c r="R2070" s="11">
        <v>1339435</v>
      </c>
      <c r="S2070" s="124"/>
      <c r="T2070" s="125"/>
      <c r="U2070" s="11"/>
      <c r="V2070" s="11"/>
      <c r="W2070" s="125"/>
      <c r="X2070" s="125"/>
      <c r="Y2070" s="18"/>
      <c r="Z2070" s="18"/>
      <c r="AA2070" s="125"/>
      <c r="AB2070" s="125"/>
      <c r="AC2070" s="126"/>
      <c r="AD2070" s="126"/>
      <c r="AE2070" s="11"/>
      <c r="AF2070" s="214"/>
      <c r="AG2070" s="29" t="s">
        <v>197</v>
      </c>
      <c r="AH2070" s="118"/>
      <c r="AI2070" s="164"/>
      <c r="AJ2070" s="89" t="s">
        <v>1393</v>
      </c>
      <c r="AK2070" s="89"/>
      <c r="AL2070" s="89"/>
      <c r="AM2070" s="89"/>
      <c r="AN2070" s="89"/>
      <c r="AO2070" s="70">
        <f>MAX(AO$26:AO2069)+1</f>
        <v>1959</v>
      </c>
      <c r="AP2070" s="70" t="s">
        <v>142</v>
      </c>
      <c r="AQ2070" s="70" t="str">
        <f t="shared" si="313"/>
        <v>1959.</v>
      </c>
      <c r="AV2070" s="114"/>
    </row>
    <row r="2071" spans="1:157" ht="23.25" customHeight="1" x14ac:dyDescent="0.25">
      <c r="A2071" s="93" t="str">
        <f t="shared" si="312"/>
        <v>1960.</v>
      </c>
      <c r="B2071" s="257">
        <v>5017</v>
      </c>
      <c r="C2071" s="230" t="s">
        <v>1427</v>
      </c>
      <c r="D2071" s="137">
        <v>1979</v>
      </c>
      <c r="E2071" s="190" t="s">
        <v>23</v>
      </c>
      <c r="F2071" s="137" t="s">
        <v>24</v>
      </c>
      <c r="G2071" s="191">
        <v>9</v>
      </c>
      <c r="H2071" s="191">
        <v>4</v>
      </c>
      <c r="I2071" s="192">
        <v>9016.1</v>
      </c>
      <c r="J2071" s="192">
        <v>7860.3</v>
      </c>
      <c r="K2071" s="192">
        <v>7683.3</v>
      </c>
      <c r="L2071" s="193">
        <v>405</v>
      </c>
      <c r="M2071" s="11">
        <f t="shared" si="308"/>
        <v>8318252.8799999999</v>
      </c>
      <c r="N2071" s="140"/>
      <c r="O2071" s="194"/>
      <c r="P2071" s="140"/>
      <c r="Q2071" s="140">
        <f t="shared" si="314"/>
        <v>8318252.8799999999</v>
      </c>
      <c r="R2071" s="140">
        <v>870551</v>
      </c>
      <c r="S2071" s="195">
        <v>4</v>
      </c>
      <c r="T2071" s="140">
        <v>7248701.8799999999</v>
      </c>
      <c r="U2071" s="140"/>
      <c r="V2071" s="140"/>
      <c r="W2071" s="140"/>
      <c r="X2071" s="140"/>
      <c r="Y2071" s="140"/>
      <c r="Z2071" s="140"/>
      <c r="AA2071" s="140"/>
      <c r="AB2071" s="140"/>
      <c r="AC2071" s="140"/>
      <c r="AD2071" s="140"/>
      <c r="AE2071" s="140"/>
      <c r="AF2071" s="196">
        <v>199000</v>
      </c>
      <c r="AG2071" s="29" t="s">
        <v>197</v>
      </c>
      <c r="AH2071" s="118"/>
      <c r="AI2071" s="170"/>
      <c r="AJ2071" s="182" t="s">
        <v>1399</v>
      </c>
      <c r="AK2071" s="182"/>
      <c r="AL2071" s="182"/>
      <c r="AM2071" s="182"/>
      <c r="AN2071" s="182"/>
      <c r="AO2071" s="70">
        <f>MAX(AO$26:AO2070)+1</f>
        <v>1960</v>
      </c>
      <c r="AP2071" s="70" t="s">
        <v>142</v>
      </c>
      <c r="AQ2071" s="70" t="str">
        <f t="shared" si="313"/>
        <v>1960.</v>
      </c>
      <c r="AR2071" s="154"/>
      <c r="AS2071" s="128"/>
      <c r="AT2071" s="88"/>
      <c r="AU2071" s="88"/>
      <c r="AV2071" s="88"/>
      <c r="AW2071" s="88"/>
      <c r="AX2071" s="88"/>
      <c r="AY2071" s="88"/>
      <c r="AZ2071" s="88"/>
      <c r="BA2071" s="88"/>
      <c r="BB2071" s="88"/>
      <c r="BC2071" s="88"/>
      <c r="BD2071" s="88"/>
      <c r="BE2071" s="88"/>
      <c r="BF2071" s="88"/>
      <c r="BG2071" s="88"/>
      <c r="BH2071" s="88"/>
      <c r="BI2071" s="88"/>
      <c r="BJ2071" s="88"/>
      <c r="BK2071" s="88"/>
      <c r="BL2071" s="88"/>
      <c r="BM2071" s="88"/>
      <c r="BN2071" s="88"/>
      <c r="BO2071" s="88"/>
      <c r="BP2071" s="88"/>
      <c r="BQ2071" s="88"/>
      <c r="BR2071" s="88"/>
      <c r="BS2071" s="88"/>
      <c r="BT2071" s="88"/>
      <c r="BU2071" s="88"/>
      <c r="BV2071" s="88"/>
      <c r="BW2071" s="88"/>
      <c r="BX2071" s="88"/>
      <c r="BY2071" s="88"/>
      <c r="BZ2071" s="88"/>
      <c r="CA2071" s="88"/>
      <c r="CB2071" s="88"/>
      <c r="CC2071" s="88"/>
      <c r="CD2071" s="88"/>
      <c r="CE2071" s="88"/>
      <c r="CF2071" s="88"/>
      <c r="CG2071" s="88"/>
      <c r="CH2071" s="88"/>
      <c r="CI2071" s="88"/>
      <c r="CJ2071" s="88"/>
      <c r="CK2071" s="88"/>
      <c r="CL2071" s="88"/>
      <c r="CM2071" s="88"/>
      <c r="CN2071" s="88"/>
      <c r="CO2071" s="88"/>
      <c r="CP2071" s="88"/>
      <c r="CQ2071" s="88"/>
      <c r="CR2071" s="88"/>
      <c r="CS2071" s="88"/>
      <c r="CT2071" s="88"/>
      <c r="CU2071" s="88"/>
      <c r="CV2071" s="88"/>
      <c r="CW2071" s="88"/>
      <c r="CX2071" s="88"/>
      <c r="CY2071" s="88"/>
      <c r="CZ2071" s="88"/>
      <c r="DA2071" s="88"/>
      <c r="DB2071" s="88"/>
      <c r="DC2071" s="88"/>
      <c r="DD2071" s="88"/>
      <c r="DE2071" s="88"/>
      <c r="DF2071" s="88"/>
      <c r="DG2071" s="88"/>
      <c r="DH2071" s="88"/>
      <c r="DI2071" s="88"/>
      <c r="DJ2071" s="88"/>
      <c r="DK2071" s="88"/>
      <c r="DL2071" s="88"/>
      <c r="DM2071" s="88"/>
      <c r="DN2071" s="88"/>
      <c r="DO2071" s="88"/>
      <c r="DP2071" s="88"/>
      <c r="DQ2071" s="88"/>
      <c r="DR2071" s="88"/>
      <c r="DS2071" s="88"/>
      <c r="DT2071" s="88"/>
      <c r="DU2071" s="88"/>
      <c r="DV2071" s="88"/>
      <c r="DW2071" s="88"/>
      <c r="DX2071" s="88"/>
      <c r="DY2071" s="88"/>
      <c r="DZ2071" s="88"/>
      <c r="EA2071" s="88"/>
      <c r="EB2071" s="88"/>
      <c r="EC2071" s="88"/>
      <c r="ED2071" s="88"/>
      <c r="EE2071" s="88"/>
      <c r="EF2071" s="88"/>
      <c r="EG2071" s="88"/>
      <c r="EH2071" s="88"/>
      <c r="EI2071" s="88"/>
      <c r="EJ2071" s="88"/>
      <c r="EK2071" s="88"/>
      <c r="EL2071" s="88"/>
      <c r="EM2071" s="88"/>
      <c r="EN2071" s="88"/>
      <c r="EO2071" s="88"/>
      <c r="EP2071" s="88"/>
      <c r="EQ2071" s="88"/>
      <c r="ER2071" s="88"/>
      <c r="ES2071" s="88"/>
      <c r="ET2071" s="88"/>
      <c r="EU2071" s="88"/>
      <c r="EV2071" s="88"/>
      <c r="EW2071" s="88"/>
      <c r="EX2071" s="88"/>
      <c r="EY2071" s="88"/>
      <c r="EZ2071" s="88"/>
      <c r="FA2071" s="88"/>
    </row>
    <row r="2072" spans="1:157" ht="23.25" customHeight="1" x14ac:dyDescent="0.25">
      <c r="A2072" s="93" t="str">
        <f t="shared" si="312"/>
        <v>1961.</v>
      </c>
      <c r="B2072" s="257">
        <v>4946</v>
      </c>
      <c r="C2072" s="230" t="s">
        <v>1148</v>
      </c>
      <c r="D2072" s="137">
        <v>1979</v>
      </c>
      <c r="E2072" s="190" t="s">
        <v>23</v>
      </c>
      <c r="F2072" s="137" t="s">
        <v>24</v>
      </c>
      <c r="G2072" s="191">
        <v>5</v>
      </c>
      <c r="H2072" s="191">
        <v>9</v>
      </c>
      <c r="I2072" s="192">
        <v>6804.8</v>
      </c>
      <c r="J2072" s="192">
        <v>6043.6</v>
      </c>
      <c r="K2072" s="192">
        <v>6043.6</v>
      </c>
      <c r="L2072" s="193">
        <v>292</v>
      </c>
      <c r="M2072" s="11">
        <f t="shared" si="308"/>
        <v>806714.71</v>
      </c>
      <c r="N2072" s="140"/>
      <c r="O2072" s="194"/>
      <c r="P2072" s="140"/>
      <c r="Q2072" s="140">
        <f t="shared" si="314"/>
        <v>806714.71</v>
      </c>
      <c r="R2072" s="140"/>
      <c r="S2072" s="195"/>
      <c r="T2072" s="140"/>
      <c r="U2072" s="140">
        <v>1786.9</v>
      </c>
      <c r="V2072" s="140">
        <v>806714.71</v>
      </c>
      <c r="W2072" s="140"/>
      <c r="X2072" s="140"/>
      <c r="Y2072" s="140"/>
      <c r="Z2072" s="140"/>
      <c r="AA2072" s="140"/>
      <c r="AB2072" s="140"/>
      <c r="AC2072" s="140"/>
      <c r="AD2072" s="140"/>
      <c r="AE2072" s="140"/>
      <c r="AF2072" s="196"/>
      <c r="AG2072" s="29" t="s">
        <v>197</v>
      </c>
      <c r="AH2072" s="118"/>
      <c r="AI2072" s="170"/>
      <c r="AJ2072" s="182"/>
      <c r="AK2072" s="182"/>
      <c r="AL2072" s="182"/>
      <c r="AM2072" s="182"/>
      <c r="AN2072" s="182"/>
      <c r="AO2072" s="70">
        <f>MAX(AO$26:AO2071)+1</f>
        <v>1961</v>
      </c>
      <c r="AP2072" s="70" t="s">
        <v>142</v>
      </c>
      <c r="AQ2072" s="70" t="str">
        <f t="shared" si="313"/>
        <v>1961.</v>
      </c>
      <c r="AR2072" s="154"/>
      <c r="AS2072" s="128"/>
      <c r="AT2072" s="88"/>
      <c r="AU2072" s="88"/>
      <c r="AV2072" s="88"/>
      <c r="AW2072" s="88"/>
      <c r="AX2072" s="88"/>
      <c r="AY2072" s="88"/>
      <c r="AZ2072" s="88"/>
      <c r="BA2072" s="88"/>
      <c r="BB2072" s="88"/>
      <c r="BC2072" s="88"/>
      <c r="BD2072" s="88"/>
      <c r="BE2072" s="88"/>
      <c r="BF2072" s="88"/>
      <c r="BG2072" s="88"/>
      <c r="BH2072" s="88"/>
      <c r="BI2072" s="88"/>
      <c r="BJ2072" s="88"/>
      <c r="BK2072" s="88"/>
      <c r="BL2072" s="88"/>
      <c r="BM2072" s="88"/>
      <c r="BN2072" s="88"/>
      <c r="BO2072" s="88"/>
      <c r="BP2072" s="88"/>
      <c r="BQ2072" s="88"/>
      <c r="BR2072" s="88"/>
      <c r="BS2072" s="88"/>
      <c r="BT2072" s="88"/>
      <c r="BU2072" s="88"/>
      <c r="BV2072" s="88"/>
      <c r="BW2072" s="88"/>
      <c r="BX2072" s="88"/>
      <c r="BY2072" s="88"/>
      <c r="BZ2072" s="88"/>
      <c r="CA2072" s="88"/>
      <c r="CB2072" s="88"/>
      <c r="CC2072" s="88"/>
      <c r="CD2072" s="88"/>
      <c r="CE2072" s="88"/>
      <c r="CF2072" s="88"/>
      <c r="CG2072" s="88"/>
      <c r="CH2072" s="88"/>
      <c r="CI2072" s="88"/>
      <c r="CJ2072" s="88"/>
      <c r="CK2072" s="88"/>
      <c r="CL2072" s="88"/>
      <c r="CM2072" s="88"/>
      <c r="CN2072" s="88"/>
      <c r="CO2072" s="88"/>
      <c r="CP2072" s="88"/>
      <c r="CQ2072" s="88"/>
      <c r="CR2072" s="88"/>
      <c r="CS2072" s="88"/>
      <c r="CT2072" s="88"/>
      <c r="CU2072" s="88"/>
      <c r="CV2072" s="88"/>
      <c r="CW2072" s="88"/>
      <c r="CX2072" s="88"/>
      <c r="CY2072" s="88"/>
      <c r="CZ2072" s="88"/>
      <c r="DA2072" s="88"/>
      <c r="DB2072" s="88"/>
      <c r="DC2072" s="88"/>
      <c r="DD2072" s="88"/>
      <c r="DE2072" s="88"/>
      <c r="DF2072" s="88"/>
      <c r="DG2072" s="88"/>
      <c r="DH2072" s="88"/>
      <c r="DI2072" s="88"/>
      <c r="DJ2072" s="88"/>
      <c r="DK2072" s="88"/>
      <c r="DL2072" s="88"/>
      <c r="DM2072" s="88"/>
      <c r="DN2072" s="88"/>
      <c r="DO2072" s="88"/>
      <c r="DP2072" s="88"/>
      <c r="DQ2072" s="88"/>
      <c r="DR2072" s="88"/>
      <c r="DS2072" s="88"/>
      <c r="DT2072" s="88"/>
      <c r="DU2072" s="88"/>
      <c r="DV2072" s="88"/>
      <c r="DW2072" s="88"/>
      <c r="DX2072" s="88"/>
      <c r="DY2072" s="88"/>
      <c r="DZ2072" s="88"/>
      <c r="EA2072" s="88"/>
      <c r="EB2072" s="88"/>
      <c r="EC2072" s="88"/>
      <c r="ED2072" s="88"/>
      <c r="EE2072" s="88"/>
      <c r="EF2072" s="88"/>
      <c r="EG2072" s="88"/>
      <c r="EH2072" s="88"/>
      <c r="EI2072" s="88"/>
      <c r="EJ2072" s="88"/>
      <c r="EK2072" s="88"/>
      <c r="EL2072" s="88"/>
      <c r="EM2072" s="88"/>
      <c r="EN2072" s="88"/>
      <c r="EO2072" s="88"/>
      <c r="EP2072" s="88"/>
      <c r="EQ2072" s="88"/>
      <c r="ER2072" s="88"/>
      <c r="ES2072" s="88"/>
      <c r="ET2072" s="88"/>
      <c r="EU2072" s="88"/>
      <c r="EV2072" s="88"/>
      <c r="EW2072" s="88"/>
      <c r="EX2072" s="88"/>
      <c r="EY2072" s="88"/>
      <c r="EZ2072" s="88"/>
      <c r="FA2072" s="88"/>
    </row>
    <row r="2073" spans="1:157" ht="22.5" customHeight="1" x14ac:dyDescent="0.25">
      <c r="A2073" s="93" t="str">
        <f t="shared" si="312"/>
        <v>1962.</v>
      </c>
      <c r="B2073" s="93">
        <v>5256</v>
      </c>
      <c r="C2073" s="220" t="s">
        <v>968</v>
      </c>
      <c r="D2073" s="4">
        <v>1980</v>
      </c>
      <c r="E2073" s="9" t="s">
        <v>23</v>
      </c>
      <c r="F2073" s="4" t="s">
        <v>24</v>
      </c>
      <c r="G2073" s="10">
        <v>5</v>
      </c>
      <c r="H2073" s="10">
        <v>7</v>
      </c>
      <c r="I2073" s="11">
        <v>5388.4</v>
      </c>
      <c r="J2073" s="11">
        <v>4853.6000000000004</v>
      </c>
      <c r="K2073" s="11">
        <v>4853.6000000000004</v>
      </c>
      <c r="L2073" s="35">
        <v>217</v>
      </c>
      <c r="M2073" s="11">
        <f t="shared" si="308"/>
        <v>250700</v>
      </c>
      <c r="N2073" s="11"/>
      <c r="O2073" s="6"/>
      <c r="P2073" s="11"/>
      <c r="Q2073" s="11">
        <f t="shared" si="314"/>
        <v>250700</v>
      </c>
      <c r="R2073" s="11">
        <v>250700</v>
      </c>
      <c r="S2073" s="35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74"/>
      <c r="AG2073" s="29" t="s">
        <v>197</v>
      </c>
      <c r="AH2073" s="118"/>
      <c r="AI2073" s="95"/>
      <c r="AJ2073" s="182" t="s">
        <v>1405</v>
      </c>
      <c r="AK2073" s="182"/>
      <c r="AL2073" s="182"/>
      <c r="AM2073" s="182"/>
      <c r="AN2073" s="182"/>
      <c r="AO2073" s="70">
        <f>MAX(AO$26:AO2072)+1</f>
        <v>1962</v>
      </c>
      <c r="AP2073" s="70" t="s">
        <v>142</v>
      </c>
      <c r="AQ2073" s="70" t="str">
        <f t="shared" si="313"/>
        <v>1962.</v>
      </c>
      <c r="AS2073" s="70"/>
      <c r="AV2073" s="114"/>
    </row>
    <row r="2074" spans="1:157" ht="22.5" customHeight="1" x14ac:dyDescent="0.25">
      <c r="A2074" s="93" t="str">
        <f t="shared" si="312"/>
        <v>1963.</v>
      </c>
      <c r="B2074" s="93">
        <v>5276</v>
      </c>
      <c r="C2074" s="220" t="s">
        <v>971</v>
      </c>
      <c r="D2074" s="4">
        <v>1980</v>
      </c>
      <c r="E2074" s="9" t="s">
        <v>23</v>
      </c>
      <c r="F2074" s="4" t="s">
        <v>24</v>
      </c>
      <c r="G2074" s="10">
        <v>5</v>
      </c>
      <c r="H2074" s="10">
        <v>7</v>
      </c>
      <c r="I2074" s="11">
        <v>4914.16</v>
      </c>
      <c r="J2074" s="11">
        <v>2970.7</v>
      </c>
      <c r="K2074" s="11">
        <v>2970.7</v>
      </c>
      <c r="L2074" s="35">
        <v>256</v>
      </c>
      <c r="M2074" s="11">
        <f t="shared" si="308"/>
        <v>3700551</v>
      </c>
      <c r="N2074" s="11"/>
      <c r="O2074" s="6"/>
      <c r="P2074" s="11"/>
      <c r="Q2074" s="11">
        <f t="shared" si="314"/>
        <v>3700551</v>
      </c>
      <c r="R2074" s="11"/>
      <c r="S2074" s="35"/>
      <c r="T2074" s="11"/>
      <c r="U2074" s="11">
        <v>1417</v>
      </c>
      <c r="V2074" s="11">
        <v>2878887</v>
      </c>
      <c r="W2074" s="11"/>
      <c r="X2074" s="11"/>
      <c r="Y2074" s="11"/>
      <c r="Z2074" s="11"/>
      <c r="AA2074" s="11">
        <v>233.3</v>
      </c>
      <c r="AB2074" s="11">
        <v>821664</v>
      </c>
      <c r="AC2074" s="11"/>
      <c r="AD2074" s="11"/>
      <c r="AE2074" s="11"/>
      <c r="AF2074" s="74"/>
      <c r="AG2074" s="29" t="s">
        <v>197</v>
      </c>
      <c r="AH2074" s="118"/>
      <c r="AI2074" s="95"/>
      <c r="AJ2074" s="182"/>
      <c r="AK2074" s="182"/>
      <c r="AL2074" s="182"/>
      <c r="AM2074" s="182"/>
      <c r="AN2074" s="182"/>
      <c r="AO2074" s="70">
        <f>MAX(AO$26:AO2073)+1</f>
        <v>1963</v>
      </c>
      <c r="AP2074" s="70" t="s">
        <v>142</v>
      </c>
      <c r="AQ2074" s="70" t="str">
        <f t="shared" si="313"/>
        <v>1963.</v>
      </c>
      <c r="AS2074" s="70"/>
    </row>
    <row r="2075" spans="1:157" ht="22.5" customHeight="1" x14ac:dyDescent="0.25">
      <c r="A2075" s="93" t="str">
        <f t="shared" si="312"/>
        <v>1964.</v>
      </c>
      <c r="B2075" s="93">
        <v>5358</v>
      </c>
      <c r="C2075" s="222" t="s">
        <v>1178</v>
      </c>
      <c r="D2075" s="4">
        <v>1980</v>
      </c>
      <c r="E2075" s="9" t="s">
        <v>23</v>
      </c>
      <c r="F2075" s="4" t="s">
        <v>24</v>
      </c>
      <c r="G2075" s="10">
        <v>5</v>
      </c>
      <c r="H2075" s="10">
        <v>2</v>
      </c>
      <c r="I2075" s="26">
        <v>3528.8</v>
      </c>
      <c r="J2075" s="26">
        <v>2844.7</v>
      </c>
      <c r="K2075" s="26">
        <v>2505</v>
      </c>
      <c r="L2075" s="27">
        <v>197</v>
      </c>
      <c r="M2075" s="26">
        <f t="shared" si="308"/>
        <v>1210884.72</v>
      </c>
      <c r="N2075" s="11"/>
      <c r="O2075" s="6"/>
      <c r="P2075" s="11"/>
      <c r="Q2075" s="11">
        <f t="shared" si="314"/>
        <v>1210884.72</v>
      </c>
      <c r="R2075" s="11">
        <v>1210884.72</v>
      </c>
      <c r="S2075" s="35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74"/>
      <c r="AG2075" s="29" t="s">
        <v>197</v>
      </c>
      <c r="AH2075" s="118"/>
      <c r="AI2075" s="170"/>
      <c r="AJ2075" s="182" t="s">
        <v>1396</v>
      </c>
      <c r="AK2075" s="182"/>
      <c r="AL2075" s="182"/>
      <c r="AM2075" s="182"/>
      <c r="AN2075" s="182"/>
      <c r="AO2075" s="70">
        <f>MAX(AO$26:AO2074)+1</f>
        <v>1964</v>
      </c>
      <c r="AP2075" s="70" t="s">
        <v>142</v>
      </c>
      <c r="AQ2075" s="70" t="str">
        <f t="shared" si="313"/>
        <v>1964.</v>
      </c>
      <c r="AS2075" s="70"/>
    </row>
    <row r="2076" spans="1:157" ht="22.5" customHeight="1" x14ac:dyDescent="0.25">
      <c r="A2076" s="93" t="str">
        <f t="shared" si="312"/>
        <v>1965.</v>
      </c>
      <c r="B2076" s="93">
        <v>4601</v>
      </c>
      <c r="C2076" s="220" t="s">
        <v>1350</v>
      </c>
      <c r="D2076" s="4">
        <v>1980</v>
      </c>
      <c r="E2076" s="9" t="s">
        <v>23</v>
      </c>
      <c r="F2076" s="4" t="s">
        <v>26</v>
      </c>
      <c r="G2076" s="10">
        <v>9</v>
      </c>
      <c r="H2076" s="10">
        <v>8</v>
      </c>
      <c r="I2076" s="11">
        <v>14531.3</v>
      </c>
      <c r="J2076" s="11">
        <v>9206.2000000000007</v>
      </c>
      <c r="K2076" s="11">
        <v>9206.2000000000007</v>
      </c>
      <c r="L2076" s="35">
        <v>696</v>
      </c>
      <c r="M2076" s="11">
        <f t="shared" si="308"/>
        <v>2731967</v>
      </c>
      <c r="N2076" s="11"/>
      <c r="O2076" s="6"/>
      <c r="P2076" s="11"/>
      <c r="Q2076" s="11">
        <f t="shared" si="314"/>
        <v>2731967</v>
      </c>
      <c r="R2076" s="11"/>
      <c r="S2076" s="35"/>
      <c r="T2076" s="11"/>
      <c r="U2076" s="11">
        <v>4053.0293372406909</v>
      </c>
      <c r="V2076" s="11">
        <v>1933008</v>
      </c>
      <c r="W2076" s="11"/>
      <c r="X2076" s="11"/>
      <c r="Y2076" s="11"/>
      <c r="Z2076" s="11"/>
      <c r="AA2076" s="11">
        <v>664.81601845788998</v>
      </c>
      <c r="AB2076" s="11">
        <v>798959</v>
      </c>
      <c r="AC2076" s="11"/>
      <c r="AD2076" s="11"/>
      <c r="AE2076" s="11"/>
      <c r="AF2076" s="74"/>
      <c r="AG2076" s="29" t="s">
        <v>197</v>
      </c>
      <c r="AH2076" s="118"/>
      <c r="AI2076" s="95"/>
      <c r="AJ2076" s="89"/>
      <c r="AK2076" s="182"/>
      <c r="AL2076" s="182"/>
      <c r="AM2076" s="182"/>
      <c r="AN2076" s="182"/>
      <c r="AO2076" s="70">
        <f>MAX(AO$26:AO2075)+1</f>
        <v>1965</v>
      </c>
      <c r="AP2076" s="70" t="s">
        <v>142</v>
      </c>
      <c r="AQ2076" s="70" t="str">
        <f t="shared" si="313"/>
        <v>1965.</v>
      </c>
      <c r="AS2076" s="70"/>
      <c r="AV2076" s="114"/>
    </row>
    <row r="2077" spans="1:157" ht="22.5" customHeight="1" x14ac:dyDescent="0.25">
      <c r="A2077" s="93" t="str">
        <f t="shared" si="312"/>
        <v>1966.</v>
      </c>
      <c r="B2077" s="93">
        <v>4719</v>
      </c>
      <c r="C2077" s="226" t="s">
        <v>859</v>
      </c>
      <c r="D2077" s="4">
        <v>1981</v>
      </c>
      <c r="E2077" s="9" t="s">
        <v>23</v>
      </c>
      <c r="F2077" s="4" t="s">
        <v>26</v>
      </c>
      <c r="G2077" s="10">
        <v>9</v>
      </c>
      <c r="H2077" s="10">
        <v>7</v>
      </c>
      <c r="I2077" s="26">
        <v>13442.21</v>
      </c>
      <c r="J2077" s="26">
        <v>13442.21</v>
      </c>
      <c r="K2077" s="26">
        <v>13442.21</v>
      </c>
      <c r="L2077" s="27">
        <v>643</v>
      </c>
      <c r="M2077" s="26">
        <f t="shared" si="308"/>
        <v>1455534</v>
      </c>
      <c r="N2077" s="11"/>
      <c r="O2077" s="6"/>
      <c r="P2077" s="11"/>
      <c r="Q2077" s="11">
        <f t="shared" si="314"/>
        <v>1455534</v>
      </c>
      <c r="R2077" s="11">
        <v>1455534</v>
      </c>
      <c r="S2077" s="35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74"/>
      <c r="AG2077" s="29" t="s">
        <v>197</v>
      </c>
      <c r="AH2077" s="118"/>
      <c r="AI2077" s="170"/>
      <c r="AJ2077" s="182" t="s">
        <v>1393</v>
      </c>
      <c r="AK2077" s="182"/>
      <c r="AL2077" s="182"/>
      <c r="AM2077" s="182"/>
      <c r="AN2077" s="182"/>
      <c r="AO2077" s="70">
        <f>MAX(AO$26:AO2076)+1</f>
        <v>1966</v>
      </c>
      <c r="AP2077" s="70" t="s">
        <v>142</v>
      </c>
      <c r="AQ2077" s="70" t="str">
        <f t="shared" si="313"/>
        <v>1966.</v>
      </c>
      <c r="AS2077" s="70"/>
      <c r="AV2077" s="114"/>
    </row>
    <row r="2078" spans="1:157" ht="22.5" customHeight="1" x14ac:dyDescent="0.25">
      <c r="A2078" s="93" t="str">
        <f t="shared" si="312"/>
        <v>1967.</v>
      </c>
      <c r="B2078" s="93">
        <v>4417</v>
      </c>
      <c r="C2078" s="222" t="s">
        <v>1209</v>
      </c>
      <c r="D2078" s="4">
        <v>1981</v>
      </c>
      <c r="E2078" s="9" t="s">
        <v>23</v>
      </c>
      <c r="F2078" s="4" t="s">
        <v>24</v>
      </c>
      <c r="G2078" s="10">
        <v>9</v>
      </c>
      <c r="H2078" s="10">
        <v>1</v>
      </c>
      <c r="I2078" s="26">
        <v>1749.7</v>
      </c>
      <c r="J2078" s="26">
        <v>1492.3</v>
      </c>
      <c r="K2078" s="26">
        <v>1492.3</v>
      </c>
      <c r="L2078" s="27">
        <v>82</v>
      </c>
      <c r="M2078" s="26">
        <f t="shared" si="308"/>
        <v>408753.32</v>
      </c>
      <c r="N2078" s="11"/>
      <c r="O2078" s="6"/>
      <c r="P2078" s="11"/>
      <c r="Q2078" s="11">
        <f t="shared" si="314"/>
        <v>408753.32</v>
      </c>
      <c r="R2078" s="11">
        <v>408753.32</v>
      </c>
      <c r="S2078" s="35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74"/>
      <c r="AG2078" s="29" t="s">
        <v>197</v>
      </c>
      <c r="AH2078" s="118"/>
      <c r="AI2078" s="170"/>
      <c r="AJ2078" s="182" t="s">
        <v>1405</v>
      </c>
      <c r="AK2078" s="182"/>
      <c r="AL2078" s="182"/>
      <c r="AM2078" s="182"/>
      <c r="AN2078" s="182"/>
      <c r="AO2078" s="70">
        <f>MAX(AO$26:AO2077)+1</f>
        <v>1967</v>
      </c>
      <c r="AP2078" s="70" t="s">
        <v>142</v>
      </c>
      <c r="AQ2078" s="70" t="str">
        <f t="shared" si="313"/>
        <v>1967.</v>
      </c>
      <c r="AS2078" s="70"/>
    </row>
    <row r="2079" spans="1:157" ht="22.5" customHeight="1" x14ac:dyDescent="0.25">
      <c r="A2079" s="93" t="str">
        <f t="shared" si="312"/>
        <v>1968.</v>
      </c>
      <c r="B2079" s="93">
        <v>5277</v>
      </c>
      <c r="C2079" s="226" t="s">
        <v>1088</v>
      </c>
      <c r="D2079" s="4">
        <v>1981</v>
      </c>
      <c r="E2079" s="9" t="s">
        <v>23</v>
      </c>
      <c r="F2079" s="4" t="s">
        <v>26</v>
      </c>
      <c r="G2079" s="10">
        <v>5</v>
      </c>
      <c r="H2079" s="10">
        <v>6</v>
      </c>
      <c r="I2079" s="11">
        <v>4622.2</v>
      </c>
      <c r="J2079" s="11">
        <v>4622.2</v>
      </c>
      <c r="K2079" s="11">
        <v>4622.2</v>
      </c>
      <c r="L2079" s="35">
        <v>273</v>
      </c>
      <c r="M2079" s="11">
        <f t="shared" si="308"/>
        <v>2602423.41</v>
      </c>
      <c r="N2079" s="11"/>
      <c r="O2079" s="6"/>
      <c r="P2079" s="11"/>
      <c r="Q2079" s="11">
        <f t="shared" si="314"/>
        <v>2602423.41</v>
      </c>
      <c r="R2079" s="11">
        <v>2602423.41</v>
      </c>
      <c r="S2079" s="35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74"/>
      <c r="AG2079" s="29" t="s">
        <v>197</v>
      </c>
      <c r="AH2079" s="118"/>
      <c r="AI2079" s="170"/>
      <c r="AJ2079" s="182" t="s">
        <v>1395</v>
      </c>
      <c r="AK2079" s="182"/>
      <c r="AL2079" s="182"/>
      <c r="AM2079" s="182"/>
      <c r="AN2079" s="182"/>
      <c r="AO2079" s="70">
        <f>MAX(AO$26:AO2078)+1</f>
        <v>1968</v>
      </c>
      <c r="AP2079" s="70" t="s">
        <v>142</v>
      </c>
      <c r="AQ2079" s="70" t="str">
        <f t="shared" si="313"/>
        <v>1968.</v>
      </c>
      <c r="AS2079" s="70"/>
    </row>
    <row r="2080" spans="1:157" ht="23.25" customHeight="1" x14ac:dyDescent="0.25">
      <c r="A2080" s="93" t="str">
        <f t="shared" si="312"/>
        <v>1969.</v>
      </c>
      <c r="B2080" s="257">
        <v>5567</v>
      </c>
      <c r="C2080" s="230" t="s">
        <v>1442</v>
      </c>
      <c r="D2080" s="137">
        <v>1981</v>
      </c>
      <c r="E2080" s="190" t="s">
        <v>23</v>
      </c>
      <c r="F2080" s="137" t="s">
        <v>26</v>
      </c>
      <c r="G2080" s="191">
        <v>5</v>
      </c>
      <c r="H2080" s="191">
        <v>4</v>
      </c>
      <c r="I2080" s="192">
        <v>3191.4</v>
      </c>
      <c r="J2080" s="192">
        <v>2970.7</v>
      </c>
      <c r="K2080" s="192">
        <v>2970.7</v>
      </c>
      <c r="L2080" s="193">
        <v>168</v>
      </c>
      <c r="M2080" s="11">
        <f t="shared" ref="M2080:M2118" si="315">R2080+T2080+V2080+X2080+Z2080+AB2080+AE2080+AF2080</f>
        <v>1083002</v>
      </c>
      <c r="N2080" s="140"/>
      <c r="O2080" s="194"/>
      <c r="P2080" s="140"/>
      <c r="Q2080" s="140">
        <f t="shared" si="314"/>
        <v>1083002</v>
      </c>
      <c r="R2080" s="140"/>
      <c r="S2080" s="195"/>
      <c r="T2080" s="140"/>
      <c r="U2080" s="140"/>
      <c r="V2080" s="140"/>
      <c r="W2080" s="140"/>
      <c r="X2080" s="140"/>
      <c r="Y2080" s="140">
        <v>1040</v>
      </c>
      <c r="Z2080" s="140">
        <v>1083002</v>
      </c>
      <c r="AA2080" s="140"/>
      <c r="AB2080" s="140"/>
      <c r="AC2080" s="140"/>
      <c r="AD2080" s="140"/>
      <c r="AE2080" s="140"/>
      <c r="AF2080" s="196"/>
      <c r="AG2080" s="29" t="s">
        <v>197</v>
      </c>
      <c r="AH2080" s="118"/>
      <c r="AI2080" s="170"/>
      <c r="AJ2080" s="182"/>
      <c r="AK2080" s="182"/>
      <c r="AL2080" s="182"/>
      <c r="AM2080" s="182"/>
      <c r="AN2080" s="182"/>
      <c r="AO2080" s="70">
        <f>MAX(AO$26:AO2079)+1</f>
        <v>1969</v>
      </c>
      <c r="AP2080" s="70" t="s">
        <v>142</v>
      </c>
      <c r="AQ2080" s="70" t="str">
        <f t="shared" si="313"/>
        <v>1969.</v>
      </c>
      <c r="AR2080" s="154"/>
      <c r="AS2080" s="128"/>
      <c r="AT2080" s="88"/>
      <c r="AU2080" s="88"/>
      <c r="AV2080" s="88"/>
      <c r="AW2080" s="88"/>
      <c r="AX2080" s="88"/>
      <c r="AY2080" s="88"/>
      <c r="AZ2080" s="88"/>
      <c r="BA2080" s="88"/>
      <c r="BB2080" s="88"/>
      <c r="BC2080" s="88"/>
      <c r="BD2080" s="88"/>
      <c r="BE2080" s="88"/>
      <c r="BF2080" s="88"/>
      <c r="BG2080" s="88"/>
      <c r="BH2080" s="88"/>
      <c r="BI2080" s="88"/>
      <c r="BJ2080" s="88"/>
      <c r="BK2080" s="88"/>
      <c r="BL2080" s="88"/>
      <c r="BM2080" s="88"/>
      <c r="BN2080" s="88"/>
      <c r="BO2080" s="88"/>
      <c r="BP2080" s="88"/>
      <c r="BQ2080" s="88"/>
      <c r="BR2080" s="88"/>
      <c r="BS2080" s="88"/>
      <c r="BT2080" s="88"/>
      <c r="BU2080" s="88"/>
      <c r="BV2080" s="88"/>
      <c r="BW2080" s="88"/>
      <c r="BX2080" s="88"/>
      <c r="BY2080" s="88"/>
      <c r="BZ2080" s="88"/>
      <c r="CA2080" s="88"/>
      <c r="CB2080" s="88"/>
      <c r="CC2080" s="88"/>
      <c r="CD2080" s="88"/>
      <c r="CE2080" s="88"/>
      <c r="CF2080" s="88"/>
      <c r="CG2080" s="88"/>
      <c r="CH2080" s="88"/>
      <c r="CI2080" s="88"/>
      <c r="CJ2080" s="88"/>
      <c r="CK2080" s="88"/>
      <c r="CL2080" s="88"/>
      <c r="CM2080" s="88"/>
      <c r="CN2080" s="88"/>
      <c r="CO2080" s="88"/>
      <c r="CP2080" s="88"/>
      <c r="CQ2080" s="88"/>
      <c r="CR2080" s="88"/>
      <c r="CS2080" s="88"/>
      <c r="CT2080" s="88"/>
      <c r="CU2080" s="88"/>
      <c r="CV2080" s="88"/>
      <c r="CW2080" s="88"/>
      <c r="CX2080" s="88"/>
      <c r="CY2080" s="88"/>
      <c r="CZ2080" s="88"/>
      <c r="DA2080" s="88"/>
      <c r="DB2080" s="88"/>
      <c r="DC2080" s="88"/>
      <c r="DD2080" s="88"/>
      <c r="DE2080" s="88"/>
      <c r="DF2080" s="88"/>
      <c r="DG2080" s="88"/>
      <c r="DH2080" s="88"/>
      <c r="DI2080" s="88"/>
      <c r="DJ2080" s="88"/>
      <c r="DK2080" s="88"/>
      <c r="DL2080" s="88"/>
      <c r="DM2080" s="88"/>
      <c r="DN2080" s="88"/>
      <c r="DO2080" s="88"/>
      <c r="DP2080" s="88"/>
      <c r="DQ2080" s="88"/>
      <c r="DR2080" s="88"/>
      <c r="DS2080" s="88"/>
      <c r="DT2080" s="88"/>
      <c r="DU2080" s="88"/>
      <c r="DV2080" s="88"/>
      <c r="DW2080" s="88"/>
      <c r="DX2080" s="88"/>
      <c r="DY2080" s="88"/>
      <c r="DZ2080" s="88"/>
      <c r="EA2080" s="88"/>
      <c r="EB2080" s="88"/>
      <c r="EC2080" s="88"/>
      <c r="ED2080" s="88"/>
      <c r="EE2080" s="88"/>
      <c r="EF2080" s="88"/>
      <c r="EG2080" s="88"/>
      <c r="EH2080" s="88"/>
      <c r="EI2080" s="88"/>
      <c r="EJ2080" s="88"/>
      <c r="EK2080" s="88"/>
      <c r="EL2080" s="88"/>
      <c r="EM2080" s="88"/>
      <c r="EN2080" s="88"/>
      <c r="EO2080" s="88"/>
      <c r="EP2080" s="88"/>
      <c r="EQ2080" s="88"/>
      <c r="ER2080" s="88"/>
      <c r="ES2080" s="88"/>
      <c r="ET2080" s="88"/>
      <c r="EU2080" s="88"/>
      <c r="EV2080" s="88"/>
      <c r="EW2080" s="88"/>
      <c r="EX2080" s="88"/>
      <c r="EY2080" s="88"/>
      <c r="EZ2080" s="88"/>
      <c r="FA2080" s="88"/>
    </row>
    <row r="2081" spans="1:157" ht="22.5" customHeight="1" x14ac:dyDescent="0.25">
      <c r="A2081" s="93" t="str">
        <f t="shared" si="312"/>
        <v>1970.</v>
      </c>
      <c r="B2081" s="93">
        <v>4883</v>
      </c>
      <c r="C2081" s="222" t="s">
        <v>1141</v>
      </c>
      <c r="D2081" s="4">
        <v>1982</v>
      </c>
      <c r="E2081" s="9" t="s">
        <v>23</v>
      </c>
      <c r="F2081" s="4" t="s">
        <v>24</v>
      </c>
      <c r="G2081" s="10">
        <v>5</v>
      </c>
      <c r="H2081" s="10">
        <v>1</v>
      </c>
      <c r="I2081" s="26">
        <v>2424.19</v>
      </c>
      <c r="J2081" s="11">
        <v>2207.39</v>
      </c>
      <c r="K2081" s="26">
        <v>2207.39</v>
      </c>
      <c r="L2081" s="27">
        <v>104</v>
      </c>
      <c r="M2081" s="26">
        <f t="shared" si="315"/>
        <v>2976249.59</v>
      </c>
      <c r="N2081" s="11"/>
      <c r="O2081" s="6"/>
      <c r="P2081" s="11"/>
      <c r="Q2081" s="11">
        <f t="shared" si="314"/>
        <v>2976249.59</v>
      </c>
      <c r="R2081" s="11"/>
      <c r="S2081" s="35"/>
      <c r="T2081" s="11"/>
      <c r="U2081" s="11">
        <v>959</v>
      </c>
      <c r="V2081" s="11">
        <v>2976249.59</v>
      </c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74"/>
      <c r="AG2081" s="29" t="s">
        <v>197</v>
      </c>
      <c r="AH2081" s="118"/>
      <c r="AI2081" s="170"/>
      <c r="AJ2081" s="182"/>
      <c r="AK2081" s="182"/>
      <c r="AL2081" s="182"/>
      <c r="AM2081" s="182"/>
      <c r="AN2081" s="182"/>
      <c r="AO2081" s="70">
        <f>MAX(AO$26:AO2080)+1</f>
        <v>1970</v>
      </c>
      <c r="AP2081" s="70" t="s">
        <v>142</v>
      </c>
      <c r="AQ2081" s="70" t="str">
        <f t="shared" si="313"/>
        <v>1970.</v>
      </c>
      <c r="AS2081" s="70"/>
      <c r="AV2081" s="114"/>
    </row>
    <row r="2082" spans="1:157" ht="22.5" customHeight="1" x14ac:dyDescent="0.25">
      <c r="A2082" s="93" t="str">
        <f t="shared" si="312"/>
        <v>1971.</v>
      </c>
      <c r="B2082" s="93">
        <v>4687</v>
      </c>
      <c r="C2082" s="222" t="s">
        <v>1130</v>
      </c>
      <c r="D2082" s="4">
        <v>1982</v>
      </c>
      <c r="E2082" s="9" t="s">
        <v>23</v>
      </c>
      <c r="F2082" s="4" t="s">
        <v>24</v>
      </c>
      <c r="G2082" s="10">
        <v>5</v>
      </c>
      <c r="H2082" s="10">
        <v>6</v>
      </c>
      <c r="I2082" s="26">
        <v>4650.8</v>
      </c>
      <c r="J2082" s="11">
        <v>4116.7</v>
      </c>
      <c r="K2082" s="26">
        <v>4103.7</v>
      </c>
      <c r="L2082" s="27">
        <v>217</v>
      </c>
      <c r="M2082" s="26">
        <f t="shared" si="315"/>
        <v>2525058</v>
      </c>
      <c r="N2082" s="11"/>
      <c r="O2082" s="6"/>
      <c r="P2082" s="11"/>
      <c r="Q2082" s="11">
        <f t="shared" si="314"/>
        <v>2525058</v>
      </c>
      <c r="R2082" s="11"/>
      <c r="S2082" s="35"/>
      <c r="T2082" s="11"/>
      <c r="U2082" s="11">
        <v>1886</v>
      </c>
      <c r="V2082" s="11">
        <v>2525058</v>
      </c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74"/>
      <c r="AG2082" s="29" t="s">
        <v>197</v>
      </c>
      <c r="AH2082" s="118"/>
      <c r="AI2082" s="170"/>
      <c r="AJ2082" s="182"/>
      <c r="AK2082" s="182"/>
      <c r="AL2082" s="182"/>
      <c r="AM2082" s="182"/>
      <c r="AN2082" s="182"/>
      <c r="AO2082" s="70">
        <f>MAX(AO$26:AO2081)+1</f>
        <v>1971</v>
      </c>
      <c r="AP2082" s="70" t="s">
        <v>142</v>
      </c>
      <c r="AQ2082" s="70" t="str">
        <f t="shared" si="313"/>
        <v>1971.</v>
      </c>
      <c r="AS2082" s="70"/>
      <c r="AV2082" s="114"/>
    </row>
    <row r="2083" spans="1:157" ht="22.5" customHeight="1" x14ac:dyDescent="0.25">
      <c r="A2083" s="93" t="str">
        <f t="shared" si="312"/>
        <v>1972.</v>
      </c>
      <c r="B2083" s="93">
        <v>4324</v>
      </c>
      <c r="C2083" s="220" t="s">
        <v>832</v>
      </c>
      <c r="D2083" s="4">
        <v>1982</v>
      </c>
      <c r="E2083" s="9" t="s">
        <v>23</v>
      </c>
      <c r="F2083" s="4" t="s">
        <v>24</v>
      </c>
      <c r="G2083" s="10">
        <v>3</v>
      </c>
      <c r="H2083" s="10">
        <v>5</v>
      </c>
      <c r="I2083" s="11">
        <v>1932.7</v>
      </c>
      <c r="J2083" s="11">
        <v>1932.7</v>
      </c>
      <c r="K2083" s="11">
        <v>1932.7</v>
      </c>
      <c r="L2083" s="35">
        <v>74</v>
      </c>
      <c r="M2083" s="11">
        <f t="shared" si="315"/>
        <v>278769.21999999997</v>
      </c>
      <c r="N2083" s="11"/>
      <c r="O2083" s="6"/>
      <c r="P2083" s="11"/>
      <c r="Q2083" s="11">
        <f t="shared" si="314"/>
        <v>278769.21999999997</v>
      </c>
      <c r="R2083" s="11"/>
      <c r="S2083" s="35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74">
        <v>278769.21999999997</v>
      </c>
      <c r="AG2083" s="29" t="s">
        <v>197</v>
      </c>
      <c r="AH2083" s="118"/>
      <c r="AI2083" s="95"/>
      <c r="AJ2083" s="182"/>
      <c r="AK2083" s="182"/>
      <c r="AL2083" s="182"/>
      <c r="AM2083" s="182"/>
      <c r="AN2083" s="182"/>
      <c r="AO2083" s="70">
        <f>MAX(AO$26:AO2082)+1</f>
        <v>1972</v>
      </c>
      <c r="AP2083" s="70" t="s">
        <v>142</v>
      </c>
      <c r="AQ2083" s="70" t="str">
        <f t="shared" si="313"/>
        <v>1972.</v>
      </c>
      <c r="AS2083" s="70"/>
    </row>
    <row r="2084" spans="1:157" ht="22.5" customHeight="1" x14ac:dyDescent="0.25">
      <c r="A2084" s="93" t="str">
        <f t="shared" si="312"/>
        <v>1973.</v>
      </c>
      <c r="B2084" s="93">
        <v>4907</v>
      </c>
      <c r="C2084" s="222" t="s">
        <v>1144</v>
      </c>
      <c r="D2084" s="4">
        <v>1982</v>
      </c>
      <c r="E2084" s="9" t="s">
        <v>23</v>
      </c>
      <c r="F2084" s="4" t="s">
        <v>26</v>
      </c>
      <c r="G2084" s="10">
        <v>9</v>
      </c>
      <c r="H2084" s="10">
        <v>5</v>
      </c>
      <c r="I2084" s="26">
        <v>11596.7</v>
      </c>
      <c r="J2084" s="26">
        <v>9533.5</v>
      </c>
      <c r="K2084" s="26">
        <v>9444</v>
      </c>
      <c r="L2084" s="27">
        <v>487</v>
      </c>
      <c r="M2084" s="26">
        <f t="shared" si="315"/>
        <v>2035820</v>
      </c>
      <c r="N2084" s="11"/>
      <c r="O2084" s="6"/>
      <c r="P2084" s="11"/>
      <c r="Q2084" s="11">
        <f t="shared" si="314"/>
        <v>2035820</v>
      </c>
      <c r="R2084" s="11"/>
      <c r="S2084" s="35"/>
      <c r="T2084" s="11"/>
      <c r="U2084" s="11">
        <v>1448.7</v>
      </c>
      <c r="V2084" s="11">
        <v>2035820</v>
      </c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74"/>
      <c r="AG2084" s="29" t="s">
        <v>197</v>
      </c>
      <c r="AH2084" s="118"/>
      <c r="AI2084" s="170"/>
      <c r="AJ2084" s="182"/>
      <c r="AK2084" s="182"/>
      <c r="AL2084" s="182"/>
      <c r="AM2084" s="182"/>
      <c r="AN2084" s="182"/>
      <c r="AO2084" s="70">
        <f>MAX(AO$26:AO2083)+1</f>
        <v>1973</v>
      </c>
      <c r="AP2084" s="70" t="s">
        <v>142</v>
      </c>
      <c r="AQ2084" s="70" t="str">
        <f t="shared" si="313"/>
        <v>1973.</v>
      </c>
      <c r="AS2084" s="70"/>
    </row>
    <row r="2085" spans="1:157" ht="22.5" customHeight="1" x14ac:dyDescent="0.25">
      <c r="A2085" s="93" t="str">
        <f t="shared" si="312"/>
        <v>1974.</v>
      </c>
      <c r="B2085" s="93">
        <v>4302</v>
      </c>
      <c r="C2085" s="222" t="s">
        <v>1005</v>
      </c>
      <c r="D2085" s="4">
        <v>1982</v>
      </c>
      <c r="E2085" s="9" t="s">
        <v>23</v>
      </c>
      <c r="F2085" s="4" t="s">
        <v>26</v>
      </c>
      <c r="G2085" s="10">
        <v>9</v>
      </c>
      <c r="H2085" s="10">
        <v>6</v>
      </c>
      <c r="I2085" s="26">
        <v>13044.3</v>
      </c>
      <c r="J2085" s="26">
        <v>12765.5</v>
      </c>
      <c r="K2085" s="26">
        <v>12324.3</v>
      </c>
      <c r="L2085" s="27">
        <v>602</v>
      </c>
      <c r="M2085" s="26">
        <f t="shared" si="315"/>
        <v>181541</v>
      </c>
      <c r="N2085" s="11"/>
      <c r="O2085" s="6"/>
      <c r="P2085" s="11"/>
      <c r="Q2085" s="11">
        <f t="shared" si="314"/>
        <v>181541</v>
      </c>
      <c r="R2085" s="11"/>
      <c r="S2085" s="35"/>
      <c r="T2085" s="11"/>
      <c r="U2085" s="11">
        <v>98.33</v>
      </c>
      <c r="V2085" s="11">
        <v>181541</v>
      </c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74"/>
      <c r="AG2085" s="29" t="s">
        <v>197</v>
      </c>
      <c r="AH2085" s="118"/>
      <c r="AI2085" s="170"/>
      <c r="AJ2085" s="182"/>
      <c r="AK2085" s="182"/>
      <c r="AL2085" s="182"/>
      <c r="AM2085" s="182"/>
      <c r="AN2085" s="182"/>
      <c r="AO2085" s="70">
        <f>MAX(AO$26:AO2084)+1</f>
        <v>1974</v>
      </c>
      <c r="AP2085" s="70" t="s">
        <v>142</v>
      </c>
      <c r="AQ2085" s="70" t="str">
        <f t="shared" si="313"/>
        <v>1974.</v>
      </c>
      <c r="AS2085" s="70"/>
    </row>
    <row r="2086" spans="1:157" ht="23.25" customHeight="1" x14ac:dyDescent="0.25">
      <c r="A2086" s="93" t="str">
        <f t="shared" si="312"/>
        <v>1975.</v>
      </c>
      <c r="B2086" s="257">
        <v>5418</v>
      </c>
      <c r="C2086" s="230" t="s">
        <v>983</v>
      </c>
      <c r="D2086" s="137">
        <v>1982</v>
      </c>
      <c r="E2086" s="190" t="s">
        <v>23</v>
      </c>
      <c r="F2086" s="137" t="s">
        <v>26</v>
      </c>
      <c r="G2086" s="191">
        <v>5</v>
      </c>
      <c r="H2086" s="191">
        <v>6</v>
      </c>
      <c r="I2086" s="192">
        <v>3388.2</v>
      </c>
      <c r="J2086" s="192">
        <v>2307.1999999999998</v>
      </c>
      <c r="K2086" s="192">
        <v>2307.1999999999998</v>
      </c>
      <c r="L2086" s="193">
        <v>239</v>
      </c>
      <c r="M2086" s="11">
        <f t="shared" si="315"/>
        <v>2220591</v>
      </c>
      <c r="N2086" s="140"/>
      <c r="O2086" s="194"/>
      <c r="P2086" s="140"/>
      <c r="Q2086" s="140">
        <f t="shared" si="314"/>
        <v>2220591</v>
      </c>
      <c r="R2086" s="140">
        <f>1116925+1103666</f>
        <v>2220591</v>
      </c>
      <c r="S2086" s="195"/>
      <c r="T2086" s="140"/>
      <c r="U2086" s="140"/>
      <c r="V2086" s="140"/>
      <c r="W2086" s="140"/>
      <c r="X2086" s="140"/>
      <c r="Y2086" s="140"/>
      <c r="Z2086" s="140"/>
      <c r="AA2086" s="140"/>
      <c r="AB2086" s="140"/>
      <c r="AC2086" s="140"/>
      <c r="AD2086" s="140"/>
      <c r="AE2086" s="140"/>
      <c r="AF2086" s="196"/>
      <c r="AG2086" s="29" t="s">
        <v>197</v>
      </c>
      <c r="AH2086" s="118"/>
      <c r="AI2086" s="170"/>
      <c r="AJ2086" s="182" t="s">
        <v>1394</v>
      </c>
      <c r="AK2086" s="182"/>
      <c r="AL2086" s="182"/>
      <c r="AM2086" s="182"/>
      <c r="AN2086" s="182"/>
      <c r="AO2086" s="70">
        <f>MAX(AO$26:AO2085)+1</f>
        <v>1975</v>
      </c>
      <c r="AP2086" s="70" t="s">
        <v>142</v>
      </c>
      <c r="AQ2086" s="70" t="str">
        <f t="shared" si="313"/>
        <v>1975.</v>
      </c>
      <c r="AR2086" s="154"/>
      <c r="AS2086" s="128"/>
      <c r="AT2086" s="88"/>
      <c r="AU2086" s="88"/>
      <c r="AV2086" s="88"/>
      <c r="AW2086" s="88"/>
      <c r="AX2086" s="88"/>
      <c r="AY2086" s="88"/>
      <c r="AZ2086" s="88"/>
      <c r="BA2086" s="88"/>
      <c r="BB2086" s="88"/>
      <c r="BC2086" s="88"/>
      <c r="BD2086" s="88"/>
      <c r="BE2086" s="88"/>
      <c r="BF2086" s="88"/>
      <c r="BG2086" s="88"/>
      <c r="BH2086" s="88"/>
      <c r="BI2086" s="88"/>
      <c r="BJ2086" s="88"/>
      <c r="BK2086" s="88"/>
      <c r="BL2086" s="88"/>
      <c r="BM2086" s="88"/>
      <c r="BN2086" s="88"/>
      <c r="BO2086" s="88"/>
      <c r="BP2086" s="88"/>
      <c r="BQ2086" s="88"/>
      <c r="BR2086" s="88"/>
      <c r="BS2086" s="88"/>
      <c r="BT2086" s="88"/>
      <c r="BU2086" s="88"/>
      <c r="BV2086" s="88"/>
      <c r="BW2086" s="88"/>
      <c r="BX2086" s="88"/>
      <c r="BY2086" s="88"/>
      <c r="BZ2086" s="88"/>
      <c r="CA2086" s="88"/>
      <c r="CB2086" s="88"/>
      <c r="CC2086" s="88"/>
      <c r="CD2086" s="88"/>
      <c r="CE2086" s="88"/>
      <c r="CF2086" s="88"/>
      <c r="CG2086" s="88"/>
      <c r="CH2086" s="88"/>
      <c r="CI2086" s="88"/>
      <c r="CJ2086" s="88"/>
      <c r="CK2086" s="88"/>
      <c r="CL2086" s="88"/>
      <c r="CM2086" s="88"/>
      <c r="CN2086" s="88"/>
      <c r="CO2086" s="88"/>
      <c r="CP2086" s="88"/>
      <c r="CQ2086" s="88"/>
      <c r="CR2086" s="88"/>
      <c r="CS2086" s="88"/>
      <c r="CT2086" s="88"/>
      <c r="CU2086" s="88"/>
      <c r="CV2086" s="88"/>
      <c r="CW2086" s="88"/>
      <c r="CX2086" s="88"/>
      <c r="CY2086" s="88"/>
      <c r="CZ2086" s="88"/>
      <c r="DA2086" s="88"/>
      <c r="DB2086" s="88"/>
      <c r="DC2086" s="88"/>
      <c r="DD2086" s="88"/>
      <c r="DE2086" s="88"/>
      <c r="DF2086" s="88"/>
      <c r="DG2086" s="88"/>
      <c r="DH2086" s="88"/>
      <c r="DI2086" s="88"/>
      <c r="DJ2086" s="88"/>
      <c r="DK2086" s="88"/>
      <c r="DL2086" s="88"/>
      <c r="DM2086" s="88"/>
      <c r="DN2086" s="88"/>
      <c r="DO2086" s="88"/>
      <c r="DP2086" s="88"/>
      <c r="DQ2086" s="88"/>
      <c r="DR2086" s="88"/>
      <c r="DS2086" s="88"/>
      <c r="DT2086" s="88"/>
      <c r="DU2086" s="88"/>
      <c r="DV2086" s="88"/>
      <c r="DW2086" s="88"/>
      <c r="DX2086" s="88"/>
      <c r="DY2086" s="88"/>
      <c r="DZ2086" s="88"/>
      <c r="EA2086" s="88"/>
      <c r="EB2086" s="88"/>
      <c r="EC2086" s="88"/>
      <c r="ED2086" s="88"/>
      <c r="EE2086" s="88"/>
      <c r="EF2086" s="88"/>
      <c r="EG2086" s="88"/>
      <c r="EH2086" s="88"/>
      <c r="EI2086" s="88"/>
      <c r="EJ2086" s="88"/>
      <c r="EK2086" s="88"/>
      <c r="EL2086" s="88"/>
      <c r="EM2086" s="88"/>
      <c r="EN2086" s="88"/>
      <c r="EO2086" s="88"/>
      <c r="EP2086" s="88"/>
      <c r="EQ2086" s="88"/>
      <c r="ER2086" s="88"/>
      <c r="ES2086" s="88"/>
      <c r="ET2086" s="88"/>
      <c r="EU2086" s="88"/>
      <c r="EV2086" s="88"/>
      <c r="EW2086" s="88"/>
      <c r="EX2086" s="88"/>
      <c r="EY2086" s="88"/>
      <c r="EZ2086" s="88"/>
      <c r="FA2086" s="88"/>
    </row>
    <row r="2087" spans="1:157" ht="22.5" customHeight="1" x14ac:dyDescent="0.25">
      <c r="A2087" s="93" t="str">
        <f t="shared" si="312"/>
        <v>1976.</v>
      </c>
      <c r="B2087" s="93">
        <v>4215</v>
      </c>
      <c r="C2087" s="220" t="s">
        <v>829</v>
      </c>
      <c r="D2087" s="4">
        <v>1983</v>
      </c>
      <c r="E2087" s="9" t="s">
        <v>23</v>
      </c>
      <c r="F2087" s="4" t="s">
        <v>26</v>
      </c>
      <c r="G2087" s="10">
        <v>5</v>
      </c>
      <c r="H2087" s="10">
        <v>4</v>
      </c>
      <c r="I2087" s="11">
        <v>3436.3</v>
      </c>
      <c r="J2087" s="11">
        <v>3436.3</v>
      </c>
      <c r="K2087" s="11">
        <v>3436.3</v>
      </c>
      <c r="L2087" s="35">
        <v>180</v>
      </c>
      <c r="M2087" s="11">
        <f t="shared" si="315"/>
        <v>1249010</v>
      </c>
      <c r="N2087" s="11"/>
      <c r="O2087" s="6"/>
      <c r="P2087" s="11"/>
      <c r="Q2087" s="11">
        <f t="shared" si="314"/>
        <v>1249010</v>
      </c>
      <c r="R2087" s="11">
        <f>633216+615794</f>
        <v>1249010</v>
      </c>
      <c r="S2087" s="35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74"/>
      <c r="AG2087" s="29" t="s">
        <v>197</v>
      </c>
      <c r="AH2087" s="118"/>
      <c r="AI2087" s="95"/>
      <c r="AJ2087" s="182" t="s">
        <v>1416</v>
      </c>
      <c r="AK2087" s="182"/>
      <c r="AL2087" s="182"/>
      <c r="AM2087" s="182"/>
      <c r="AN2087" s="182"/>
      <c r="AO2087" s="70">
        <f>MAX(AO$26:AO2086)+1</f>
        <v>1976</v>
      </c>
      <c r="AP2087" s="70" t="s">
        <v>142</v>
      </c>
      <c r="AQ2087" s="70" t="str">
        <f t="shared" si="313"/>
        <v>1976.</v>
      </c>
      <c r="AS2087" s="70"/>
    </row>
    <row r="2088" spans="1:157" ht="22.5" customHeight="1" x14ac:dyDescent="0.25">
      <c r="A2088" s="93" t="str">
        <f t="shared" si="312"/>
        <v>1977.</v>
      </c>
      <c r="B2088" s="93">
        <v>4237</v>
      </c>
      <c r="C2088" s="222" t="s">
        <v>1105</v>
      </c>
      <c r="D2088" s="4">
        <v>1983</v>
      </c>
      <c r="E2088" s="9" t="s">
        <v>23</v>
      </c>
      <c r="F2088" s="4" t="s">
        <v>26</v>
      </c>
      <c r="G2088" s="10">
        <v>5</v>
      </c>
      <c r="H2088" s="10">
        <v>6</v>
      </c>
      <c r="I2088" s="26">
        <v>5385.5</v>
      </c>
      <c r="J2088" s="26">
        <v>3348.5</v>
      </c>
      <c r="K2088" s="26">
        <v>3348.5</v>
      </c>
      <c r="L2088" s="27">
        <v>257</v>
      </c>
      <c r="M2088" s="26">
        <f t="shared" si="315"/>
        <v>1730000</v>
      </c>
      <c r="N2088" s="11"/>
      <c r="O2088" s="6"/>
      <c r="P2088" s="11"/>
      <c r="Q2088" s="11">
        <f t="shared" si="314"/>
        <v>1730000</v>
      </c>
      <c r="R2088" s="11"/>
      <c r="S2088" s="35"/>
      <c r="T2088" s="11"/>
      <c r="U2088" s="11">
        <v>1209.5999999999999</v>
      </c>
      <c r="V2088" s="11">
        <v>1730000</v>
      </c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74"/>
      <c r="AG2088" s="29" t="s">
        <v>197</v>
      </c>
      <c r="AH2088" s="118"/>
      <c r="AI2088" s="170"/>
      <c r="AJ2088" s="182"/>
      <c r="AK2088" s="182"/>
      <c r="AL2088" s="182"/>
      <c r="AM2088" s="182"/>
      <c r="AN2088" s="182"/>
      <c r="AO2088" s="70">
        <f>MAX(AO$26:AO2087)+1</f>
        <v>1977</v>
      </c>
      <c r="AP2088" s="70" t="s">
        <v>142</v>
      </c>
      <c r="AQ2088" s="70" t="str">
        <f t="shared" si="313"/>
        <v>1977.</v>
      </c>
      <c r="AS2088" s="70"/>
    </row>
    <row r="2089" spans="1:157" ht="22.5" customHeight="1" x14ac:dyDescent="0.25">
      <c r="A2089" s="93" t="str">
        <f t="shared" si="312"/>
        <v>1978.</v>
      </c>
      <c r="B2089" s="93">
        <v>4816</v>
      </c>
      <c r="C2089" s="226" t="s">
        <v>1057</v>
      </c>
      <c r="D2089" s="4">
        <v>1983</v>
      </c>
      <c r="E2089" s="9" t="s">
        <v>23</v>
      </c>
      <c r="F2089" s="4" t="s">
        <v>26</v>
      </c>
      <c r="G2089" s="10">
        <v>9</v>
      </c>
      <c r="H2089" s="10">
        <v>6</v>
      </c>
      <c r="I2089" s="26">
        <v>10810.9</v>
      </c>
      <c r="J2089" s="26">
        <v>6977.1</v>
      </c>
      <c r="K2089" s="26">
        <v>6977.1</v>
      </c>
      <c r="L2089" s="27">
        <v>609</v>
      </c>
      <c r="M2089" s="26">
        <f t="shared" si="315"/>
        <v>3197024</v>
      </c>
      <c r="N2089" s="11"/>
      <c r="O2089" s="6"/>
      <c r="P2089" s="11"/>
      <c r="Q2089" s="11">
        <f t="shared" si="314"/>
        <v>3197024</v>
      </c>
      <c r="R2089" s="11"/>
      <c r="S2089" s="35"/>
      <c r="T2089" s="11"/>
      <c r="U2089" s="11">
        <v>1524</v>
      </c>
      <c r="V2089" s="11">
        <v>3197024</v>
      </c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74"/>
      <c r="AG2089" s="29" t="s">
        <v>197</v>
      </c>
      <c r="AH2089" s="118"/>
      <c r="AI2089" s="170"/>
      <c r="AJ2089" s="182"/>
      <c r="AK2089" s="182"/>
      <c r="AL2089" s="182"/>
      <c r="AM2089" s="182"/>
      <c r="AN2089" s="182"/>
      <c r="AO2089" s="70">
        <f>MAX(AO$26:AO2088)+1</f>
        <v>1978</v>
      </c>
      <c r="AP2089" s="70" t="s">
        <v>142</v>
      </c>
      <c r="AQ2089" s="70" t="str">
        <f t="shared" si="313"/>
        <v>1978.</v>
      </c>
      <c r="AS2089" s="70"/>
    </row>
    <row r="2090" spans="1:157" ht="22.5" customHeight="1" x14ac:dyDescent="0.25">
      <c r="A2090" s="93" t="str">
        <f t="shared" si="312"/>
        <v>1979.</v>
      </c>
      <c r="B2090" s="93">
        <v>4244</v>
      </c>
      <c r="C2090" s="222" t="s">
        <v>1443</v>
      </c>
      <c r="D2090" s="4">
        <v>1983</v>
      </c>
      <c r="E2090" s="4" t="s">
        <v>23</v>
      </c>
      <c r="F2090" s="4" t="s">
        <v>26</v>
      </c>
      <c r="G2090" s="4">
        <v>9</v>
      </c>
      <c r="H2090" s="4">
        <v>7</v>
      </c>
      <c r="I2090" s="18">
        <v>13360.5</v>
      </c>
      <c r="J2090" s="18">
        <v>13446.6</v>
      </c>
      <c r="K2090" s="18">
        <v>12868</v>
      </c>
      <c r="L2090" s="4">
        <v>573</v>
      </c>
      <c r="M2090" s="26">
        <f t="shared" si="315"/>
        <v>417582</v>
      </c>
      <c r="N2090" s="125"/>
      <c r="O2090" s="125"/>
      <c r="P2090" s="125"/>
      <c r="Q2090" s="11">
        <f t="shared" si="314"/>
        <v>417582</v>
      </c>
      <c r="R2090" s="11"/>
      <c r="S2090" s="124"/>
      <c r="T2090" s="125"/>
      <c r="U2090" s="11"/>
      <c r="V2090" s="11"/>
      <c r="W2090" s="11"/>
      <c r="X2090" s="11"/>
      <c r="Y2090" s="18"/>
      <c r="Z2090" s="18"/>
      <c r="AA2090" s="125"/>
      <c r="AB2090" s="125"/>
      <c r="AC2090" s="126"/>
      <c r="AD2090" s="126"/>
      <c r="AE2090" s="11">
        <v>417582</v>
      </c>
      <c r="AF2090" s="74"/>
      <c r="AG2090" s="29" t="s">
        <v>197</v>
      </c>
      <c r="AH2090" s="118"/>
      <c r="AI2090" s="164"/>
      <c r="AJ2090" s="89"/>
      <c r="AK2090" s="89"/>
      <c r="AL2090" s="89"/>
      <c r="AM2090" s="89"/>
      <c r="AN2090" s="89"/>
      <c r="AO2090" s="70">
        <f>MAX(AO$26:AO2089)+1</f>
        <v>1979</v>
      </c>
      <c r="AP2090" s="70" t="s">
        <v>142</v>
      </c>
      <c r="AQ2090" s="70" t="str">
        <f t="shared" si="313"/>
        <v>1979.</v>
      </c>
      <c r="AV2090" s="114"/>
    </row>
    <row r="2091" spans="1:157" ht="22.5" customHeight="1" x14ac:dyDescent="0.25">
      <c r="A2091" s="93" t="str">
        <f t="shared" si="312"/>
        <v>1980.</v>
      </c>
      <c r="B2091" s="93">
        <v>5146</v>
      </c>
      <c r="C2091" s="226" t="s">
        <v>1080</v>
      </c>
      <c r="D2091" s="4">
        <v>1984</v>
      </c>
      <c r="E2091" s="9" t="s">
        <v>23</v>
      </c>
      <c r="F2091" s="4" t="s">
        <v>24</v>
      </c>
      <c r="G2091" s="10">
        <v>9</v>
      </c>
      <c r="H2091" s="10">
        <v>5</v>
      </c>
      <c r="I2091" s="11">
        <v>10890.9</v>
      </c>
      <c r="J2091" s="11">
        <v>10758.8</v>
      </c>
      <c r="K2091" s="11">
        <v>10758.8</v>
      </c>
      <c r="L2091" s="35">
        <v>502</v>
      </c>
      <c r="M2091" s="11">
        <f t="shared" si="315"/>
        <v>3179070.09</v>
      </c>
      <c r="N2091" s="11"/>
      <c r="O2091" s="6"/>
      <c r="P2091" s="11"/>
      <c r="Q2091" s="11">
        <f t="shared" si="314"/>
        <v>3179070.09</v>
      </c>
      <c r="R2091" s="11">
        <v>3179070.09</v>
      </c>
      <c r="S2091" s="35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74"/>
      <c r="AG2091" s="29" t="s">
        <v>197</v>
      </c>
      <c r="AH2091" s="118"/>
      <c r="AI2091" s="170"/>
      <c r="AJ2091" s="182" t="s">
        <v>1405</v>
      </c>
      <c r="AK2091" s="182"/>
      <c r="AL2091" s="182"/>
      <c r="AM2091" s="182"/>
      <c r="AN2091" s="182"/>
      <c r="AO2091" s="70">
        <f>MAX(AO$26:AO2090)+1</f>
        <v>1980</v>
      </c>
      <c r="AP2091" s="70" t="s">
        <v>142</v>
      </c>
      <c r="AQ2091" s="70" t="str">
        <f t="shared" si="313"/>
        <v>1980.</v>
      </c>
      <c r="AS2091" s="70"/>
    </row>
    <row r="2092" spans="1:157" ht="22.5" customHeight="1" x14ac:dyDescent="0.25">
      <c r="A2092" s="93" t="str">
        <f t="shared" si="312"/>
        <v>1981.</v>
      </c>
      <c r="B2092" s="93">
        <v>5240</v>
      </c>
      <c r="C2092" s="220" t="s">
        <v>967</v>
      </c>
      <c r="D2092" s="4">
        <v>1984</v>
      </c>
      <c r="E2092" s="9" t="s">
        <v>23</v>
      </c>
      <c r="F2092" s="4" t="s">
        <v>26</v>
      </c>
      <c r="G2092" s="10">
        <v>9</v>
      </c>
      <c r="H2092" s="10">
        <v>8</v>
      </c>
      <c r="I2092" s="11">
        <v>9352.7000000000007</v>
      </c>
      <c r="J2092" s="11">
        <v>5729.9</v>
      </c>
      <c r="K2092" s="11">
        <v>5729.9</v>
      </c>
      <c r="L2092" s="35">
        <v>690</v>
      </c>
      <c r="M2092" s="11">
        <f t="shared" si="315"/>
        <v>17600000</v>
      </c>
      <c r="N2092" s="11"/>
      <c r="O2092" s="6"/>
      <c r="P2092" s="11"/>
      <c r="Q2092" s="11">
        <f t="shared" si="314"/>
        <v>17600000</v>
      </c>
      <c r="R2092" s="11"/>
      <c r="S2092" s="35">
        <v>8</v>
      </c>
      <c r="T2092" s="11">
        <v>17600000</v>
      </c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74"/>
      <c r="AG2092" s="29" t="s">
        <v>197</v>
      </c>
      <c r="AH2092" s="118"/>
      <c r="AI2092" s="95"/>
      <c r="AJ2092" s="182"/>
      <c r="AK2092" s="182"/>
      <c r="AL2092" s="182"/>
      <c r="AM2092" s="182"/>
      <c r="AN2092" s="182"/>
      <c r="AO2092" s="70">
        <f>MAX(AO$26:AO2091)+1</f>
        <v>1981</v>
      </c>
      <c r="AP2092" s="70" t="s">
        <v>142</v>
      </c>
      <c r="AQ2092" s="70" t="str">
        <f t="shared" si="313"/>
        <v>1981.</v>
      </c>
    </row>
    <row r="2093" spans="1:157" ht="22.5" customHeight="1" x14ac:dyDescent="0.25">
      <c r="A2093" s="93" t="str">
        <f t="shared" si="312"/>
        <v>1982.</v>
      </c>
      <c r="B2093" s="93">
        <v>4295</v>
      </c>
      <c r="C2093" s="222" t="s">
        <v>1299</v>
      </c>
      <c r="D2093" s="4">
        <v>1985</v>
      </c>
      <c r="E2093" s="4"/>
      <c r="F2093" s="4" t="s">
        <v>24</v>
      </c>
      <c r="G2093" s="4">
        <v>5</v>
      </c>
      <c r="H2093" s="4">
        <v>2</v>
      </c>
      <c r="I2093" s="18">
        <v>1810.73</v>
      </c>
      <c r="J2093" s="18">
        <v>1596.93</v>
      </c>
      <c r="K2093" s="18">
        <v>1596.93</v>
      </c>
      <c r="L2093" s="4">
        <v>75</v>
      </c>
      <c r="M2093" s="11">
        <f t="shared" si="315"/>
        <v>50660</v>
      </c>
      <c r="N2093" s="6"/>
      <c r="O2093" s="6"/>
      <c r="P2093" s="6"/>
      <c r="Q2093" s="11">
        <f t="shared" si="314"/>
        <v>50660</v>
      </c>
      <c r="R2093" s="11"/>
      <c r="S2093" s="124"/>
      <c r="T2093" s="125"/>
      <c r="U2093" s="11"/>
      <c r="V2093" s="11"/>
      <c r="W2093" s="11"/>
      <c r="X2093" s="11"/>
      <c r="Y2093" s="18"/>
      <c r="Z2093" s="18"/>
      <c r="AA2093" s="125"/>
      <c r="AB2093" s="125"/>
      <c r="AC2093" s="126"/>
      <c r="AD2093" s="126"/>
      <c r="AE2093" s="11"/>
      <c r="AF2093" s="74">
        <v>50660</v>
      </c>
      <c r="AG2093" s="29" t="s">
        <v>197</v>
      </c>
      <c r="AH2093" s="118"/>
      <c r="AI2093" s="164"/>
      <c r="AJ2093" s="89"/>
      <c r="AK2093" s="89"/>
      <c r="AL2093" s="89"/>
      <c r="AM2093" s="89"/>
      <c r="AN2093" s="89"/>
      <c r="AO2093" s="70">
        <f>MAX(AO$26:AO2092)+1</f>
        <v>1982</v>
      </c>
      <c r="AP2093" s="70" t="s">
        <v>142</v>
      </c>
      <c r="AQ2093" s="70" t="str">
        <f t="shared" si="313"/>
        <v>1982.</v>
      </c>
    </row>
    <row r="2094" spans="1:157" ht="22.5" customHeight="1" x14ac:dyDescent="0.25">
      <c r="A2094" s="93" t="str">
        <f t="shared" si="312"/>
        <v>1983.</v>
      </c>
      <c r="B2094" s="93">
        <v>4689</v>
      </c>
      <c r="C2094" s="222" t="s">
        <v>1131</v>
      </c>
      <c r="D2094" s="4">
        <v>1985</v>
      </c>
      <c r="E2094" s="9" t="s">
        <v>23</v>
      </c>
      <c r="F2094" s="4" t="s">
        <v>26</v>
      </c>
      <c r="G2094" s="10">
        <v>9</v>
      </c>
      <c r="H2094" s="10">
        <v>4</v>
      </c>
      <c r="I2094" s="26">
        <v>7670.8</v>
      </c>
      <c r="J2094" s="26">
        <v>4575.8</v>
      </c>
      <c r="K2094" s="26">
        <v>4575.8</v>
      </c>
      <c r="L2094" s="27">
        <v>410</v>
      </c>
      <c r="M2094" s="26">
        <f t="shared" si="315"/>
        <v>1368549.41</v>
      </c>
      <c r="N2094" s="11"/>
      <c r="O2094" s="6"/>
      <c r="P2094" s="11"/>
      <c r="Q2094" s="11">
        <f t="shared" si="314"/>
        <v>1368549.41</v>
      </c>
      <c r="R2094" s="11">
        <v>1368549.41</v>
      </c>
      <c r="S2094" s="35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74"/>
      <c r="AG2094" s="29" t="s">
        <v>197</v>
      </c>
      <c r="AH2094" s="118"/>
      <c r="AI2094" s="170"/>
      <c r="AJ2094" s="182" t="s">
        <v>1405</v>
      </c>
      <c r="AK2094" s="182"/>
      <c r="AL2094" s="182"/>
      <c r="AM2094" s="182"/>
      <c r="AN2094" s="182"/>
      <c r="AO2094" s="70">
        <f>MAX(AO$26:AO2093)+1</f>
        <v>1983</v>
      </c>
      <c r="AP2094" s="70" t="s">
        <v>142</v>
      </c>
      <c r="AQ2094" s="70" t="str">
        <f t="shared" si="313"/>
        <v>1983.</v>
      </c>
      <c r="AS2094" s="70"/>
    </row>
    <row r="2095" spans="1:157" ht="22.5" customHeight="1" x14ac:dyDescent="0.25">
      <c r="A2095" s="93" t="str">
        <f t="shared" si="312"/>
        <v>1984.</v>
      </c>
      <c r="B2095" s="93">
        <v>5235</v>
      </c>
      <c r="C2095" s="240" t="s">
        <v>1316</v>
      </c>
      <c r="D2095" s="4">
        <v>1985</v>
      </c>
      <c r="E2095" s="9" t="s">
        <v>23</v>
      </c>
      <c r="F2095" s="4" t="s">
        <v>26</v>
      </c>
      <c r="G2095" s="10">
        <v>9</v>
      </c>
      <c r="H2095" s="10">
        <v>11</v>
      </c>
      <c r="I2095" s="26">
        <v>20883</v>
      </c>
      <c r="J2095" s="26">
        <v>20676.5</v>
      </c>
      <c r="K2095" s="26">
        <v>20676.5</v>
      </c>
      <c r="L2095" s="27">
        <v>961</v>
      </c>
      <c r="M2095" s="26">
        <f t="shared" si="315"/>
        <v>9071257</v>
      </c>
      <c r="N2095" s="11"/>
      <c r="O2095" s="6"/>
      <c r="P2095" s="11"/>
      <c r="Q2095" s="11">
        <f t="shared" si="314"/>
        <v>9071257</v>
      </c>
      <c r="R2095" s="11">
        <f>6246081+2757676</f>
        <v>9003757</v>
      </c>
      <c r="S2095" s="35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74">
        <v>67500</v>
      </c>
      <c r="AG2095" s="29" t="s">
        <v>197</v>
      </c>
      <c r="AH2095" s="118"/>
      <c r="AI2095" s="170"/>
      <c r="AJ2095" s="182" t="s">
        <v>2357</v>
      </c>
      <c r="AK2095" s="182"/>
      <c r="AL2095" s="182"/>
      <c r="AM2095" s="182"/>
      <c r="AN2095" s="182"/>
      <c r="AO2095" s="70">
        <f>MAX(AO$26:AO2094)+1</f>
        <v>1984</v>
      </c>
      <c r="AP2095" s="70" t="s">
        <v>142</v>
      </c>
      <c r="AQ2095" s="70" t="str">
        <f t="shared" si="313"/>
        <v>1984.</v>
      </c>
      <c r="AS2095" s="70"/>
      <c r="AV2095" s="114"/>
    </row>
    <row r="2096" spans="1:157" ht="23.25" customHeight="1" x14ac:dyDescent="0.25">
      <c r="A2096" s="93" t="str">
        <f t="shared" si="312"/>
        <v>1985.</v>
      </c>
      <c r="B2096" s="257">
        <v>5427</v>
      </c>
      <c r="C2096" s="230" t="s">
        <v>1374</v>
      </c>
      <c r="D2096" s="137">
        <v>1985</v>
      </c>
      <c r="E2096" s="190" t="s">
        <v>23</v>
      </c>
      <c r="F2096" s="137" t="s">
        <v>24</v>
      </c>
      <c r="G2096" s="191">
        <v>5</v>
      </c>
      <c r="H2096" s="191">
        <v>4</v>
      </c>
      <c r="I2096" s="192">
        <v>3085.6</v>
      </c>
      <c r="J2096" s="192">
        <v>2973.1</v>
      </c>
      <c r="K2096" s="192">
        <v>2332.3000000000002</v>
      </c>
      <c r="L2096" s="193">
        <v>110</v>
      </c>
      <c r="M2096" s="11">
        <f t="shared" si="315"/>
        <v>1072536</v>
      </c>
      <c r="N2096" s="140"/>
      <c r="O2096" s="194"/>
      <c r="P2096" s="140"/>
      <c r="Q2096" s="140">
        <f t="shared" si="314"/>
        <v>1072536</v>
      </c>
      <c r="R2096" s="140">
        <v>1072536</v>
      </c>
      <c r="S2096" s="195"/>
      <c r="T2096" s="140"/>
      <c r="U2096" s="140"/>
      <c r="V2096" s="140"/>
      <c r="W2096" s="140"/>
      <c r="X2096" s="140"/>
      <c r="Y2096" s="140"/>
      <c r="Z2096" s="140"/>
      <c r="AA2096" s="140"/>
      <c r="AB2096" s="140"/>
      <c r="AC2096" s="140"/>
      <c r="AD2096" s="140"/>
      <c r="AE2096" s="140"/>
      <c r="AF2096" s="196"/>
      <c r="AG2096" s="29" t="s">
        <v>197</v>
      </c>
      <c r="AH2096" s="118"/>
      <c r="AI2096" s="170"/>
      <c r="AJ2096" s="182" t="s">
        <v>1405</v>
      </c>
      <c r="AK2096" s="182"/>
      <c r="AL2096" s="182"/>
      <c r="AM2096" s="182"/>
      <c r="AN2096" s="182"/>
      <c r="AO2096" s="70">
        <f>MAX(AO$26:AO2095)+1</f>
        <v>1985</v>
      </c>
      <c r="AP2096" s="70" t="s">
        <v>142</v>
      </c>
      <c r="AQ2096" s="70" t="str">
        <f t="shared" si="313"/>
        <v>1985.</v>
      </c>
      <c r="AR2096" s="154"/>
      <c r="AS2096" s="128"/>
      <c r="AT2096" s="88"/>
      <c r="AU2096" s="88"/>
      <c r="AV2096" s="88"/>
      <c r="AW2096" s="88"/>
      <c r="AX2096" s="88"/>
      <c r="AY2096" s="88"/>
      <c r="AZ2096" s="88"/>
      <c r="BA2096" s="88"/>
      <c r="BB2096" s="88"/>
      <c r="BC2096" s="88"/>
      <c r="BD2096" s="88"/>
      <c r="BE2096" s="88"/>
      <c r="BF2096" s="88"/>
      <c r="BG2096" s="88"/>
      <c r="BH2096" s="88"/>
      <c r="BI2096" s="88"/>
      <c r="BJ2096" s="88"/>
      <c r="BK2096" s="88"/>
      <c r="BL2096" s="88"/>
      <c r="BM2096" s="88"/>
      <c r="BN2096" s="88"/>
      <c r="BO2096" s="88"/>
      <c r="BP2096" s="88"/>
      <c r="BQ2096" s="88"/>
      <c r="BR2096" s="88"/>
      <c r="BS2096" s="88"/>
      <c r="BT2096" s="88"/>
      <c r="BU2096" s="88"/>
      <c r="BV2096" s="88"/>
      <c r="BW2096" s="88"/>
      <c r="BX2096" s="88"/>
      <c r="BY2096" s="88"/>
      <c r="BZ2096" s="88"/>
      <c r="CA2096" s="88"/>
      <c r="CB2096" s="88"/>
      <c r="CC2096" s="88"/>
      <c r="CD2096" s="88"/>
      <c r="CE2096" s="88"/>
      <c r="CF2096" s="88"/>
      <c r="CG2096" s="88"/>
      <c r="CH2096" s="88"/>
      <c r="CI2096" s="88"/>
      <c r="CJ2096" s="88"/>
      <c r="CK2096" s="88"/>
      <c r="CL2096" s="88"/>
      <c r="CM2096" s="88"/>
      <c r="CN2096" s="88"/>
      <c r="CO2096" s="88"/>
      <c r="CP2096" s="88"/>
      <c r="CQ2096" s="88"/>
      <c r="CR2096" s="88"/>
      <c r="CS2096" s="88"/>
      <c r="CT2096" s="88"/>
      <c r="CU2096" s="88"/>
      <c r="CV2096" s="88"/>
      <c r="CW2096" s="88"/>
      <c r="CX2096" s="88"/>
      <c r="CY2096" s="88"/>
      <c r="CZ2096" s="88"/>
      <c r="DA2096" s="88"/>
      <c r="DB2096" s="88"/>
      <c r="DC2096" s="88"/>
      <c r="DD2096" s="88"/>
      <c r="DE2096" s="88"/>
      <c r="DF2096" s="88"/>
      <c r="DG2096" s="88"/>
      <c r="DH2096" s="88"/>
      <c r="DI2096" s="88"/>
      <c r="DJ2096" s="88"/>
      <c r="DK2096" s="88"/>
      <c r="DL2096" s="88"/>
      <c r="DM2096" s="88"/>
      <c r="DN2096" s="88"/>
      <c r="DO2096" s="88"/>
      <c r="DP2096" s="88"/>
      <c r="DQ2096" s="88"/>
      <c r="DR2096" s="88"/>
      <c r="DS2096" s="88"/>
      <c r="DT2096" s="88"/>
      <c r="DU2096" s="88"/>
      <c r="DV2096" s="88"/>
      <c r="DW2096" s="88"/>
      <c r="DX2096" s="88"/>
      <c r="DY2096" s="88"/>
      <c r="DZ2096" s="88"/>
      <c r="EA2096" s="88"/>
      <c r="EB2096" s="88"/>
      <c r="EC2096" s="88"/>
      <c r="ED2096" s="88"/>
      <c r="EE2096" s="88"/>
      <c r="EF2096" s="88"/>
      <c r="EG2096" s="88"/>
      <c r="EH2096" s="88"/>
      <c r="EI2096" s="88"/>
      <c r="EJ2096" s="88"/>
      <c r="EK2096" s="88"/>
      <c r="EL2096" s="88"/>
      <c r="EM2096" s="88"/>
      <c r="EN2096" s="88"/>
      <c r="EO2096" s="88"/>
      <c r="EP2096" s="88"/>
      <c r="EQ2096" s="88"/>
      <c r="ER2096" s="88"/>
      <c r="ES2096" s="88"/>
      <c r="ET2096" s="88"/>
      <c r="EU2096" s="88"/>
      <c r="EV2096" s="88"/>
      <c r="EW2096" s="88"/>
      <c r="EX2096" s="88"/>
      <c r="EY2096" s="88"/>
      <c r="EZ2096" s="88"/>
      <c r="FA2096" s="88"/>
    </row>
    <row r="2097" spans="1:157" ht="23.25" customHeight="1" x14ac:dyDescent="0.25">
      <c r="A2097" s="93" t="str">
        <f t="shared" si="312"/>
        <v>1986.</v>
      </c>
      <c r="B2097" s="257">
        <v>4337</v>
      </c>
      <c r="C2097" s="230" t="s">
        <v>1445</v>
      </c>
      <c r="D2097" s="137">
        <v>1976</v>
      </c>
      <c r="E2097" s="190" t="s">
        <v>23</v>
      </c>
      <c r="F2097" s="137" t="s">
        <v>24</v>
      </c>
      <c r="G2097" s="191">
        <v>5</v>
      </c>
      <c r="H2097" s="191">
        <v>6</v>
      </c>
      <c r="I2097" s="192">
        <v>4337.3999999999996</v>
      </c>
      <c r="J2097" s="192">
        <v>3869</v>
      </c>
      <c r="K2097" s="192">
        <v>3869</v>
      </c>
      <c r="L2097" s="193">
        <v>169</v>
      </c>
      <c r="M2097" s="11">
        <f t="shared" si="315"/>
        <v>745000</v>
      </c>
      <c r="N2097" s="140"/>
      <c r="O2097" s="194"/>
      <c r="P2097" s="140"/>
      <c r="Q2097" s="140">
        <f t="shared" si="314"/>
        <v>745000</v>
      </c>
      <c r="R2097" s="140">
        <v>745000</v>
      </c>
      <c r="S2097" s="195"/>
      <c r="T2097" s="140"/>
      <c r="U2097" s="140"/>
      <c r="V2097" s="140"/>
      <c r="W2097" s="140"/>
      <c r="X2097" s="140"/>
      <c r="Y2097" s="140"/>
      <c r="Z2097" s="140"/>
      <c r="AA2097" s="140"/>
      <c r="AB2097" s="140"/>
      <c r="AC2097" s="140"/>
      <c r="AD2097" s="140"/>
      <c r="AE2097" s="140"/>
      <c r="AF2097" s="196"/>
      <c r="AG2097" s="29" t="s">
        <v>197</v>
      </c>
      <c r="AH2097" s="118"/>
      <c r="AI2097" s="170"/>
      <c r="AJ2097" s="182" t="s">
        <v>1405</v>
      </c>
      <c r="AK2097" s="182"/>
      <c r="AL2097" s="182"/>
      <c r="AM2097" s="182"/>
      <c r="AN2097" s="182"/>
      <c r="AO2097" s="70">
        <f>MAX(AO$26:AO2096)+1</f>
        <v>1986</v>
      </c>
      <c r="AP2097" s="70" t="s">
        <v>142</v>
      </c>
      <c r="AQ2097" s="70" t="str">
        <f t="shared" si="313"/>
        <v>1986.</v>
      </c>
      <c r="AR2097" s="154"/>
      <c r="AS2097" s="128"/>
      <c r="AT2097" s="88"/>
      <c r="AU2097" s="88"/>
      <c r="AV2097" s="88"/>
      <c r="AW2097" s="88"/>
      <c r="AX2097" s="88"/>
      <c r="AY2097" s="88"/>
      <c r="AZ2097" s="88"/>
      <c r="BA2097" s="88"/>
      <c r="BB2097" s="88"/>
      <c r="BC2097" s="88"/>
      <c r="BD2097" s="88"/>
      <c r="BE2097" s="88"/>
      <c r="BF2097" s="88"/>
      <c r="BG2097" s="88"/>
      <c r="BH2097" s="88"/>
      <c r="BI2097" s="88"/>
      <c r="BJ2097" s="88"/>
      <c r="BK2097" s="88"/>
      <c r="BL2097" s="88"/>
      <c r="BM2097" s="88"/>
      <c r="BN2097" s="88"/>
      <c r="BO2097" s="88"/>
      <c r="BP2097" s="88"/>
      <c r="BQ2097" s="88"/>
      <c r="BR2097" s="88"/>
      <c r="BS2097" s="88"/>
      <c r="BT2097" s="88"/>
      <c r="BU2097" s="88"/>
      <c r="BV2097" s="88"/>
      <c r="BW2097" s="88"/>
      <c r="BX2097" s="88"/>
      <c r="BY2097" s="88"/>
      <c r="BZ2097" s="88"/>
      <c r="CA2097" s="88"/>
      <c r="CB2097" s="88"/>
      <c r="CC2097" s="88"/>
      <c r="CD2097" s="88"/>
      <c r="CE2097" s="88"/>
      <c r="CF2097" s="88"/>
      <c r="CG2097" s="88"/>
      <c r="CH2097" s="88"/>
      <c r="CI2097" s="88"/>
      <c r="CJ2097" s="88"/>
      <c r="CK2097" s="88"/>
      <c r="CL2097" s="88"/>
      <c r="CM2097" s="88"/>
      <c r="CN2097" s="88"/>
      <c r="CO2097" s="88"/>
      <c r="CP2097" s="88"/>
      <c r="CQ2097" s="88"/>
      <c r="CR2097" s="88"/>
      <c r="CS2097" s="88"/>
      <c r="CT2097" s="88"/>
      <c r="CU2097" s="88"/>
      <c r="CV2097" s="88"/>
      <c r="CW2097" s="88"/>
      <c r="CX2097" s="88"/>
      <c r="CY2097" s="88"/>
      <c r="CZ2097" s="88"/>
      <c r="DA2097" s="88"/>
      <c r="DB2097" s="88"/>
      <c r="DC2097" s="88"/>
      <c r="DD2097" s="88"/>
      <c r="DE2097" s="88"/>
      <c r="DF2097" s="88"/>
      <c r="DG2097" s="88"/>
      <c r="DH2097" s="88"/>
      <c r="DI2097" s="88"/>
      <c r="DJ2097" s="88"/>
      <c r="DK2097" s="88"/>
      <c r="DL2097" s="88"/>
      <c r="DM2097" s="88"/>
      <c r="DN2097" s="88"/>
      <c r="DO2097" s="88"/>
      <c r="DP2097" s="88"/>
      <c r="DQ2097" s="88"/>
      <c r="DR2097" s="88"/>
      <c r="DS2097" s="88"/>
      <c r="DT2097" s="88"/>
      <c r="DU2097" s="88"/>
      <c r="DV2097" s="88"/>
      <c r="DW2097" s="88"/>
      <c r="DX2097" s="88"/>
      <c r="DY2097" s="88"/>
      <c r="DZ2097" s="88"/>
      <c r="EA2097" s="88"/>
      <c r="EB2097" s="88"/>
      <c r="EC2097" s="88"/>
      <c r="ED2097" s="88"/>
      <c r="EE2097" s="88"/>
      <c r="EF2097" s="88"/>
      <c r="EG2097" s="88"/>
      <c r="EH2097" s="88"/>
      <c r="EI2097" s="88"/>
      <c r="EJ2097" s="88"/>
      <c r="EK2097" s="88"/>
      <c r="EL2097" s="88"/>
      <c r="EM2097" s="88"/>
      <c r="EN2097" s="88"/>
      <c r="EO2097" s="88"/>
      <c r="EP2097" s="88"/>
      <c r="EQ2097" s="88"/>
      <c r="ER2097" s="88"/>
      <c r="ES2097" s="88"/>
      <c r="ET2097" s="88"/>
      <c r="EU2097" s="88"/>
      <c r="EV2097" s="88"/>
      <c r="EW2097" s="88"/>
      <c r="EX2097" s="88"/>
      <c r="EY2097" s="88"/>
      <c r="EZ2097" s="88"/>
      <c r="FA2097" s="88"/>
    </row>
    <row r="2098" spans="1:157" ht="22.5" customHeight="1" x14ac:dyDescent="0.25">
      <c r="A2098" s="93" t="str">
        <f t="shared" si="312"/>
        <v>1987.</v>
      </c>
      <c r="B2098" s="93">
        <v>4471</v>
      </c>
      <c r="C2098" s="222" t="s">
        <v>1118</v>
      </c>
      <c r="D2098" s="4">
        <v>1986</v>
      </c>
      <c r="E2098" s="9" t="s">
        <v>23</v>
      </c>
      <c r="F2098" s="4" t="s">
        <v>26</v>
      </c>
      <c r="G2098" s="10">
        <v>5</v>
      </c>
      <c r="H2098" s="10">
        <v>2</v>
      </c>
      <c r="I2098" s="26">
        <v>2661.3</v>
      </c>
      <c r="J2098" s="26">
        <v>2177.5</v>
      </c>
      <c r="K2098" s="26">
        <v>2177.5</v>
      </c>
      <c r="L2098" s="27">
        <v>122</v>
      </c>
      <c r="M2098" s="26">
        <f t="shared" si="315"/>
        <v>866700</v>
      </c>
      <c r="N2098" s="11"/>
      <c r="O2098" s="6"/>
      <c r="P2098" s="11"/>
      <c r="Q2098" s="11">
        <f t="shared" si="314"/>
        <v>866700</v>
      </c>
      <c r="R2098" s="11"/>
      <c r="S2098" s="35"/>
      <c r="T2098" s="11"/>
      <c r="U2098" s="11"/>
      <c r="V2098" s="11"/>
      <c r="W2098" s="11"/>
      <c r="X2098" s="11"/>
      <c r="Y2098" s="11">
        <v>950</v>
      </c>
      <c r="Z2098" s="11">
        <v>866700</v>
      </c>
      <c r="AA2098" s="11"/>
      <c r="AB2098" s="11"/>
      <c r="AC2098" s="11"/>
      <c r="AD2098" s="11"/>
      <c r="AE2098" s="11"/>
      <c r="AF2098" s="74"/>
      <c r="AG2098" s="29" t="s">
        <v>197</v>
      </c>
      <c r="AH2098" s="118"/>
      <c r="AI2098" s="170"/>
      <c r="AJ2098" s="182"/>
      <c r="AK2098" s="182"/>
      <c r="AL2098" s="182"/>
      <c r="AM2098" s="182"/>
      <c r="AN2098" s="182"/>
      <c r="AO2098" s="70">
        <f>MAX(AO$26:AO2097)+1</f>
        <v>1987</v>
      </c>
      <c r="AP2098" s="70" t="s">
        <v>142</v>
      </c>
      <c r="AQ2098" s="70" t="str">
        <f t="shared" si="313"/>
        <v>1987.</v>
      </c>
      <c r="AS2098" s="70"/>
    </row>
    <row r="2099" spans="1:157" ht="22.5" customHeight="1" x14ac:dyDescent="0.25">
      <c r="A2099" s="93" t="str">
        <f t="shared" si="312"/>
        <v>1988.</v>
      </c>
      <c r="B2099" s="93">
        <v>4708</v>
      </c>
      <c r="C2099" s="222" t="s">
        <v>1320</v>
      </c>
      <c r="D2099" s="4">
        <v>1986</v>
      </c>
      <c r="E2099" s="4" t="s">
        <v>23</v>
      </c>
      <c r="F2099" s="4" t="s">
        <v>26</v>
      </c>
      <c r="G2099" s="4">
        <v>9</v>
      </c>
      <c r="H2099" s="4">
        <v>8</v>
      </c>
      <c r="I2099" s="4">
        <v>15037.7</v>
      </c>
      <c r="J2099" s="4">
        <v>14868.300000000001</v>
      </c>
      <c r="K2099" s="4">
        <v>14868.300000000001</v>
      </c>
      <c r="L2099" s="4">
        <v>725</v>
      </c>
      <c r="M2099" s="11">
        <f t="shared" si="315"/>
        <v>16671727.119999999</v>
      </c>
      <c r="N2099" s="6"/>
      <c r="O2099" s="6"/>
      <c r="P2099" s="6"/>
      <c r="Q2099" s="11">
        <f t="shared" si="314"/>
        <v>16671727.119999999</v>
      </c>
      <c r="R2099" s="11"/>
      <c r="S2099" s="12">
        <v>8</v>
      </c>
      <c r="T2099" s="11">
        <v>16273727.119999999</v>
      </c>
      <c r="U2099" s="11"/>
      <c r="V2099" s="11"/>
      <c r="W2099" s="11"/>
      <c r="X2099" s="11"/>
      <c r="Y2099" s="18"/>
      <c r="Z2099" s="18"/>
      <c r="AA2099" s="11"/>
      <c r="AB2099" s="11"/>
      <c r="AC2099" s="126"/>
      <c r="AD2099" s="126"/>
      <c r="AE2099" s="11"/>
      <c r="AF2099" s="74">
        <v>398000</v>
      </c>
      <c r="AG2099" s="29" t="s">
        <v>197</v>
      </c>
      <c r="AH2099" s="118"/>
      <c r="AI2099" s="164"/>
      <c r="AJ2099" s="89"/>
      <c r="AK2099" s="89"/>
      <c r="AL2099" s="89"/>
      <c r="AM2099" s="89"/>
      <c r="AN2099" s="89"/>
      <c r="AO2099" s="70">
        <f>MAX(AO$26:AO2098)+1</f>
        <v>1988</v>
      </c>
      <c r="AP2099" s="70" t="s">
        <v>142</v>
      </c>
      <c r="AQ2099" s="70" t="str">
        <f t="shared" si="313"/>
        <v>1988.</v>
      </c>
      <c r="AS2099" s="70"/>
    </row>
    <row r="2100" spans="1:157" ht="22.5" customHeight="1" x14ac:dyDescent="0.25">
      <c r="A2100" s="93" t="str">
        <f t="shared" si="312"/>
        <v>1989.</v>
      </c>
      <c r="B2100" s="93">
        <v>5190</v>
      </c>
      <c r="C2100" s="222" t="s">
        <v>1305</v>
      </c>
      <c r="D2100" s="4">
        <v>1986</v>
      </c>
      <c r="E2100" s="4" t="s">
        <v>23</v>
      </c>
      <c r="F2100" s="4" t="s">
        <v>24</v>
      </c>
      <c r="G2100" s="4">
        <v>5</v>
      </c>
      <c r="H2100" s="4">
        <v>4</v>
      </c>
      <c r="I2100" s="4">
        <v>6035.5</v>
      </c>
      <c r="J2100" s="4">
        <v>4334</v>
      </c>
      <c r="K2100" s="4">
        <v>4334</v>
      </c>
      <c r="L2100" s="4">
        <v>216</v>
      </c>
      <c r="M2100" s="11">
        <f t="shared" si="315"/>
        <v>1027472.42</v>
      </c>
      <c r="N2100" s="6"/>
      <c r="O2100" s="6"/>
      <c r="P2100" s="6"/>
      <c r="Q2100" s="11">
        <f t="shared" si="314"/>
        <v>1027472.42</v>
      </c>
      <c r="R2100" s="11">
        <v>818149</v>
      </c>
      <c r="S2100" s="124"/>
      <c r="T2100" s="125"/>
      <c r="U2100" s="11"/>
      <c r="V2100" s="11"/>
      <c r="W2100" s="11"/>
      <c r="X2100" s="11"/>
      <c r="Y2100" s="18"/>
      <c r="Z2100" s="18"/>
      <c r="AA2100" s="125"/>
      <c r="AB2100" s="125"/>
      <c r="AC2100" s="126"/>
      <c r="AD2100" s="126"/>
      <c r="AE2100" s="11"/>
      <c r="AF2100" s="74">
        <v>209323.42</v>
      </c>
      <c r="AG2100" s="29" t="s">
        <v>197</v>
      </c>
      <c r="AH2100" s="118"/>
      <c r="AI2100" s="164"/>
      <c r="AJ2100" s="89" t="s">
        <v>1393</v>
      </c>
      <c r="AK2100" s="89"/>
      <c r="AL2100" s="89"/>
      <c r="AM2100" s="89"/>
      <c r="AN2100" s="89"/>
      <c r="AO2100" s="70">
        <f>MAX(AO$26:AO2099)+1</f>
        <v>1989</v>
      </c>
      <c r="AP2100" s="70" t="s">
        <v>142</v>
      </c>
      <c r="AQ2100" s="70" t="str">
        <f t="shared" si="313"/>
        <v>1989.</v>
      </c>
      <c r="AS2100" s="70"/>
    </row>
    <row r="2101" spans="1:157" ht="22.5" customHeight="1" x14ac:dyDescent="0.25">
      <c r="A2101" s="93" t="str">
        <f t="shared" si="312"/>
        <v>1990.</v>
      </c>
      <c r="B2101" s="93">
        <v>4422</v>
      </c>
      <c r="C2101" s="226" t="s">
        <v>1021</v>
      </c>
      <c r="D2101" s="4">
        <v>1987</v>
      </c>
      <c r="E2101" s="9" t="s">
        <v>23</v>
      </c>
      <c r="F2101" s="4" t="s">
        <v>24</v>
      </c>
      <c r="G2101" s="10">
        <v>9</v>
      </c>
      <c r="H2101" s="10">
        <v>2</v>
      </c>
      <c r="I2101" s="26">
        <v>3890.81</v>
      </c>
      <c r="J2101" s="11">
        <v>2444.8000000000002</v>
      </c>
      <c r="K2101" s="26">
        <v>2444.8000000000002</v>
      </c>
      <c r="L2101" s="27">
        <v>164</v>
      </c>
      <c r="M2101" s="26">
        <f t="shared" si="315"/>
        <v>1214293.6399999999</v>
      </c>
      <c r="N2101" s="11"/>
      <c r="O2101" s="6"/>
      <c r="P2101" s="11"/>
      <c r="Q2101" s="11">
        <f t="shared" si="314"/>
        <v>1214293.6399999999</v>
      </c>
      <c r="R2101" s="11">
        <v>1214293.6399999999</v>
      </c>
      <c r="S2101" s="35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74"/>
      <c r="AG2101" s="29" t="s">
        <v>197</v>
      </c>
      <c r="AH2101" s="118"/>
      <c r="AI2101" s="170"/>
      <c r="AJ2101" s="182" t="s">
        <v>1399</v>
      </c>
      <c r="AK2101" s="182"/>
      <c r="AL2101" s="182"/>
      <c r="AM2101" s="182"/>
      <c r="AN2101" s="182"/>
      <c r="AO2101" s="70">
        <f>MAX(AO$26:AO2100)+1</f>
        <v>1990</v>
      </c>
      <c r="AP2101" s="70" t="s">
        <v>142</v>
      </c>
      <c r="AQ2101" s="70" t="str">
        <f t="shared" si="313"/>
        <v>1990.</v>
      </c>
      <c r="AV2101" s="114"/>
    </row>
    <row r="2102" spans="1:157" ht="22.5" customHeight="1" x14ac:dyDescent="0.25">
      <c r="A2102" s="93" t="str">
        <f t="shared" si="312"/>
        <v>1991.</v>
      </c>
      <c r="B2102" s="93">
        <v>4720</v>
      </c>
      <c r="C2102" s="220" t="s">
        <v>860</v>
      </c>
      <c r="D2102" s="4">
        <v>1987</v>
      </c>
      <c r="E2102" s="9" t="s">
        <v>23</v>
      </c>
      <c r="F2102" s="4" t="s">
        <v>26</v>
      </c>
      <c r="G2102" s="10">
        <v>10</v>
      </c>
      <c r="H2102" s="10">
        <v>4</v>
      </c>
      <c r="I2102" s="11">
        <v>8584</v>
      </c>
      <c r="J2102" s="11">
        <v>8584</v>
      </c>
      <c r="K2102" s="11">
        <v>8584</v>
      </c>
      <c r="L2102" s="35">
        <v>451</v>
      </c>
      <c r="M2102" s="11">
        <f t="shared" si="315"/>
        <v>9076600</v>
      </c>
      <c r="N2102" s="11"/>
      <c r="O2102" s="6"/>
      <c r="P2102" s="11"/>
      <c r="Q2102" s="11">
        <f t="shared" si="314"/>
        <v>9076600</v>
      </c>
      <c r="R2102" s="11"/>
      <c r="S2102" s="35">
        <v>4</v>
      </c>
      <c r="T2102" s="11">
        <v>9076600</v>
      </c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74"/>
      <c r="AG2102" s="29" t="s">
        <v>197</v>
      </c>
      <c r="AH2102" s="118"/>
      <c r="AI2102" s="95"/>
      <c r="AJ2102" s="182"/>
      <c r="AK2102" s="182"/>
      <c r="AL2102" s="182"/>
      <c r="AM2102" s="182"/>
      <c r="AN2102" s="182"/>
      <c r="AO2102" s="70">
        <f>MAX(AO$26:AO2101)+1</f>
        <v>1991</v>
      </c>
      <c r="AP2102" s="70" t="s">
        <v>142</v>
      </c>
      <c r="AQ2102" s="70" t="str">
        <f t="shared" si="313"/>
        <v>1991.</v>
      </c>
      <c r="AV2102" s="114"/>
    </row>
    <row r="2103" spans="1:157" ht="22.5" customHeight="1" x14ac:dyDescent="0.25">
      <c r="A2103" s="93" t="str">
        <f t="shared" si="312"/>
        <v>1992.</v>
      </c>
      <c r="B2103" s="93">
        <v>4750</v>
      </c>
      <c r="C2103" s="222" t="s">
        <v>1135</v>
      </c>
      <c r="D2103" s="4">
        <v>1987</v>
      </c>
      <c r="E2103" s="9" t="s">
        <v>23</v>
      </c>
      <c r="F2103" s="4" t="s">
        <v>26</v>
      </c>
      <c r="G2103" s="10">
        <v>5</v>
      </c>
      <c r="H2103" s="10">
        <v>2</v>
      </c>
      <c r="I2103" s="26">
        <v>2119.6</v>
      </c>
      <c r="J2103" s="11">
        <v>2119.6</v>
      </c>
      <c r="K2103" s="26">
        <v>2119.6</v>
      </c>
      <c r="L2103" s="27">
        <v>105</v>
      </c>
      <c r="M2103" s="26">
        <f t="shared" si="315"/>
        <v>1360567.04</v>
      </c>
      <c r="N2103" s="11"/>
      <c r="O2103" s="6"/>
      <c r="P2103" s="11"/>
      <c r="Q2103" s="11">
        <f t="shared" si="314"/>
        <v>1360567.04</v>
      </c>
      <c r="R2103" s="11"/>
      <c r="S2103" s="35"/>
      <c r="T2103" s="11"/>
      <c r="U2103" s="11"/>
      <c r="V2103" s="11"/>
      <c r="W2103" s="11"/>
      <c r="X2103" s="11"/>
      <c r="Y2103" s="11">
        <v>525</v>
      </c>
      <c r="Z2103" s="11">
        <v>1360567.04</v>
      </c>
      <c r="AA2103" s="11"/>
      <c r="AB2103" s="11"/>
      <c r="AC2103" s="11"/>
      <c r="AD2103" s="11"/>
      <c r="AE2103" s="11"/>
      <c r="AF2103" s="74"/>
      <c r="AG2103" s="29" t="s">
        <v>197</v>
      </c>
      <c r="AH2103" s="118"/>
      <c r="AI2103" s="170"/>
      <c r="AJ2103" s="182"/>
      <c r="AK2103" s="182"/>
      <c r="AL2103" s="182"/>
      <c r="AM2103" s="182"/>
      <c r="AN2103" s="182"/>
      <c r="AO2103" s="70">
        <f>MAX(AO$26:AO2102)+1</f>
        <v>1992</v>
      </c>
      <c r="AP2103" s="70" t="s">
        <v>142</v>
      </c>
      <c r="AQ2103" s="70" t="str">
        <f t="shared" si="313"/>
        <v>1992.</v>
      </c>
      <c r="AV2103" s="114"/>
    </row>
    <row r="2104" spans="1:157" ht="22.5" customHeight="1" x14ac:dyDescent="0.25">
      <c r="A2104" s="93" t="str">
        <f t="shared" si="312"/>
        <v>1993.</v>
      </c>
      <c r="B2104" s="93">
        <v>4940</v>
      </c>
      <c r="C2104" s="222" t="s">
        <v>1295</v>
      </c>
      <c r="D2104" s="4">
        <v>1987</v>
      </c>
      <c r="E2104" s="4" t="s">
        <v>23</v>
      </c>
      <c r="F2104" s="4" t="s">
        <v>26</v>
      </c>
      <c r="G2104" s="4">
        <v>5</v>
      </c>
      <c r="H2104" s="4">
        <v>3</v>
      </c>
      <c r="I2104" s="4">
        <v>3682.9</v>
      </c>
      <c r="J2104" s="4">
        <v>3181</v>
      </c>
      <c r="K2104" s="4">
        <v>3181</v>
      </c>
      <c r="L2104" s="4">
        <v>162</v>
      </c>
      <c r="M2104" s="11">
        <f t="shared" si="315"/>
        <v>591380</v>
      </c>
      <c r="N2104" s="6"/>
      <c r="O2104" s="6"/>
      <c r="P2104" s="6"/>
      <c r="Q2104" s="11">
        <f t="shared" si="314"/>
        <v>591380</v>
      </c>
      <c r="R2104" s="11"/>
      <c r="S2104" s="124"/>
      <c r="T2104" s="125"/>
      <c r="U2104" s="11"/>
      <c r="V2104" s="11"/>
      <c r="W2104" s="11"/>
      <c r="X2104" s="11"/>
      <c r="Y2104" s="18"/>
      <c r="Z2104" s="18"/>
      <c r="AA2104" s="11">
        <v>492</v>
      </c>
      <c r="AB2104" s="11">
        <v>591380</v>
      </c>
      <c r="AC2104" s="126"/>
      <c r="AD2104" s="126"/>
      <c r="AE2104" s="11"/>
      <c r="AF2104" s="74"/>
      <c r="AG2104" s="29" t="s">
        <v>197</v>
      </c>
      <c r="AH2104" s="118"/>
      <c r="AI2104" s="164"/>
      <c r="AJ2104" s="89"/>
      <c r="AK2104" s="89"/>
      <c r="AL2104" s="89"/>
      <c r="AM2104" s="89"/>
      <c r="AN2104" s="89"/>
      <c r="AO2104" s="70">
        <f>MAX(AO$26:AO2103)+1</f>
        <v>1993</v>
      </c>
      <c r="AP2104" s="70" t="s">
        <v>142</v>
      </c>
      <c r="AQ2104" s="70" t="str">
        <f t="shared" si="313"/>
        <v>1993.</v>
      </c>
      <c r="AS2104" s="70"/>
    </row>
    <row r="2105" spans="1:157" ht="22.5" customHeight="1" x14ac:dyDescent="0.25">
      <c r="A2105" s="93" t="str">
        <f t="shared" si="312"/>
        <v>1994.</v>
      </c>
      <c r="B2105" s="93">
        <v>4320</v>
      </c>
      <c r="C2105" s="222" t="s">
        <v>1244</v>
      </c>
      <c r="D2105" s="4">
        <v>1987</v>
      </c>
      <c r="E2105" s="9" t="s">
        <v>23</v>
      </c>
      <c r="F2105" s="4" t="s">
        <v>24</v>
      </c>
      <c r="G2105" s="10">
        <v>9</v>
      </c>
      <c r="H2105" s="10">
        <v>1</v>
      </c>
      <c r="I2105" s="26">
        <v>5621.7</v>
      </c>
      <c r="J2105" s="26">
        <v>4773.3</v>
      </c>
      <c r="K2105" s="26">
        <v>4773.3</v>
      </c>
      <c r="L2105" s="27">
        <v>243</v>
      </c>
      <c r="M2105" s="26">
        <f t="shared" si="315"/>
        <v>1905430.5</v>
      </c>
      <c r="N2105" s="11"/>
      <c r="O2105" s="6"/>
      <c r="P2105" s="11"/>
      <c r="Q2105" s="11">
        <f t="shared" si="314"/>
        <v>1905430.5</v>
      </c>
      <c r="R2105" s="11">
        <f>242581+242581</f>
        <v>485162</v>
      </c>
      <c r="S2105" s="35"/>
      <c r="T2105" s="11"/>
      <c r="U2105" s="11">
        <v>799</v>
      </c>
      <c r="V2105" s="11">
        <v>1420268.5</v>
      </c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74"/>
      <c r="AG2105" s="29" t="s">
        <v>197</v>
      </c>
      <c r="AH2105" s="118"/>
      <c r="AI2105" s="170"/>
      <c r="AJ2105" s="182" t="s">
        <v>1402</v>
      </c>
      <c r="AK2105" s="182"/>
      <c r="AL2105" s="182"/>
      <c r="AM2105" s="182"/>
      <c r="AN2105" s="182"/>
      <c r="AO2105" s="70">
        <f>MAX(AO$26:AO2104)+1</f>
        <v>1994</v>
      </c>
      <c r="AP2105" s="70" t="s">
        <v>142</v>
      </c>
      <c r="AQ2105" s="70" t="str">
        <f t="shared" si="313"/>
        <v>1994.</v>
      </c>
      <c r="AS2105" s="70"/>
    </row>
    <row r="2106" spans="1:157" ht="22.5" customHeight="1" x14ac:dyDescent="0.25">
      <c r="A2106" s="93" t="str">
        <f t="shared" ref="A2106:A2151" si="316">AQ2106</f>
        <v>1995.</v>
      </c>
      <c r="B2106" s="93">
        <v>4748</v>
      </c>
      <c r="C2106" s="222" t="s">
        <v>1268</v>
      </c>
      <c r="D2106" s="4">
        <v>1987</v>
      </c>
      <c r="E2106" s="4" t="s">
        <v>23</v>
      </c>
      <c r="F2106" s="4" t="s">
        <v>26</v>
      </c>
      <c r="G2106" s="4">
        <v>9</v>
      </c>
      <c r="H2106" s="4">
        <v>7</v>
      </c>
      <c r="I2106" s="18">
        <v>13389.3</v>
      </c>
      <c r="J2106" s="18">
        <v>8071.6</v>
      </c>
      <c r="K2106" s="18">
        <v>8071.6</v>
      </c>
      <c r="L2106" s="4">
        <v>673</v>
      </c>
      <c r="M2106" s="11">
        <f t="shared" si="315"/>
        <v>1500000</v>
      </c>
      <c r="N2106" s="6"/>
      <c r="O2106" s="6"/>
      <c r="P2106" s="6"/>
      <c r="Q2106" s="11">
        <f t="shared" si="314"/>
        <v>1500000</v>
      </c>
      <c r="R2106" s="11"/>
      <c r="S2106" s="124"/>
      <c r="T2106" s="125"/>
      <c r="U2106" s="125"/>
      <c r="V2106" s="125"/>
      <c r="W2106" s="125"/>
      <c r="X2106" s="125"/>
      <c r="Y2106" s="11">
        <v>2950</v>
      </c>
      <c r="Z2106" s="11">
        <v>1500000</v>
      </c>
      <c r="AA2106" s="125"/>
      <c r="AB2106" s="125"/>
      <c r="AC2106" s="126"/>
      <c r="AD2106" s="126"/>
      <c r="AE2106" s="125"/>
      <c r="AF2106" s="214"/>
      <c r="AG2106" s="29" t="s">
        <v>197</v>
      </c>
      <c r="AH2106" s="118"/>
      <c r="AI2106" s="164"/>
      <c r="AJ2106" s="89"/>
      <c r="AK2106" s="89"/>
      <c r="AL2106" s="89"/>
      <c r="AM2106" s="89"/>
      <c r="AN2106" s="89"/>
      <c r="AO2106" s="70">
        <f>MAX(AO$26:AO2105)+1</f>
        <v>1995</v>
      </c>
      <c r="AP2106" s="70" t="s">
        <v>142</v>
      </c>
      <c r="AQ2106" s="70" t="str">
        <f t="shared" ref="AQ2106:AQ2151" si="317">CONCATENATE(AO2106,AP2106)</f>
        <v>1995.</v>
      </c>
      <c r="AS2106" s="70"/>
    </row>
    <row r="2107" spans="1:157" ht="22.5" customHeight="1" x14ac:dyDescent="0.25">
      <c r="A2107" s="93" t="str">
        <f t="shared" si="316"/>
        <v>1996.</v>
      </c>
      <c r="B2107" s="93">
        <v>5409</v>
      </c>
      <c r="C2107" s="222" t="s">
        <v>1375</v>
      </c>
      <c r="D2107" s="4">
        <v>1988</v>
      </c>
      <c r="E2107" s="9"/>
      <c r="F2107" s="4" t="s">
        <v>26</v>
      </c>
      <c r="G2107" s="10">
        <v>9</v>
      </c>
      <c r="H2107" s="10">
        <v>6</v>
      </c>
      <c r="I2107" s="26">
        <v>2507.2000000000003</v>
      </c>
      <c r="J2107" s="11">
        <v>2507.1999999999998</v>
      </c>
      <c r="K2107" s="26">
        <v>11533.6</v>
      </c>
      <c r="L2107" s="27">
        <v>482</v>
      </c>
      <c r="M2107" s="26">
        <f t="shared" si="315"/>
        <v>11171552.82</v>
      </c>
      <c r="N2107" s="11" t="s">
        <v>23</v>
      </c>
      <c r="O2107" s="6" t="s">
        <v>23</v>
      </c>
      <c r="P2107" s="11" t="s">
        <v>23</v>
      </c>
      <c r="Q2107" s="11">
        <f t="shared" si="314"/>
        <v>11171552.82</v>
      </c>
      <c r="R2107" s="11"/>
      <c r="S2107" s="35">
        <v>6</v>
      </c>
      <c r="T2107" s="11">
        <v>10873052.82</v>
      </c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74">
        <v>298500</v>
      </c>
      <c r="AG2107" s="29" t="s">
        <v>197</v>
      </c>
      <c r="AH2107" s="118"/>
      <c r="AI2107" s="170"/>
      <c r="AJ2107" s="182"/>
      <c r="AK2107" s="182"/>
      <c r="AL2107" s="182"/>
      <c r="AM2107" s="182"/>
      <c r="AN2107" s="182"/>
      <c r="AO2107" s="70">
        <f>MAX(AO$26:AO2106)+1</f>
        <v>1996</v>
      </c>
      <c r="AP2107" s="70" t="s">
        <v>142</v>
      </c>
      <c r="AQ2107" s="70" t="str">
        <f t="shared" si="317"/>
        <v>1996.</v>
      </c>
      <c r="AS2107" s="70"/>
      <c r="AV2107" s="114"/>
    </row>
    <row r="2108" spans="1:157" ht="22.5" customHeight="1" x14ac:dyDescent="0.25">
      <c r="A2108" s="93" t="str">
        <f t="shared" si="316"/>
        <v>1997.</v>
      </c>
      <c r="B2108" s="93">
        <v>4885</v>
      </c>
      <c r="C2108" s="222" t="s">
        <v>1142</v>
      </c>
      <c r="D2108" s="4">
        <v>1988</v>
      </c>
      <c r="E2108" s="9" t="s">
        <v>23</v>
      </c>
      <c r="F2108" s="4" t="s">
        <v>67</v>
      </c>
      <c r="G2108" s="10">
        <v>5</v>
      </c>
      <c r="H2108" s="10">
        <v>9</v>
      </c>
      <c r="I2108" s="26">
        <v>6111.8</v>
      </c>
      <c r="J2108" s="11">
        <v>3641.7</v>
      </c>
      <c r="K2108" s="26">
        <v>3641.7</v>
      </c>
      <c r="L2108" s="27">
        <v>300</v>
      </c>
      <c r="M2108" s="26">
        <f t="shared" si="315"/>
        <v>4772307</v>
      </c>
      <c r="N2108" s="11"/>
      <c r="O2108" s="6"/>
      <c r="P2108" s="11"/>
      <c r="Q2108" s="11">
        <f t="shared" si="314"/>
        <v>4772307</v>
      </c>
      <c r="R2108" s="11">
        <v>3972307</v>
      </c>
      <c r="S2108" s="35"/>
      <c r="T2108" s="11"/>
      <c r="U2108" s="11"/>
      <c r="V2108" s="11"/>
      <c r="W2108" s="11"/>
      <c r="X2108" s="11"/>
      <c r="Y2108" s="11"/>
      <c r="Z2108" s="11"/>
      <c r="AA2108" s="11">
        <v>346</v>
      </c>
      <c r="AB2108" s="11">
        <v>800000</v>
      </c>
      <c r="AC2108" s="11"/>
      <c r="AD2108" s="11"/>
      <c r="AE2108" s="11"/>
      <c r="AF2108" s="74"/>
      <c r="AG2108" s="29" t="s">
        <v>197</v>
      </c>
      <c r="AH2108" s="118"/>
      <c r="AI2108" s="170"/>
      <c r="AJ2108" s="182" t="s">
        <v>1405</v>
      </c>
      <c r="AK2108" s="182"/>
      <c r="AL2108" s="182"/>
      <c r="AM2108" s="182"/>
      <c r="AN2108" s="182"/>
      <c r="AO2108" s="70">
        <f>MAX(AO$26:AO2107)+1</f>
        <v>1997</v>
      </c>
      <c r="AP2108" s="70" t="s">
        <v>142</v>
      </c>
      <c r="AQ2108" s="70" t="str">
        <f t="shared" si="317"/>
        <v>1997.</v>
      </c>
      <c r="AS2108" s="70"/>
      <c r="AV2108" s="114"/>
    </row>
    <row r="2109" spans="1:157" ht="22.5" customHeight="1" x14ac:dyDescent="0.25">
      <c r="A2109" s="93" t="str">
        <f t="shared" si="316"/>
        <v>1998.</v>
      </c>
      <c r="B2109" s="93">
        <v>4911</v>
      </c>
      <c r="C2109" s="222" t="s">
        <v>1147</v>
      </c>
      <c r="D2109" s="4">
        <v>1988</v>
      </c>
      <c r="E2109" s="9" t="s">
        <v>23</v>
      </c>
      <c r="F2109" s="4" t="s">
        <v>24</v>
      </c>
      <c r="G2109" s="10">
        <v>9</v>
      </c>
      <c r="H2109" s="10">
        <v>1</v>
      </c>
      <c r="I2109" s="26">
        <v>5816.4</v>
      </c>
      <c r="J2109" s="11">
        <v>4802.6000000000004</v>
      </c>
      <c r="K2109" s="26">
        <v>4802.6000000000004</v>
      </c>
      <c r="L2109" s="27">
        <v>215</v>
      </c>
      <c r="M2109" s="26">
        <f t="shared" si="315"/>
        <v>2840595</v>
      </c>
      <c r="N2109" s="11"/>
      <c r="O2109" s="6"/>
      <c r="P2109" s="11"/>
      <c r="Q2109" s="11">
        <f t="shared" si="314"/>
        <v>2840595</v>
      </c>
      <c r="R2109" s="11"/>
      <c r="S2109" s="35">
        <v>1</v>
      </c>
      <c r="T2109" s="11">
        <v>2365000</v>
      </c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>
        <v>395595</v>
      </c>
      <c r="AF2109" s="74">
        <v>80000</v>
      </c>
      <c r="AG2109" s="29" t="s">
        <v>197</v>
      </c>
      <c r="AH2109" s="118"/>
      <c r="AI2109" s="170"/>
      <c r="AJ2109" s="182"/>
      <c r="AK2109" s="182"/>
      <c r="AL2109" s="182"/>
      <c r="AM2109" s="182"/>
      <c r="AN2109" s="182"/>
      <c r="AO2109" s="70">
        <f>MAX(AO$26:AO2108)+1</f>
        <v>1998</v>
      </c>
      <c r="AP2109" s="70" t="s">
        <v>142</v>
      </c>
      <c r="AQ2109" s="70" t="str">
        <f t="shared" si="317"/>
        <v>1998.</v>
      </c>
      <c r="AS2109" s="70"/>
      <c r="AV2109" s="114"/>
    </row>
    <row r="2110" spans="1:157" ht="23.25" customHeight="1" x14ac:dyDescent="0.25">
      <c r="A2110" s="93" t="str">
        <f t="shared" si="316"/>
        <v>1999.</v>
      </c>
      <c r="B2110" s="257">
        <v>4685</v>
      </c>
      <c r="C2110" s="230" t="s">
        <v>1446</v>
      </c>
      <c r="D2110" s="137">
        <v>1988</v>
      </c>
      <c r="E2110" s="190" t="s">
        <v>23</v>
      </c>
      <c r="F2110" s="137" t="s">
        <v>26</v>
      </c>
      <c r="G2110" s="191">
        <v>9</v>
      </c>
      <c r="H2110" s="191">
        <v>4</v>
      </c>
      <c r="I2110" s="192">
        <v>8735.9</v>
      </c>
      <c r="J2110" s="192">
        <v>7810</v>
      </c>
      <c r="K2110" s="192">
        <v>7810</v>
      </c>
      <c r="L2110" s="193">
        <v>195</v>
      </c>
      <c r="M2110" s="11">
        <f t="shared" si="315"/>
        <v>1869990</v>
      </c>
      <c r="N2110" s="140"/>
      <c r="O2110" s="194"/>
      <c r="P2110" s="140"/>
      <c r="Q2110" s="140">
        <f t="shared" si="314"/>
        <v>1869990</v>
      </c>
      <c r="R2110" s="140">
        <v>1869990</v>
      </c>
      <c r="S2110" s="195"/>
      <c r="T2110" s="140"/>
      <c r="U2110" s="140"/>
      <c r="V2110" s="140"/>
      <c r="W2110" s="140"/>
      <c r="X2110" s="140"/>
      <c r="Y2110" s="140"/>
      <c r="Z2110" s="140"/>
      <c r="AA2110" s="140"/>
      <c r="AB2110" s="140"/>
      <c r="AC2110" s="140"/>
      <c r="AD2110" s="140"/>
      <c r="AE2110" s="140"/>
      <c r="AF2110" s="196"/>
      <c r="AG2110" s="29" t="s">
        <v>197</v>
      </c>
      <c r="AH2110" s="118"/>
      <c r="AI2110" s="170"/>
      <c r="AJ2110" s="182" t="s">
        <v>1399</v>
      </c>
      <c r="AK2110" s="182"/>
      <c r="AL2110" s="182"/>
      <c r="AM2110" s="182"/>
      <c r="AN2110" s="182"/>
      <c r="AO2110" s="70">
        <f>MAX(AO$26:AO2109)+1</f>
        <v>1999</v>
      </c>
      <c r="AP2110" s="70" t="s">
        <v>142</v>
      </c>
      <c r="AQ2110" s="70" t="str">
        <f t="shared" si="317"/>
        <v>1999.</v>
      </c>
      <c r="AR2110" s="154"/>
      <c r="AS2110" s="128"/>
      <c r="AT2110" s="88"/>
      <c r="AU2110" s="88"/>
      <c r="AV2110" s="88"/>
      <c r="AW2110" s="88"/>
      <c r="AX2110" s="88"/>
      <c r="AY2110" s="88"/>
      <c r="AZ2110" s="88"/>
      <c r="BA2110" s="88"/>
      <c r="BB2110" s="88"/>
      <c r="BC2110" s="88"/>
      <c r="BD2110" s="88"/>
      <c r="BE2110" s="88"/>
      <c r="BF2110" s="88"/>
      <c r="BG2110" s="88"/>
      <c r="BH2110" s="88"/>
      <c r="BI2110" s="88"/>
      <c r="BJ2110" s="88"/>
      <c r="BK2110" s="88"/>
      <c r="BL2110" s="88"/>
      <c r="BM2110" s="88"/>
      <c r="BN2110" s="88"/>
      <c r="BO2110" s="88"/>
      <c r="BP2110" s="88"/>
      <c r="BQ2110" s="88"/>
      <c r="BR2110" s="88"/>
      <c r="BS2110" s="88"/>
      <c r="BT2110" s="88"/>
      <c r="BU2110" s="88"/>
      <c r="BV2110" s="88"/>
      <c r="BW2110" s="88"/>
      <c r="BX2110" s="88"/>
      <c r="BY2110" s="88"/>
      <c r="BZ2110" s="88"/>
      <c r="CA2110" s="88"/>
      <c r="CB2110" s="88"/>
      <c r="CC2110" s="88"/>
      <c r="CD2110" s="88"/>
      <c r="CE2110" s="88"/>
      <c r="CF2110" s="88"/>
      <c r="CG2110" s="88"/>
      <c r="CH2110" s="88"/>
      <c r="CI2110" s="88"/>
      <c r="CJ2110" s="88"/>
      <c r="CK2110" s="88"/>
      <c r="CL2110" s="88"/>
      <c r="CM2110" s="88"/>
      <c r="CN2110" s="88"/>
      <c r="CO2110" s="88"/>
      <c r="CP2110" s="88"/>
      <c r="CQ2110" s="88"/>
      <c r="CR2110" s="88"/>
      <c r="CS2110" s="88"/>
      <c r="CT2110" s="88"/>
      <c r="CU2110" s="88"/>
      <c r="CV2110" s="88"/>
      <c r="CW2110" s="88"/>
      <c r="CX2110" s="88"/>
      <c r="CY2110" s="88"/>
      <c r="CZ2110" s="88"/>
      <c r="DA2110" s="88"/>
      <c r="DB2110" s="88"/>
      <c r="DC2110" s="88"/>
      <c r="DD2110" s="88"/>
      <c r="DE2110" s="88"/>
      <c r="DF2110" s="88"/>
      <c r="DG2110" s="88"/>
      <c r="DH2110" s="88"/>
      <c r="DI2110" s="88"/>
      <c r="DJ2110" s="88"/>
      <c r="DK2110" s="88"/>
      <c r="DL2110" s="88"/>
      <c r="DM2110" s="88"/>
      <c r="DN2110" s="88"/>
      <c r="DO2110" s="88"/>
      <c r="DP2110" s="88"/>
      <c r="DQ2110" s="88"/>
      <c r="DR2110" s="88"/>
      <c r="DS2110" s="88"/>
      <c r="DT2110" s="88"/>
      <c r="DU2110" s="88"/>
      <c r="DV2110" s="88"/>
      <c r="DW2110" s="88"/>
      <c r="DX2110" s="88"/>
      <c r="DY2110" s="88"/>
      <c r="DZ2110" s="88"/>
      <c r="EA2110" s="88"/>
      <c r="EB2110" s="88"/>
      <c r="EC2110" s="88"/>
      <c r="ED2110" s="88"/>
      <c r="EE2110" s="88"/>
      <c r="EF2110" s="88"/>
      <c r="EG2110" s="88"/>
      <c r="EH2110" s="88"/>
      <c r="EI2110" s="88"/>
      <c r="EJ2110" s="88"/>
      <c r="EK2110" s="88"/>
      <c r="EL2110" s="88"/>
      <c r="EM2110" s="88"/>
      <c r="EN2110" s="88"/>
      <c r="EO2110" s="88"/>
      <c r="EP2110" s="88"/>
      <c r="EQ2110" s="88"/>
      <c r="ER2110" s="88"/>
      <c r="ES2110" s="88"/>
      <c r="ET2110" s="88"/>
      <c r="EU2110" s="88"/>
      <c r="EV2110" s="88"/>
      <c r="EW2110" s="88"/>
      <c r="EX2110" s="88"/>
      <c r="EY2110" s="88"/>
      <c r="EZ2110" s="88"/>
      <c r="FA2110" s="88"/>
    </row>
    <row r="2111" spans="1:157" ht="22.5" customHeight="1" x14ac:dyDescent="0.25">
      <c r="A2111" s="93" t="str">
        <f t="shared" si="316"/>
        <v>2000.</v>
      </c>
      <c r="B2111" s="93">
        <v>4412</v>
      </c>
      <c r="C2111" s="222" t="s">
        <v>1376</v>
      </c>
      <c r="D2111" s="4">
        <v>1989</v>
      </c>
      <c r="E2111" s="9" t="s">
        <v>23</v>
      </c>
      <c r="F2111" s="4" t="s">
        <v>26</v>
      </c>
      <c r="G2111" s="10">
        <v>10</v>
      </c>
      <c r="H2111" s="10">
        <v>4</v>
      </c>
      <c r="I2111" s="26">
        <v>8306.2000000000007</v>
      </c>
      <c r="J2111" s="11">
        <v>8291.4</v>
      </c>
      <c r="K2111" s="26">
        <v>8291.4</v>
      </c>
      <c r="L2111" s="27">
        <v>381</v>
      </c>
      <c r="M2111" s="26">
        <f t="shared" si="315"/>
        <v>7447701.8799999999</v>
      </c>
      <c r="N2111" s="11" t="s">
        <v>23</v>
      </c>
      <c r="O2111" s="6" t="s">
        <v>23</v>
      </c>
      <c r="P2111" s="11" t="s">
        <v>23</v>
      </c>
      <c r="Q2111" s="11">
        <f t="shared" si="314"/>
        <v>7447701.8799999999</v>
      </c>
      <c r="R2111" s="11"/>
      <c r="S2111" s="35">
        <v>4</v>
      </c>
      <c r="T2111" s="11">
        <v>7248701.8799999999</v>
      </c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74">
        <v>199000</v>
      </c>
      <c r="AG2111" s="29" t="s">
        <v>197</v>
      </c>
      <c r="AH2111" s="118"/>
      <c r="AI2111" s="170"/>
      <c r="AJ2111" s="182"/>
      <c r="AK2111" s="182"/>
      <c r="AL2111" s="182"/>
      <c r="AM2111" s="182"/>
      <c r="AN2111" s="182"/>
      <c r="AO2111" s="70">
        <f>MAX(AO$26:AO2110)+1</f>
        <v>2000</v>
      </c>
      <c r="AP2111" s="70" t="s">
        <v>142</v>
      </c>
      <c r="AQ2111" s="70" t="str">
        <f t="shared" si="317"/>
        <v>2000.</v>
      </c>
      <c r="AS2111" s="70"/>
      <c r="AV2111" s="114"/>
    </row>
    <row r="2112" spans="1:157" ht="22.5" customHeight="1" x14ac:dyDescent="0.25">
      <c r="A2112" s="93" t="str">
        <f t="shared" si="316"/>
        <v>2001.</v>
      </c>
      <c r="B2112" s="93">
        <v>4476</v>
      </c>
      <c r="C2112" s="222" t="s">
        <v>1119</v>
      </c>
      <c r="D2112" s="4">
        <v>1989</v>
      </c>
      <c r="E2112" s="9" t="s">
        <v>23</v>
      </c>
      <c r="F2112" s="4" t="s">
        <v>26</v>
      </c>
      <c r="G2112" s="10">
        <v>5</v>
      </c>
      <c r="H2112" s="10">
        <v>6</v>
      </c>
      <c r="I2112" s="26">
        <v>6763.7</v>
      </c>
      <c r="J2112" s="11">
        <v>6488.2</v>
      </c>
      <c r="K2112" s="26">
        <v>6488.2</v>
      </c>
      <c r="L2112" s="27">
        <v>321</v>
      </c>
      <c r="M2112" s="26">
        <f t="shared" si="315"/>
        <v>1034884</v>
      </c>
      <c r="N2112" s="11"/>
      <c r="O2112" s="6"/>
      <c r="P2112" s="11"/>
      <c r="Q2112" s="11">
        <f t="shared" si="314"/>
        <v>1034884</v>
      </c>
      <c r="R2112" s="11">
        <v>1034884</v>
      </c>
      <c r="S2112" s="35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74"/>
      <c r="AG2112" s="29" t="s">
        <v>197</v>
      </c>
      <c r="AH2112" s="118"/>
      <c r="AI2112" s="170"/>
      <c r="AJ2112" s="182" t="s">
        <v>1393</v>
      </c>
      <c r="AK2112" s="182"/>
      <c r="AL2112" s="182"/>
      <c r="AM2112" s="182"/>
      <c r="AN2112" s="182"/>
      <c r="AO2112" s="70">
        <f>MAX(AO$26:AO2111)+1</f>
        <v>2001</v>
      </c>
      <c r="AP2112" s="70" t="s">
        <v>142</v>
      </c>
      <c r="AQ2112" s="70" t="str">
        <f t="shared" si="317"/>
        <v>2001.</v>
      </c>
      <c r="AS2112" s="70"/>
      <c r="AV2112" s="114"/>
    </row>
    <row r="2113" spans="1:157" ht="22.5" customHeight="1" x14ac:dyDescent="0.25">
      <c r="A2113" s="93" t="str">
        <f t="shared" si="316"/>
        <v>2002.</v>
      </c>
      <c r="B2113" s="93">
        <v>4406</v>
      </c>
      <c r="C2113" s="220" t="s">
        <v>844</v>
      </c>
      <c r="D2113" s="4">
        <v>1989</v>
      </c>
      <c r="E2113" s="9" t="s">
        <v>23</v>
      </c>
      <c r="F2113" s="4" t="s">
        <v>24</v>
      </c>
      <c r="G2113" s="10">
        <v>9</v>
      </c>
      <c r="H2113" s="10">
        <v>3</v>
      </c>
      <c r="I2113" s="11">
        <v>6452.8</v>
      </c>
      <c r="J2113" s="11">
        <v>3956.3</v>
      </c>
      <c r="K2113" s="11">
        <v>3956.3</v>
      </c>
      <c r="L2113" s="35">
        <v>309</v>
      </c>
      <c r="M2113" s="11">
        <f t="shared" si="315"/>
        <v>6251897.6699999999</v>
      </c>
      <c r="N2113" s="11"/>
      <c r="O2113" s="6"/>
      <c r="P2113" s="11"/>
      <c r="Q2113" s="11">
        <f t="shared" ref="Q2113:Q2157" si="318">M2113</f>
        <v>6251897.6699999999</v>
      </c>
      <c r="R2113" s="11"/>
      <c r="S2113" s="35">
        <v>3</v>
      </c>
      <c r="T2113" s="11">
        <v>6102647.6699999999</v>
      </c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74">
        <v>149250</v>
      </c>
      <c r="AG2113" s="29" t="s">
        <v>197</v>
      </c>
      <c r="AH2113" s="118"/>
      <c r="AI2113" s="95"/>
      <c r="AJ2113" s="182"/>
      <c r="AK2113" s="182"/>
      <c r="AL2113" s="182"/>
      <c r="AM2113" s="182"/>
      <c r="AN2113" s="182"/>
      <c r="AO2113" s="70">
        <f>MAX(AO$26:AO2112)+1</f>
        <v>2002</v>
      </c>
      <c r="AP2113" s="70" t="s">
        <v>142</v>
      </c>
      <c r="AQ2113" s="70" t="str">
        <f t="shared" si="317"/>
        <v>2002.</v>
      </c>
      <c r="AS2113" s="70"/>
      <c r="AV2113" s="114"/>
    </row>
    <row r="2114" spans="1:157" ht="22.5" customHeight="1" x14ac:dyDescent="0.25">
      <c r="A2114" s="93" t="str">
        <f t="shared" si="316"/>
        <v>2003.</v>
      </c>
      <c r="B2114" s="93">
        <v>4909</v>
      </c>
      <c r="C2114" s="222" t="s">
        <v>1145</v>
      </c>
      <c r="D2114" s="4">
        <v>1989</v>
      </c>
      <c r="E2114" s="9" t="s">
        <v>23</v>
      </c>
      <c r="F2114" s="4" t="s">
        <v>24</v>
      </c>
      <c r="G2114" s="10">
        <v>9</v>
      </c>
      <c r="H2114" s="10">
        <v>1</v>
      </c>
      <c r="I2114" s="26">
        <v>5978.5</v>
      </c>
      <c r="J2114" s="11">
        <v>4965.5</v>
      </c>
      <c r="K2114" s="26">
        <v>4965.5</v>
      </c>
      <c r="L2114" s="27">
        <v>251</v>
      </c>
      <c r="M2114" s="26">
        <f t="shared" si="315"/>
        <v>1861925.47</v>
      </c>
      <c r="N2114" s="11"/>
      <c r="O2114" s="6"/>
      <c r="P2114" s="11"/>
      <c r="Q2114" s="11">
        <f t="shared" si="318"/>
        <v>1861925.47</v>
      </c>
      <c r="R2114" s="11"/>
      <c r="S2114" s="35">
        <v>1</v>
      </c>
      <c r="T2114" s="11">
        <v>1812175.47</v>
      </c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74">
        <v>49750</v>
      </c>
      <c r="AG2114" s="29" t="s">
        <v>197</v>
      </c>
      <c r="AH2114" s="118"/>
      <c r="AI2114" s="170"/>
      <c r="AJ2114" s="182"/>
      <c r="AK2114" s="182"/>
      <c r="AL2114" s="182"/>
      <c r="AM2114" s="182"/>
      <c r="AN2114" s="182"/>
      <c r="AO2114" s="70">
        <f>MAX(AO$26:AO2113)+1</f>
        <v>2003</v>
      </c>
      <c r="AP2114" s="70" t="s">
        <v>142</v>
      </c>
      <c r="AQ2114" s="70" t="str">
        <f t="shared" si="317"/>
        <v>2003.</v>
      </c>
      <c r="AS2114" s="70"/>
      <c r="AV2114" s="114"/>
    </row>
    <row r="2115" spans="1:157" ht="22.5" customHeight="1" x14ac:dyDescent="0.25">
      <c r="A2115" s="93" t="str">
        <f t="shared" si="316"/>
        <v>2004.</v>
      </c>
      <c r="B2115" s="93">
        <v>4430</v>
      </c>
      <c r="C2115" s="222" t="s">
        <v>1113</v>
      </c>
      <c r="D2115" s="4">
        <v>1989</v>
      </c>
      <c r="E2115" s="9" t="s">
        <v>23</v>
      </c>
      <c r="F2115" s="4" t="s">
        <v>24</v>
      </c>
      <c r="G2115" s="10">
        <v>9</v>
      </c>
      <c r="H2115" s="10">
        <v>1</v>
      </c>
      <c r="I2115" s="26">
        <v>3380.5</v>
      </c>
      <c r="J2115" s="26">
        <v>2980.6</v>
      </c>
      <c r="K2115" s="26">
        <v>2980.6</v>
      </c>
      <c r="L2115" s="27">
        <v>113</v>
      </c>
      <c r="M2115" s="26">
        <f t="shared" si="315"/>
        <v>2022000</v>
      </c>
      <c r="N2115" s="11"/>
      <c r="O2115" s="6"/>
      <c r="P2115" s="11"/>
      <c r="Q2115" s="11">
        <f t="shared" si="318"/>
        <v>2022000</v>
      </c>
      <c r="R2115" s="11"/>
      <c r="S2115" s="35"/>
      <c r="T2115" s="11"/>
      <c r="U2115" s="11">
        <v>647.79999999999995</v>
      </c>
      <c r="V2115" s="11">
        <v>2022000</v>
      </c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74"/>
      <c r="AG2115" s="29" t="s">
        <v>197</v>
      </c>
      <c r="AH2115" s="118"/>
      <c r="AI2115" s="170"/>
      <c r="AJ2115" s="182"/>
      <c r="AK2115" s="182"/>
      <c r="AL2115" s="182"/>
      <c r="AM2115" s="182"/>
      <c r="AN2115" s="182"/>
      <c r="AO2115" s="70">
        <f>MAX(AO$26:AO2114)+1</f>
        <v>2004</v>
      </c>
      <c r="AP2115" s="70" t="s">
        <v>142</v>
      </c>
      <c r="AQ2115" s="70" t="str">
        <f t="shared" si="317"/>
        <v>2004.</v>
      </c>
      <c r="AS2115" s="70"/>
    </row>
    <row r="2116" spans="1:157" ht="22.5" customHeight="1" x14ac:dyDescent="0.25">
      <c r="A2116" s="93" t="str">
        <f t="shared" si="316"/>
        <v>2005.</v>
      </c>
      <c r="B2116" s="93">
        <v>4673</v>
      </c>
      <c r="C2116" s="222" t="s">
        <v>1129</v>
      </c>
      <c r="D2116" s="4">
        <v>1989</v>
      </c>
      <c r="E2116" s="9" t="s">
        <v>23</v>
      </c>
      <c r="F2116" s="4" t="s">
        <v>26</v>
      </c>
      <c r="G2116" s="10">
        <v>5</v>
      </c>
      <c r="H2116" s="10">
        <v>3</v>
      </c>
      <c r="I2116" s="26">
        <v>3255.3</v>
      </c>
      <c r="J2116" s="26">
        <v>3146.9</v>
      </c>
      <c r="K2116" s="26">
        <v>3146.9</v>
      </c>
      <c r="L2116" s="27">
        <v>135</v>
      </c>
      <c r="M2116" s="26">
        <f t="shared" si="315"/>
        <v>744749</v>
      </c>
      <c r="N2116" s="11"/>
      <c r="O2116" s="6"/>
      <c r="P2116" s="11"/>
      <c r="Q2116" s="11">
        <f t="shared" si="318"/>
        <v>744749</v>
      </c>
      <c r="R2116" s="11">
        <v>744749</v>
      </c>
      <c r="S2116" s="35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74"/>
      <c r="AG2116" s="29" t="s">
        <v>197</v>
      </c>
      <c r="AH2116" s="118"/>
      <c r="AI2116" s="170"/>
      <c r="AJ2116" s="182" t="s">
        <v>1396</v>
      </c>
      <c r="AK2116" s="182"/>
      <c r="AL2116" s="182"/>
      <c r="AM2116" s="182"/>
      <c r="AN2116" s="182"/>
      <c r="AO2116" s="70">
        <f>MAX(AO$26:AO2115)+1</f>
        <v>2005</v>
      </c>
      <c r="AP2116" s="70" t="s">
        <v>142</v>
      </c>
      <c r="AQ2116" s="70" t="str">
        <f t="shared" si="317"/>
        <v>2005.</v>
      </c>
      <c r="AS2116" s="70"/>
    </row>
    <row r="2117" spans="1:157" ht="22.5" customHeight="1" x14ac:dyDescent="0.25">
      <c r="A2117" s="93" t="str">
        <f t="shared" si="316"/>
        <v>2006.</v>
      </c>
      <c r="B2117" s="93">
        <v>4714</v>
      </c>
      <c r="C2117" s="222" t="s">
        <v>1134</v>
      </c>
      <c r="D2117" s="4">
        <v>1989</v>
      </c>
      <c r="E2117" s="9" t="s">
        <v>23</v>
      </c>
      <c r="F2117" s="4" t="s">
        <v>24</v>
      </c>
      <c r="G2117" s="10">
        <v>12</v>
      </c>
      <c r="H2117" s="10">
        <v>1</v>
      </c>
      <c r="I2117" s="26">
        <v>4765.6000000000004</v>
      </c>
      <c r="J2117" s="26">
        <v>4023.6</v>
      </c>
      <c r="K2117" s="26">
        <v>3957</v>
      </c>
      <c r="L2117" s="27">
        <v>197</v>
      </c>
      <c r="M2117" s="26">
        <f t="shared" si="315"/>
        <v>1416761</v>
      </c>
      <c r="N2117" s="11"/>
      <c r="O2117" s="6"/>
      <c r="P2117" s="11"/>
      <c r="Q2117" s="11">
        <f t="shared" si="318"/>
        <v>1416761</v>
      </c>
      <c r="R2117" s="11"/>
      <c r="S2117" s="35"/>
      <c r="T2117" s="11"/>
      <c r="U2117" s="11">
        <v>563.4</v>
      </c>
      <c r="V2117" s="11">
        <v>1416761</v>
      </c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74"/>
      <c r="AG2117" s="29" t="s">
        <v>197</v>
      </c>
      <c r="AH2117" s="118"/>
      <c r="AI2117" s="170"/>
      <c r="AJ2117" s="182"/>
      <c r="AK2117" s="182"/>
      <c r="AL2117" s="182"/>
      <c r="AM2117" s="182"/>
      <c r="AN2117" s="182"/>
      <c r="AO2117" s="70">
        <f>MAX(AO$26:AO2116)+1</f>
        <v>2006</v>
      </c>
      <c r="AP2117" s="70" t="s">
        <v>142</v>
      </c>
      <c r="AQ2117" s="70" t="str">
        <f t="shared" si="317"/>
        <v>2006.</v>
      </c>
      <c r="AS2117" s="70"/>
    </row>
    <row r="2118" spans="1:157" ht="23.25" customHeight="1" x14ac:dyDescent="0.25">
      <c r="A2118" s="93" t="str">
        <f t="shared" si="316"/>
        <v>2007.</v>
      </c>
      <c r="B2118" s="257">
        <v>4730</v>
      </c>
      <c r="C2118" s="230" t="s">
        <v>1429</v>
      </c>
      <c r="D2118" s="137">
        <v>1989</v>
      </c>
      <c r="E2118" s="190" t="s">
        <v>23</v>
      </c>
      <c r="F2118" s="137" t="s">
        <v>24</v>
      </c>
      <c r="G2118" s="191">
        <v>9</v>
      </c>
      <c r="H2118" s="191">
        <v>1</v>
      </c>
      <c r="I2118" s="192">
        <v>5637.1</v>
      </c>
      <c r="J2118" s="192">
        <v>5132.8999999999996</v>
      </c>
      <c r="K2118" s="192">
        <v>4075.8</v>
      </c>
      <c r="L2118" s="193">
        <v>259</v>
      </c>
      <c r="M2118" s="11">
        <f t="shared" si="315"/>
        <v>3723850.94</v>
      </c>
      <c r="N2118" s="140"/>
      <c r="O2118" s="194"/>
      <c r="P2118" s="140"/>
      <c r="Q2118" s="140">
        <f t="shared" si="318"/>
        <v>3723850.94</v>
      </c>
      <c r="R2118" s="140"/>
      <c r="S2118" s="195">
        <v>2</v>
      </c>
      <c r="T2118" s="140">
        <v>3624350.94</v>
      </c>
      <c r="U2118" s="140"/>
      <c r="V2118" s="140"/>
      <c r="W2118" s="140"/>
      <c r="X2118" s="140"/>
      <c r="Y2118" s="140"/>
      <c r="Z2118" s="140"/>
      <c r="AA2118" s="140"/>
      <c r="AB2118" s="140"/>
      <c r="AC2118" s="140"/>
      <c r="AD2118" s="140"/>
      <c r="AE2118" s="140"/>
      <c r="AF2118" s="196">
        <v>99500</v>
      </c>
      <c r="AG2118" s="29" t="s">
        <v>197</v>
      </c>
      <c r="AH2118" s="118"/>
      <c r="AI2118" s="170"/>
      <c r="AJ2118" s="182"/>
      <c r="AK2118" s="182"/>
      <c r="AL2118" s="182"/>
      <c r="AM2118" s="182"/>
      <c r="AN2118" s="182"/>
      <c r="AO2118" s="70">
        <f>MAX(AO$26:AO2117)+1</f>
        <v>2007</v>
      </c>
      <c r="AP2118" s="70" t="s">
        <v>142</v>
      </c>
      <c r="AQ2118" s="70" t="str">
        <f t="shared" si="317"/>
        <v>2007.</v>
      </c>
      <c r="AR2118" s="154"/>
      <c r="AS2118" s="128"/>
      <c r="AT2118" s="88"/>
      <c r="AU2118" s="88"/>
      <c r="AV2118" s="88"/>
      <c r="AW2118" s="88"/>
      <c r="AX2118" s="88"/>
      <c r="AY2118" s="88"/>
      <c r="AZ2118" s="88"/>
      <c r="BA2118" s="88"/>
      <c r="BB2118" s="88"/>
      <c r="BC2118" s="88"/>
      <c r="BD2118" s="88"/>
      <c r="BE2118" s="88"/>
      <c r="BF2118" s="88"/>
      <c r="BG2118" s="88"/>
      <c r="BH2118" s="88"/>
      <c r="BI2118" s="88"/>
      <c r="BJ2118" s="88"/>
      <c r="BK2118" s="88"/>
      <c r="BL2118" s="88"/>
      <c r="BM2118" s="88"/>
      <c r="BN2118" s="88"/>
      <c r="BO2118" s="88"/>
      <c r="BP2118" s="88"/>
      <c r="BQ2118" s="88"/>
      <c r="BR2118" s="88"/>
      <c r="BS2118" s="88"/>
      <c r="BT2118" s="88"/>
      <c r="BU2118" s="88"/>
      <c r="BV2118" s="88"/>
      <c r="BW2118" s="88"/>
      <c r="BX2118" s="88"/>
      <c r="BY2118" s="88"/>
      <c r="BZ2118" s="88"/>
      <c r="CA2118" s="88"/>
      <c r="CB2118" s="88"/>
      <c r="CC2118" s="88"/>
      <c r="CD2118" s="88"/>
      <c r="CE2118" s="88"/>
      <c r="CF2118" s="88"/>
      <c r="CG2118" s="88"/>
      <c r="CH2118" s="88"/>
      <c r="CI2118" s="88"/>
      <c r="CJ2118" s="88"/>
      <c r="CK2118" s="88"/>
      <c r="CL2118" s="88"/>
      <c r="CM2118" s="88"/>
      <c r="CN2118" s="88"/>
      <c r="CO2118" s="88"/>
      <c r="CP2118" s="88"/>
      <c r="CQ2118" s="88"/>
      <c r="CR2118" s="88"/>
      <c r="CS2118" s="88"/>
      <c r="CT2118" s="88"/>
      <c r="CU2118" s="88"/>
      <c r="CV2118" s="88"/>
      <c r="CW2118" s="88"/>
      <c r="CX2118" s="88"/>
      <c r="CY2118" s="88"/>
      <c r="CZ2118" s="88"/>
      <c r="DA2118" s="88"/>
      <c r="DB2118" s="88"/>
      <c r="DC2118" s="88"/>
      <c r="DD2118" s="88"/>
      <c r="DE2118" s="88"/>
      <c r="DF2118" s="88"/>
      <c r="DG2118" s="88"/>
      <c r="DH2118" s="88"/>
      <c r="DI2118" s="88"/>
      <c r="DJ2118" s="88"/>
      <c r="DK2118" s="88"/>
      <c r="DL2118" s="88"/>
      <c r="DM2118" s="88"/>
      <c r="DN2118" s="88"/>
      <c r="DO2118" s="88"/>
      <c r="DP2118" s="88"/>
      <c r="DQ2118" s="88"/>
      <c r="DR2118" s="88"/>
      <c r="DS2118" s="88"/>
      <c r="DT2118" s="88"/>
      <c r="DU2118" s="88"/>
      <c r="DV2118" s="88"/>
      <c r="DW2118" s="88"/>
      <c r="DX2118" s="88"/>
      <c r="DY2118" s="88"/>
      <c r="DZ2118" s="88"/>
      <c r="EA2118" s="88"/>
      <c r="EB2118" s="88"/>
      <c r="EC2118" s="88"/>
      <c r="ED2118" s="88"/>
      <c r="EE2118" s="88"/>
      <c r="EF2118" s="88"/>
      <c r="EG2118" s="88"/>
      <c r="EH2118" s="88"/>
      <c r="EI2118" s="88"/>
      <c r="EJ2118" s="88"/>
      <c r="EK2118" s="88"/>
      <c r="EL2118" s="88"/>
      <c r="EM2118" s="88"/>
      <c r="EN2118" s="88"/>
      <c r="EO2118" s="88"/>
      <c r="EP2118" s="88"/>
      <c r="EQ2118" s="88"/>
      <c r="ER2118" s="88"/>
      <c r="ES2118" s="88"/>
      <c r="ET2118" s="88"/>
      <c r="EU2118" s="88"/>
      <c r="EV2118" s="88"/>
      <c r="EW2118" s="88"/>
      <c r="EX2118" s="88"/>
      <c r="EY2118" s="88"/>
      <c r="EZ2118" s="88"/>
      <c r="FA2118" s="88"/>
    </row>
    <row r="2119" spans="1:157" ht="23.25" customHeight="1" x14ac:dyDescent="0.25">
      <c r="A2119" s="93" t="str">
        <f t="shared" si="316"/>
        <v>2008.</v>
      </c>
      <c r="B2119" s="93">
        <v>4920</v>
      </c>
      <c r="C2119" s="222" t="s">
        <v>1426</v>
      </c>
      <c r="D2119" s="4">
        <v>1989</v>
      </c>
      <c r="E2119" s="4" t="s">
        <v>23</v>
      </c>
      <c r="F2119" s="4" t="s">
        <v>24</v>
      </c>
      <c r="G2119" s="4">
        <v>12</v>
      </c>
      <c r="H2119" s="4">
        <v>1</v>
      </c>
      <c r="I2119" s="4">
        <v>5385.8</v>
      </c>
      <c r="J2119" s="18">
        <v>3909</v>
      </c>
      <c r="K2119" s="18">
        <v>3909</v>
      </c>
      <c r="L2119" s="4">
        <v>194</v>
      </c>
      <c r="M2119" s="11">
        <f>R2119+T2119+V2119+X2119+Z2119+AB2119+AC2119+AE2119+AF2119</f>
        <v>17504464.68</v>
      </c>
      <c r="N2119" s="6"/>
      <c r="O2119" s="6"/>
      <c r="P2119" s="6"/>
      <c r="Q2119" s="11">
        <f t="shared" si="318"/>
        <v>17504464.68</v>
      </c>
      <c r="R2119" s="11"/>
      <c r="S2119" s="124"/>
      <c r="T2119" s="125"/>
      <c r="U2119" s="11"/>
      <c r="V2119" s="11"/>
      <c r="W2119" s="11"/>
      <c r="X2119" s="11"/>
      <c r="Y2119" s="18">
        <v>180</v>
      </c>
      <c r="Z2119" s="18"/>
      <c r="AA2119" s="125"/>
      <c r="AB2119" s="125"/>
      <c r="AC2119" s="18">
        <v>17225873.77</v>
      </c>
      <c r="AD2119" s="18"/>
      <c r="AE2119" s="11"/>
      <c r="AF2119" s="11">
        <v>278590.90999999997</v>
      </c>
      <c r="AG2119" s="29" t="s">
        <v>197</v>
      </c>
      <c r="AH2119" s="118"/>
      <c r="AI2119" s="159"/>
      <c r="AJ2119" s="224"/>
      <c r="AK2119" s="182"/>
      <c r="AL2119" s="182"/>
      <c r="AM2119" s="182"/>
      <c r="AN2119" s="70"/>
      <c r="AO2119" s="70">
        <f>MAX(AO$26:AO2118)+1</f>
        <v>2008</v>
      </c>
      <c r="AP2119" s="70" t="s">
        <v>142</v>
      </c>
      <c r="AQ2119" s="70" t="str">
        <f t="shared" si="317"/>
        <v>2008.</v>
      </c>
      <c r="AR2119" s="70"/>
      <c r="AS2119" s="70"/>
    </row>
    <row r="2120" spans="1:157" ht="22.5" customHeight="1" x14ac:dyDescent="0.25">
      <c r="A2120" s="93" t="str">
        <f t="shared" si="316"/>
        <v>2009.</v>
      </c>
      <c r="B2120" s="93">
        <v>4411</v>
      </c>
      <c r="C2120" s="222" t="s">
        <v>1110</v>
      </c>
      <c r="D2120" s="4">
        <v>1990</v>
      </c>
      <c r="E2120" s="9" t="s">
        <v>23</v>
      </c>
      <c r="F2120" s="4" t="s">
        <v>24</v>
      </c>
      <c r="G2120" s="10">
        <v>9</v>
      </c>
      <c r="H2120" s="10">
        <v>1</v>
      </c>
      <c r="I2120" s="26">
        <v>5879.2</v>
      </c>
      <c r="J2120" s="11">
        <v>4911.6000000000004</v>
      </c>
      <c r="K2120" s="26">
        <v>4911.6000000000004</v>
      </c>
      <c r="L2120" s="27">
        <v>219</v>
      </c>
      <c r="M2120" s="26">
        <f t="shared" ref="M2120:M2181" si="319">R2120+T2120+V2120+X2120+Z2120+AB2120+AE2120+AF2120</f>
        <v>2243432.36</v>
      </c>
      <c r="N2120" s="11"/>
      <c r="O2120" s="6"/>
      <c r="P2120" s="11"/>
      <c r="Q2120" s="11">
        <f t="shared" si="318"/>
        <v>2243432.36</v>
      </c>
      <c r="R2120" s="11"/>
      <c r="S2120" s="35"/>
      <c r="T2120" s="11"/>
      <c r="U2120" s="11">
        <v>808</v>
      </c>
      <c r="V2120" s="11">
        <v>2243432.36</v>
      </c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74"/>
      <c r="AG2120" s="29" t="s">
        <v>197</v>
      </c>
      <c r="AH2120" s="118"/>
      <c r="AI2120" s="170"/>
      <c r="AJ2120" s="182"/>
      <c r="AK2120" s="182"/>
      <c r="AL2120" s="182"/>
      <c r="AM2120" s="182"/>
      <c r="AN2120" s="182"/>
      <c r="AO2120" s="70">
        <f>MAX(AO$26:AO2119)+1</f>
        <v>2009</v>
      </c>
      <c r="AP2120" s="70" t="s">
        <v>142</v>
      </c>
      <c r="AQ2120" s="70" t="str">
        <f t="shared" si="317"/>
        <v>2009.</v>
      </c>
      <c r="AS2120" s="70"/>
      <c r="AV2120" s="114"/>
    </row>
    <row r="2121" spans="1:157" ht="22.5" customHeight="1" x14ac:dyDescent="0.25">
      <c r="A2121" s="93" t="str">
        <f t="shared" si="316"/>
        <v>2010.</v>
      </c>
      <c r="B2121" s="93">
        <v>4342</v>
      </c>
      <c r="C2121" s="222" t="s">
        <v>834</v>
      </c>
      <c r="D2121" s="4">
        <v>1990</v>
      </c>
      <c r="E2121" s="4" t="s">
        <v>23</v>
      </c>
      <c r="F2121" s="4" t="s">
        <v>24</v>
      </c>
      <c r="G2121" s="4">
        <v>9</v>
      </c>
      <c r="H2121" s="4">
        <v>3</v>
      </c>
      <c r="I2121" s="4">
        <v>7337.2</v>
      </c>
      <c r="J2121" s="4">
        <v>6820.1</v>
      </c>
      <c r="K2121" s="4">
        <v>6820.1</v>
      </c>
      <c r="L2121" s="4">
        <v>290</v>
      </c>
      <c r="M2121" s="11">
        <f t="shared" si="319"/>
        <v>2150000</v>
      </c>
      <c r="N2121" s="6"/>
      <c r="O2121" s="6"/>
      <c r="P2121" s="6"/>
      <c r="Q2121" s="11">
        <f t="shared" si="318"/>
        <v>2150000</v>
      </c>
      <c r="R2121" s="11">
        <v>2150000</v>
      </c>
      <c r="S2121" s="35"/>
      <c r="T2121" s="11"/>
      <c r="U2121" s="11"/>
      <c r="V2121" s="11"/>
      <c r="W2121" s="11"/>
      <c r="X2121" s="11"/>
      <c r="Y2121" s="18"/>
      <c r="Z2121" s="18"/>
      <c r="AA2121" s="11"/>
      <c r="AB2121" s="11"/>
      <c r="AC2121" s="126"/>
      <c r="AD2121" s="126"/>
      <c r="AE2121" s="11"/>
      <c r="AF2121" s="74"/>
      <c r="AG2121" s="29" t="s">
        <v>197</v>
      </c>
      <c r="AH2121" s="118"/>
      <c r="AI2121" s="164"/>
      <c r="AJ2121" s="89" t="s">
        <v>1393</v>
      </c>
      <c r="AK2121" s="89"/>
      <c r="AL2121" s="89"/>
      <c r="AM2121" s="89"/>
      <c r="AN2121" s="89"/>
      <c r="AO2121" s="70">
        <f>MAX(AO$26:AO2120)+1</f>
        <v>2010</v>
      </c>
      <c r="AP2121" s="70" t="s">
        <v>142</v>
      </c>
      <c r="AQ2121" s="70" t="str">
        <f t="shared" si="317"/>
        <v>2010.</v>
      </c>
      <c r="AS2121" s="70"/>
    </row>
    <row r="2122" spans="1:157" ht="22.5" customHeight="1" x14ac:dyDescent="0.25">
      <c r="A2122" s="93" t="str">
        <f t="shared" si="316"/>
        <v>2011.</v>
      </c>
      <c r="B2122" s="93">
        <v>5060</v>
      </c>
      <c r="C2122" s="222" t="s">
        <v>1158</v>
      </c>
      <c r="D2122" s="4">
        <v>1990</v>
      </c>
      <c r="E2122" s="9" t="s">
        <v>23</v>
      </c>
      <c r="F2122" s="4" t="s">
        <v>24</v>
      </c>
      <c r="G2122" s="10">
        <v>6</v>
      </c>
      <c r="H2122" s="10">
        <v>2</v>
      </c>
      <c r="I2122" s="26">
        <v>2473</v>
      </c>
      <c r="J2122" s="11">
        <v>2335.1999999999998</v>
      </c>
      <c r="K2122" s="26">
        <v>2335.1999999999998</v>
      </c>
      <c r="L2122" s="27">
        <v>80</v>
      </c>
      <c r="M2122" s="26">
        <f t="shared" si="319"/>
        <v>324831</v>
      </c>
      <c r="N2122" s="11"/>
      <c r="O2122" s="6"/>
      <c r="P2122" s="11"/>
      <c r="Q2122" s="11">
        <f t="shared" si="318"/>
        <v>324831</v>
      </c>
      <c r="R2122" s="11"/>
      <c r="S2122" s="35"/>
      <c r="T2122" s="11"/>
      <c r="U2122" s="11"/>
      <c r="V2122" s="11"/>
      <c r="W2122" s="11"/>
      <c r="X2122" s="11"/>
      <c r="Y2122" s="11"/>
      <c r="Z2122" s="11"/>
      <c r="AA2122" s="11">
        <v>200</v>
      </c>
      <c r="AB2122" s="11">
        <v>324831</v>
      </c>
      <c r="AC2122" s="11"/>
      <c r="AD2122" s="11"/>
      <c r="AE2122" s="11"/>
      <c r="AF2122" s="74"/>
      <c r="AG2122" s="29" t="s">
        <v>197</v>
      </c>
      <c r="AH2122" s="118"/>
      <c r="AI2122" s="170"/>
      <c r="AJ2122" s="182"/>
      <c r="AK2122" s="182"/>
      <c r="AL2122" s="182"/>
      <c r="AM2122" s="182"/>
      <c r="AN2122" s="182"/>
      <c r="AO2122" s="70">
        <f>MAX(AO$26:AO2121)+1</f>
        <v>2011</v>
      </c>
      <c r="AP2122" s="70" t="s">
        <v>142</v>
      </c>
      <c r="AQ2122" s="70" t="str">
        <f t="shared" si="317"/>
        <v>2011.</v>
      </c>
      <c r="AS2122" s="70"/>
    </row>
    <row r="2123" spans="1:157" ht="22.5" customHeight="1" x14ac:dyDescent="0.25">
      <c r="A2123" s="93" t="str">
        <f t="shared" si="316"/>
        <v>2012.</v>
      </c>
      <c r="B2123" s="93">
        <v>4619</v>
      </c>
      <c r="C2123" s="222" t="s">
        <v>1127</v>
      </c>
      <c r="D2123" s="4">
        <v>1990</v>
      </c>
      <c r="E2123" s="9" t="s">
        <v>23</v>
      </c>
      <c r="F2123" s="4" t="s">
        <v>26</v>
      </c>
      <c r="G2123" s="10">
        <v>5</v>
      </c>
      <c r="H2123" s="10">
        <v>2</v>
      </c>
      <c r="I2123" s="26">
        <v>2174.3000000000002</v>
      </c>
      <c r="J2123" s="11">
        <v>2174.3000000000002</v>
      </c>
      <c r="K2123" s="26">
        <v>2174.3000000000002</v>
      </c>
      <c r="L2123" s="27">
        <v>99</v>
      </c>
      <c r="M2123" s="11">
        <f t="shared" si="319"/>
        <v>656036</v>
      </c>
      <c r="N2123" s="11"/>
      <c r="O2123" s="6"/>
      <c r="P2123" s="11"/>
      <c r="Q2123" s="11">
        <f t="shared" si="318"/>
        <v>656036</v>
      </c>
      <c r="R2123" s="11">
        <v>656036</v>
      </c>
      <c r="S2123" s="35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74"/>
      <c r="AG2123" s="29" t="s">
        <v>197</v>
      </c>
      <c r="AH2123" s="118"/>
      <c r="AI2123" s="170"/>
      <c r="AJ2123" s="182" t="s">
        <v>1405</v>
      </c>
      <c r="AK2123" s="182"/>
      <c r="AL2123" s="182"/>
      <c r="AM2123" s="182"/>
      <c r="AN2123" s="182"/>
      <c r="AO2123" s="70">
        <f>MAX(AO$26:AO2122)+1</f>
        <v>2012</v>
      </c>
      <c r="AP2123" s="70" t="s">
        <v>142</v>
      </c>
      <c r="AQ2123" s="70" t="str">
        <f t="shared" si="317"/>
        <v>2012.</v>
      </c>
      <c r="AS2123" s="70"/>
    </row>
    <row r="2124" spans="1:157" ht="22.5" customHeight="1" x14ac:dyDescent="0.25">
      <c r="A2124" s="93" t="str">
        <f t="shared" si="316"/>
        <v>2013.</v>
      </c>
      <c r="B2124" s="93">
        <v>4413</v>
      </c>
      <c r="C2124" s="222" t="s">
        <v>1377</v>
      </c>
      <c r="D2124" s="4">
        <v>1991</v>
      </c>
      <c r="E2124" s="9" t="s">
        <v>23</v>
      </c>
      <c r="F2124" s="4" t="s">
        <v>24</v>
      </c>
      <c r="G2124" s="10">
        <v>9</v>
      </c>
      <c r="H2124" s="10">
        <v>8</v>
      </c>
      <c r="I2124" s="26">
        <v>16797.599999999999</v>
      </c>
      <c r="J2124" s="11">
        <v>16506.7</v>
      </c>
      <c r="K2124" s="26">
        <v>16506.7</v>
      </c>
      <c r="L2124" s="27">
        <v>755</v>
      </c>
      <c r="M2124" s="26">
        <f t="shared" si="319"/>
        <v>14895403.84</v>
      </c>
      <c r="N2124" s="11" t="s">
        <v>23</v>
      </c>
      <c r="O2124" s="6" t="s">
        <v>23</v>
      </c>
      <c r="P2124" s="11" t="s">
        <v>23</v>
      </c>
      <c r="Q2124" s="11">
        <f t="shared" si="318"/>
        <v>14895403.84</v>
      </c>
      <c r="R2124" s="11"/>
      <c r="S2124" s="35">
        <v>8</v>
      </c>
      <c r="T2124" s="11">
        <v>14497403.84</v>
      </c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74">
        <v>398000</v>
      </c>
      <c r="AG2124" s="29" t="s">
        <v>197</v>
      </c>
      <c r="AH2124" s="118"/>
      <c r="AI2124" s="170"/>
      <c r="AJ2124" s="182"/>
      <c r="AK2124" s="182"/>
      <c r="AL2124" s="182"/>
      <c r="AM2124" s="182"/>
      <c r="AN2124" s="182"/>
      <c r="AO2124" s="70">
        <f>MAX(AO$26:AO2123)+1</f>
        <v>2013</v>
      </c>
      <c r="AP2124" s="70" t="s">
        <v>142</v>
      </c>
      <c r="AQ2124" s="70" t="str">
        <f t="shared" si="317"/>
        <v>2013.</v>
      </c>
      <c r="AS2124" s="70"/>
      <c r="AV2124" s="114"/>
    </row>
    <row r="2125" spans="1:157" ht="22.5" customHeight="1" x14ac:dyDescent="0.25">
      <c r="A2125" s="93" t="str">
        <f t="shared" si="316"/>
        <v>2014.</v>
      </c>
      <c r="B2125" s="93">
        <v>5156</v>
      </c>
      <c r="C2125" s="222" t="s">
        <v>1378</v>
      </c>
      <c r="D2125" s="4">
        <v>1991</v>
      </c>
      <c r="E2125" s="9" t="s">
        <v>23</v>
      </c>
      <c r="F2125" s="4" t="s">
        <v>24</v>
      </c>
      <c r="G2125" s="10">
        <v>9</v>
      </c>
      <c r="H2125" s="10">
        <v>6</v>
      </c>
      <c r="I2125" s="26">
        <v>11855</v>
      </c>
      <c r="J2125" s="11">
        <v>11855</v>
      </c>
      <c r="K2125" s="26">
        <v>11855</v>
      </c>
      <c r="L2125" s="27">
        <v>587</v>
      </c>
      <c r="M2125" s="26">
        <f t="shared" si="319"/>
        <v>14169534.32</v>
      </c>
      <c r="N2125" s="11" t="s">
        <v>23</v>
      </c>
      <c r="O2125" s="6" t="s">
        <v>23</v>
      </c>
      <c r="P2125" s="11" t="s">
        <v>23</v>
      </c>
      <c r="Q2125" s="11">
        <f t="shared" si="318"/>
        <v>14169534.32</v>
      </c>
      <c r="R2125" s="11">
        <v>2997981.5</v>
      </c>
      <c r="S2125" s="35">
        <v>6</v>
      </c>
      <c r="T2125" s="11">
        <v>10873052.82</v>
      </c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74">
        <v>298500</v>
      </c>
      <c r="AG2125" s="29" t="s">
        <v>197</v>
      </c>
      <c r="AH2125" s="118"/>
      <c r="AI2125" s="170"/>
      <c r="AJ2125" s="182" t="s">
        <v>1396</v>
      </c>
      <c r="AK2125" s="182"/>
      <c r="AL2125" s="182"/>
      <c r="AM2125" s="182"/>
      <c r="AN2125" s="182"/>
      <c r="AO2125" s="70">
        <f>MAX(AO$26:AO2124)+1</f>
        <v>2014</v>
      </c>
      <c r="AP2125" s="70" t="s">
        <v>142</v>
      </c>
      <c r="AQ2125" s="70" t="str">
        <f t="shared" si="317"/>
        <v>2014.</v>
      </c>
      <c r="AS2125" s="70"/>
      <c r="AV2125" s="114"/>
    </row>
    <row r="2126" spans="1:157" ht="22.5" customHeight="1" x14ac:dyDescent="0.25">
      <c r="A2126" s="93" t="str">
        <f t="shared" si="316"/>
        <v>2015.</v>
      </c>
      <c r="B2126" s="93">
        <v>4910</v>
      </c>
      <c r="C2126" s="222" t="s">
        <v>1146</v>
      </c>
      <c r="D2126" s="4">
        <v>1991</v>
      </c>
      <c r="E2126" s="9" t="s">
        <v>23</v>
      </c>
      <c r="F2126" s="4" t="s">
        <v>24</v>
      </c>
      <c r="G2126" s="10">
        <v>9</v>
      </c>
      <c r="H2126" s="10">
        <v>1</v>
      </c>
      <c r="I2126" s="26">
        <v>6011.7</v>
      </c>
      <c r="J2126" s="11">
        <v>4995.3</v>
      </c>
      <c r="K2126" s="26">
        <v>4995.3</v>
      </c>
      <c r="L2126" s="27">
        <v>238</v>
      </c>
      <c r="M2126" s="26">
        <f t="shared" si="319"/>
        <v>4921625.47</v>
      </c>
      <c r="N2126" s="11"/>
      <c r="O2126" s="6"/>
      <c r="P2126" s="11"/>
      <c r="Q2126" s="11">
        <f t="shared" si="318"/>
        <v>4921625.47</v>
      </c>
      <c r="R2126" s="11">
        <v>3059700</v>
      </c>
      <c r="S2126" s="35">
        <v>1</v>
      </c>
      <c r="T2126" s="11">
        <v>1812175.47</v>
      </c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74">
        <v>49750</v>
      </c>
      <c r="AG2126" s="29" t="s">
        <v>197</v>
      </c>
      <c r="AH2126" s="118"/>
      <c r="AI2126" s="170"/>
      <c r="AJ2126" s="182" t="s">
        <v>1399</v>
      </c>
      <c r="AK2126" s="182"/>
      <c r="AL2126" s="182"/>
      <c r="AM2126" s="182"/>
      <c r="AN2126" s="182"/>
      <c r="AO2126" s="70">
        <f>MAX(AO$26:AO2125)+1</f>
        <v>2015</v>
      </c>
      <c r="AP2126" s="70" t="s">
        <v>142</v>
      </c>
      <c r="AQ2126" s="70" t="str">
        <f t="shared" si="317"/>
        <v>2015.</v>
      </c>
      <c r="AS2126" s="70"/>
      <c r="AV2126" s="114"/>
    </row>
    <row r="2127" spans="1:157" ht="22.5" customHeight="1" x14ac:dyDescent="0.25">
      <c r="A2127" s="93" t="str">
        <f t="shared" si="316"/>
        <v>2016.</v>
      </c>
      <c r="B2127" s="93">
        <v>5239</v>
      </c>
      <c r="C2127" s="222" t="s">
        <v>1173</v>
      </c>
      <c r="D2127" s="4">
        <v>1991</v>
      </c>
      <c r="E2127" s="9" t="s">
        <v>23</v>
      </c>
      <c r="F2127" s="4" t="s">
        <v>26</v>
      </c>
      <c r="G2127" s="10">
        <v>9</v>
      </c>
      <c r="H2127" s="10">
        <v>3</v>
      </c>
      <c r="I2127" s="26">
        <v>6523.7</v>
      </c>
      <c r="J2127" s="26">
        <v>6523.7</v>
      </c>
      <c r="K2127" s="26">
        <v>6523.7</v>
      </c>
      <c r="L2127" s="27">
        <v>326</v>
      </c>
      <c r="M2127" s="26">
        <f t="shared" si="319"/>
        <v>246037</v>
      </c>
      <c r="N2127" s="11"/>
      <c r="O2127" s="6"/>
      <c r="P2127" s="11"/>
      <c r="Q2127" s="11">
        <f t="shared" si="318"/>
        <v>246037</v>
      </c>
      <c r="R2127" s="11"/>
      <c r="S2127" s="35"/>
      <c r="T2127" s="11"/>
      <c r="U2127" s="11">
        <v>1080</v>
      </c>
      <c r="V2127" s="11">
        <v>246037</v>
      </c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74"/>
      <c r="AG2127" s="29" t="s">
        <v>197</v>
      </c>
      <c r="AH2127" s="118"/>
      <c r="AI2127" s="170"/>
      <c r="AJ2127" s="182"/>
      <c r="AK2127" s="182"/>
      <c r="AL2127" s="182"/>
      <c r="AM2127" s="182"/>
      <c r="AN2127" s="182"/>
      <c r="AO2127" s="70">
        <f>MAX(AO$26:AO2126)+1</f>
        <v>2016</v>
      </c>
      <c r="AP2127" s="70" t="s">
        <v>142</v>
      </c>
      <c r="AQ2127" s="70" t="str">
        <f t="shared" si="317"/>
        <v>2016.</v>
      </c>
      <c r="AS2127" s="70"/>
    </row>
    <row r="2128" spans="1:157" ht="22.5" customHeight="1" x14ac:dyDescent="0.25">
      <c r="A2128" s="93" t="str">
        <f t="shared" si="316"/>
        <v>2017.</v>
      </c>
      <c r="B2128" s="93">
        <v>4409</v>
      </c>
      <c r="C2128" s="226" t="s">
        <v>1018</v>
      </c>
      <c r="D2128" s="4">
        <v>1992</v>
      </c>
      <c r="E2128" s="9" t="s">
        <v>23</v>
      </c>
      <c r="F2128" s="4" t="s">
        <v>26</v>
      </c>
      <c r="G2128" s="10">
        <v>9</v>
      </c>
      <c r="H2128" s="10">
        <v>1</v>
      </c>
      <c r="I2128" s="26">
        <v>5088.2</v>
      </c>
      <c r="J2128" s="11">
        <v>5088.2</v>
      </c>
      <c r="K2128" s="26">
        <v>5088.2</v>
      </c>
      <c r="L2128" s="27">
        <v>240</v>
      </c>
      <c r="M2128" s="26">
        <f t="shared" si="319"/>
        <v>1861925.48</v>
      </c>
      <c r="N2128" s="11"/>
      <c r="O2128" s="6"/>
      <c r="P2128" s="11"/>
      <c r="Q2128" s="11">
        <f t="shared" si="318"/>
        <v>1861925.48</v>
      </c>
      <c r="R2128" s="11"/>
      <c r="S2128" s="35">
        <v>1</v>
      </c>
      <c r="T2128" s="11">
        <v>1812175.48</v>
      </c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74">
        <v>49750</v>
      </c>
      <c r="AG2128" s="29" t="s">
        <v>197</v>
      </c>
      <c r="AH2128" s="118"/>
      <c r="AI2128" s="170"/>
      <c r="AJ2128" s="232"/>
      <c r="AK2128" s="187"/>
      <c r="AL2128" s="187"/>
      <c r="AM2128" s="187"/>
      <c r="AN2128" s="187"/>
      <c r="AO2128" s="70">
        <f>MAX(AO$26:AO2127)+1</f>
        <v>2017</v>
      </c>
      <c r="AP2128" s="70" t="s">
        <v>142</v>
      </c>
      <c r="AQ2128" s="70" t="str">
        <f t="shared" si="317"/>
        <v>2017.</v>
      </c>
      <c r="AS2128" s="70"/>
      <c r="AV2128" s="114"/>
    </row>
    <row r="2129" spans="1:157" ht="22.5" customHeight="1" x14ac:dyDescent="0.25">
      <c r="A2129" s="93" t="str">
        <f t="shared" si="316"/>
        <v>2018.</v>
      </c>
      <c r="B2129" s="93">
        <v>5033</v>
      </c>
      <c r="C2129" s="222" t="s">
        <v>1152</v>
      </c>
      <c r="D2129" s="4">
        <v>1992</v>
      </c>
      <c r="E2129" s="9" t="s">
        <v>23</v>
      </c>
      <c r="F2129" s="4" t="s">
        <v>26</v>
      </c>
      <c r="G2129" s="10">
        <v>5</v>
      </c>
      <c r="H2129" s="10">
        <v>8</v>
      </c>
      <c r="I2129" s="26">
        <v>9615.4</v>
      </c>
      <c r="J2129" s="26">
        <v>8626.2999999999993</v>
      </c>
      <c r="K2129" s="26">
        <v>8623.2999999999993</v>
      </c>
      <c r="L2129" s="27">
        <v>415</v>
      </c>
      <c r="M2129" s="26">
        <f t="shared" si="319"/>
        <v>4083492</v>
      </c>
      <c r="N2129" s="11"/>
      <c r="O2129" s="6"/>
      <c r="P2129" s="11"/>
      <c r="Q2129" s="11">
        <f t="shared" si="318"/>
        <v>4083492</v>
      </c>
      <c r="R2129" s="11"/>
      <c r="S2129" s="35"/>
      <c r="T2129" s="11"/>
      <c r="U2129" s="11"/>
      <c r="V2129" s="11"/>
      <c r="W2129" s="11"/>
      <c r="X2129" s="11"/>
      <c r="Y2129" s="11">
        <v>4420</v>
      </c>
      <c r="Z2129" s="11">
        <v>4083492</v>
      </c>
      <c r="AA2129" s="11"/>
      <c r="AB2129" s="11"/>
      <c r="AC2129" s="11"/>
      <c r="AD2129" s="11"/>
      <c r="AE2129" s="11"/>
      <c r="AF2129" s="74"/>
      <c r="AG2129" s="29" t="s">
        <v>197</v>
      </c>
      <c r="AH2129" s="118"/>
      <c r="AI2129" s="170"/>
      <c r="AJ2129" s="182"/>
      <c r="AK2129" s="182"/>
      <c r="AL2129" s="182"/>
      <c r="AM2129" s="182"/>
      <c r="AN2129" s="182"/>
      <c r="AO2129" s="70">
        <f>MAX(AO$26:AO2128)+1</f>
        <v>2018</v>
      </c>
      <c r="AP2129" s="70" t="s">
        <v>142</v>
      </c>
      <c r="AQ2129" s="70" t="str">
        <f t="shared" si="317"/>
        <v>2018.</v>
      </c>
      <c r="AS2129" s="70"/>
    </row>
    <row r="2130" spans="1:157" ht="22.5" customHeight="1" x14ac:dyDescent="0.25">
      <c r="A2130" s="93" t="str">
        <f t="shared" si="316"/>
        <v>2019.</v>
      </c>
      <c r="B2130" s="93">
        <v>4207</v>
      </c>
      <c r="C2130" s="222" t="s">
        <v>1103</v>
      </c>
      <c r="D2130" s="4">
        <v>1993</v>
      </c>
      <c r="E2130" s="9" t="s">
        <v>23</v>
      </c>
      <c r="F2130" s="4" t="s">
        <v>67</v>
      </c>
      <c r="G2130" s="10">
        <v>5</v>
      </c>
      <c r="H2130" s="10">
        <v>9</v>
      </c>
      <c r="I2130" s="26">
        <v>5909.4</v>
      </c>
      <c r="J2130" s="11">
        <v>5909.4</v>
      </c>
      <c r="K2130" s="26">
        <v>5909.4</v>
      </c>
      <c r="L2130" s="27">
        <v>318</v>
      </c>
      <c r="M2130" s="26">
        <f t="shared" si="319"/>
        <v>581213</v>
      </c>
      <c r="N2130" s="11"/>
      <c r="O2130" s="6"/>
      <c r="P2130" s="11"/>
      <c r="Q2130" s="11">
        <f t="shared" si="318"/>
        <v>581213</v>
      </c>
      <c r="R2130" s="11">
        <v>581213</v>
      </c>
      <c r="S2130" s="35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74"/>
      <c r="AG2130" s="29" t="s">
        <v>197</v>
      </c>
      <c r="AH2130" s="118"/>
      <c r="AI2130" s="170"/>
      <c r="AJ2130" s="182" t="s">
        <v>1396</v>
      </c>
      <c r="AK2130" s="182"/>
      <c r="AL2130" s="182"/>
      <c r="AM2130" s="182"/>
      <c r="AN2130" s="182"/>
      <c r="AO2130" s="70">
        <f>MAX(AO$26:AO2129)+1</f>
        <v>2019</v>
      </c>
      <c r="AP2130" s="70" t="s">
        <v>142</v>
      </c>
      <c r="AQ2130" s="70" t="str">
        <f t="shared" si="317"/>
        <v>2019.</v>
      </c>
      <c r="AS2130" s="70"/>
      <c r="AV2130" s="114"/>
    </row>
    <row r="2131" spans="1:157" ht="22.5" customHeight="1" x14ac:dyDescent="0.25">
      <c r="A2131" s="93" t="str">
        <f t="shared" si="316"/>
        <v>2020.</v>
      </c>
      <c r="B2131" s="93">
        <v>5251</v>
      </c>
      <c r="C2131" s="222" t="s">
        <v>1175</v>
      </c>
      <c r="D2131" s="4">
        <v>1994</v>
      </c>
      <c r="E2131" s="9" t="s">
        <v>23</v>
      </c>
      <c r="F2131" s="4" t="s">
        <v>24</v>
      </c>
      <c r="G2131" s="10">
        <v>5</v>
      </c>
      <c r="H2131" s="10">
        <v>2</v>
      </c>
      <c r="I2131" s="26">
        <v>3085.9</v>
      </c>
      <c r="J2131" s="26">
        <v>3085.9</v>
      </c>
      <c r="K2131" s="26">
        <v>3085.9</v>
      </c>
      <c r="L2131" s="27">
        <v>87</v>
      </c>
      <c r="M2131" s="26">
        <f t="shared" si="319"/>
        <v>1389940.2</v>
      </c>
      <c r="N2131" s="11"/>
      <c r="O2131" s="6"/>
      <c r="P2131" s="11"/>
      <c r="Q2131" s="11">
        <f t="shared" si="318"/>
        <v>1389940.2</v>
      </c>
      <c r="R2131" s="11">
        <v>1389940.2</v>
      </c>
      <c r="S2131" s="35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74"/>
      <c r="AG2131" s="29" t="s">
        <v>197</v>
      </c>
      <c r="AH2131" s="118"/>
      <c r="AI2131" s="170"/>
      <c r="AJ2131" s="182" t="s">
        <v>1395</v>
      </c>
      <c r="AK2131" s="182"/>
      <c r="AL2131" s="182"/>
      <c r="AM2131" s="182"/>
      <c r="AN2131" s="182"/>
      <c r="AO2131" s="70">
        <f>MAX(AO$26:AO2130)+1</f>
        <v>2020</v>
      </c>
      <c r="AP2131" s="70" t="s">
        <v>142</v>
      </c>
      <c r="AQ2131" s="70" t="str">
        <f t="shared" si="317"/>
        <v>2020.</v>
      </c>
      <c r="AS2131" s="70"/>
    </row>
    <row r="2132" spans="1:157" ht="22.5" customHeight="1" x14ac:dyDescent="0.25">
      <c r="A2132" s="93" t="str">
        <f t="shared" si="316"/>
        <v>2021.</v>
      </c>
      <c r="B2132" s="93">
        <v>4898</v>
      </c>
      <c r="C2132" s="222" t="s">
        <v>1143</v>
      </c>
      <c r="D2132" s="4">
        <v>1996</v>
      </c>
      <c r="E2132" s="9" t="s">
        <v>23</v>
      </c>
      <c r="F2132" s="4" t="s">
        <v>24</v>
      </c>
      <c r="G2132" s="10">
        <v>3</v>
      </c>
      <c r="H2132" s="10">
        <v>8</v>
      </c>
      <c r="I2132" s="26">
        <v>1691.7</v>
      </c>
      <c r="J2132" s="26">
        <v>993.8</v>
      </c>
      <c r="K2132" s="26">
        <v>993.8</v>
      </c>
      <c r="L2132" s="27">
        <v>19</v>
      </c>
      <c r="M2132" s="26">
        <f t="shared" si="319"/>
        <v>105700</v>
      </c>
      <c r="N2132" s="11"/>
      <c r="O2132" s="6"/>
      <c r="P2132" s="11"/>
      <c r="Q2132" s="11">
        <f t="shared" si="318"/>
        <v>105700</v>
      </c>
      <c r="R2132" s="11"/>
      <c r="S2132" s="35"/>
      <c r="T2132" s="11"/>
      <c r="U2132" s="11">
        <v>362.06</v>
      </c>
      <c r="V2132" s="11">
        <v>105700</v>
      </c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74"/>
      <c r="AG2132" s="29" t="s">
        <v>197</v>
      </c>
      <c r="AH2132" s="118"/>
      <c r="AI2132" s="170"/>
      <c r="AJ2132" s="182"/>
      <c r="AK2132" s="182"/>
      <c r="AL2132" s="182"/>
      <c r="AM2132" s="182"/>
      <c r="AN2132" s="182"/>
      <c r="AO2132" s="70">
        <f>MAX(AO$26:AO2131)+1</f>
        <v>2021</v>
      </c>
      <c r="AP2132" s="70" t="s">
        <v>142</v>
      </c>
      <c r="AQ2132" s="70" t="str">
        <f t="shared" si="317"/>
        <v>2021.</v>
      </c>
      <c r="AS2132" s="70"/>
    </row>
    <row r="2133" spans="1:157" ht="22.5" customHeight="1" x14ac:dyDescent="0.25">
      <c r="A2133" s="93" t="str">
        <f t="shared" si="316"/>
        <v>2022.</v>
      </c>
      <c r="B2133" s="93">
        <v>5051</v>
      </c>
      <c r="C2133" s="222" t="s">
        <v>1157</v>
      </c>
      <c r="D2133" s="4">
        <v>1996</v>
      </c>
      <c r="E2133" s="9" t="s">
        <v>23</v>
      </c>
      <c r="F2133" s="4" t="s">
        <v>24</v>
      </c>
      <c r="G2133" s="10">
        <v>6</v>
      </c>
      <c r="H2133" s="10">
        <v>4</v>
      </c>
      <c r="I2133" s="26">
        <v>5140.8999999999996</v>
      </c>
      <c r="J2133" s="26">
        <v>2817.8</v>
      </c>
      <c r="K2133" s="26">
        <v>2817.8</v>
      </c>
      <c r="L2133" s="27">
        <v>134</v>
      </c>
      <c r="M2133" s="26">
        <f t="shared" si="319"/>
        <v>1522386</v>
      </c>
      <c r="N2133" s="11"/>
      <c r="O2133" s="6"/>
      <c r="P2133" s="11"/>
      <c r="Q2133" s="11">
        <f t="shared" si="318"/>
        <v>1522386</v>
      </c>
      <c r="R2133" s="11">
        <v>897989</v>
      </c>
      <c r="S2133" s="35"/>
      <c r="T2133" s="11"/>
      <c r="U2133" s="11">
        <v>1433.89</v>
      </c>
      <c r="V2133" s="11">
        <v>624397</v>
      </c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74"/>
      <c r="AG2133" s="29" t="s">
        <v>197</v>
      </c>
      <c r="AH2133" s="118"/>
      <c r="AI2133" s="170"/>
      <c r="AJ2133" s="182" t="s">
        <v>1399</v>
      </c>
      <c r="AK2133" s="182"/>
      <c r="AL2133" s="182"/>
      <c r="AM2133" s="182"/>
      <c r="AN2133" s="182"/>
      <c r="AO2133" s="70">
        <f>MAX(AO$26:AO2132)+1</f>
        <v>2022</v>
      </c>
      <c r="AP2133" s="70" t="s">
        <v>142</v>
      </c>
      <c r="AQ2133" s="70" t="str">
        <f t="shared" si="317"/>
        <v>2022.</v>
      </c>
      <c r="AS2133" s="70"/>
    </row>
    <row r="2134" spans="1:157" ht="22.5" customHeight="1" x14ac:dyDescent="0.25">
      <c r="A2134" s="93" t="str">
        <f t="shared" si="316"/>
        <v>2023.</v>
      </c>
      <c r="B2134" s="93">
        <v>5035</v>
      </c>
      <c r="C2134" s="222" t="s">
        <v>1154</v>
      </c>
      <c r="D2134" s="4">
        <v>1997</v>
      </c>
      <c r="E2134" s="9" t="s">
        <v>23</v>
      </c>
      <c r="F2134" s="4" t="s">
        <v>24</v>
      </c>
      <c r="G2134" s="10">
        <v>5</v>
      </c>
      <c r="H2134" s="10">
        <v>4</v>
      </c>
      <c r="I2134" s="26">
        <v>3891.3</v>
      </c>
      <c r="J2134" s="11">
        <v>3322.3</v>
      </c>
      <c r="K2134" s="26">
        <v>3322.3</v>
      </c>
      <c r="L2134" s="27">
        <v>122</v>
      </c>
      <c r="M2134" s="26">
        <f t="shared" si="319"/>
        <v>3669087.58</v>
      </c>
      <c r="N2134" s="11"/>
      <c r="O2134" s="6"/>
      <c r="P2134" s="11"/>
      <c r="Q2134" s="11">
        <f t="shared" si="318"/>
        <v>3669087.58</v>
      </c>
      <c r="R2134" s="11"/>
      <c r="S2134" s="35"/>
      <c r="T2134" s="11"/>
      <c r="U2134" s="11">
        <v>1096</v>
      </c>
      <c r="V2134" s="11">
        <f>U2134*3150</f>
        <v>3452400</v>
      </c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74">
        <v>216687.58</v>
      </c>
      <c r="AG2134" s="29" t="s">
        <v>197</v>
      </c>
      <c r="AH2134" s="118"/>
      <c r="AI2134" s="170"/>
      <c r="AJ2134" s="182"/>
      <c r="AK2134" s="182"/>
      <c r="AL2134" s="182"/>
      <c r="AM2134" s="182"/>
      <c r="AN2134" s="182"/>
      <c r="AO2134" s="70">
        <f>MAX(AO$26:AO2133)+1</f>
        <v>2023</v>
      </c>
      <c r="AP2134" s="70" t="s">
        <v>142</v>
      </c>
      <c r="AQ2134" s="70" t="str">
        <f t="shared" si="317"/>
        <v>2023.</v>
      </c>
      <c r="AS2134" s="70"/>
      <c r="AV2134" s="114"/>
    </row>
    <row r="2135" spans="1:157" ht="22.5" customHeight="1" x14ac:dyDescent="0.25">
      <c r="A2135" s="93" t="str">
        <f t="shared" si="316"/>
        <v>2024.</v>
      </c>
      <c r="B2135" s="93">
        <v>4274</v>
      </c>
      <c r="C2135" s="222" t="s">
        <v>1106</v>
      </c>
      <c r="D2135" s="4">
        <v>1997</v>
      </c>
      <c r="E2135" s="9" t="s">
        <v>23</v>
      </c>
      <c r="F2135" s="4" t="s">
        <v>24</v>
      </c>
      <c r="G2135" s="10">
        <v>4</v>
      </c>
      <c r="H2135" s="10">
        <v>2</v>
      </c>
      <c r="I2135" s="26">
        <v>1988.3</v>
      </c>
      <c r="J2135" s="26">
        <v>1217.4000000000001</v>
      </c>
      <c r="K2135" s="26">
        <v>1217.4000000000001</v>
      </c>
      <c r="L2135" s="27">
        <v>40</v>
      </c>
      <c r="M2135" s="26">
        <f t="shared" si="319"/>
        <v>417561.07</v>
      </c>
      <c r="N2135" s="11"/>
      <c r="O2135" s="6"/>
      <c r="P2135" s="11"/>
      <c r="Q2135" s="11">
        <f t="shared" si="318"/>
        <v>417561.07</v>
      </c>
      <c r="R2135" s="11"/>
      <c r="S2135" s="35"/>
      <c r="T2135" s="11"/>
      <c r="U2135" s="11">
        <v>188</v>
      </c>
      <c r="V2135" s="11">
        <v>417561.07</v>
      </c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74"/>
      <c r="AG2135" s="29" t="s">
        <v>197</v>
      </c>
      <c r="AH2135" s="118"/>
      <c r="AI2135" s="170"/>
      <c r="AJ2135" s="182"/>
      <c r="AK2135" s="182"/>
      <c r="AL2135" s="182"/>
      <c r="AM2135" s="182"/>
      <c r="AN2135" s="182"/>
      <c r="AO2135" s="70">
        <f>MAX(AO$26:AO2134)+1</f>
        <v>2024</v>
      </c>
      <c r="AP2135" s="70" t="s">
        <v>142</v>
      </c>
      <c r="AQ2135" s="70" t="str">
        <f t="shared" si="317"/>
        <v>2024.</v>
      </c>
      <c r="AS2135" s="70"/>
    </row>
    <row r="2136" spans="1:157" ht="22.5" customHeight="1" x14ac:dyDescent="0.25">
      <c r="A2136" s="93" t="str">
        <f t="shared" si="316"/>
        <v>2025.</v>
      </c>
      <c r="B2136" s="93">
        <v>5198</v>
      </c>
      <c r="C2136" s="222" t="s">
        <v>1337</v>
      </c>
      <c r="D2136" s="4">
        <v>1998</v>
      </c>
      <c r="E2136" s="9" t="s">
        <v>23</v>
      </c>
      <c r="F2136" s="4" t="s">
        <v>26</v>
      </c>
      <c r="G2136" s="10">
        <v>9</v>
      </c>
      <c r="H2136" s="10">
        <v>5</v>
      </c>
      <c r="I2136" s="26">
        <v>10018.4</v>
      </c>
      <c r="J2136" s="26">
        <v>8879.5</v>
      </c>
      <c r="K2136" s="26">
        <v>8879.5</v>
      </c>
      <c r="L2136" s="27">
        <v>369</v>
      </c>
      <c r="M2136" s="26">
        <f t="shared" si="319"/>
        <v>2165925</v>
      </c>
      <c r="N2136" s="11"/>
      <c r="O2136" s="6"/>
      <c r="P2136" s="11"/>
      <c r="Q2136" s="11">
        <f t="shared" si="318"/>
        <v>2165925</v>
      </c>
      <c r="R2136" s="11"/>
      <c r="S2136" s="35"/>
      <c r="T2136" s="11"/>
      <c r="U2136" s="11">
        <v>1752.1</v>
      </c>
      <c r="V2136" s="11">
        <v>2165925</v>
      </c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74"/>
      <c r="AG2136" s="29" t="s">
        <v>197</v>
      </c>
      <c r="AH2136" s="118"/>
      <c r="AI2136" s="170"/>
      <c r="AJ2136" s="182"/>
      <c r="AK2136" s="182"/>
      <c r="AL2136" s="182"/>
      <c r="AM2136" s="182"/>
      <c r="AN2136" s="182"/>
      <c r="AO2136" s="70">
        <f>MAX(AO$26:AO2135)+1</f>
        <v>2025</v>
      </c>
      <c r="AP2136" s="70" t="s">
        <v>142</v>
      </c>
      <c r="AQ2136" s="70" t="str">
        <f t="shared" si="317"/>
        <v>2025.</v>
      </c>
      <c r="AS2136" s="70"/>
    </row>
    <row r="2137" spans="1:157" ht="22.5" customHeight="1" x14ac:dyDescent="0.25">
      <c r="A2137" s="93" t="str">
        <f t="shared" si="316"/>
        <v>2026.</v>
      </c>
      <c r="B2137" s="93">
        <v>4875</v>
      </c>
      <c r="C2137" s="220" t="s">
        <v>1139</v>
      </c>
      <c r="D2137" s="4">
        <v>2000</v>
      </c>
      <c r="E2137" s="9" t="s">
        <v>23</v>
      </c>
      <c r="F2137" s="4" t="s">
        <v>24</v>
      </c>
      <c r="G2137" s="10">
        <v>5</v>
      </c>
      <c r="H2137" s="10">
        <v>3</v>
      </c>
      <c r="I2137" s="11">
        <v>2196.6999999999998</v>
      </c>
      <c r="J2137" s="11">
        <v>1283.3</v>
      </c>
      <c r="K2137" s="11">
        <v>1283.3</v>
      </c>
      <c r="L2137" s="35">
        <v>63</v>
      </c>
      <c r="M2137" s="11">
        <f t="shared" si="319"/>
        <v>847913.85</v>
      </c>
      <c r="N2137" s="11"/>
      <c r="O2137" s="6"/>
      <c r="P2137" s="11"/>
      <c r="Q2137" s="11">
        <f t="shared" si="318"/>
        <v>847913.85</v>
      </c>
      <c r="R2137" s="11">
        <v>847913.85</v>
      </c>
      <c r="S2137" s="35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74"/>
      <c r="AG2137" s="29" t="s">
        <v>197</v>
      </c>
      <c r="AH2137" s="118"/>
      <c r="AI2137" s="95"/>
      <c r="AJ2137" s="182" t="s">
        <v>1396</v>
      </c>
      <c r="AK2137" s="182"/>
      <c r="AL2137" s="182"/>
      <c r="AM2137" s="182"/>
      <c r="AN2137" s="182"/>
      <c r="AO2137" s="70">
        <f>MAX(AO$26:AO2136)+1</f>
        <v>2026</v>
      </c>
      <c r="AP2137" s="70" t="s">
        <v>142</v>
      </c>
      <c r="AQ2137" s="70" t="str">
        <f t="shared" si="317"/>
        <v>2026.</v>
      </c>
      <c r="AS2137" s="70"/>
    </row>
    <row r="2138" spans="1:157" ht="22.5" customHeight="1" x14ac:dyDescent="0.25">
      <c r="A2138" s="93" t="str">
        <f t="shared" si="316"/>
        <v>2027.</v>
      </c>
      <c r="B2138" s="93">
        <v>5054</v>
      </c>
      <c r="C2138" s="222" t="s">
        <v>1284</v>
      </c>
      <c r="D2138" s="4">
        <v>2004</v>
      </c>
      <c r="E2138" s="4" t="s">
        <v>23</v>
      </c>
      <c r="F2138" s="4" t="s">
        <v>24</v>
      </c>
      <c r="G2138" s="4">
        <v>4</v>
      </c>
      <c r="H2138" s="4">
        <v>4</v>
      </c>
      <c r="I2138" s="18">
        <v>3937.6</v>
      </c>
      <c r="J2138" s="18">
        <v>2121.1</v>
      </c>
      <c r="K2138" s="18">
        <v>2121.1</v>
      </c>
      <c r="L2138" s="4">
        <v>84</v>
      </c>
      <c r="M2138" s="11">
        <f t="shared" si="319"/>
        <v>280312.15999999997</v>
      </c>
      <c r="N2138" s="6"/>
      <c r="O2138" s="6"/>
      <c r="P2138" s="6"/>
      <c r="Q2138" s="11">
        <f t="shared" si="318"/>
        <v>280312.15999999997</v>
      </c>
      <c r="R2138" s="11">
        <v>280312.15999999997</v>
      </c>
      <c r="S2138" s="124"/>
      <c r="T2138" s="125"/>
      <c r="U2138" s="125"/>
      <c r="V2138" s="125"/>
      <c r="W2138" s="125"/>
      <c r="X2138" s="125"/>
      <c r="Y2138" s="125"/>
      <c r="Z2138" s="125"/>
      <c r="AA2138" s="125"/>
      <c r="AB2138" s="125"/>
      <c r="AC2138" s="126"/>
      <c r="AD2138" s="126"/>
      <c r="AE2138" s="125"/>
      <c r="AF2138" s="214"/>
      <c r="AG2138" s="29" t="s">
        <v>197</v>
      </c>
      <c r="AH2138" s="118"/>
      <c r="AI2138" s="164"/>
      <c r="AJ2138" s="89" t="s">
        <v>1396</v>
      </c>
      <c r="AK2138" s="89"/>
      <c r="AL2138" s="89"/>
      <c r="AM2138" s="89"/>
      <c r="AN2138" s="89"/>
      <c r="AO2138" s="70">
        <f>MAX(AO$26:AO2137)+1</f>
        <v>2027</v>
      </c>
      <c r="AP2138" s="70" t="s">
        <v>142</v>
      </c>
      <c r="AQ2138" s="70" t="str">
        <f t="shared" si="317"/>
        <v>2027.</v>
      </c>
      <c r="AS2138" s="70"/>
      <c r="AV2138" s="114"/>
    </row>
    <row r="2139" spans="1:157" ht="22.5" customHeight="1" x14ac:dyDescent="0.25">
      <c r="A2139" s="93" t="str">
        <f t="shared" si="316"/>
        <v>2028.</v>
      </c>
      <c r="B2139" s="93">
        <v>5283</v>
      </c>
      <c r="C2139" s="222" t="s">
        <v>1283</v>
      </c>
      <c r="D2139" s="4">
        <v>2005</v>
      </c>
      <c r="E2139" s="4" t="s">
        <v>23</v>
      </c>
      <c r="F2139" s="4" t="s">
        <v>24</v>
      </c>
      <c r="G2139" s="4">
        <v>3</v>
      </c>
      <c r="H2139" s="4">
        <v>5</v>
      </c>
      <c r="I2139" s="18">
        <v>5950.4</v>
      </c>
      <c r="J2139" s="18">
        <v>2403.3000000000002</v>
      </c>
      <c r="K2139" s="18">
        <v>2403.3000000000002</v>
      </c>
      <c r="L2139" s="4">
        <v>77</v>
      </c>
      <c r="M2139" s="11">
        <f t="shared" si="319"/>
        <v>3614079</v>
      </c>
      <c r="N2139" s="6"/>
      <c r="O2139" s="6"/>
      <c r="P2139" s="6"/>
      <c r="Q2139" s="11">
        <f t="shared" si="318"/>
        <v>3614079</v>
      </c>
      <c r="R2139" s="125"/>
      <c r="S2139" s="124"/>
      <c r="T2139" s="125"/>
      <c r="U2139" s="11">
        <v>2846</v>
      </c>
      <c r="V2139" s="11">
        <v>3614079</v>
      </c>
      <c r="W2139" s="125"/>
      <c r="X2139" s="125"/>
      <c r="Y2139" s="125"/>
      <c r="Z2139" s="125"/>
      <c r="AA2139" s="125"/>
      <c r="AB2139" s="125"/>
      <c r="AC2139" s="126"/>
      <c r="AD2139" s="126"/>
      <c r="AE2139" s="125"/>
      <c r="AF2139" s="214"/>
      <c r="AG2139" s="29" t="s">
        <v>197</v>
      </c>
      <c r="AH2139" s="118"/>
      <c r="AI2139" s="164"/>
      <c r="AJ2139" s="89"/>
      <c r="AK2139" s="89"/>
      <c r="AL2139" s="89"/>
      <c r="AM2139" s="89"/>
      <c r="AN2139" s="89"/>
      <c r="AO2139" s="70">
        <f>MAX(AO$26:AO2138)+1</f>
        <v>2028</v>
      </c>
      <c r="AP2139" s="70" t="s">
        <v>142</v>
      </c>
      <c r="AQ2139" s="70" t="str">
        <f t="shared" si="317"/>
        <v>2028.</v>
      </c>
    </row>
    <row r="2140" spans="1:157" ht="22.5" customHeight="1" x14ac:dyDescent="0.25">
      <c r="A2140" s="93" t="str">
        <f t="shared" si="316"/>
        <v>2029.</v>
      </c>
      <c r="B2140" s="93">
        <v>4491</v>
      </c>
      <c r="C2140" s="222" t="s">
        <v>1304</v>
      </c>
      <c r="D2140" s="4">
        <v>2007</v>
      </c>
      <c r="E2140" s="4" t="s">
        <v>23</v>
      </c>
      <c r="F2140" s="4" t="s">
        <v>24</v>
      </c>
      <c r="G2140" s="4">
        <v>10</v>
      </c>
      <c r="H2140" s="4">
        <v>1</v>
      </c>
      <c r="I2140" s="18">
        <v>3996.5</v>
      </c>
      <c r="J2140" s="18">
        <v>2189.8000000000002</v>
      </c>
      <c r="K2140" s="18">
        <v>2189.8000000000002</v>
      </c>
      <c r="L2140" s="4">
        <v>114</v>
      </c>
      <c r="M2140" s="11">
        <f t="shared" si="319"/>
        <v>334000</v>
      </c>
      <c r="N2140" s="6"/>
      <c r="O2140" s="6"/>
      <c r="P2140" s="6"/>
      <c r="Q2140" s="11">
        <f t="shared" si="318"/>
        <v>334000</v>
      </c>
      <c r="R2140" s="11"/>
      <c r="S2140" s="124"/>
      <c r="T2140" s="125"/>
      <c r="U2140" s="11"/>
      <c r="V2140" s="11"/>
      <c r="W2140" s="11"/>
      <c r="X2140" s="11"/>
      <c r="Y2140" s="18"/>
      <c r="Z2140" s="18"/>
      <c r="AA2140" s="125"/>
      <c r="AB2140" s="125"/>
      <c r="AC2140" s="126"/>
      <c r="AD2140" s="126"/>
      <c r="AE2140" s="11">
        <v>244000</v>
      </c>
      <c r="AF2140" s="74">
        <v>90000</v>
      </c>
      <c r="AG2140" s="29" t="s">
        <v>197</v>
      </c>
      <c r="AH2140" s="118"/>
      <c r="AI2140" s="164"/>
      <c r="AJ2140" s="89"/>
      <c r="AK2140" s="89"/>
      <c r="AL2140" s="89"/>
      <c r="AM2140" s="89"/>
      <c r="AN2140" s="89"/>
      <c r="AO2140" s="70">
        <f>MAX(AO$26:AO2139)+1</f>
        <v>2029</v>
      </c>
      <c r="AP2140" s="70" t="s">
        <v>142</v>
      </c>
      <c r="AQ2140" s="70" t="str">
        <f t="shared" si="317"/>
        <v>2029.</v>
      </c>
      <c r="AS2140" s="70"/>
    </row>
    <row r="2141" spans="1:157" ht="22.5" customHeight="1" x14ac:dyDescent="0.25">
      <c r="A2141" s="93" t="str">
        <f t="shared" si="316"/>
        <v>2030.</v>
      </c>
      <c r="B2141" s="93">
        <v>4916</v>
      </c>
      <c r="C2141" s="220" t="s">
        <v>1461</v>
      </c>
      <c r="D2141" s="4">
        <v>2008</v>
      </c>
      <c r="E2141" s="9" t="s">
        <v>23</v>
      </c>
      <c r="F2141" s="4" t="s">
        <v>24</v>
      </c>
      <c r="G2141" s="10">
        <v>10</v>
      </c>
      <c r="H2141" s="10">
        <v>3</v>
      </c>
      <c r="I2141" s="11">
        <v>5806.2</v>
      </c>
      <c r="J2141" s="11">
        <v>4879.8</v>
      </c>
      <c r="K2141" s="11">
        <v>4879.8</v>
      </c>
      <c r="L2141" s="35">
        <v>173</v>
      </c>
      <c r="M2141" s="11">
        <f t="shared" si="319"/>
        <v>252958.9</v>
      </c>
      <c r="N2141" s="11"/>
      <c r="O2141" s="6"/>
      <c r="P2141" s="11"/>
      <c r="Q2141" s="11">
        <f t="shared" si="318"/>
        <v>252958.9</v>
      </c>
      <c r="R2141" s="11">
        <v>252958.9</v>
      </c>
      <c r="S2141" s="35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74"/>
      <c r="AG2141" s="29" t="s">
        <v>197</v>
      </c>
      <c r="AH2141" s="118"/>
      <c r="AI2141" s="95"/>
      <c r="AJ2141" s="89" t="s">
        <v>1396</v>
      </c>
      <c r="AK2141" s="182"/>
      <c r="AL2141" s="182"/>
      <c r="AM2141" s="182"/>
      <c r="AN2141" s="182"/>
      <c r="AO2141" s="70">
        <f>MAX(AO$26:AO2140)+1</f>
        <v>2030</v>
      </c>
      <c r="AP2141" s="70" t="s">
        <v>142</v>
      </c>
      <c r="AQ2141" s="70" t="str">
        <f t="shared" si="317"/>
        <v>2030.</v>
      </c>
      <c r="AS2141" s="70"/>
      <c r="AV2141" s="114"/>
    </row>
    <row r="2142" spans="1:157" ht="23.25" customHeight="1" x14ac:dyDescent="0.25">
      <c r="A2142" s="93" t="str">
        <f t="shared" si="316"/>
        <v>2031.</v>
      </c>
      <c r="B2142" s="257">
        <v>5432</v>
      </c>
      <c r="C2142" s="230" t="s">
        <v>1444</v>
      </c>
      <c r="D2142" s="137">
        <v>2009</v>
      </c>
      <c r="E2142" s="190" t="s">
        <v>23</v>
      </c>
      <c r="F2142" s="137" t="s">
        <v>24</v>
      </c>
      <c r="G2142" s="191">
        <v>5</v>
      </c>
      <c r="H2142" s="191">
        <v>4</v>
      </c>
      <c r="I2142" s="192">
        <v>9456.5</v>
      </c>
      <c r="J2142" s="192">
        <v>4920.6000000000004</v>
      </c>
      <c r="K2142" s="192">
        <v>4710.9000000000005</v>
      </c>
      <c r="L2142" s="193">
        <v>279</v>
      </c>
      <c r="M2142" s="11">
        <f t="shared" si="319"/>
        <v>762000</v>
      </c>
      <c r="N2142" s="140"/>
      <c r="O2142" s="194"/>
      <c r="P2142" s="140"/>
      <c r="Q2142" s="140">
        <f t="shared" si="318"/>
        <v>762000</v>
      </c>
      <c r="R2142" s="140">
        <f>450000+312000</f>
        <v>762000</v>
      </c>
      <c r="S2142" s="195"/>
      <c r="T2142" s="140"/>
      <c r="U2142" s="140"/>
      <c r="V2142" s="140"/>
      <c r="W2142" s="140"/>
      <c r="X2142" s="140"/>
      <c r="Y2142" s="140"/>
      <c r="Z2142" s="140"/>
      <c r="AA2142" s="140"/>
      <c r="AB2142" s="140"/>
      <c r="AC2142" s="140"/>
      <c r="AD2142" s="140"/>
      <c r="AE2142" s="140"/>
      <c r="AF2142" s="196"/>
      <c r="AG2142" s="29" t="s">
        <v>197</v>
      </c>
      <c r="AH2142" s="118"/>
      <c r="AI2142" s="170"/>
      <c r="AJ2142" s="182" t="s">
        <v>1402</v>
      </c>
      <c r="AK2142" s="182"/>
      <c r="AL2142" s="182"/>
      <c r="AM2142" s="182"/>
      <c r="AN2142" s="182"/>
      <c r="AO2142" s="70">
        <f>MAX(AO$26:AO2141)+1</f>
        <v>2031</v>
      </c>
      <c r="AP2142" s="70" t="s">
        <v>142</v>
      </c>
      <c r="AQ2142" s="70" t="str">
        <f t="shared" si="317"/>
        <v>2031.</v>
      </c>
      <c r="AR2142" s="154"/>
      <c r="AS2142" s="128"/>
      <c r="AT2142" s="88"/>
      <c r="AU2142" s="88"/>
      <c r="AV2142" s="88"/>
      <c r="AW2142" s="88"/>
      <c r="AX2142" s="88"/>
      <c r="AY2142" s="88"/>
      <c r="AZ2142" s="88"/>
      <c r="BA2142" s="88"/>
      <c r="BB2142" s="88"/>
      <c r="BC2142" s="88"/>
      <c r="BD2142" s="88"/>
      <c r="BE2142" s="88"/>
      <c r="BF2142" s="88"/>
      <c r="BG2142" s="88"/>
      <c r="BH2142" s="88"/>
      <c r="BI2142" s="88"/>
      <c r="BJ2142" s="88"/>
      <c r="BK2142" s="88"/>
      <c r="BL2142" s="88"/>
      <c r="BM2142" s="88"/>
      <c r="BN2142" s="88"/>
      <c r="BO2142" s="88"/>
      <c r="BP2142" s="88"/>
      <c r="BQ2142" s="88"/>
      <c r="BR2142" s="88"/>
      <c r="BS2142" s="88"/>
      <c r="BT2142" s="88"/>
      <c r="BU2142" s="88"/>
      <c r="BV2142" s="88"/>
      <c r="BW2142" s="88"/>
      <c r="BX2142" s="88"/>
      <c r="BY2142" s="88"/>
      <c r="BZ2142" s="88"/>
      <c r="CA2142" s="88"/>
      <c r="CB2142" s="88"/>
      <c r="CC2142" s="88"/>
      <c r="CD2142" s="88"/>
      <c r="CE2142" s="88"/>
      <c r="CF2142" s="88"/>
      <c r="CG2142" s="88"/>
      <c r="CH2142" s="88"/>
      <c r="CI2142" s="88"/>
      <c r="CJ2142" s="88"/>
      <c r="CK2142" s="88"/>
      <c r="CL2142" s="88"/>
      <c r="CM2142" s="88"/>
      <c r="CN2142" s="88"/>
      <c r="CO2142" s="88"/>
      <c r="CP2142" s="88"/>
      <c r="CQ2142" s="88"/>
      <c r="CR2142" s="88"/>
      <c r="CS2142" s="88"/>
      <c r="CT2142" s="88"/>
      <c r="CU2142" s="88"/>
      <c r="CV2142" s="88"/>
      <c r="CW2142" s="88"/>
      <c r="CX2142" s="88"/>
      <c r="CY2142" s="88"/>
      <c r="CZ2142" s="88"/>
      <c r="DA2142" s="88"/>
      <c r="DB2142" s="88"/>
      <c r="DC2142" s="88"/>
      <c r="DD2142" s="88"/>
      <c r="DE2142" s="88"/>
      <c r="DF2142" s="88"/>
      <c r="DG2142" s="88"/>
      <c r="DH2142" s="88"/>
      <c r="DI2142" s="88"/>
      <c r="DJ2142" s="88"/>
      <c r="DK2142" s="88"/>
      <c r="DL2142" s="88"/>
      <c r="DM2142" s="88"/>
      <c r="DN2142" s="88"/>
      <c r="DO2142" s="88"/>
      <c r="DP2142" s="88"/>
      <c r="DQ2142" s="88"/>
      <c r="DR2142" s="88"/>
      <c r="DS2142" s="88"/>
      <c r="DT2142" s="88"/>
      <c r="DU2142" s="88"/>
      <c r="DV2142" s="88"/>
      <c r="DW2142" s="88"/>
      <c r="DX2142" s="88"/>
      <c r="DY2142" s="88"/>
      <c r="DZ2142" s="88"/>
      <c r="EA2142" s="88"/>
      <c r="EB2142" s="88"/>
      <c r="EC2142" s="88"/>
      <c r="ED2142" s="88"/>
      <c r="EE2142" s="88"/>
      <c r="EF2142" s="88"/>
      <c r="EG2142" s="88"/>
      <c r="EH2142" s="88"/>
      <c r="EI2142" s="88"/>
      <c r="EJ2142" s="88"/>
      <c r="EK2142" s="88"/>
      <c r="EL2142" s="88"/>
      <c r="EM2142" s="88"/>
      <c r="EN2142" s="88"/>
      <c r="EO2142" s="88"/>
      <c r="EP2142" s="88"/>
      <c r="EQ2142" s="88"/>
      <c r="ER2142" s="88"/>
      <c r="ES2142" s="88"/>
      <c r="ET2142" s="88"/>
      <c r="EU2142" s="88"/>
      <c r="EV2142" s="88"/>
      <c r="EW2142" s="88"/>
      <c r="EX2142" s="88"/>
      <c r="EY2142" s="88"/>
      <c r="EZ2142" s="88"/>
      <c r="FA2142" s="88"/>
    </row>
    <row r="2143" spans="1:157" ht="22.5" customHeight="1" x14ac:dyDescent="0.25">
      <c r="A2143" s="93" t="str">
        <f t="shared" si="316"/>
        <v>2032.</v>
      </c>
      <c r="B2143" s="93">
        <v>4223</v>
      </c>
      <c r="C2143" s="222" t="s">
        <v>1319</v>
      </c>
      <c r="D2143" s="4">
        <v>2009</v>
      </c>
      <c r="E2143" s="4"/>
      <c r="F2143" s="4" t="s">
        <v>24</v>
      </c>
      <c r="G2143" s="4">
        <v>9</v>
      </c>
      <c r="H2143" s="4">
        <v>6</v>
      </c>
      <c r="I2143" s="4">
        <v>5960.6</v>
      </c>
      <c r="J2143" s="4">
        <v>5044.3999999999996</v>
      </c>
      <c r="K2143" s="4">
        <v>3065.9</v>
      </c>
      <c r="L2143" s="4">
        <v>290</v>
      </c>
      <c r="M2143" s="11">
        <f t="shared" si="319"/>
        <v>2464905</v>
      </c>
      <c r="N2143" s="6"/>
      <c r="O2143" s="6"/>
      <c r="P2143" s="6"/>
      <c r="Q2143" s="11">
        <f t="shared" si="318"/>
        <v>2464905</v>
      </c>
      <c r="R2143" s="11"/>
      <c r="S2143" s="124"/>
      <c r="T2143" s="125"/>
      <c r="U2143" s="11"/>
      <c r="V2143" s="11"/>
      <c r="W2143" s="11"/>
      <c r="X2143" s="11"/>
      <c r="Y2143" s="18">
        <v>1764</v>
      </c>
      <c r="Z2143" s="18">
        <v>2153051</v>
      </c>
      <c r="AA2143" s="11"/>
      <c r="AB2143" s="11"/>
      <c r="AC2143" s="126"/>
      <c r="AD2143" s="126"/>
      <c r="AE2143" s="11">
        <v>311854</v>
      </c>
      <c r="AF2143" s="74"/>
      <c r="AG2143" s="29" t="s">
        <v>197</v>
      </c>
      <c r="AH2143" s="118"/>
      <c r="AI2143" s="164"/>
      <c r="AJ2143" s="89"/>
      <c r="AK2143" s="89"/>
      <c r="AL2143" s="89"/>
      <c r="AM2143" s="89"/>
      <c r="AN2143" s="89"/>
      <c r="AO2143" s="70">
        <f>MAX(AO$26:AO2142)+1</f>
        <v>2032</v>
      </c>
      <c r="AP2143" s="70" t="s">
        <v>142</v>
      </c>
      <c r="AQ2143" s="70" t="str">
        <f t="shared" si="317"/>
        <v>2032.</v>
      </c>
      <c r="AS2143" s="70"/>
    </row>
    <row r="2144" spans="1:157" ht="22.5" customHeight="1" x14ac:dyDescent="0.25">
      <c r="A2144" s="93" t="str">
        <f t="shared" si="316"/>
        <v>2033.</v>
      </c>
      <c r="B2144" s="93">
        <v>5188</v>
      </c>
      <c r="C2144" s="222" t="s">
        <v>1454</v>
      </c>
      <c r="D2144" s="4">
        <v>2010</v>
      </c>
      <c r="E2144" s="4"/>
      <c r="F2144" s="4" t="s">
        <v>24</v>
      </c>
      <c r="G2144" s="4">
        <v>10</v>
      </c>
      <c r="H2144" s="4">
        <v>7</v>
      </c>
      <c r="I2144" s="18">
        <v>11267</v>
      </c>
      <c r="J2144" s="18">
        <v>4091.4</v>
      </c>
      <c r="K2144" s="18">
        <v>3511.9</v>
      </c>
      <c r="L2144" s="4">
        <v>244</v>
      </c>
      <c r="M2144" s="26">
        <f t="shared" si="319"/>
        <v>340331</v>
      </c>
      <c r="N2144" s="125"/>
      <c r="O2144" s="125"/>
      <c r="P2144" s="125"/>
      <c r="Q2144" s="11">
        <f t="shared" si="318"/>
        <v>340331</v>
      </c>
      <c r="R2144" s="11">
        <v>340331</v>
      </c>
      <c r="S2144" s="124"/>
      <c r="T2144" s="125"/>
      <c r="U2144" s="11"/>
      <c r="V2144" s="11"/>
      <c r="W2144" s="11"/>
      <c r="X2144" s="11"/>
      <c r="Y2144" s="18"/>
      <c r="Z2144" s="18"/>
      <c r="AA2144" s="125"/>
      <c r="AB2144" s="125"/>
      <c r="AC2144" s="126"/>
      <c r="AD2144" s="126"/>
      <c r="AE2144" s="11"/>
      <c r="AF2144" s="74"/>
      <c r="AG2144" s="29" t="s">
        <v>197</v>
      </c>
      <c r="AH2144" s="118"/>
      <c r="AI2144" s="164"/>
      <c r="AJ2144" s="89" t="s">
        <v>1399</v>
      </c>
      <c r="AK2144" s="89"/>
      <c r="AL2144" s="89"/>
      <c r="AM2144" s="89"/>
      <c r="AN2144" s="89"/>
      <c r="AO2144" s="70">
        <f>MAX(AO$26:AO2143)+1</f>
        <v>2033</v>
      </c>
      <c r="AP2144" s="70" t="s">
        <v>142</v>
      </c>
      <c r="AQ2144" s="70" t="str">
        <f t="shared" si="317"/>
        <v>2033.</v>
      </c>
      <c r="AV2144" s="114"/>
    </row>
    <row r="2145" spans="1:157" ht="23.25" customHeight="1" x14ac:dyDescent="0.25">
      <c r="A2145" s="93" t="str">
        <f t="shared" si="316"/>
        <v>2034.</v>
      </c>
      <c r="B2145" s="257">
        <v>4115</v>
      </c>
      <c r="C2145" s="230" t="s">
        <v>1447</v>
      </c>
      <c r="D2145" s="137">
        <v>2011</v>
      </c>
      <c r="E2145" s="190" t="s">
        <v>23</v>
      </c>
      <c r="F2145" s="137" t="s">
        <v>24</v>
      </c>
      <c r="G2145" s="191">
        <v>9</v>
      </c>
      <c r="H2145" s="191">
        <v>4</v>
      </c>
      <c r="I2145" s="192">
        <v>12285</v>
      </c>
      <c r="J2145" s="192">
        <v>10030.800000000001</v>
      </c>
      <c r="K2145" s="192">
        <v>8333.6</v>
      </c>
      <c r="L2145" s="193">
        <v>252</v>
      </c>
      <c r="M2145" s="11">
        <f t="shared" si="319"/>
        <v>780635</v>
      </c>
      <c r="N2145" s="140"/>
      <c r="O2145" s="194"/>
      <c r="P2145" s="140"/>
      <c r="Q2145" s="140">
        <f t="shared" si="318"/>
        <v>780635</v>
      </c>
      <c r="R2145" s="140">
        <v>780635</v>
      </c>
      <c r="S2145" s="195"/>
      <c r="T2145" s="140"/>
      <c r="U2145" s="140"/>
      <c r="V2145" s="140"/>
      <c r="W2145" s="140"/>
      <c r="X2145" s="140"/>
      <c r="Y2145" s="140"/>
      <c r="Z2145" s="140"/>
      <c r="AA2145" s="140"/>
      <c r="AB2145" s="140"/>
      <c r="AC2145" s="140"/>
      <c r="AD2145" s="140"/>
      <c r="AE2145" s="140"/>
      <c r="AF2145" s="196"/>
      <c r="AG2145" s="29" t="s">
        <v>197</v>
      </c>
      <c r="AH2145" s="118"/>
      <c r="AI2145" s="170"/>
      <c r="AJ2145" s="182" t="s">
        <v>1399</v>
      </c>
      <c r="AK2145" s="182"/>
      <c r="AL2145" s="182"/>
      <c r="AM2145" s="182"/>
      <c r="AN2145" s="182"/>
      <c r="AO2145" s="70">
        <f>MAX(AO$26:AO2144)+1</f>
        <v>2034</v>
      </c>
      <c r="AP2145" s="70" t="s">
        <v>142</v>
      </c>
      <c r="AQ2145" s="70" t="str">
        <f t="shared" si="317"/>
        <v>2034.</v>
      </c>
      <c r="AR2145" s="154"/>
      <c r="AS2145" s="128"/>
      <c r="AT2145" s="88"/>
      <c r="AU2145" s="88"/>
      <c r="AV2145" s="88"/>
      <c r="AW2145" s="88"/>
      <c r="AX2145" s="88"/>
      <c r="AY2145" s="88"/>
      <c r="AZ2145" s="88"/>
      <c r="BA2145" s="88"/>
      <c r="BB2145" s="88"/>
      <c r="BC2145" s="88"/>
      <c r="BD2145" s="88"/>
      <c r="BE2145" s="88"/>
      <c r="BF2145" s="88"/>
      <c r="BG2145" s="88"/>
      <c r="BH2145" s="88"/>
      <c r="BI2145" s="88"/>
      <c r="BJ2145" s="88"/>
      <c r="BK2145" s="88"/>
      <c r="BL2145" s="88"/>
      <c r="BM2145" s="88"/>
      <c r="BN2145" s="88"/>
      <c r="BO2145" s="88"/>
      <c r="BP2145" s="88"/>
      <c r="BQ2145" s="88"/>
      <c r="BR2145" s="88"/>
      <c r="BS2145" s="88"/>
      <c r="BT2145" s="88"/>
      <c r="BU2145" s="88"/>
      <c r="BV2145" s="88"/>
      <c r="BW2145" s="88"/>
      <c r="BX2145" s="88"/>
      <c r="BY2145" s="88"/>
      <c r="BZ2145" s="88"/>
      <c r="CA2145" s="88"/>
      <c r="CB2145" s="88"/>
      <c r="CC2145" s="88"/>
      <c r="CD2145" s="88"/>
      <c r="CE2145" s="88"/>
      <c r="CF2145" s="88"/>
      <c r="CG2145" s="88"/>
      <c r="CH2145" s="88"/>
      <c r="CI2145" s="88"/>
      <c r="CJ2145" s="88"/>
      <c r="CK2145" s="88"/>
      <c r="CL2145" s="88"/>
      <c r="CM2145" s="88"/>
      <c r="CN2145" s="88"/>
      <c r="CO2145" s="88"/>
      <c r="CP2145" s="88"/>
      <c r="CQ2145" s="88"/>
      <c r="CR2145" s="88"/>
      <c r="CS2145" s="88"/>
      <c r="CT2145" s="88"/>
      <c r="CU2145" s="88"/>
      <c r="CV2145" s="88"/>
      <c r="CW2145" s="88"/>
      <c r="CX2145" s="88"/>
      <c r="CY2145" s="88"/>
      <c r="CZ2145" s="88"/>
      <c r="DA2145" s="88"/>
      <c r="DB2145" s="88"/>
      <c r="DC2145" s="88"/>
      <c r="DD2145" s="88"/>
      <c r="DE2145" s="88"/>
      <c r="DF2145" s="88"/>
      <c r="DG2145" s="88"/>
      <c r="DH2145" s="88"/>
      <c r="DI2145" s="88"/>
      <c r="DJ2145" s="88"/>
      <c r="DK2145" s="88"/>
      <c r="DL2145" s="88"/>
      <c r="DM2145" s="88"/>
      <c r="DN2145" s="88"/>
      <c r="DO2145" s="88"/>
      <c r="DP2145" s="88"/>
      <c r="DQ2145" s="88"/>
      <c r="DR2145" s="88"/>
      <c r="DS2145" s="88"/>
      <c r="DT2145" s="88"/>
      <c r="DU2145" s="88"/>
      <c r="DV2145" s="88"/>
      <c r="DW2145" s="88"/>
      <c r="DX2145" s="88"/>
      <c r="DY2145" s="88"/>
      <c r="DZ2145" s="88"/>
      <c r="EA2145" s="88"/>
      <c r="EB2145" s="88"/>
      <c r="EC2145" s="88"/>
      <c r="ED2145" s="88"/>
      <c r="EE2145" s="88"/>
      <c r="EF2145" s="88"/>
      <c r="EG2145" s="88"/>
      <c r="EH2145" s="88"/>
      <c r="EI2145" s="88"/>
      <c r="EJ2145" s="88"/>
      <c r="EK2145" s="88"/>
      <c r="EL2145" s="88"/>
      <c r="EM2145" s="88"/>
      <c r="EN2145" s="88"/>
      <c r="EO2145" s="88"/>
      <c r="EP2145" s="88"/>
      <c r="EQ2145" s="88"/>
      <c r="ER2145" s="88"/>
      <c r="ES2145" s="88"/>
      <c r="ET2145" s="88"/>
      <c r="EU2145" s="88"/>
      <c r="EV2145" s="88"/>
      <c r="EW2145" s="88"/>
      <c r="EX2145" s="88"/>
      <c r="EY2145" s="88"/>
      <c r="EZ2145" s="88"/>
      <c r="FA2145" s="88"/>
    </row>
    <row r="2146" spans="1:157" ht="23.25" customHeight="1" x14ac:dyDescent="0.25">
      <c r="A2146" s="93" t="str">
        <f t="shared" si="316"/>
        <v>2035.</v>
      </c>
      <c r="B2146" s="257">
        <v>4514</v>
      </c>
      <c r="C2146" s="230" t="s">
        <v>1448</v>
      </c>
      <c r="D2146" s="137">
        <v>1973</v>
      </c>
      <c r="E2146" s="190" t="s">
        <v>23</v>
      </c>
      <c r="F2146" s="137" t="s">
        <v>24</v>
      </c>
      <c r="G2146" s="191">
        <v>5</v>
      </c>
      <c r="H2146" s="191">
        <v>4</v>
      </c>
      <c r="I2146" s="192">
        <v>3813.6</v>
      </c>
      <c r="J2146" s="192">
        <v>3381.6</v>
      </c>
      <c r="K2146" s="192">
        <v>2703.8</v>
      </c>
      <c r="L2146" s="193">
        <v>121</v>
      </c>
      <c r="M2146" s="11">
        <f t="shared" si="319"/>
        <v>2461495</v>
      </c>
      <c r="N2146" s="140"/>
      <c r="O2146" s="194"/>
      <c r="P2146" s="140"/>
      <c r="Q2146" s="140">
        <f t="shared" si="318"/>
        <v>2461495</v>
      </c>
      <c r="R2146" s="140"/>
      <c r="S2146" s="195"/>
      <c r="T2146" s="140"/>
      <c r="U2146" s="140">
        <v>993.3</v>
      </c>
      <c r="V2146" s="140">
        <v>2461495</v>
      </c>
      <c r="W2146" s="140"/>
      <c r="X2146" s="140"/>
      <c r="Y2146" s="140"/>
      <c r="Z2146" s="140"/>
      <c r="AA2146" s="140"/>
      <c r="AB2146" s="140"/>
      <c r="AC2146" s="140"/>
      <c r="AD2146" s="140"/>
      <c r="AE2146" s="140"/>
      <c r="AF2146" s="196"/>
      <c r="AG2146" s="29" t="s">
        <v>197</v>
      </c>
      <c r="AH2146" s="118"/>
      <c r="AI2146" s="170"/>
      <c r="AJ2146" s="182"/>
      <c r="AK2146" s="182"/>
      <c r="AL2146" s="182"/>
      <c r="AM2146" s="182"/>
      <c r="AN2146" s="182"/>
      <c r="AO2146" s="70">
        <f>MAX(AO$26:AO2145)+1</f>
        <v>2035</v>
      </c>
      <c r="AP2146" s="70" t="s">
        <v>142</v>
      </c>
      <c r="AQ2146" s="70" t="str">
        <f t="shared" si="317"/>
        <v>2035.</v>
      </c>
      <c r="AR2146" s="154"/>
      <c r="AS2146" s="128"/>
      <c r="AT2146" s="88"/>
      <c r="AU2146" s="88"/>
      <c r="AV2146" s="88"/>
      <c r="AW2146" s="88"/>
      <c r="AX2146" s="88"/>
      <c r="AY2146" s="88"/>
      <c r="AZ2146" s="88"/>
      <c r="BA2146" s="88"/>
      <c r="BB2146" s="88"/>
      <c r="BC2146" s="88"/>
      <c r="BD2146" s="88"/>
      <c r="BE2146" s="88"/>
      <c r="BF2146" s="88"/>
      <c r="BG2146" s="88"/>
      <c r="BH2146" s="88"/>
      <c r="BI2146" s="88"/>
      <c r="BJ2146" s="88"/>
      <c r="BK2146" s="88"/>
      <c r="BL2146" s="88"/>
      <c r="BM2146" s="88"/>
      <c r="BN2146" s="88"/>
      <c r="BO2146" s="88"/>
      <c r="BP2146" s="88"/>
      <c r="BQ2146" s="88"/>
      <c r="BR2146" s="88"/>
      <c r="BS2146" s="88"/>
      <c r="BT2146" s="88"/>
      <c r="BU2146" s="88"/>
      <c r="BV2146" s="88"/>
      <c r="BW2146" s="88"/>
      <c r="BX2146" s="88"/>
      <c r="BY2146" s="88"/>
      <c r="BZ2146" s="88"/>
      <c r="CA2146" s="88"/>
      <c r="CB2146" s="88"/>
      <c r="CC2146" s="88"/>
      <c r="CD2146" s="88"/>
      <c r="CE2146" s="88"/>
      <c r="CF2146" s="88"/>
      <c r="CG2146" s="88"/>
      <c r="CH2146" s="88"/>
      <c r="CI2146" s="88"/>
      <c r="CJ2146" s="88"/>
      <c r="CK2146" s="88"/>
      <c r="CL2146" s="88"/>
      <c r="CM2146" s="88"/>
      <c r="CN2146" s="88"/>
      <c r="CO2146" s="88"/>
      <c r="CP2146" s="88"/>
      <c r="CQ2146" s="88"/>
      <c r="CR2146" s="88"/>
      <c r="CS2146" s="88"/>
      <c r="CT2146" s="88"/>
      <c r="CU2146" s="88"/>
      <c r="CV2146" s="88"/>
      <c r="CW2146" s="88"/>
      <c r="CX2146" s="88"/>
      <c r="CY2146" s="88"/>
      <c r="CZ2146" s="88"/>
      <c r="DA2146" s="88"/>
      <c r="DB2146" s="88"/>
      <c r="DC2146" s="88"/>
      <c r="DD2146" s="88"/>
      <c r="DE2146" s="88"/>
      <c r="DF2146" s="88"/>
      <c r="DG2146" s="88"/>
      <c r="DH2146" s="88"/>
      <c r="DI2146" s="88"/>
      <c r="DJ2146" s="88"/>
      <c r="DK2146" s="88"/>
      <c r="DL2146" s="88"/>
      <c r="DM2146" s="88"/>
      <c r="DN2146" s="88"/>
      <c r="DO2146" s="88"/>
      <c r="DP2146" s="88"/>
      <c r="DQ2146" s="88"/>
      <c r="DR2146" s="88"/>
      <c r="DS2146" s="88"/>
      <c r="DT2146" s="88"/>
      <c r="DU2146" s="88"/>
      <c r="DV2146" s="88"/>
      <c r="DW2146" s="88"/>
      <c r="DX2146" s="88"/>
      <c r="DY2146" s="88"/>
      <c r="DZ2146" s="88"/>
      <c r="EA2146" s="88"/>
      <c r="EB2146" s="88"/>
      <c r="EC2146" s="88"/>
      <c r="ED2146" s="88"/>
      <c r="EE2146" s="88"/>
      <c r="EF2146" s="88"/>
      <c r="EG2146" s="88"/>
      <c r="EH2146" s="88"/>
      <c r="EI2146" s="88"/>
      <c r="EJ2146" s="88"/>
      <c r="EK2146" s="88"/>
      <c r="EL2146" s="88"/>
      <c r="EM2146" s="88"/>
      <c r="EN2146" s="88"/>
      <c r="EO2146" s="88"/>
      <c r="EP2146" s="88"/>
      <c r="EQ2146" s="88"/>
      <c r="ER2146" s="88"/>
      <c r="ES2146" s="88"/>
      <c r="ET2146" s="88"/>
      <c r="EU2146" s="88"/>
      <c r="EV2146" s="88"/>
      <c r="EW2146" s="88"/>
      <c r="EX2146" s="88"/>
      <c r="EY2146" s="88"/>
      <c r="EZ2146" s="88"/>
      <c r="FA2146" s="88"/>
    </row>
    <row r="2147" spans="1:157" ht="22.5" customHeight="1" x14ac:dyDescent="0.25">
      <c r="A2147" s="93" t="str">
        <f t="shared" si="316"/>
        <v>2036.</v>
      </c>
      <c r="B2147" s="93">
        <v>5447</v>
      </c>
      <c r="C2147" s="222" t="s">
        <v>1317</v>
      </c>
      <c r="D2147" s="4">
        <v>2013</v>
      </c>
      <c r="E2147" s="4" t="s">
        <v>23</v>
      </c>
      <c r="F2147" s="4" t="s">
        <v>26</v>
      </c>
      <c r="G2147" s="4">
        <v>16</v>
      </c>
      <c r="H2147" s="4">
        <v>1</v>
      </c>
      <c r="I2147" s="18">
        <v>8008.3</v>
      </c>
      <c r="J2147" s="4">
        <v>6025.2</v>
      </c>
      <c r="K2147" s="4">
        <v>6025.2</v>
      </c>
      <c r="L2147" s="4">
        <v>95</v>
      </c>
      <c r="M2147" s="11">
        <f t="shared" si="319"/>
        <v>844577.37</v>
      </c>
      <c r="N2147" s="6"/>
      <c r="O2147" s="6"/>
      <c r="P2147" s="6"/>
      <c r="Q2147" s="11">
        <f t="shared" si="318"/>
        <v>844577.37</v>
      </c>
      <c r="R2147" s="11">
        <v>499258.17</v>
      </c>
      <c r="S2147" s="124"/>
      <c r="T2147" s="125"/>
      <c r="U2147" s="11"/>
      <c r="V2147" s="11"/>
      <c r="W2147" s="11"/>
      <c r="X2147" s="11"/>
      <c r="Y2147" s="18"/>
      <c r="Z2147" s="18"/>
      <c r="AA2147" s="11">
        <v>100</v>
      </c>
      <c r="AB2147" s="11">
        <v>345319.2</v>
      </c>
      <c r="AC2147" s="126"/>
      <c r="AD2147" s="126"/>
      <c r="AE2147" s="11"/>
      <c r="AF2147" s="74"/>
      <c r="AG2147" s="29" t="s">
        <v>197</v>
      </c>
      <c r="AH2147" s="118"/>
      <c r="AI2147" s="164"/>
      <c r="AJ2147" s="89" t="s">
        <v>1396</v>
      </c>
      <c r="AK2147" s="89"/>
      <c r="AL2147" s="89"/>
      <c r="AM2147" s="89"/>
      <c r="AN2147" s="89"/>
      <c r="AO2147" s="70">
        <f>MAX(AO$26:AO2146)+1</f>
        <v>2036</v>
      </c>
      <c r="AP2147" s="70" t="s">
        <v>142</v>
      </c>
      <c r="AQ2147" s="70" t="str">
        <f t="shared" si="317"/>
        <v>2036.</v>
      </c>
      <c r="AS2147" s="70"/>
    </row>
    <row r="2148" spans="1:157" ht="22.5" customHeight="1" x14ac:dyDescent="0.25">
      <c r="A2148" s="93" t="str">
        <f t="shared" si="316"/>
        <v>2037.</v>
      </c>
      <c r="B2148" s="93">
        <v>5553</v>
      </c>
      <c r="C2148" s="222" t="s">
        <v>1318</v>
      </c>
      <c r="D2148" s="4">
        <v>2014</v>
      </c>
      <c r="E2148" s="4" t="s">
        <v>23</v>
      </c>
      <c r="F2148" s="4" t="s">
        <v>26</v>
      </c>
      <c r="G2148" s="4">
        <v>16</v>
      </c>
      <c r="H2148" s="4">
        <v>1</v>
      </c>
      <c r="I2148" s="18">
        <v>8097</v>
      </c>
      <c r="J2148" s="4">
        <v>6048.2</v>
      </c>
      <c r="K2148" s="4">
        <v>6048.2</v>
      </c>
      <c r="L2148" s="4">
        <v>121</v>
      </c>
      <c r="M2148" s="11">
        <f t="shared" si="319"/>
        <v>824637.2</v>
      </c>
      <c r="N2148" s="6"/>
      <c r="O2148" s="6"/>
      <c r="P2148" s="6"/>
      <c r="Q2148" s="11">
        <f t="shared" si="318"/>
        <v>824637.2</v>
      </c>
      <c r="R2148" s="11">
        <v>479318</v>
      </c>
      <c r="S2148" s="124"/>
      <c r="T2148" s="125"/>
      <c r="U2148" s="11"/>
      <c r="V2148" s="11"/>
      <c r="W2148" s="11"/>
      <c r="X2148" s="11"/>
      <c r="Y2148" s="18"/>
      <c r="Z2148" s="18"/>
      <c r="AA2148" s="11">
        <v>100</v>
      </c>
      <c r="AB2148" s="11">
        <v>345319.2</v>
      </c>
      <c r="AC2148" s="126"/>
      <c r="AD2148" s="126"/>
      <c r="AE2148" s="11"/>
      <c r="AF2148" s="74"/>
      <c r="AG2148" s="29" t="s">
        <v>197</v>
      </c>
      <c r="AH2148" s="118"/>
      <c r="AI2148" s="164"/>
      <c r="AJ2148" s="89" t="s">
        <v>1396</v>
      </c>
      <c r="AK2148" s="89"/>
      <c r="AL2148" s="89"/>
      <c r="AM2148" s="89"/>
      <c r="AN2148" s="89"/>
      <c r="AO2148" s="70">
        <f>MAX(AO$26:AO2147)+1</f>
        <v>2037</v>
      </c>
      <c r="AP2148" s="70" t="s">
        <v>142</v>
      </c>
      <c r="AQ2148" s="70" t="str">
        <f t="shared" si="317"/>
        <v>2037.</v>
      </c>
      <c r="AS2148" s="70"/>
    </row>
    <row r="2149" spans="1:157" ht="22.5" customHeight="1" x14ac:dyDescent="0.25">
      <c r="A2149" s="93" t="str">
        <f t="shared" si="316"/>
        <v>2038.</v>
      </c>
      <c r="B2149" s="93">
        <v>4698</v>
      </c>
      <c r="C2149" s="222" t="s">
        <v>1133</v>
      </c>
      <c r="D2149" s="4">
        <v>1967</v>
      </c>
      <c r="E2149" s="9" t="s">
        <v>23</v>
      </c>
      <c r="F2149" s="4" t="s">
        <v>26</v>
      </c>
      <c r="G2149" s="10">
        <v>5</v>
      </c>
      <c r="H2149" s="10">
        <v>5</v>
      </c>
      <c r="I2149" s="26">
        <v>4844.3</v>
      </c>
      <c r="J2149" s="11">
        <v>3171.3</v>
      </c>
      <c r="K2149" s="26">
        <v>3171.3</v>
      </c>
      <c r="L2149" s="27">
        <v>228</v>
      </c>
      <c r="M2149" s="26">
        <f t="shared" si="319"/>
        <v>1108288</v>
      </c>
      <c r="N2149" s="11"/>
      <c r="O2149" s="6"/>
      <c r="P2149" s="11"/>
      <c r="Q2149" s="11">
        <f t="shared" si="318"/>
        <v>1108288</v>
      </c>
      <c r="R2149" s="11">
        <v>1108288</v>
      </c>
      <c r="S2149" s="35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74"/>
      <c r="AG2149" s="29" t="s">
        <v>197</v>
      </c>
      <c r="AH2149" s="118"/>
      <c r="AI2149" s="170"/>
      <c r="AJ2149" s="182" t="s">
        <v>1395</v>
      </c>
      <c r="AK2149" s="182"/>
      <c r="AL2149" s="182"/>
      <c r="AM2149" s="182"/>
      <c r="AN2149" s="182"/>
      <c r="AO2149" s="70">
        <f>MAX(AO$26:AO2148)+1</f>
        <v>2038</v>
      </c>
      <c r="AP2149" s="70" t="s">
        <v>142</v>
      </c>
      <c r="AQ2149" s="70" t="str">
        <f t="shared" si="317"/>
        <v>2038.</v>
      </c>
      <c r="AS2149" s="70"/>
      <c r="AV2149" s="114"/>
    </row>
    <row r="2150" spans="1:157" ht="22.5" customHeight="1" x14ac:dyDescent="0.25">
      <c r="A2150" s="93" t="str">
        <f t="shared" si="316"/>
        <v>2039.</v>
      </c>
      <c r="B2150" s="93">
        <v>4343</v>
      </c>
      <c r="C2150" s="226" t="s">
        <v>1009</v>
      </c>
      <c r="D2150" s="4">
        <v>1973</v>
      </c>
      <c r="E2150" s="9" t="s">
        <v>23</v>
      </c>
      <c r="F2150" s="4" t="s">
        <v>24</v>
      </c>
      <c r="G2150" s="10">
        <v>5</v>
      </c>
      <c r="H2150" s="10">
        <v>6</v>
      </c>
      <c r="I2150" s="26">
        <v>6689.89</v>
      </c>
      <c r="J2150" s="11">
        <v>4495.3</v>
      </c>
      <c r="K2150" s="26">
        <v>4495.3</v>
      </c>
      <c r="L2150" s="27">
        <v>200</v>
      </c>
      <c r="M2150" s="26">
        <f t="shared" si="319"/>
        <v>2744695</v>
      </c>
      <c r="N2150" s="11"/>
      <c r="O2150" s="6"/>
      <c r="P2150" s="11"/>
      <c r="Q2150" s="11">
        <f t="shared" si="318"/>
        <v>2744695</v>
      </c>
      <c r="R2150" s="11">
        <v>544722</v>
      </c>
      <c r="S2150" s="35"/>
      <c r="T2150" s="11"/>
      <c r="U2150" s="11">
        <v>1236.3</v>
      </c>
      <c r="V2150" s="11">
        <v>2199973</v>
      </c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74"/>
      <c r="AG2150" s="29" t="s">
        <v>197</v>
      </c>
      <c r="AH2150" s="118"/>
      <c r="AI2150" s="170"/>
      <c r="AJ2150" s="182" t="s">
        <v>1405</v>
      </c>
      <c r="AK2150" s="182"/>
      <c r="AL2150" s="182"/>
      <c r="AM2150" s="182"/>
      <c r="AN2150" s="182"/>
      <c r="AO2150" s="70">
        <f>MAX(AO$26:AO2149)+1</f>
        <v>2039</v>
      </c>
      <c r="AP2150" s="70" t="s">
        <v>142</v>
      </c>
      <c r="AQ2150" s="70" t="str">
        <f t="shared" si="317"/>
        <v>2039.</v>
      </c>
      <c r="AS2150" s="70"/>
      <c r="AV2150" s="114"/>
    </row>
    <row r="2151" spans="1:157" ht="22.5" customHeight="1" x14ac:dyDescent="0.25">
      <c r="A2151" s="93" t="str">
        <f t="shared" si="316"/>
        <v>2040.</v>
      </c>
      <c r="B2151" s="93">
        <v>5222</v>
      </c>
      <c r="C2151" s="222" t="s">
        <v>1288</v>
      </c>
      <c r="D2151" s="4">
        <v>1965</v>
      </c>
      <c r="E2151" s="4" t="s">
        <v>23</v>
      </c>
      <c r="F2151" s="4" t="s">
        <v>24</v>
      </c>
      <c r="G2151" s="4">
        <v>4</v>
      </c>
      <c r="H2151" s="4">
        <v>5</v>
      </c>
      <c r="I2151" s="18">
        <v>4604.6400000000003</v>
      </c>
      <c r="J2151" s="18">
        <v>4388.6400000000003</v>
      </c>
      <c r="K2151" s="18">
        <v>2284.7399999999998</v>
      </c>
      <c r="L2151" s="4">
        <v>119</v>
      </c>
      <c r="M2151" s="11">
        <f t="shared" si="319"/>
        <v>3273498.85</v>
      </c>
      <c r="N2151" s="6"/>
      <c r="O2151" s="6"/>
      <c r="P2151" s="6"/>
      <c r="Q2151" s="11">
        <f t="shared" si="318"/>
        <v>3273498.85</v>
      </c>
      <c r="R2151" s="11"/>
      <c r="S2151" s="124"/>
      <c r="T2151" s="125"/>
      <c r="U2151" s="11">
        <v>886</v>
      </c>
      <c r="V2151" s="11">
        <v>3273498.85</v>
      </c>
      <c r="W2151" s="125"/>
      <c r="X2151" s="125"/>
      <c r="Y2151" s="125"/>
      <c r="Z2151" s="125"/>
      <c r="AA2151" s="125"/>
      <c r="AB2151" s="125"/>
      <c r="AC2151" s="126"/>
      <c r="AD2151" s="126"/>
      <c r="AE2151" s="11"/>
      <c r="AF2151" s="214"/>
      <c r="AG2151" s="29" t="s">
        <v>197</v>
      </c>
      <c r="AH2151" s="118"/>
      <c r="AI2151" s="164"/>
      <c r="AJ2151" s="89"/>
      <c r="AK2151" s="89"/>
      <c r="AL2151" s="89"/>
      <c r="AM2151" s="89"/>
      <c r="AN2151" s="89"/>
      <c r="AO2151" s="70">
        <f>MAX(AO$26:AO2150)+1</f>
        <v>2040</v>
      </c>
      <c r="AP2151" s="70" t="s">
        <v>142</v>
      </c>
      <c r="AQ2151" s="70" t="str">
        <f t="shared" si="317"/>
        <v>2040.</v>
      </c>
      <c r="AS2151" s="70"/>
      <c r="AV2151" s="114"/>
    </row>
    <row r="2152" spans="1:157" ht="22.5" customHeight="1" x14ac:dyDescent="0.25">
      <c r="A2152" s="93" t="str">
        <f t="shared" ref="A2152:A2169" si="320">AQ2152</f>
        <v>2041.</v>
      </c>
      <c r="B2152" s="93">
        <v>4585</v>
      </c>
      <c r="C2152" s="226" t="s">
        <v>1038</v>
      </c>
      <c r="D2152" s="4">
        <v>1972</v>
      </c>
      <c r="E2152" s="9" t="s">
        <v>23</v>
      </c>
      <c r="F2152" s="4" t="s">
        <v>24</v>
      </c>
      <c r="G2152" s="10">
        <v>2</v>
      </c>
      <c r="H2152" s="10">
        <v>8</v>
      </c>
      <c r="I2152" s="26">
        <v>6923.8</v>
      </c>
      <c r="J2152" s="26">
        <v>5343.5</v>
      </c>
      <c r="K2152" s="26">
        <v>3664.2</v>
      </c>
      <c r="L2152" s="27">
        <v>260</v>
      </c>
      <c r="M2152" s="26">
        <f t="shared" si="319"/>
        <v>749100</v>
      </c>
      <c r="N2152" s="11"/>
      <c r="O2152" s="6"/>
      <c r="P2152" s="11"/>
      <c r="Q2152" s="11">
        <f t="shared" si="318"/>
        <v>749100</v>
      </c>
      <c r="R2152" s="11">
        <v>749100</v>
      </c>
      <c r="S2152" s="35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74"/>
      <c r="AG2152" s="29" t="s">
        <v>197</v>
      </c>
      <c r="AH2152" s="118"/>
      <c r="AI2152" s="170"/>
      <c r="AJ2152" s="182" t="s">
        <v>1405</v>
      </c>
      <c r="AK2152" s="182"/>
      <c r="AL2152" s="182"/>
      <c r="AM2152" s="182"/>
      <c r="AN2152" s="182"/>
      <c r="AO2152" s="70">
        <f>MAX(AO$26:AO2151)+1</f>
        <v>2041</v>
      </c>
      <c r="AP2152" s="70" t="s">
        <v>142</v>
      </c>
      <c r="AQ2152" s="70" t="str">
        <f t="shared" ref="AQ2152:AQ2171" si="321">CONCATENATE(AO2152,AP2152)</f>
        <v>2041.</v>
      </c>
      <c r="AS2152" s="70"/>
      <c r="AV2152" s="114"/>
    </row>
    <row r="2153" spans="1:157" ht="22.5" customHeight="1" x14ac:dyDescent="0.25">
      <c r="A2153" s="93" t="str">
        <f t="shared" si="320"/>
        <v>2042.</v>
      </c>
      <c r="B2153" s="93">
        <v>5053</v>
      </c>
      <c r="C2153" s="222" t="s">
        <v>1296</v>
      </c>
      <c r="D2153" s="4">
        <v>2004</v>
      </c>
      <c r="E2153" s="4" t="s">
        <v>23</v>
      </c>
      <c r="F2153" s="4" t="s">
        <v>24</v>
      </c>
      <c r="G2153" s="4">
        <v>4</v>
      </c>
      <c r="H2153" s="4">
        <v>2</v>
      </c>
      <c r="I2153" s="18">
        <v>1896.4</v>
      </c>
      <c r="J2153" s="18">
        <v>1168.7</v>
      </c>
      <c r="K2153" s="18">
        <v>1168.7</v>
      </c>
      <c r="L2153" s="4">
        <v>46</v>
      </c>
      <c r="M2153" s="11">
        <f t="shared" si="319"/>
        <v>270433.23</v>
      </c>
      <c r="N2153" s="6"/>
      <c r="O2153" s="6"/>
      <c r="P2153" s="6"/>
      <c r="Q2153" s="11">
        <f t="shared" si="318"/>
        <v>270433.23</v>
      </c>
      <c r="R2153" s="11">
        <v>270433.23</v>
      </c>
      <c r="S2153" s="124"/>
      <c r="T2153" s="125"/>
      <c r="U2153" s="11"/>
      <c r="V2153" s="11"/>
      <c r="W2153" s="125"/>
      <c r="X2153" s="125"/>
      <c r="Y2153" s="125"/>
      <c r="Z2153" s="125"/>
      <c r="AA2153" s="125"/>
      <c r="AB2153" s="125"/>
      <c r="AC2153" s="126"/>
      <c r="AD2153" s="126"/>
      <c r="AE2153" s="11"/>
      <c r="AF2153" s="214"/>
      <c r="AG2153" s="29" t="s">
        <v>197</v>
      </c>
      <c r="AH2153" s="118"/>
      <c r="AI2153" s="164"/>
      <c r="AJ2153" s="89" t="s">
        <v>1399</v>
      </c>
      <c r="AK2153" s="89"/>
      <c r="AL2153" s="89"/>
      <c r="AM2153" s="89"/>
      <c r="AN2153" s="89"/>
      <c r="AO2153" s="70">
        <f>MAX(AO$26:AO2152)+1</f>
        <v>2042</v>
      </c>
      <c r="AP2153" s="70" t="s">
        <v>142</v>
      </c>
      <c r="AQ2153" s="70" t="str">
        <f t="shared" si="321"/>
        <v>2042.</v>
      </c>
    </row>
    <row r="2154" spans="1:157" ht="23.25" customHeight="1" x14ac:dyDescent="0.25">
      <c r="A2154" s="93" t="str">
        <f t="shared" si="320"/>
        <v>2043.</v>
      </c>
      <c r="B2154" s="257">
        <v>4877</v>
      </c>
      <c r="C2154" s="230" t="s">
        <v>1449</v>
      </c>
      <c r="D2154" s="137">
        <v>2011</v>
      </c>
      <c r="E2154" s="190" t="s">
        <v>23</v>
      </c>
      <c r="F2154" s="137" t="s">
        <v>24</v>
      </c>
      <c r="G2154" s="191">
        <v>6</v>
      </c>
      <c r="H2154" s="191">
        <v>7</v>
      </c>
      <c r="I2154" s="192">
        <v>4154</v>
      </c>
      <c r="J2154" s="192">
        <v>6574.3</v>
      </c>
      <c r="K2154" s="192">
        <v>5811.1</v>
      </c>
      <c r="L2154" s="193">
        <v>243</v>
      </c>
      <c r="M2154" s="11">
        <f t="shared" si="319"/>
        <v>2956334.0700000003</v>
      </c>
      <c r="N2154" s="140"/>
      <c r="O2154" s="194"/>
      <c r="P2154" s="140"/>
      <c r="Q2154" s="140">
        <f t="shared" si="318"/>
        <v>2956334.0700000003</v>
      </c>
      <c r="R2154" s="140">
        <f>376055+996459</f>
        <v>1372514</v>
      </c>
      <c r="S2154" s="195"/>
      <c r="T2154" s="140"/>
      <c r="U2154" s="140"/>
      <c r="V2154" s="140"/>
      <c r="W2154" s="140"/>
      <c r="X2154" s="140"/>
      <c r="Y2154" s="140"/>
      <c r="Z2154" s="140"/>
      <c r="AA2154" s="140">
        <v>660</v>
      </c>
      <c r="AB2154" s="140">
        <v>1583820.07</v>
      </c>
      <c r="AC2154" s="140"/>
      <c r="AD2154" s="140"/>
      <c r="AE2154" s="140"/>
      <c r="AF2154" s="196"/>
      <c r="AG2154" s="29" t="s">
        <v>197</v>
      </c>
      <c r="AH2154" s="118"/>
      <c r="AI2154" s="170"/>
      <c r="AJ2154" s="182" t="s">
        <v>1402</v>
      </c>
      <c r="AK2154" s="182"/>
      <c r="AL2154" s="182"/>
      <c r="AM2154" s="182"/>
      <c r="AN2154" s="182"/>
      <c r="AO2154" s="70">
        <f>MAX(AO$26:AO2153)+1</f>
        <v>2043</v>
      </c>
      <c r="AP2154" s="70" t="s">
        <v>142</v>
      </c>
      <c r="AQ2154" s="70" t="str">
        <f t="shared" si="321"/>
        <v>2043.</v>
      </c>
      <c r="AR2154" s="154"/>
      <c r="AS2154" s="128"/>
      <c r="AT2154" s="88"/>
      <c r="AU2154" s="88"/>
      <c r="AV2154" s="88"/>
      <c r="AW2154" s="88"/>
      <c r="AX2154" s="88"/>
      <c r="AY2154" s="88"/>
      <c r="AZ2154" s="88"/>
      <c r="BA2154" s="88"/>
      <c r="BB2154" s="88"/>
      <c r="BC2154" s="88"/>
      <c r="BD2154" s="88"/>
      <c r="BE2154" s="88"/>
      <c r="BF2154" s="88"/>
      <c r="BG2154" s="88"/>
      <c r="BH2154" s="88"/>
      <c r="BI2154" s="88"/>
      <c r="BJ2154" s="88"/>
      <c r="BK2154" s="88"/>
      <c r="BL2154" s="88"/>
      <c r="BM2154" s="88"/>
      <c r="BN2154" s="88"/>
      <c r="BO2154" s="88"/>
      <c r="BP2154" s="88"/>
      <c r="BQ2154" s="88"/>
      <c r="BR2154" s="88"/>
      <c r="BS2154" s="88"/>
      <c r="BT2154" s="88"/>
      <c r="BU2154" s="88"/>
      <c r="BV2154" s="88"/>
      <c r="BW2154" s="88"/>
      <c r="BX2154" s="88"/>
      <c r="BY2154" s="88"/>
      <c r="BZ2154" s="88"/>
      <c r="CA2154" s="88"/>
      <c r="CB2154" s="88"/>
      <c r="CC2154" s="88"/>
      <c r="CD2154" s="88"/>
      <c r="CE2154" s="88"/>
      <c r="CF2154" s="88"/>
      <c r="CG2154" s="88"/>
      <c r="CH2154" s="88"/>
      <c r="CI2154" s="88"/>
      <c r="CJ2154" s="88"/>
      <c r="CK2154" s="88"/>
      <c r="CL2154" s="88"/>
      <c r="CM2154" s="88"/>
      <c r="CN2154" s="88"/>
      <c r="CO2154" s="88"/>
      <c r="CP2154" s="88"/>
      <c r="CQ2154" s="88"/>
      <c r="CR2154" s="88"/>
      <c r="CS2154" s="88"/>
      <c r="CT2154" s="88"/>
      <c r="CU2154" s="88"/>
      <c r="CV2154" s="88"/>
      <c r="CW2154" s="88"/>
      <c r="CX2154" s="88"/>
      <c r="CY2154" s="88"/>
      <c r="CZ2154" s="88"/>
      <c r="DA2154" s="88"/>
      <c r="DB2154" s="88"/>
      <c r="DC2154" s="88"/>
      <c r="DD2154" s="88"/>
      <c r="DE2154" s="88"/>
      <c r="DF2154" s="88"/>
      <c r="DG2154" s="88"/>
      <c r="DH2154" s="88"/>
      <c r="DI2154" s="88"/>
      <c r="DJ2154" s="88"/>
      <c r="DK2154" s="88"/>
      <c r="DL2154" s="88"/>
      <c r="DM2154" s="88"/>
      <c r="DN2154" s="88"/>
      <c r="DO2154" s="88"/>
      <c r="DP2154" s="88"/>
      <c r="DQ2154" s="88"/>
      <c r="DR2154" s="88"/>
      <c r="DS2154" s="88"/>
      <c r="DT2154" s="88"/>
      <c r="DU2154" s="88"/>
      <c r="DV2154" s="88"/>
      <c r="DW2154" s="88"/>
      <c r="DX2154" s="88"/>
      <c r="DY2154" s="88"/>
      <c r="DZ2154" s="88"/>
      <c r="EA2154" s="88"/>
      <c r="EB2154" s="88"/>
      <c r="EC2154" s="88"/>
      <c r="ED2154" s="88"/>
      <c r="EE2154" s="88"/>
      <c r="EF2154" s="88"/>
      <c r="EG2154" s="88"/>
      <c r="EH2154" s="88"/>
      <c r="EI2154" s="88"/>
      <c r="EJ2154" s="88"/>
      <c r="EK2154" s="88"/>
      <c r="EL2154" s="88"/>
      <c r="EM2154" s="88"/>
      <c r="EN2154" s="88"/>
      <c r="EO2154" s="88"/>
      <c r="EP2154" s="88"/>
      <c r="EQ2154" s="88"/>
      <c r="ER2154" s="88"/>
      <c r="ES2154" s="88"/>
      <c r="ET2154" s="88"/>
      <c r="EU2154" s="88"/>
      <c r="EV2154" s="88"/>
      <c r="EW2154" s="88"/>
      <c r="EX2154" s="88"/>
      <c r="EY2154" s="88"/>
      <c r="EZ2154" s="88"/>
      <c r="FA2154" s="88"/>
    </row>
    <row r="2155" spans="1:157" ht="22.5" customHeight="1" x14ac:dyDescent="0.25">
      <c r="A2155" s="93" t="str">
        <f t="shared" si="320"/>
        <v>2044.</v>
      </c>
      <c r="B2155" s="93">
        <v>4257</v>
      </c>
      <c r="C2155" s="220" t="s">
        <v>1464</v>
      </c>
      <c r="D2155" s="4">
        <v>1969</v>
      </c>
      <c r="E2155" s="9" t="s">
        <v>23</v>
      </c>
      <c r="F2155" s="4" t="s">
        <v>26</v>
      </c>
      <c r="G2155" s="10">
        <v>5</v>
      </c>
      <c r="H2155" s="10">
        <v>4</v>
      </c>
      <c r="I2155" s="11">
        <v>4215.8999999999996</v>
      </c>
      <c r="J2155" s="11">
        <v>3883</v>
      </c>
      <c r="K2155" s="11">
        <v>3883</v>
      </c>
      <c r="L2155" s="35">
        <v>179</v>
      </c>
      <c r="M2155" s="11">
        <f t="shared" si="319"/>
        <v>770032</v>
      </c>
      <c r="N2155" s="11"/>
      <c r="O2155" s="6"/>
      <c r="P2155" s="11"/>
      <c r="Q2155" s="11">
        <f t="shared" si="318"/>
        <v>770032</v>
      </c>
      <c r="R2155" s="11">
        <v>770032</v>
      </c>
      <c r="S2155" s="35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74"/>
      <c r="AG2155" s="29" t="s">
        <v>197</v>
      </c>
      <c r="AH2155" s="118"/>
      <c r="AI2155" s="95"/>
      <c r="AJ2155" s="89" t="s">
        <v>1405</v>
      </c>
      <c r="AK2155" s="182"/>
      <c r="AL2155" s="182"/>
      <c r="AM2155" s="182"/>
      <c r="AN2155" s="182"/>
      <c r="AO2155" s="70">
        <f>MAX(AO$26:AO2154)+1</f>
        <v>2044</v>
      </c>
      <c r="AP2155" s="70" t="s">
        <v>142</v>
      </c>
      <c r="AQ2155" s="70" t="str">
        <f t="shared" si="321"/>
        <v>2044.</v>
      </c>
      <c r="AS2155" s="70"/>
      <c r="AV2155" s="114"/>
    </row>
    <row r="2156" spans="1:157" ht="22.5" customHeight="1" x14ac:dyDescent="0.25">
      <c r="A2156" s="93" t="str">
        <f t="shared" si="320"/>
        <v>2045.</v>
      </c>
      <c r="B2156" s="93">
        <v>4587</v>
      </c>
      <c r="C2156" s="220" t="s">
        <v>1470</v>
      </c>
      <c r="D2156" s="4">
        <v>1969</v>
      </c>
      <c r="E2156" s="9" t="s">
        <v>23</v>
      </c>
      <c r="F2156" s="4" t="s">
        <v>24</v>
      </c>
      <c r="G2156" s="10">
        <v>5</v>
      </c>
      <c r="H2156" s="10">
        <v>6</v>
      </c>
      <c r="I2156" s="11">
        <v>4495.7</v>
      </c>
      <c r="J2156" s="11">
        <v>4495.7</v>
      </c>
      <c r="K2156" s="11">
        <v>4495.7</v>
      </c>
      <c r="L2156" s="35">
        <v>233</v>
      </c>
      <c r="M2156" s="11">
        <f t="shared" si="319"/>
        <v>1550000</v>
      </c>
      <c r="N2156" s="11"/>
      <c r="O2156" s="6"/>
      <c r="P2156" s="11"/>
      <c r="Q2156" s="11">
        <f t="shared" si="318"/>
        <v>1550000</v>
      </c>
      <c r="R2156" s="11">
        <v>1550000</v>
      </c>
      <c r="S2156" s="35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74"/>
      <c r="AG2156" s="29" t="s">
        <v>197</v>
      </c>
      <c r="AH2156" s="118"/>
      <c r="AI2156" s="95"/>
      <c r="AJ2156" s="182" t="s">
        <v>1395</v>
      </c>
      <c r="AK2156" s="182"/>
      <c r="AL2156" s="182"/>
      <c r="AM2156" s="182"/>
      <c r="AN2156" s="182"/>
      <c r="AO2156" s="70">
        <f>MAX(AO$26:AO2155)+1</f>
        <v>2045</v>
      </c>
      <c r="AP2156" s="70" t="s">
        <v>142</v>
      </c>
      <c r="AQ2156" s="70" t="str">
        <f t="shared" si="321"/>
        <v>2045.</v>
      </c>
      <c r="AS2156" s="70"/>
      <c r="AV2156" s="114"/>
    </row>
    <row r="2157" spans="1:157" ht="22.5" customHeight="1" x14ac:dyDescent="0.25">
      <c r="A2157" s="93" t="str">
        <f t="shared" si="320"/>
        <v>2046.</v>
      </c>
      <c r="B2157" s="93">
        <v>5425</v>
      </c>
      <c r="C2157" s="220" t="s">
        <v>1471</v>
      </c>
      <c r="D2157" s="4">
        <v>2005</v>
      </c>
      <c r="E2157" s="9" t="s">
        <v>23</v>
      </c>
      <c r="F2157" s="4" t="s">
        <v>24</v>
      </c>
      <c r="G2157" s="10">
        <v>10</v>
      </c>
      <c r="H2157" s="10">
        <v>4</v>
      </c>
      <c r="I2157" s="11">
        <v>9925.2000000000007</v>
      </c>
      <c r="J2157" s="11">
        <v>9620</v>
      </c>
      <c r="K2157" s="11">
        <v>9620</v>
      </c>
      <c r="L2157" s="35">
        <v>392</v>
      </c>
      <c r="M2157" s="11">
        <f t="shared" si="319"/>
        <v>5846414</v>
      </c>
      <c r="N2157" s="11"/>
      <c r="O2157" s="6"/>
      <c r="P2157" s="11"/>
      <c r="Q2157" s="11">
        <f t="shared" si="318"/>
        <v>5846414</v>
      </c>
      <c r="R2157" s="11"/>
      <c r="S2157" s="35"/>
      <c r="T2157" s="11"/>
      <c r="U2157" s="11">
        <v>1460</v>
      </c>
      <c r="V2157" s="11">
        <v>5846414</v>
      </c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74"/>
      <c r="AG2157" s="29" t="s">
        <v>197</v>
      </c>
      <c r="AH2157" s="118"/>
      <c r="AI2157" s="95"/>
      <c r="AJ2157" s="182"/>
      <c r="AK2157" s="182"/>
      <c r="AL2157" s="182"/>
      <c r="AM2157" s="182"/>
      <c r="AN2157" s="182"/>
      <c r="AO2157" s="70">
        <f>MAX(AO$26:AO2156)+1</f>
        <v>2046</v>
      </c>
      <c r="AP2157" s="70" t="s">
        <v>142</v>
      </c>
      <c r="AQ2157" s="70" t="str">
        <f t="shared" si="321"/>
        <v>2046.</v>
      </c>
      <c r="AS2157" s="70"/>
      <c r="AV2157" s="114"/>
    </row>
    <row r="2158" spans="1:157" ht="22.5" customHeight="1" x14ac:dyDescent="0.25">
      <c r="A2158" s="93" t="str">
        <f t="shared" si="320"/>
        <v>2047.</v>
      </c>
      <c r="B2158" s="93">
        <v>5196</v>
      </c>
      <c r="C2158" s="220" t="s">
        <v>1083</v>
      </c>
      <c r="D2158" s="4">
        <v>1982</v>
      </c>
      <c r="E2158" s="9" t="s">
        <v>23</v>
      </c>
      <c r="F2158" s="4" t="s">
        <v>26</v>
      </c>
      <c r="G2158" s="10">
        <v>5</v>
      </c>
      <c r="H2158" s="10">
        <v>2</v>
      </c>
      <c r="I2158" s="11">
        <v>2368.1999999999998</v>
      </c>
      <c r="J2158" s="11">
        <v>2195.1999999999998</v>
      </c>
      <c r="K2158" s="11">
        <v>2195.1999999999998</v>
      </c>
      <c r="L2158" s="35">
        <v>108</v>
      </c>
      <c r="M2158" s="11">
        <f t="shared" si="319"/>
        <v>833333</v>
      </c>
      <c r="N2158" s="11"/>
      <c r="O2158" s="6"/>
      <c r="P2158" s="11"/>
      <c r="Q2158" s="11">
        <f t="shared" ref="Q2158:Q2169" si="322">M2158</f>
        <v>833333</v>
      </c>
      <c r="R2158" s="11">
        <v>833333</v>
      </c>
      <c r="S2158" s="35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74"/>
      <c r="AG2158" s="29" t="s">
        <v>197</v>
      </c>
      <c r="AH2158" s="118"/>
      <c r="AI2158" s="95"/>
      <c r="AJ2158" s="182" t="s">
        <v>1393</v>
      </c>
      <c r="AK2158" s="182"/>
      <c r="AL2158" s="182"/>
      <c r="AM2158" s="182"/>
      <c r="AN2158" s="182"/>
      <c r="AO2158" s="70">
        <f>MAX(AO$26:AO2157)+1</f>
        <v>2047</v>
      </c>
      <c r="AP2158" s="70" t="s">
        <v>142</v>
      </c>
      <c r="AQ2158" s="70" t="str">
        <f t="shared" si="321"/>
        <v>2047.</v>
      </c>
      <c r="AS2158" s="70"/>
      <c r="AV2158" s="114"/>
    </row>
    <row r="2159" spans="1:157" ht="22.5" customHeight="1" x14ac:dyDescent="0.25">
      <c r="A2159" s="93" t="str">
        <f t="shared" si="320"/>
        <v>2048.</v>
      </c>
      <c r="B2159" s="93">
        <v>4345</v>
      </c>
      <c r="C2159" s="220" t="s">
        <v>1472</v>
      </c>
      <c r="D2159" s="4">
        <v>1972</v>
      </c>
      <c r="E2159" s="9" t="s">
        <v>23</v>
      </c>
      <c r="F2159" s="4" t="s">
        <v>24</v>
      </c>
      <c r="G2159" s="10">
        <v>5</v>
      </c>
      <c r="H2159" s="10">
        <v>3</v>
      </c>
      <c r="I2159" s="11">
        <v>3331.5</v>
      </c>
      <c r="J2159" s="11">
        <v>2685.9</v>
      </c>
      <c r="K2159" s="11">
        <v>2685.9</v>
      </c>
      <c r="L2159" s="35">
        <v>153</v>
      </c>
      <c r="M2159" s="11">
        <f t="shared" si="319"/>
        <v>1913999.8</v>
      </c>
      <c r="N2159" s="11"/>
      <c r="O2159" s="6"/>
      <c r="P2159" s="11"/>
      <c r="Q2159" s="11">
        <f t="shared" si="322"/>
        <v>1913999.8</v>
      </c>
      <c r="R2159" s="11"/>
      <c r="S2159" s="35"/>
      <c r="T2159" s="11"/>
      <c r="U2159" s="11">
        <v>1011</v>
      </c>
      <c r="V2159" s="11">
        <v>1913999.8</v>
      </c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74"/>
      <c r="AG2159" s="29" t="s">
        <v>197</v>
      </c>
      <c r="AH2159" s="118"/>
      <c r="AI2159" s="95"/>
      <c r="AJ2159" s="182"/>
      <c r="AK2159" s="182"/>
      <c r="AL2159" s="182"/>
      <c r="AM2159" s="182"/>
      <c r="AN2159" s="182"/>
      <c r="AO2159" s="70">
        <f>MAX(AO$26:AO2158)+1</f>
        <v>2048</v>
      </c>
      <c r="AP2159" s="70" t="s">
        <v>142</v>
      </c>
      <c r="AQ2159" s="70" t="str">
        <f t="shared" si="321"/>
        <v>2048.</v>
      </c>
      <c r="AS2159" s="70"/>
      <c r="AV2159" s="114"/>
    </row>
    <row r="2160" spans="1:157" ht="22.5" customHeight="1" x14ac:dyDescent="0.25">
      <c r="A2160" s="93" t="str">
        <f t="shared" si="320"/>
        <v>2049.</v>
      </c>
      <c r="B2160" s="93">
        <v>5415</v>
      </c>
      <c r="C2160" s="220" t="s">
        <v>1473</v>
      </c>
      <c r="D2160" s="4">
        <v>1985</v>
      </c>
      <c r="E2160" s="9" t="s">
        <v>23</v>
      </c>
      <c r="F2160" s="4" t="s">
        <v>24</v>
      </c>
      <c r="G2160" s="10">
        <v>9</v>
      </c>
      <c r="H2160" s="10">
        <v>1</v>
      </c>
      <c r="I2160" s="11">
        <v>3657.7000000000003</v>
      </c>
      <c r="J2160" s="11">
        <v>3562.4</v>
      </c>
      <c r="K2160" s="11">
        <v>3562.4</v>
      </c>
      <c r="L2160" s="35">
        <v>181</v>
      </c>
      <c r="M2160" s="11">
        <f t="shared" si="319"/>
        <v>2016128.91</v>
      </c>
      <c r="N2160" s="11"/>
      <c r="O2160" s="6"/>
      <c r="P2160" s="11"/>
      <c r="Q2160" s="11">
        <f t="shared" si="322"/>
        <v>2016128.91</v>
      </c>
      <c r="R2160" s="11">
        <v>1600000</v>
      </c>
      <c r="S2160" s="35"/>
      <c r="T2160" s="11"/>
      <c r="U2160" s="11"/>
      <c r="V2160" s="11"/>
      <c r="W2160" s="11"/>
      <c r="X2160" s="11"/>
      <c r="Y2160" s="11">
        <v>292.85000000000002</v>
      </c>
      <c r="Z2160" s="11">
        <v>416128.91</v>
      </c>
      <c r="AA2160" s="11"/>
      <c r="AB2160" s="11"/>
      <c r="AC2160" s="11"/>
      <c r="AD2160" s="11"/>
      <c r="AE2160" s="11"/>
      <c r="AF2160" s="74"/>
      <c r="AG2160" s="29" t="s">
        <v>197</v>
      </c>
      <c r="AH2160" s="118"/>
      <c r="AI2160" s="95"/>
      <c r="AJ2160" s="182" t="s">
        <v>1399</v>
      </c>
      <c r="AK2160" s="182"/>
      <c r="AL2160" s="182"/>
      <c r="AM2160" s="182"/>
      <c r="AN2160" s="182"/>
      <c r="AO2160" s="70">
        <f>MAX(AO$26:AO2159)+1</f>
        <v>2049</v>
      </c>
      <c r="AP2160" s="70" t="s">
        <v>142</v>
      </c>
      <c r="AQ2160" s="70" t="str">
        <f t="shared" si="321"/>
        <v>2049.</v>
      </c>
      <c r="AS2160" s="70"/>
      <c r="AV2160" s="114"/>
    </row>
    <row r="2161" spans="1:48" ht="22.5" customHeight="1" x14ac:dyDescent="0.25">
      <c r="A2161" s="93" t="str">
        <f t="shared" si="320"/>
        <v>2050.</v>
      </c>
      <c r="B2161" s="93">
        <v>4679</v>
      </c>
      <c r="C2161" s="220" t="s">
        <v>1474</v>
      </c>
      <c r="D2161" s="4">
        <v>2007</v>
      </c>
      <c r="E2161" s="9" t="s">
        <v>23</v>
      </c>
      <c r="F2161" s="4" t="s">
        <v>26</v>
      </c>
      <c r="G2161" s="10">
        <v>5</v>
      </c>
      <c r="H2161" s="10">
        <v>3</v>
      </c>
      <c r="I2161" s="11">
        <v>3171.4</v>
      </c>
      <c r="J2161" s="11">
        <v>3115.7000000000003</v>
      </c>
      <c r="K2161" s="11">
        <v>3115.7000000000003</v>
      </c>
      <c r="L2161" s="35">
        <v>133</v>
      </c>
      <c r="M2161" s="11">
        <f t="shared" si="319"/>
        <v>1651625</v>
      </c>
      <c r="N2161" s="11"/>
      <c r="O2161" s="6"/>
      <c r="P2161" s="11"/>
      <c r="Q2161" s="11">
        <f t="shared" si="322"/>
        <v>1651625</v>
      </c>
      <c r="R2161" s="11"/>
      <c r="S2161" s="35"/>
      <c r="T2161" s="11"/>
      <c r="U2161" s="11"/>
      <c r="V2161" s="11"/>
      <c r="W2161" s="11"/>
      <c r="X2161" s="11"/>
      <c r="Y2161" s="11">
        <v>699.02</v>
      </c>
      <c r="Z2161" s="11">
        <v>1241625</v>
      </c>
      <c r="AA2161" s="11"/>
      <c r="AB2161" s="11"/>
      <c r="AC2161" s="11"/>
      <c r="AD2161" s="11"/>
      <c r="AE2161" s="11">
        <v>410000</v>
      </c>
      <c r="AF2161" s="74"/>
      <c r="AG2161" s="29" t="s">
        <v>197</v>
      </c>
      <c r="AH2161" s="118"/>
      <c r="AI2161" s="95"/>
      <c r="AJ2161" s="182"/>
      <c r="AK2161" s="182"/>
      <c r="AL2161" s="182"/>
      <c r="AM2161" s="182"/>
      <c r="AN2161" s="182"/>
      <c r="AO2161" s="70">
        <f>MAX(AO$26:AO2160)+1</f>
        <v>2050</v>
      </c>
      <c r="AP2161" s="70" t="s">
        <v>142</v>
      </c>
      <c r="AQ2161" s="70" t="str">
        <f t="shared" si="321"/>
        <v>2050.</v>
      </c>
      <c r="AS2161" s="70"/>
      <c r="AV2161" s="114"/>
    </row>
    <row r="2162" spans="1:48" ht="22.5" customHeight="1" x14ac:dyDescent="0.25">
      <c r="A2162" s="93" t="str">
        <f t="shared" si="320"/>
        <v>2051.</v>
      </c>
      <c r="B2162" s="93">
        <v>5238</v>
      </c>
      <c r="C2162" s="220" t="s">
        <v>1477</v>
      </c>
      <c r="D2162" s="4">
        <v>1984</v>
      </c>
      <c r="E2162" s="9" t="s">
        <v>23</v>
      </c>
      <c r="F2162" s="4" t="s">
        <v>26</v>
      </c>
      <c r="G2162" s="10">
        <v>9</v>
      </c>
      <c r="H2162" s="10">
        <v>7</v>
      </c>
      <c r="I2162" s="11">
        <v>13075.800000000001</v>
      </c>
      <c r="J2162" s="11">
        <v>12821.7</v>
      </c>
      <c r="K2162" s="11">
        <v>12821.7</v>
      </c>
      <c r="L2162" s="35">
        <v>636</v>
      </c>
      <c r="M2162" s="11">
        <f t="shared" si="319"/>
        <v>7208566</v>
      </c>
      <c r="N2162" s="11"/>
      <c r="O2162" s="6"/>
      <c r="P2162" s="11"/>
      <c r="Q2162" s="11">
        <f t="shared" si="322"/>
        <v>7208566</v>
      </c>
      <c r="R2162" s="11">
        <f>534162+1992391</f>
        <v>2526553</v>
      </c>
      <c r="S2162" s="35"/>
      <c r="T2162" s="11"/>
      <c r="U2162" s="11"/>
      <c r="V2162" s="11"/>
      <c r="W2162" s="11"/>
      <c r="X2162" s="11"/>
      <c r="Y2162" s="11">
        <v>4930</v>
      </c>
      <c r="Z2162" s="11">
        <v>4682013</v>
      </c>
      <c r="AA2162" s="11"/>
      <c r="AB2162" s="11"/>
      <c r="AC2162" s="11"/>
      <c r="AD2162" s="11"/>
      <c r="AE2162" s="11"/>
      <c r="AF2162" s="74"/>
      <c r="AG2162" s="29" t="s">
        <v>197</v>
      </c>
      <c r="AH2162" s="118"/>
      <c r="AI2162" s="95"/>
      <c r="AJ2162" s="182" t="s">
        <v>2352</v>
      </c>
      <c r="AK2162" s="182"/>
      <c r="AL2162" s="182"/>
      <c r="AM2162" s="182"/>
      <c r="AN2162" s="182"/>
      <c r="AO2162" s="70">
        <f>MAX(AO$26:AO2161)+1</f>
        <v>2051</v>
      </c>
      <c r="AP2162" s="70" t="s">
        <v>142</v>
      </c>
      <c r="AQ2162" s="70" t="str">
        <f t="shared" si="321"/>
        <v>2051.</v>
      </c>
      <c r="AS2162" s="70"/>
      <c r="AV2162" s="114"/>
    </row>
    <row r="2163" spans="1:48" ht="22.5" customHeight="1" x14ac:dyDescent="0.25">
      <c r="A2163" s="93" t="str">
        <f t="shared" si="320"/>
        <v>2052.</v>
      </c>
      <c r="B2163" s="93">
        <v>4804</v>
      </c>
      <c r="C2163" s="220" t="s">
        <v>1478</v>
      </c>
      <c r="D2163" s="4">
        <v>1971</v>
      </c>
      <c r="E2163" s="9" t="s">
        <v>23</v>
      </c>
      <c r="F2163" s="4" t="s">
        <v>24</v>
      </c>
      <c r="G2163" s="10">
        <v>5</v>
      </c>
      <c r="H2163" s="10">
        <v>6</v>
      </c>
      <c r="I2163" s="11">
        <v>4725.2</v>
      </c>
      <c r="J2163" s="11">
        <v>4230.2</v>
      </c>
      <c r="K2163" s="11">
        <v>4230.2</v>
      </c>
      <c r="L2163" s="35">
        <v>217</v>
      </c>
      <c r="M2163" s="11">
        <f t="shared" si="319"/>
        <v>2200000</v>
      </c>
      <c r="N2163" s="11"/>
      <c r="O2163" s="6"/>
      <c r="P2163" s="11"/>
      <c r="Q2163" s="11">
        <f t="shared" si="322"/>
        <v>2200000</v>
      </c>
      <c r="R2163" s="11">
        <v>2200000</v>
      </c>
      <c r="S2163" s="35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74"/>
      <c r="AG2163" s="29" t="s">
        <v>197</v>
      </c>
      <c r="AH2163" s="118"/>
      <c r="AI2163" s="95"/>
      <c r="AJ2163" s="182" t="s">
        <v>1393</v>
      </c>
      <c r="AK2163" s="182"/>
      <c r="AL2163" s="182"/>
      <c r="AM2163" s="182"/>
      <c r="AN2163" s="182"/>
      <c r="AO2163" s="70">
        <f>MAX(AO$26:AO2162)+1</f>
        <v>2052</v>
      </c>
      <c r="AP2163" s="70" t="s">
        <v>142</v>
      </c>
      <c r="AQ2163" s="70" t="str">
        <f t="shared" si="321"/>
        <v>2052.</v>
      </c>
      <c r="AS2163" s="70"/>
      <c r="AV2163" s="114"/>
    </row>
    <row r="2164" spans="1:48" ht="22.5" customHeight="1" x14ac:dyDescent="0.25">
      <c r="A2164" s="93" t="str">
        <f t="shared" si="320"/>
        <v>2053.</v>
      </c>
      <c r="B2164" s="93">
        <v>4843</v>
      </c>
      <c r="C2164" s="220" t="s">
        <v>1479</v>
      </c>
      <c r="D2164" s="4">
        <v>1967</v>
      </c>
      <c r="E2164" s="9" t="s">
        <v>23</v>
      </c>
      <c r="F2164" s="4" t="s">
        <v>26</v>
      </c>
      <c r="G2164" s="10">
        <v>5</v>
      </c>
      <c r="H2164" s="10">
        <v>4</v>
      </c>
      <c r="I2164" s="11">
        <v>3926.7</v>
      </c>
      <c r="J2164" s="11">
        <v>3925.1</v>
      </c>
      <c r="K2164" s="11">
        <v>3925.1</v>
      </c>
      <c r="L2164" s="35">
        <v>210</v>
      </c>
      <c r="M2164" s="11">
        <f t="shared" si="319"/>
        <v>2685614.38</v>
      </c>
      <c r="N2164" s="11"/>
      <c r="O2164" s="6"/>
      <c r="P2164" s="11"/>
      <c r="Q2164" s="11">
        <f t="shared" si="322"/>
        <v>2685614.38</v>
      </c>
      <c r="R2164" s="11">
        <f>1104214+1581400.38</f>
        <v>2685614.38</v>
      </c>
      <c r="S2164" s="35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74"/>
      <c r="AG2164" s="29" t="s">
        <v>197</v>
      </c>
      <c r="AH2164" s="118"/>
      <c r="AI2164" s="95"/>
      <c r="AJ2164" s="182" t="s">
        <v>1409</v>
      </c>
      <c r="AK2164" s="182"/>
      <c r="AL2164" s="182"/>
      <c r="AM2164" s="182"/>
      <c r="AN2164" s="182"/>
      <c r="AO2164" s="70">
        <f>MAX(AO$26:AO2163)+1</f>
        <v>2053</v>
      </c>
      <c r="AP2164" s="70" t="s">
        <v>142</v>
      </c>
      <c r="AQ2164" s="70" t="str">
        <f t="shared" si="321"/>
        <v>2053.</v>
      </c>
      <c r="AS2164" s="70"/>
      <c r="AV2164" s="114"/>
    </row>
    <row r="2165" spans="1:48" ht="22.5" customHeight="1" x14ac:dyDescent="0.25">
      <c r="A2165" s="93" t="str">
        <f t="shared" si="320"/>
        <v>2054.</v>
      </c>
      <c r="B2165" s="93">
        <v>4754</v>
      </c>
      <c r="C2165" s="220" t="s">
        <v>1480</v>
      </c>
      <c r="D2165" s="4">
        <v>1986</v>
      </c>
      <c r="E2165" s="9" t="s">
        <v>23</v>
      </c>
      <c r="F2165" s="4" t="s">
        <v>26</v>
      </c>
      <c r="G2165" s="10">
        <v>9</v>
      </c>
      <c r="H2165" s="10">
        <v>7</v>
      </c>
      <c r="I2165" s="11">
        <v>13605.2</v>
      </c>
      <c r="J2165" s="11">
        <v>13470.1</v>
      </c>
      <c r="K2165" s="11">
        <v>13430.4</v>
      </c>
      <c r="L2165" s="35">
        <v>652</v>
      </c>
      <c r="M2165" s="11">
        <f t="shared" si="319"/>
        <v>10160000</v>
      </c>
      <c r="N2165" s="11"/>
      <c r="O2165" s="6"/>
      <c r="P2165" s="11"/>
      <c r="Q2165" s="11">
        <f t="shared" si="322"/>
        <v>10160000</v>
      </c>
      <c r="R2165" s="11"/>
      <c r="S2165" s="35">
        <v>4</v>
      </c>
      <c r="T2165" s="11">
        <v>9960000</v>
      </c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74">
        <v>200000</v>
      </c>
      <c r="AG2165" s="29" t="s">
        <v>197</v>
      </c>
      <c r="AH2165" s="118"/>
      <c r="AI2165" s="95"/>
      <c r="AJ2165" s="182"/>
      <c r="AK2165" s="182"/>
      <c r="AL2165" s="182"/>
      <c r="AM2165" s="182"/>
      <c r="AN2165" s="182"/>
      <c r="AO2165" s="70">
        <f>MAX(AO$26:AO2164)+1</f>
        <v>2054</v>
      </c>
      <c r="AP2165" s="70" t="s">
        <v>142</v>
      </c>
      <c r="AQ2165" s="70" t="str">
        <f t="shared" si="321"/>
        <v>2054.</v>
      </c>
      <c r="AS2165" s="70"/>
      <c r="AV2165" s="114"/>
    </row>
    <row r="2166" spans="1:48" ht="22.5" customHeight="1" x14ac:dyDescent="0.25">
      <c r="A2166" s="93" t="str">
        <f t="shared" si="320"/>
        <v>2055.</v>
      </c>
      <c r="B2166" s="93">
        <v>5426</v>
      </c>
      <c r="C2166" s="220" t="s">
        <v>1481</v>
      </c>
      <c r="D2166" s="4">
        <v>1981</v>
      </c>
      <c r="E2166" s="9" t="s">
        <v>23</v>
      </c>
      <c r="F2166" s="4" t="s">
        <v>24</v>
      </c>
      <c r="G2166" s="10">
        <v>9</v>
      </c>
      <c r="H2166" s="10">
        <v>6</v>
      </c>
      <c r="I2166" s="11">
        <v>10934.91</v>
      </c>
      <c r="J2166" s="11">
        <v>10359.91</v>
      </c>
      <c r="K2166" s="11">
        <v>10359.91</v>
      </c>
      <c r="L2166" s="35">
        <v>598</v>
      </c>
      <c r="M2166" s="11">
        <f t="shared" si="319"/>
        <v>6208784</v>
      </c>
      <c r="N2166" s="11"/>
      <c r="O2166" s="6"/>
      <c r="P2166" s="11"/>
      <c r="Q2166" s="11">
        <f t="shared" si="322"/>
        <v>6208784</v>
      </c>
      <c r="R2166" s="11"/>
      <c r="S2166" s="35"/>
      <c r="T2166" s="11"/>
      <c r="U2166" s="11"/>
      <c r="V2166" s="11"/>
      <c r="W2166" s="11"/>
      <c r="X2166" s="11"/>
      <c r="Y2166" s="11">
        <v>2765.4013038857879</v>
      </c>
      <c r="Z2166" s="11">
        <v>6208784</v>
      </c>
      <c r="AA2166" s="11"/>
      <c r="AB2166" s="11"/>
      <c r="AC2166" s="11"/>
      <c r="AD2166" s="11"/>
      <c r="AE2166" s="11"/>
      <c r="AF2166" s="74"/>
      <c r="AG2166" s="29" t="s">
        <v>197</v>
      </c>
      <c r="AH2166" s="118"/>
      <c r="AI2166" s="95"/>
      <c r="AJ2166" s="182"/>
      <c r="AK2166" s="182"/>
      <c r="AL2166" s="182"/>
      <c r="AM2166" s="182"/>
      <c r="AN2166" s="182"/>
      <c r="AO2166" s="70">
        <f>MAX(AO$26:AO2165)+1</f>
        <v>2055</v>
      </c>
      <c r="AP2166" s="70" t="s">
        <v>142</v>
      </c>
      <c r="AQ2166" s="70" t="str">
        <f t="shared" si="321"/>
        <v>2055.</v>
      </c>
      <c r="AS2166" s="70"/>
      <c r="AV2166" s="114"/>
    </row>
    <row r="2167" spans="1:48" ht="22.5" customHeight="1" x14ac:dyDescent="0.25">
      <c r="A2167" s="93" t="str">
        <f t="shared" si="320"/>
        <v>2056.</v>
      </c>
      <c r="B2167" s="93">
        <v>4798</v>
      </c>
      <c r="C2167" s="220" t="s">
        <v>1482</v>
      </c>
      <c r="D2167" s="4">
        <v>2007</v>
      </c>
      <c r="E2167" s="9" t="s">
        <v>23</v>
      </c>
      <c r="F2167" s="4" t="s">
        <v>24</v>
      </c>
      <c r="G2167" s="10">
        <v>9</v>
      </c>
      <c r="H2167" s="10">
        <v>2</v>
      </c>
      <c r="I2167" s="11">
        <v>6873.7</v>
      </c>
      <c r="J2167" s="11">
        <v>6124</v>
      </c>
      <c r="K2167" s="11">
        <v>6124</v>
      </c>
      <c r="L2167" s="35">
        <v>189</v>
      </c>
      <c r="M2167" s="11">
        <f t="shared" si="319"/>
        <v>1683873</v>
      </c>
      <c r="N2167" s="11"/>
      <c r="O2167" s="6"/>
      <c r="P2167" s="11"/>
      <c r="Q2167" s="11">
        <f t="shared" si="322"/>
        <v>1683873</v>
      </c>
      <c r="R2167" s="11">
        <v>1683873</v>
      </c>
      <c r="S2167" s="35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74"/>
      <c r="AG2167" s="29" t="s">
        <v>197</v>
      </c>
      <c r="AH2167" s="118"/>
      <c r="AI2167" s="95"/>
      <c r="AJ2167" s="182" t="s">
        <v>1399</v>
      </c>
      <c r="AK2167" s="182"/>
      <c r="AL2167" s="182"/>
      <c r="AM2167" s="182"/>
      <c r="AN2167" s="182"/>
      <c r="AO2167" s="70">
        <f>MAX(AO$26:AO2166)+1</f>
        <v>2056</v>
      </c>
      <c r="AP2167" s="70" t="s">
        <v>142</v>
      </c>
      <c r="AQ2167" s="70" t="str">
        <f t="shared" si="321"/>
        <v>2056.</v>
      </c>
      <c r="AS2167" s="70"/>
      <c r="AV2167" s="114"/>
    </row>
    <row r="2168" spans="1:48" ht="22.5" customHeight="1" x14ac:dyDescent="0.25">
      <c r="A2168" s="93" t="str">
        <f t="shared" si="320"/>
        <v>2057.</v>
      </c>
      <c r="B2168" s="93">
        <v>4710</v>
      </c>
      <c r="C2168" s="220" t="s">
        <v>1309</v>
      </c>
      <c r="D2168" s="4">
        <v>2004</v>
      </c>
      <c r="E2168" s="9" t="s">
        <v>23</v>
      </c>
      <c r="F2168" s="4" t="s">
        <v>26</v>
      </c>
      <c r="G2168" s="10">
        <v>9</v>
      </c>
      <c r="H2168" s="10">
        <v>4</v>
      </c>
      <c r="I2168" s="11">
        <v>8843.5999999999985</v>
      </c>
      <c r="J2168" s="11">
        <v>7560.3</v>
      </c>
      <c r="K2168" s="11">
        <v>7560.3</v>
      </c>
      <c r="L2168" s="35">
        <v>344</v>
      </c>
      <c r="M2168" s="11">
        <f t="shared" si="319"/>
        <v>3734400</v>
      </c>
      <c r="N2168" s="11"/>
      <c r="O2168" s="6"/>
      <c r="P2168" s="11"/>
      <c r="Q2168" s="11">
        <f t="shared" si="322"/>
        <v>3734400</v>
      </c>
      <c r="R2168" s="11"/>
      <c r="S2168" s="35"/>
      <c r="T2168" s="11"/>
      <c r="U2168" s="11"/>
      <c r="V2168" s="11"/>
      <c r="W2168" s="11"/>
      <c r="X2168" s="11"/>
      <c r="Y2168" s="11">
        <v>1430</v>
      </c>
      <c r="Z2168" s="11">
        <v>3734400</v>
      </c>
      <c r="AA2168" s="11"/>
      <c r="AB2168" s="11"/>
      <c r="AC2168" s="11"/>
      <c r="AD2168" s="11"/>
      <c r="AE2168" s="11"/>
      <c r="AF2168" s="74"/>
      <c r="AG2168" s="29" t="s">
        <v>197</v>
      </c>
      <c r="AH2168" s="118"/>
      <c r="AI2168" s="95"/>
      <c r="AJ2168" s="182"/>
      <c r="AK2168" s="182"/>
      <c r="AL2168" s="182"/>
      <c r="AM2168" s="182"/>
      <c r="AN2168" s="182"/>
      <c r="AO2168" s="70">
        <f>MAX(AO$26:AO2167)+1</f>
        <v>2057</v>
      </c>
      <c r="AP2168" s="70" t="s">
        <v>142</v>
      </c>
      <c r="AQ2168" s="70" t="str">
        <f t="shared" si="321"/>
        <v>2057.</v>
      </c>
      <c r="AS2168" s="70"/>
      <c r="AV2168" s="114"/>
    </row>
    <row r="2169" spans="1:48" ht="22.5" customHeight="1" x14ac:dyDescent="0.25">
      <c r="A2169" s="93" t="str">
        <f t="shared" si="320"/>
        <v>2058.</v>
      </c>
      <c r="B2169" s="93">
        <v>4531</v>
      </c>
      <c r="C2169" s="220" t="s">
        <v>2319</v>
      </c>
      <c r="D2169" s="4">
        <v>2013</v>
      </c>
      <c r="E2169" s="9" t="s">
        <v>23</v>
      </c>
      <c r="F2169" s="4" t="s">
        <v>24</v>
      </c>
      <c r="G2169" s="10">
        <v>2</v>
      </c>
      <c r="H2169" s="10">
        <v>1</v>
      </c>
      <c r="I2169" s="11">
        <v>2203.3000000000002</v>
      </c>
      <c r="J2169" s="11">
        <v>1864.4</v>
      </c>
      <c r="K2169" s="11">
        <v>1524.5</v>
      </c>
      <c r="L2169" s="35">
        <v>10</v>
      </c>
      <c r="M2169" s="11">
        <f t="shared" si="319"/>
        <v>234494</v>
      </c>
      <c r="N2169" s="11"/>
      <c r="O2169" s="6"/>
      <c r="P2169" s="11"/>
      <c r="Q2169" s="11">
        <f t="shared" si="322"/>
        <v>234494</v>
      </c>
      <c r="R2169" s="11"/>
      <c r="S2169" s="35"/>
      <c r="T2169" s="11"/>
      <c r="U2169" s="11"/>
      <c r="V2169" s="11"/>
      <c r="W2169" s="11"/>
      <c r="X2169" s="11"/>
      <c r="Y2169" s="11"/>
      <c r="Z2169" s="11"/>
      <c r="AA2169" s="11">
        <v>67</v>
      </c>
      <c r="AB2169" s="11">
        <v>234494</v>
      </c>
      <c r="AC2169" s="11"/>
      <c r="AD2169" s="11"/>
      <c r="AE2169" s="11"/>
      <c r="AF2169" s="74"/>
      <c r="AG2169" s="29" t="s">
        <v>197</v>
      </c>
      <c r="AH2169" s="118"/>
      <c r="AI2169" s="95"/>
      <c r="AJ2169" s="182"/>
      <c r="AK2169" s="182"/>
      <c r="AL2169" s="182"/>
      <c r="AM2169" s="182"/>
      <c r="AN2169" s="182"/>
      <c r="AO2169" s="70">
        <f>MAX(AO$26:AO2168)+1</f>
        <v>2058</v>
      </c>
      <c r="AP2169" s="70" t="s">
        <v>142</v>
      </c>
      <c r="AQ2169" s="70" t="str">
        <f t="shared" si="321"/>
        <v>2058.</v>
      </c>
      <c r="AS2169" s="70"/>
      <c r="AV2169" s="114"/>
    </row>
    <row r="2170" spans="1:48" ht="22.5" customHeight="1" x14ac:dyDescent="0.25">
      <c r="A2170" s="93" t="str">
        <f t="shared" ref="A2170:A2203" si="323">AQ2170</f>
        <v>2059.</v>
      </c>
      <c r="B2170" s="93">
        <v>5090</v>
      </c>
      <c r="C2170" s="220" t="s">
        <v>2050</v>
      </c>
      <c r="D2170" s="4">
        <v>1971</v>
      </c>
      <c r="E2170" s="9" t="s">
        <v>23</v>
      </c>
      <c r="F2170" s="4" t="s">
        <v>26</v>
      </c>
      <c r="G2170" s="10">
        <v>5</v>
      </c>
      <c r="H2170" s="10">
        <v>4</v>
      </c>
      <c r="I2170" s="11">
        <v>3598.1</v>
      </c>
      <c r="J2170" s="11">
        <v>3268.2</v>
      </c>
      <c r="K2170" s="11">
        <v>3268.2</v>
      </c>
      <c r="L2170" s="35">
        <v>161</v>
      </c>
      <c r="M2170" s="11">
        <f t="shared" si="319"/>
        <v>2925817.87</v>
      </c>
      <c r="N2170" s="11"/>
      <c r="O2170" s="6"/>
      <c r="P2170" s="11"/>
      <c r="Q2170" s="11">
        <f t="shared" ref="Q2170:Q2196" si="324">M2170</f>
        <v>2925817.87</v>
      </c>
      <c r="R2170" s="11"/>
      <c r="S2170" s="35"/>
      <c r="T2170" s="11"/>
      <c r="U2170" s="11">
        <v>918</v>
      </c>
      <c r="V2170" s="11">
        <v>2925817.87</v>
      </c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74"/>
      <c r="AG2170" s="29" t="s">
        <v>1496</v>
      </c>
      <c r="AH2170" s="118"/>
      <c r="AI2170" s="95"/>
      <c r="AJ2170" s="182"/>
      <c r="AK2170" s="182"/>
      <c r="AL2170" s="182"/>
      <c r="AM2170" s="182"/>
      <c r="AN2170" s="182"/>
      <c r="AO2170" s="70">
        <f>MAX(AO$26:AO2169)+1</f>
        <v>2059</v>
      </c>
      <c r="AP2170" s="70" t="s">
        <v>142</v>
      </c>
      <c r="AQ2170" s="70" t="str">
        <f t="shared" si="321"/>
        <v>2059.</v>
      </c>
      <c r="AS2170" s="70"/>
      <c r="AV2170" s="114"/>
    </row>
    <row r="2171" spans="1:48" ht="22.5" customHeight="1" x14ac:dyDescent="0.25">
      <c r="A2171" s="93" t="str">
        <f t="shared" si="323"/>
        <v>2060.</v>
      </c>
      <c r="B2171" s="93">
        <v>4759</v>
      </c>
      <c r="C2171" s="220" t="s">
        <v>2051</v>
      </c>
      <c r="D2171" s="4">
        <v>1977</v>
      </c>
      <c r="E2171" s="9" t="s">
        <v>23</v>
      </c>
      <c r="F2171" s="4" t="s">
        <v>24</v>
      </c>
      <c r="G2171" s="10">
        <v>2</v>
      </c>
      <c r="H2171" s="10">
        <v>2</v>
      </c>
      <c r="I2171" s="11">
        <v>738</v>
      </c>
      <c r="J2171" s="11">
        <v>447.4</v>
      </c>
      <c r="K2171" s="11">
        <v>447.4</v>
      </c>
      <c r="L2171" s="35">
        <v>34</v>
      </c>
      <c r="M2171" s="11">
        <f t="shared" si="319"/>
        <v>414826.64</v>
      </c>
      <c r="N2171" s="11"/>
      <c r="O2171" s="6"/>
      <c r="P2171" s="11"/>
      <c r="Q2171" s="11">
        <f t="shared" si="324"/>
        <v>414826.64</v>
      </c>
      <c r="R2171" s="11"/>
      <c r="S2171" s="35"/>
      <c r="T2171" s="11"/>
      <c r="U2171" s="11"/>
      <c r="V2171" s="11"/>
      <c r="W2171" s="11"/>
      <c r="X2171" s="11"/>
      <c r="Y2171" s="11"/>
      <c r="Z2171" s="11"/>
      <c r="AA2171" s="11">
        <v>147</v>
      </c>
      <c r="AB2171" s="11">
        <v>414826.64</v>
      </c>
      <c r="AC2171" s="11"/>
      <c r="AD2171" s="11"/>
      <c r="AE2171" s="11"/>
      <c r="AF2171" s="74"/>
      <c r="AG2171" s="29" t="s">
        <v>1496</v>
      </c>
      <c r="AH2171" s="118"/>
      <c r="AI2171" s="95"/>
      <c r="AJ2171" s="182"/>
      <c r="AK2171" s="182"/>
      <c r="AL2171" s="182"/>
      <c r="AM2171" s="182"/>
      <c r="AN2171" s="182"/>
      <c r="AO2171" s="70">
        <f>MAX(AO$26:AO2170)+1</f>
        <v>2060</v>
      </c>
      <c r="AP2171" s="70" t="s">
        <v>142</v>
      </c>
      <c r="AQ2171" s="70" t="str">
        <f t="shared" si="321"/>
        <v>2060.</v>
      </c>
      <c r="AS2171" s="70"/>
      <c r="AV2171" s="114"/>
    </row>
    <row r="2172" spans="1:48" ht="22.5" customHeight="1" x14ac:dyDescent="0.25">
      <c r="A2172" s="93" t="str">
        <f t="shared" si="323"/>
        <v>2061.</v>
      </c>
      <c r="B2172" s="93">
        <v>4348</v>
      </c>
      <c r="C2172" s="220" t="s">
        <v>2052</v>
      </c>
      <c r="D2172" s="4">
        <v>1946</v>
      </c>
      <c r="E2172" s="9" t="s">
        <v>23</v>
      </c>
      <c r="F2172" s="4" t="s">
        <v>24</v>
      </c>
      <c r="G2172" s="10">
        <v>2</v>
      </c>
      <c r="H2172" s="10">
        <v>1</v>
      </c>
      <c r="I2172" s="11">
        <v>427</v>
      </c>
      <c r="J2172" s="11">
        <v>252</v>
      </c>
      <c r="K2172" s="11">
        <v>252</v>
      </c>
      <c r="L2172" s="35">
        <v>19</v>
      </c>
      <c r="M2172" s="11">
        <f t="shared" si="319"/>
        <v>613634.13</v>
      </c>
      <c r="N2172" s="11"/>
      <c r="O2172" s="6"/>
      <c r="P2172" s="11"/>
      <c r="Q2172" s="11">
        <f t="shared" si="324"/>
        <v>613634.13</v>
      </c>
      <c r="R2172" s="11">
        <v>613634.13</v>
      </c>
      <c r="S2172" s="35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74"/>
      <c r="AG2172" s="29" t="s">
        <v>1496</v>
      </c>
      <c r="AH2172" s="118"/>
      <c r="AI2172" s="95"/>
      <c r="AJ2172" s="182" t="s">
        <v>1395</v>
      </c>
      <c r="AK2172" s="182"/>
      <c r="AL2172" s="182"/>
      <c r="AM2172" s="182"/>
      <c r="AN2172" s="182"/>
      <c r="AO2172" s="70">
        <f>MAX(AO$26:AO2171)+1</f>
        <v>2061</v>
      </c>
      <c r="AP2172" s="70" t="s">
        <v>142</v>
      </c>
      <c r="AQ2172" s="70" t="str">
        <f t="shared" ref="AQ2172:AQ2241" si="325">CONCATENATE(AO2172,AP2172)</f>
        <v>2061.</v>
      </c>
      <c r="AS2172" s="70"/>
      <c r="AV2172" s="114"/>
    </row>
    <row r="2173" spans="1:48" ht="22.5" customHeight="1" x14ac:dyDescent="0.25">
      <c r="A2173" s="93" t="str">
        <f t="shared" si="323"/>
        <v>2062.</v>
      </c>
      <c r="B2173" s="93">
        <v>4346</v>
      </c>
      <c r="C2173" s="220" t="s">
        <v>2053</v>
      </c>
      <c r="D2173" s="4">
        <v>1971</v>
      </c>
      <c r="E2173" s="9" t="s">
        <v>23</v>
      </c>
      <c r="F2173" s="4" t="s">
        <v>24</v>
      </c>
      <c r="G2173" s="10">
        <v>5</v>
      </c>
      <c r="H2173" s="10">
        <v>1</v>
      </c>
      <c r="I2173" s="11">
        <v>2891.3</v>
      </c>
      <c r="J2173" s="11">
        <v>2804.1</v>
      </c>
      <c r="K2173" s="11">
        <v>2596.6999999999998</v>
      </c>
      <c r="L2173" s="35">
        <v>195</v>
      </c>
      <c r="M2173" s="11">
        <f t="shared" si="319"/>
        <v>3797103.74</v>
      </c>
      <c r="N2173" s="11"/>
      <c r="O2173" s="6"/>
      <c r="P2173" s="11"/>
      <c r="Q2173" s="11">
        <f t="shared" si="324"/>
        <v>3797103.74</v>
      </c>
      <c r="R2173" s="11"/>
      <c r="S2173" s="35"/>
      <c r="T2173" s="11"/>
      <c r="U2173" s="11">
        <v>1047.9000000000001</v>
      </c>
      <c r="V2173" s="11">
        <v>3797103.74</v>
      </c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74"/>
      <c r="AG2173" s="29" t="s">
        <v>1496</v>
      </c>
      <c r="AH2173" s="118"/>
      <c r="AI2173" s="95"/>
      <c r="AJ2173" s="182"/>
      <c r="AK2173" s="182"/>
      <c r="AL2173" s="182"/>
      <c r="AM2173" s="182"/>
      <c r="AN2173" s="182"/>
      <c r="AO2173" s="70">
        <f>MAX(AO$26:AO2172)+1</f>
        <v>2062</v>
      </c>
      <c r="AP2173" s="70" t="s">
        <v>142</v>
      </c>
      <c r="AQ2173" s="70" t="str">
        <f t="shared" si="325"/>
        <v>2062.</v>
      </c>
      <c r="AS2173" s="70"/>
      <c r="AV2173" s="114"/>
    </row>
    <row r="2174" spans="1:48" ht="22.5" customHeight="1" x14ac:dyDescent="0.25">
      <c r="A2174" s="93" t="str">
        <f t="shared" si="323"/>
        <v>2063.</v>
      </c>
      <c r="B2174" s="93">
        <v>4882</v>
      </c>
      <c r="C2174" s="220" t="s">
        <v>2054</v>
      </c>
      <c r="D2174" s="4">
        <v>1982</v>
      </c>
      <c r="E2174" s="9" t="s">
        <v>23</v>
      </c>
      <c r="F2174" s="4" t="s">
        <v>24</v>
      </c>
      <c r="G2174" s="10">
        <v>5</v>
      </c>
      <c r="H2174" s="10">
        <v>1</v>
      </c>
      <c r="I2174" s="11">
        <v>3447.5</v>
      </c>
      <c r="J2174" s="11">
        <v>2505.1999999999998</v>
      </c>
      <c r="K2174" s="11">
        <v>2505.1999999999998</v>
      </c>
      <c r="L2174" s="35">
        <v>196</v>
      </c>
      <c r="M2174" s="11">
        <f t="shared" si="319"/>
        <v>4480173.0199999996</v>
      </c>
      <c r="N2174" s="11"/>
      <c r="O2174" s="6"/>
      <c r="P2174" s="11"/>
      <c r="Q2174" s="11">
        <f t="shared" si="324"/>
        <v>4480173.0199999996</v>
      </c>
      <c r="R2174" s="11"/>
      <c r="S2174" s="35"/>
      <c r="T2174" s="11"/>
      <c r="U2174" s="11">
        <v>1114.2</v>
      </c>
      <c r="V2174" s="11">
        <v>4480173.0199999996</v>
      </c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74"/>
      <c r="AG2174" s="29" t="s">
        <v>1496</v>
      </c>
      <c r="AH2174" s="118"/>
      <c r="AI2174" s="95"/>
      <c r="AJ2174" s="182"/>
      <c r="AK2174" s="182"/>
      <c r="AL2174" s="182"/>
      <c r="AM2174" s="182"/>
      <c r="AN2174" s="182"/>
      <c r="AO2174" s="70">
        <f>MAX(AO$26:AO2173)+1</f>
        <v>2063</v>
      </c>
      <c r="AP2174" s="70" t="s">
        <v>142</v>
      </c>
      <c r="AQ2174" s="70" t="str">
        <f t="shared" si="325"/>
        <v>2063.</v>
      </c>
      <c r="AS2174" s="70"/>
      <c r="AV2174" s="114"/>
    </row>
    <row r="2175" spans="1:48" ht="22.5" customHeight="1" x14ac:dyDescent="0.25">
      <c r="A2175" s="93" t="str">
        <f t="shared" si="323"/>
        <v>2064.</v>
      </c>
      <c r="B2175" s="93">
        <v>4537</v>
      </c>
      <c r="C2175" s="220" t="s">
        <v>2055</v>
      </c>
      <c r="D2175" s="4">
        <v>1949</v>
      </c>
      <c r="E2175" s="9" t="s">
        <v>23</v>
      </c>
      <c r="F2175" s="4" t="s">
        <v>24</v>
      </c>
      <c r="G2175" s="10">
        <v>2</v>
      </c>
      <c r="H2175" s="10">
        <v>2</v>
      </c>
      <c r="I2175" s="11">
        <v>575</v>
      </c>
      <c r="J2175" s="11">
        <v>361.4</v>
      </c>
      <c r="K2175" s="11">
        <v>361.4</v>
      </c>
      <c r="L2175" s="35">
        <v>27</v>
      </c>
      <c r="M2175" s="11">
        <f t="shared" si="319"/>
        <v>461635.91000000003</v>
      </c>
      <c r="N2175" s="11"/>
      <c r="O2175" s="6"/>
      <c r="P2175" s="11"/>
      <c r="Q2175" s="11">
        <f t="shared" si="324"/>
        <v>461635.91000000003</v>
      </c>
      <c r="R2175" s="11"/>
      <c r="S2175" s="35"/>
      <c r="T2175" s="11"/>
      <c r="U2175" s="11">
        <v>123.06</v>
      </c>
      <c r="V2175" s="11">
        <v>387639</v>
      </c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74">
        <v>73996.91</v>
      </c>
      <c r="AG2175" s="29" t="s">
        <v>1496</v>
      </c>
      <c r="AH2175" s="118"/>
      <c r="AI2175" s="95"/>
      <c r="AJ2175" s="182"/>
      <c r="AK2175" s="182"/>
      <c r="AL2175" s="182"/>
      <c r="AM2175" s="182"/>
      <c r="AN2175" s="182"/>
      <c r="AO2175" s="70">
        <f>MAX(AO$26:AO2174)+1</f>
        <v>2064</v>
      </c>
      <c r="AP2175" s="70" t="s">
        <v>142</v>
      </c>
      <c r="AQ2175" s="70" t="str">
        <f t="shared" si="325"/>
        <v>2064.</v>
      </c>
      <c r="AS2175" s="70"/>
      <c r="AV2175" s="114"/>
    </row>
    <row r="2176" spans="1:48" ht="22.5" customHeight="1" x14ac:dyDescent="0.25">
      <c r="A2176" s="93" t="str">
        <f t="shared" si="323"/>
        <v>2065.</v>
      </c>
      <c r="B2176" s="93">
        <v>5402</v>
      </c>
      <c r="C2176" s="220" t="s">
        <v>2056</v>
      </c>
      <c r="D2176" s="4">
        <v>1955</v>
      </c>
      <c r="E2176" s="9" t="s">
        <v>23</v>
      </c>
      <c r="F2176" s="4" t="s">
        <v>24</v>
      </c>
      <c r="G2176" s="10">
        <v>2</v>
      </c>
      <c r="H2176" s="10">
        <v>1</v>
      </c>
      <c r="I2176" s="11">
        <v>446.69</v>
      </c>
      <c r="J2176" s="11">
        <v>409.3</v>
      </c>
      <c r="K2176" s="11">
        <v>409.3</v>
      </c>
      <c r="L2176" s="35">
        <v>24</v>
      </c>
      <c r="M2176" s="11">
        <f t="shared" si="319"/>
        <v>837540.1</v>
      </c>
      <c r="N2176" s="11"/>
      <c r="O2176" s="6"/>
      <c r="P2176" s="11"/>
      <c r="Q2176" s="11">
        <f t="shared" si="324"/>
        <v>837540.1</v>
      </c>
      <c r="R2176" s="11"/>
      <c r="S2176" s="35"/>
      <c r="T2176" s="11"/>
      <c r="U2176" s="11"/>
      <c r="V2176" s="11"/>
      <c r="W2176" s="11"/>
      <c r="X2176" s="11"/>
      <c r="Y2176" s="11">
        <v>445</v>
      </c>
      <c r="Z2176" s="11">
        <v>837540.1</v>
      </c>
      <c r="AA2176" s="11"/>
      <c r="AB2176" s="11"/>
      <c r="AC2176" s="11"/>
      <c r="AD2176" s="11"/>
      <c r="AE2176" s="11"/>
      <c r="AF2176" s="74"/>
      <c r="AG2176" s="29" t="s">
        <v>1496</v>
      </c>
      <c r="AH2176" s="118"/>
      <c r="AI2176" s="95"/>
      <c r="AJ2176" s="182"/>
      <c r="AK2176" s="182"/>
      <c r="AL2176" s="182"/>
      <c r="AM2176" s="182"/>
      <c r="AN2176" s="182"/>
      <c r="AO2176" s="70">
        <f>MAX(AO$26:AO2175)+1</f>
        <v>2065</v>
      </c>
      <c r="AP2176" s="70" t="s">
        <v>142</v>
      </c>
      <c r="AQ2176" s="70" t="str">
        <f t="shared" si="325"/>
        <v>2065.</v>
      </c>
      <c r="AS2176" s="70"/>
      <c r="AV2176" s="114"/>
    </row>
    <row r="2177" spans="1:48" ht="22.5" customHeight="1" x14ac:dyDescent="0.25">
      <c r="A2177" s="93" t="str">
        <f t="shared" si="323"/>
        <v>2066.</v>
      </c>
      <c r="B2177" s="93">
        <v>4438</v>
      </c>
      <c r="C2177" s="220" t="s">
        <v>2057</v>
      </c>
      <c r="D2177" s="4">
        <v>1962</v>
      </c>
      <c r="E2177" s="9" t="s">
        <v>23</v>
      </c>
      <c r="F2177" s="4" t="s">
        <v>24</v>
      </c>
      <c r="G2177" s="10">
        <v>4</v>
      </c>
      <c r="H2177" s="10">
        <v>2</v>
      </c>
      <c r="I2177" s="11">
        <v>1404.1</v>
      </c>
      <c r="J2177" s="11">
        <v>1277.4000000000001</v>
      </c>
      <c r="K2177" s="11">
        <v>1115.7</v>
      </c>
      <c r="L2177" s="35">
        <v>50</v>
      </c>
      <c r="M2177" s="11">
        <f t="shared" si="319"/>
        <v>2224602.5700000003</v>
      </c>
      <c r="N2177" s="11"/>
      <c r="O2177" s="6"/>
      <c r="P2177" s="11"/>
      <c r="Q2177" s="11">
        <f t="shared" si="324"/>
        <v>2224602.5700000003</v>
      </c>
      <c r="R2177" s="11">
        <f>1647233.37+577369.2</f>
        <v>2224602.5700000003</v>
      </c>
      <c r="S2177" s="35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74"/>
      <c r="AG2177" s="29" t="s">
        <v>1496</v>
      </c>
      <c r="AH2177" s="118"/>
      <c r="AI2177" s="95"/>
      <c r="AJ2177" s="182" t="s">
        <v>1401</v>
      </c>
      <c r="AK2177" s="182"/>
      <c r="AL2177" s="182"/>
      <c r="AM2177" s="182"/>
      <c r="AN2177" s="182"/>
      <c r="AO2177" s="70">
        <f>MAX(AO$26:AO2176)+1</f>
        <v>2066</v>
      </c>
      <c r="AP2177" s="70" t="s">
        <v>142</v>
      </c>
      <c r="AQ2177" s="70" t="str">
        <f t="shared" si="325"/>
        <v>2066.</v>
      </c>
      <c r="AS2177" s="70"/>
      <c r="AV2177" s="114"/>
    </row>
    <row r="2178" spans="1:48" ht="22.5" customHeight="1" x14ac:dyDescent="0.25">
      <c r="A2178" s="93" t="str">
        <f t="shared" si="323"/>
        <v>2067.</v>
      </c>
      <c r="B2178" s="93">
        <v>4842</v>
      </c>
      <c r="C2178" s="220" t="s">
        <v>2058</v>
      </c>
      <c r="D2178" s="4">
        <v>1964</v>
      </c>
      <c r="E2178" s="9" t="s">
        <v>23</v>
      </c>
      <c r="F2178" s="4" t="s">
        <v>24</v>
      </c>
      <c r="G2178" s="10">
        <v>5</v>
      </c>
      <c r="H2178" s="10">
        <v>4</v>
      </c>
      <c r="I2178" s="11">
        <v>3113.6</v>
      </c>
      <c r="J2178" s="11">
        <v>2027.1</v>
      </c>
      <c r="K2178" s="11">
        <v>2027.1</v>
      </c>
      <c r="L2178" s="35">
        <v>164</v>
      </c>
      <c r="M2178" s="11">
        <f t="shared" si="319"/>
        <v>1290669.6399999999</v>
      </c>
      <c r="N2178" s="11"/>
      <c r="O2178" s="6"/>
      <c r="P2178" s="11"/>
      <c r="Q2178" s="11">
        <f t="shared" si="324"/>
        <v>1290669.6399999999</v>
      </c>
      <c r="R2178" s="11">
        <v>1159277.95</v>
      </c>
      <c r="S2178" s="35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74">
        <v>131391.69</v>
      </c>
      <c r="AG2178" s="29" t="s">
        <v>1496</v>
      </c>
      <c r="AH2178" s="118"/>
      <c r="AI2178" s="95"/>
      <c r="AJ2178" s="182" t="s">
        <v>1393</v>
      </c>
      <c r="AK2178" s="182"/>
      <c r="AL2178" s="182"/>
      <c r="AM2178" s="182"/>
      <c r="AN2178" s="182"/>
      <c r="AO2178" s="70">
        <f>MAX(AO$26:AO2177)+1</f>
        <v>2067</v>
      </c>
      <c r="AP2178" s="70" t="s">
        <v>142</v>
      </c>
      <c r="AQ2178" s="70" t="str">
        <f t="shared" si="325"/>
        <v>2067.</v>
      </c>
      <c r="AS2178" s="70"/>
      <c r="AV2178" s="114"/>
    </row>
    <row r="2179" spans="1:48" ht="22.5" customHeight="1" x14ac:dyDescent="0.25">
      <c r="A2179" s="93" t="str">
        <f t="shared" si="323"/>
        <v>2068.</v>
      </c>
      <c r="B2179" s="93">
        <v>4283</v>
      </c>
      <c r="C2179" s="220" t="s">
        <v>2059</v>
      </c>
      <c r="D2179" s="4">
        <v>1966</v>
      </c>
      <c r="E2179" s="9" t="s">
        <v>23</v>
      </c>
      <c r="F2179" s="4" t="s">
        <v>24</v>
      </c>
      <c r="G2179" s="10">
        <v>5</v>
      </c>
      <c r="H2179" s="10">
        <v>3</v>
      </c>
      <c r="I2179" s="11">
        <v>3580.8</v>
      </c>
      <c r="J2179" s="11">
        <v>2759.3</v>
      </c>
      <c r="K2179" s="11">
        <v>2759.3</v>
      </c>
      <c r="L2179" s="35">
        <v>205</v>
      </c>
      <c r="M2179" s="11">
        <f t="shared" si="319"/>
        <v>1280379.43</v>
      </c>
      <c r="N2179" s="11"/>
      <c r="O2179" s="6"/>
      <c r="P2179" s="11"/>
      <c r="Q2179" s="11">
        <f t="shared" si="324"/>
        <v>1280379.43</v>
      </c>
      <c r="R2179" s="11">
        <v>1280379.43</v>
      </c>
      <c r="S2179" s="35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74"/>
      <c r="AG2179" s="29" t="s">
        <v>1496</v>
      </c>
      <c r="AH2179" s="118"/>
      <c r="AI2179" s="95"/>
      <c r="AJ2179" s="182" t="s">
        <v>1395</v>
      </c>
      <c r="AK2179" s="182"/>
      <c r="AL2179" s="182"/>
      <c r="AM2179" s="182"/>
      <c r="AN2179" s="182"/>
      <c r="AO2179" s="70">
        <f>MAX(AO$26:AO2178)+1</f>
        <v>2068</v>
      </c>
      <c r="AP2179" s="70" t="s">
        <v>142</v>
      </c>
      <c r="AQ2179" s="70" t="str">
        <f t="shared" si="325"/>
        <v>2068.</v>
      </c>
      <c r="AS2179" s="70"/>
      <c r="AV2179" s="114"/>
    </row>
    <row r="2180" spans="1:48" ht="22.5" customHeight="1" x14ac:dyDescent="0.25">
      <c r="A2180" s="93" t="str">
        <f t="shared" si="323"/>
        <v>2069.</v>
      </c>
      <c r="B2180" s="93">
        <v>5376</v>
      </c>
      <c r="C2180" s="220" t="s">
        <v>2060</v>
      </c>
      <c r="D2180" s="4">
        <v>1968</v>
      </c>
      <c r="E2180" s="9" t="s">
        <v>23</v>
      </c>
      <c r="F2180" s="4" t="s">
        <v>24</v>
      </c>
      <c r="G2180" s="10">
        <v>5</v>
      </c>
      <c r="H2180" s="10">
        <v>6</v>
      </c>
      <c r="I2180" s="11">
        <v>4996.8999999999996</v>
      </c>
      <c r="J2180" s="11">
        <v>4467.8999999999996</v>
      </c>
      <c r="K2180" s="11">
        <v>4467.8999999999996</v>
      </c>
      <c r="L2180" s="35">
        <v>178</v>
      </c>
      <c r="M2180" s="11">
        <f t="shared" si="319"/>
        <v>12403101.969999999</v>
      </c>
      <c r="N2180" s="11"/>
      <c r="O2180" s="6"/>
      <c r="P2180" s="11"/>
      <c r="Q2180" s="11">
        <f t="shared" si="324"/>
        <v>12403101.969999999</v>
      </c>
      <c r="R2180" s="11">
        <v>2263614.12</v>
      </c>
      <c r="S2180" s="35"/>
      <c r="T2180" s="11"/>
      <c r="U2180" s="11">
        <v>1396</v>
      </c>
      <c r="V2180" s="11">
        <v>10139487.85</v>
      </c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74"/>
      <c r="AG2180" s="29" t="s">
        <v>1496</v>
      </c>
      <c r="AH2180" s="118"/>
      <c r="AI2180" s="95"/>
      <c r="AJ2180" s="182" t="s">
        <v>1395</v>
      </c>
      <c r="AK2180" s="182"/>
      <c r="AL2180" s="182"/>
      <c r="AM2180" s="182"/>
      <c r="AN2180" s="182"/>
      <c r="AO2180" s="70">
        <f>MAX(AO$26:AO2179)+1</f>
        <v>2069</v>
      </c>
      <c r="AP2180" s="70" t="s">
        <v>142</v>
      </c>
      <c r="AQ2180" s="70" t="str">
        <f t="shared" si="325"/>
        <v>2069.</v>
      </c>
      <c r="AS2180" s="70"/>
      <c r="AV2180" s="114"/>
    </row>
    <row r="2181" spans="1:48" ht="22.5" customHeight="1" x14ac:dyDescent="0.25">
      <c r="A2181" s="93" t="str">
        <f t="shared" si="323"/>
        <v>2070.</v>
      </c>
      <c r="B2181" s="93">
        <v>5013</v>
      </c>
      <c r="C2181" s="220" t="s">
        <v>2061</v>
      </c>
      <c r="D2181" s="4">
        <v>1969</v>
      </c>
      <c r="E2181" s="9" t="s">
        <v>23</v>
      </c>
      <c r="F2181" s="4" t="s">
        <v>24</v>
      </c>
      <c r="G2181" s="10">
        <v>5</v>
      </c>
      <c r="H2181" s="10">
        <v>4</v>
      </c>
      <c r="I2181" s="11">
        <v>2868.3</v>
      </c>
      <c r="J2181" s="11">
        <v>2868.3</v>
      </c>
      <c r="K2181" s="11">
        <v>2868.3</v>
      </c>
      <c r="L2181" s="35">
        <v>130</v>
      </c>
      <c r="M2181" s="11">
        <f t="shared" si="319"/>
        <v>4244164.12</v>
      </c>
      <c r="N2181" s="11"/>
      <c r="O2181" s="6"/>
      <c r="P2181" s="11"/>
      <c r="Q2181" s="11">
        <f t="shared" si="324"/>
        <v>4244164.12</v>
      </c>
      <c r="R2181" s="11">
        <v>950786.99</v>
      </c>
      <c r="S2181" s="35"/>
      <c r="T2181" s="11"/>
      <c r="U2181" s="11">
        <v>900</v>
      </c>
      <c r="V2181" s="11">
        <v>3293377.13</v>
      </c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74"/>
      <c r="AG2181" s="29" t="s">
        <v>1496</v>
      </c>
      <c r="AH2181" s="118"/>
      <c r="AI2181" s="95"/>
      <c r="AJ2181" s="182" t="s">
        <v>1405</v>
      </c>
      <c r="AK2181" s="182"/>
      <c r="AL2181" s="182"/>
      <c r="AM2181" s="182"/>
      <c r="AN2181" s="182"/>
      <c r="AO2181" s="70">
        <f>MAX(AO$26:AO2180)+1</f>
        <v>2070</v>
      </c>
      <c r="AP2181" s="70" t="s">
        <v>142</v>
      </c>
      <c r="AQ2181" s="70" t="str">
        <f t="shared" si="325"/>
        <v>2070.</v>
      </c>
      <c r="AS2181" s="70"/>
      <c r="AV2181" s="114"/>
    </row>
    <row r="2182" spans="1:48" ht="22.5" customHeight="1" x14ac:dyDescent="0.25">
      <c r="A2182" s="93" t="str">
        <f t="shared" si="323"/>
        <v>2071.</v>
      </c>
      <c r="B2182" s="93">
        <v>5419</v>
      </c>
      <c r="C2182" s="220" t="s">
        <v>2062</v>
      </c>
      <c r="D2182" s="4">
        <v>1973</v>
      </c>
      <c r="E2182" s="9" t="s">
        <v>23</v>
      </c>
      <c r="F2182" s="4" t="s">
        <v>24</v>
      </c>
      <c r="G2182" s="10">
        <v>9</v>
      </c>
      <c r="H2182" s="10">
        <v>1</v>
      </c>
      <c r="I2182" s="11">
        <v>4471.2</v>
      </c>
      <c r="J2182" s="11">
        <v>2134.1</v>
      </c>
      <c r="K2182" s="11">
        <v>1857.5</v>
      </c>
      <c r="L2182" s="35">
        <v>84</v>
      </c>
      <c r="M2182" s="11">
        <f t="shared" ref="M2182:M2240" si="326">R2182+T2182+V2182+X2182+Z2182+AB2182+AE2182+AF2182</f>
        <v>1479127.54</v>
      </c>
      <c r="N2182" s="11"/>
      <c r="O2182" s="6"/>
      <c r="P2182" s="11"/>
      <c r="Q2182" s="11">
        <f t="shared" si="324"/>
        <v>1479127.54</v>
      </c>
      <c r="R2182" s="11">
        <v>1479127.54</v>
      </c>
      <c r="S2182" s="35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74"/>
      <c r="AG2182" s="29" t="s">
        <v>1496</v>
      </c>
      <c r="AH2182" s="118"/>
      <c r="AI2182" s="95"/>
      <c r="AJ2182" s="182" t="s">
        <v>1399</v>
      </c>
      <c r="AK2182" s="182"/>
      <c r="AL2182" s="182"/>
      <c r="AM2182" s="182"/>
      <c r="AN2182" s="182"/>
      <c r="AO2182" s="70">
        <f>MAX(AO$26:AO2181)+1</f>
        <v>2071</v>
      </c>
      <c r="AP2182" s="70" t="s">
        <v>142</v>
      </c>
      <c r="AQ2182" s="70" t="str">
        <f t="shared" si="325"/>
        <v>2071.</v>
      </c>
      <c r="AS2182" s="70"/>
      <c r="AV2182" s="114"/>
    </row>
    <row r="2183" spans="1:48" ht="22.5" customHeight="1" x14ac:dyDescent="0.25">
      <c r="A2183" s="93" t="str">
        <f t="shared" si="323"/>
        <v>2072.</v>
      </c>
      <c r="B2183" s="93">
        <v>5125</v>
      </c>
      <c r="C2183" s="220" t="s">
        <v>2063</v>
      </c>
      <c r="D2183" s="4">
        <v>1973</v>
      </c>
      <c r="E2183" s="9" t="s">
        <v>23</v>
      </c>
      <c r="F2183" s="4" t="s">
        <v>24</v>
      </c>
      <c r="G2183" s="10">
        <v>5</v>
      </c>
      <c r="H2183" s="10">
        <v>8</v>
      </c>
      <c r="I2183" s="11">
        <v>6806.7</v>
      </c>
      <c r="J2183" s="11">
        <v>5794.9</v>
      </c>
      <c r="K2183" s="11">
        <v>5290.8</v>
      </c>
      <c r="L2183" s="35">
        <v>227</v>
      </c>
      <c r="M2183" s="11">
        <f t="shared" si="326"/>
        <v>10920585.530000001</v>
      </c>
      <c r="N2183" s="11"/>
      <c r="O2183" s="6"/>
      <c r="P2183" s="11"/>
      <c r="Q2183" s="11">
        <f t="shared" si="324"/>
        <v>10920585.530000001</v>
      </c>
      <c r="R2183" s="11"/>
      <c r="S2183" s="35"/>
      <c r="T2183" s="11"/>
      <c r="U2183" s="11">
        <v>1595</v>
      </c>
      <c r="V2183" s="11">
        <v>10743681.060000001</v>
      </c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74">
        <v>176904.47</v>
      </c>
      <c r="AG2183" s="29" t="s">
        <v>1496</v>
      </c>
      <c r="AH2183" s="118"/>
      <c r="AI2183" s="95"/>
      <c r="AJ2183" s="182"/>
      <c r="AK2183" s="182"/>
      <c r="AL2183" s="182"/>
      <c r="AM2183" s="182"/>
      <c r="AN2183" s="182"/>
      <c r="AO2183" s="70">
        <f>MAX(AO$26:AO2182)+1</f>
        <v>2072</v>
      </c>
      <c r="AP2183" s="70" t="s">
        <v>142</v>
      </c>
      <c r="AQ2183" s="70" t="str">
        <f t="shared" si="325"/>
        <v>2072.</v>
      </c>
      <c r="AS2183" s="70"/>
      <c r="AV2183" s="114"/>
    </row>
    <row r="2184" spans="1:48" ht="22.5" customHeight="1" x14ac:dyDescent="0.25">
      <c r="A2184" s="93" t="str">
        <f t="shared" si="323"/>
        <v>2073.</v>
      </c>
      <c r="B2184" s="93">
        <v>4980</v>
      </c>
      <c r="C2184" s="220" t="s">
        <v>2064</v>
      </c>
      <c r="D2184" s="4">
        <v>1974</v>
      </c>
      <c r="E2184" s="9" t="s">
        <v>23</v>
      </c>
      <c r="F2184" s="4" t="s">
        <v>26</v>
      </c>
      <c r="G2184" s="10">
        <v>5</v>
      </c>
      <c r="H2184" s="10">
        <v>4</v>
      </c>
      <c r="I2184" s="11">
        <v>3351.7</v>
      </c>
      <c r="J2184" s="11">
        <v>2283.4</v>
      </c>
      <c r="K2184" s="11">
        <v>2283.4</v>
      </c>
      <c r="L2184" s="35">
        <v>180</v>
      </c>
      <c r="M2184" s="11">
        <f t="shared" si="326"/>
        <v>1205586.46</v>
      </c>
      <c r="N2184" s="11"/>
      <c r="O2184" s="6"/>
      <c r="P2184" s="11"/>
      <c r="Q2184" s="11">
        <f t="shared" si="324"/>
        <v>1205586.46</v>
      </c>
      <c r="R2184" s="11">
        <v>1205586.46</v>
      </c>
      <c r="S2184" s="35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74"/>
      <c r="AG2184" s="29" t="s">
        <v>1496</v>
      </c>
      <c r="AH2184" s="118"/>
      <c r="AI2184" s="95"/>
      <c r="AJ2184" s="182" t="s">
        <v>1405</v>
      </c>
      <c r="AK2184" s="182"/>
      <c r="AL2184" s="182"/>
      <c r="AM2184" s="182"/>
      <c r="AN2184" s="182"/>
      <c r="AO2184" s="70">
        <f>MAX(AO$26:AO2183)+1</f>
        <v>2073</v>
      </c>
      <c r="AP2184" s="70" t="s">
        <v>142</v>
      </c>
      <c r="AQ2184" s="70" t="str">
        <f t="shared" si="325"/>
        <v>2073.</v>
      </c>
      <c r="AS2184" s="70"/>
      <c r="AV2184" s="114"/>
    </row>
    <row r="2185" spans="1:48" ht="22.5" customHeight="1" x14ac:dyDescent="0.25">
      <c r="A2185" s="93" t="str">
        <f t="shared" si="323"/>
        <v>2074.</v>
      </c>
      <c r="B2185" s="93">
        <v>4239</v>
      </c>
      <c r="C2185" s="220" t="s">
        <v>2065</v>
      </c>
      <c r="D2185" s="4">
        <v>1980</v>
      </c>
      <c r="E2185" s="9" t="s">
        <v>23</v>
      </c>
      <c r="F2185" s="4" t="s">
        <v>24</v>
      </c>
      <c r="G2185" s="10">
        <v>9</v>
      </c>
      <c r="H2185" s="10">
        <v>4</v>
      </c>
      <c r="I2185" s="11">
        <v>11174.1</v>
      </c>
      <c r="J2185" s="11">
        <v>9974.7000000000007</v>
      </c>
      <c r="K2185" s="11">
        <v>8028.7</v>
      </c>
      <c r="L2185" s="35">
        <v>374</v>
      </c>
      <c r="M2185" s="11">
        <f t="shared" si="326"/>
        <v>14286705.33</v>
      </c>
      <c r="N2185" s="11"/>
      <c r="O2185" s="6"/>
      <c r="P2185" s="11"/>
      <c r="Q2185" s="11">
        <f t="shared" si="324"/>
        <v>14286705.33</v>
      </c>
      <c r="R2185" s="11">
        <v>13856132</v>
      </c>
      <c r="S2185" s="35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74">
        <v>430573.33</v>
      </c>
      <c r="AG2185" s="29" t="s">
        <v>1496</v>
      </c>
      <c r="AH2185" s="118"/>
      <c r="AI2185" s="95"/>
      <c r="AJ2185" s="182" t="s">
        <v>1395</v>
      </c>
      <c r="AK2185" s="182"/>
      <c r="AL2185" s="182"/>
      <c r="AM2185" s="182"/>
      <c r="AN2185" s="182"/>
      <c r="AO2185" s="70">
        <f>MAX(AO$26:AO2184)+1</f>
        <v>2074</v>
      </c>
      <c r="AP2185" s="70" t="s">
        <v>142</v>
      </c>
      <c r="AQ2185" s="70" t="str">
        <f t="shared" si="325"/>
        <v>2074.</v>
      </c>
      <c r="AS2185" s="70"/>
      <c r="AV2185" s="114"/>
    </row>
    <row r="2186" spans="1:48" ht="22.5" customHeight="1" x14ac:dyDescent="0.25">
      <c r="A2186" s="93" t="str">
        <f t="shared" si="323"/>
        <v>2075.</v>
      </c>
      <c r="B2186" s="93">
        <v>5412</v>
      </c>
      <c r="C2186" s="220" t="s">
        <v>2066</v>
      </c>
      <c r="D2186" s="4">
        <v>1981</v>
      </c>
      <c r="E2186" s="9" t="s">
        <v>23</v>
      </c>
      <c r="F2186" s="4" t="s">
        <v>24</v>
      </c>
      <c r="G2186" s="10">
        <v>9</v>
      </c>
      <c r="H2186" s="10">
        <v>1</v>
      </c>
      <c r="I2186" s="11">
        <v>4928</v>
      </c>
      <c r="J2186" s="11">
        <v>4059.8</v>
      </c>
      <c r="K2186" s="11">
        <v>3604.4</v>
      </c>
      <c r="L2186" s="35">
        <v>326</v>
      </c>
      <c r="M2186" s="11">
        <f t="shared" si="326"/>
        <v>4284400.24</v>
      </c>
      <c r="N2186" s="11"/>
      <c r="O2186" s="6"/>
      <c r="P2186" s="11"/>
      <c r="Q2186" s="11">
        <f t="shared" si="324"/>
        <v>4284400.24</v>
      </c>
      <c r="R2186" s="11">
        <v>1503489.5</v>
      </c>
      <c r="S2186" s="35"/>
      <c r="T2186" s="11"/>
      <c r="U2186" s="11">
        <v>726</v>
      </c>
      <c r="V2186" s="11">
        <v>2780910.74</v>
      </c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74"/>
      <c r="AG2186" s="29" t="s">
        <v>1496</v>
      </c>
      <c r="AH2186" s="118"/>
      <c r="AI2186" s="95"/>
      <c r="AJ2186" s="182" t="s">
        <v>1396</v>
      </c>
      <c r="AK2186" s="182"/>
      <c r="AL2186" s="182"/>
      <c r="AM2186" s="182"/>
      <c r="AN2186" s="182"/>
      <c r="AO2186" s="70">
        <f>MAX(AO$26:AO2185)+1</f>
        <v>2075</v>
      </c>
      <c r="AP2186" s="70" t="s">
        <v>142</v>
      </c>
      <c r="AQ2186" s="70" t="str">
        <f t="shared" si="325"/>
        <v>2075.</v>
      </c>
      <c r="AS2186" s="70"/>
      <c r="AV2186" s="114"/>
    </row>
    <row r="2187" spans="1:48" ht="22.5" customHeight="1" x14ac:dyDescent="0.25">
      <c r="A2187" s="93" t="str">
        <f t="shared" si="323"/>
        <v>2076.</v>
      </c>
      <c r="B2187" s="93">
        <v>4439</v>
      </c>
      <c r="C2187" s="220" t="s">
        <v>2067</v>
      </c>
      <c r="D2187" s="4">
        <v>1966</v>
      </c>
      <c r="E2187" s="9" t="s">
        <v>23</v>
      </c>
      <c r="F2187" s="4" t="s">
        <v>24</v>
      </c>
      <c r="G2187" s="10">
        <v>5</v>
      </c>
      <c r="H2187" s="10">
        <v>4</v>
      </c>
      <c r="I2187" s="11">
        <v>3220.62</v>
      </c>
      <c r="J2187" s="11">
        <v>3062.6</v>
      </c>
      <c r="K2187" s="11">
        <v>2466.1</v>
      </c>
      <c r="L2187" s="35">
        <v>108</v>
      </c>
      <c r="M2187" s="11">
        <f t="shared" si="326"/>
        <v>1503489.5</v>
      </c>
      <c r="N2187" s="11"/>
      <c r="O2187" s="6"/>
      <c r="P2187" s="11"/>
      <c r="Q2187" s="11">
        <f t="shared" si="324"/>
        <v>1503489.5</v>
      </c>
      <c r="R2187" s="11">
        <v>1503489.5</v>
      </c>
      <c r="S2187" s="35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74"/>
      <c r="AG2187" s="29" t="s">
        <v>1496</v>
      </c>
      <c r="AH2187" s="118"/>
      <c r="AI2187" s="95"/>
      <c r="AJ2187" s="182" t="s">
        <v>1395</v>
      </c>
      <c r="AK2187" s="182"/>
      <c r="AL2187" s="182"/>
      <c r="AM2187" s="182"/>
      <c r="AN2187" s="182"/>
      <c r="AO2187" s="70">
        <f>MAX(AO$26:AO2186)+1</f>
        <v>2076</v>
      </c>
      <c r="AP2187" s="70" t="s">
        <v>142</v>
      </c>
      <c r="AQ2187" s="70" t="str">
        <f t="shared" si="325"/>
        <v>2076.</v>
      </c>
      <c r="AS2187" s="70"/>
      <c r="AV2187" s="114"/>
    </row>
    <row r="2188" spans="1:48" ht="22.5" customHeight="1" x14ac:dyDescent="0.25">
      <c r="A2188" s="93" t="str">
        <f t="shared" si="323"/>
        <v>2077.</v>
      </c>
      <c r="B2188" s="93">
        <v>4437</v>
      </c>
      <c r="C2188" s="220" t="s">
        <v>2068</v>
      </c>
      <c r="D2188" s="4">
        <v>1961</v>
      </c>
      <c r="E2188" s="9" t="s">
        <v>23</v>
      </c>
      <c r="F2188" s="4" t="s">
        <v>24</v>
      </c>
      <c r="G2188" s="10">
        <v>4</v>
      </c>
      <c r="H2188" s="10">
        <v>3</v>
      </c>
      <c r="I2188" s="11">
        <v>1785</v>
      </c>
      <c r="J2188" s="11">
        <v>1663.6</v>
      </c>
      <c r="K2188" s="11">
        <v>1283.4000000000001</v>
      </c>
      <c r="L2188" s="35">
        <v>63</v>
      </c>
      <c r="M2188" s="11">
        <f t="shared" si="326"/>
        <v>2042932.31</v>
      </c>
      <c r="N2188" s="11"/>
      <c r="O2188" s="6"/>
      <c r="P2188" s="11"/>
      <c r="Q2188" s="11">
        <f t="shared" si="324"/>
        <v>2042932.31</v>
      </c>
      <c r="R2188" s="11">
        <v>2042932.31</v>
      </c>
      <c r="S2188" s="35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74"/>
      <c r="AG2188" s="29" t="s">
        <v>1496</v>
      </c>
      <c r="AH2188" s="118"/>
      <c r="AI2188" s="95"/>
      <c r="AJ2188" s="182" t="s">
        <v>1395</v>
      </c>
      <c r="AK2188" s="182"/>
      <c r="AL2188" s="182"/>
      <c r="AM2188" s="182"/>
      <c r="AN2188" s="182"/>
      <c r="AO2188" s="70">
        <f>MAX(AO$26:AO2187)+1</f>
        <v>2077</v>
      </c>
      <c r="AP2188" s="70" t="s">
        <v>142</v>
      </c>
      <c r="AQ2188" s="70" t="str">
        <f t="shared" si="325"/>
        <v>2077.</v>
      </c>
      <c r="AS2188" s="70"/>
      <c r="AV2188" s="114"/>
    </row>
    <row r="2189" spans="1:48" ht="22.5" customHeight="1" x14ac:dyDescent="0.25">
      <c r="A2189" s="93" t="str">
        <f t="shared" si="323"/>
        <v>2078.</v>
      </c>
      <c r="B2189" s="93">
        <v>5000</v>
      </c>
      <c r="C2189" s="220" t="s">
        <v>2069</v>
      </c>
      <c r="D2189" s="4">
        <v>1964</v>
      </c>
      <c r="E2189" s="9" t="s">
        <v>23</v>
      </c>
      <c r="F2189" s="4" t="s">
        <v>24</v>
      </c>
      <c r="G2189" s="10">
        <v>5</v>
      </c>
      <c r="H2189" s="10">
        <v>4</v>
      </c>
      <c r="I2189" s="11">
        <v>3460.2</v>
      </c>
      <c r="J2189" s="11">
        <v>3160.7</v>
      </c>
      <c r="K2189" s="11">
        <v>3160.7</v>
      </c>
      <c r="L2189" s="35">
        <v>154</v>
      </c>
      <c r="M2189" s="11">
        <f t="shared" si="326"/>
        <v>1992848.35</v>
      </c>
      <c r="N2189" s="11"/>
      <c r="O2189" s="6"/>
      <c r="P2189" s="11"/>
      <c r="Q2189" s="11">
        <f t="shared" si="324"/>
        <v>1992848.35</v>
      </c>
      <c r="R2189" s="11">
        <f>799395.18+1193453.17</f>
        <v>1992848.35</v>
      </c>
      <c r="S2189" s="35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74"/>
      <c r="AG2189" s="29" t="s">
        <v>1496</v>
      </c>
      <c r="AH2189" s="118"/>
      <c r="AI2189" s="95"/>
      <c r="AJ2189" s="182" t="s">
        <v>1394</v>
      </c>
      <c r="AK2189" s="182"/>
      <c r="AL2189" s="182"/>
      <c r="AM2189" s="182"/>
      <c r="AN2189" s="182"/>
      <c r="AO2189" s="70">
        <f>MAX(AO$26:AO2188)+1</f>
        <v>2078</v>
      </c>
      <c r="AP2189" s="70" t="s">
        <v>142</v>
      </c>
      <c r="AQ2189" s="70" t="str">
        <f t="shared" si="325"/>
        <v>2078.</v>
      </c>
      <c r="AS2189" s="70"/>
      <c r="AV2189" s="114"/>
    </row>
    <row r="2190" spans="1:48" ht="22.5" customHeight="1" x14ac:dyDescent="0.25">
      <c r="A2190" s="93" t="str">
        <f t="shared" si="323"/>
        <v>2079.</v>
      </c>
      <c r="B2190" s="93">
        <v>5270</v>
      </c>
      <c r="C2190" s="220" t="s">
        <v>2070</v>
      </c>
      <c r="D2190" s="4">
        <v>1964</v>
      </c>
      <c r="E2190" s="9" t="s">
        <v>23</v>
      </c>
      <c r="F2190" s="4" t="s">
        <v>24</v>
      </c>
      <c r="G2190" s="10">
        <v>4</v>
      </c>
      <c r="H2190" s="10">
        <v>5</v>
      </c>
      <c r="I2190" s="11">
        <v>3289.2</v>
      </c>
      <c r="J2190" s="11">
        <v>2767</v>
      </c>
      <c r="K2190" s="11">
        <v>2767</v>
      </c>
      <c r="L2190" s="35">
        <v>127</v>
      </c>
      <c r="M2190" s="11">
        <f t="shared" si="326"/>
        <v>7898711.0499999998</v>
      </c>
      <c r="N2190" s="11"/>
      <c r="O2190" s="6"/>
      <c r="P2190" s="11"/>
      <c r="Q2190" s="11">
        <f t="shared" si="324"/>
        <v>7898711.0499999998</v>
      </c>
      <c r="R2190" s="11"/>
      <c r="S2190" s="35"/>
      <c r="T2190" s="11"/>
      <c r="U2190" s="11">
        <v>1255.9000000000001</v>
      </c>
      <c r="V2190" s="11">
        <v>7898711.0499999998</v>
      </c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74"/>
      <c r="AG2190" s="29" t="s">
        <v>1496</v>
      </c>
      <c r="AH2190" s="118"/>
      <c r="AI2190" s="95"/>
      <c r="AJ2190" s="182"/>
      <c r="AK2190" s="182"/>
      <c r="AL2190" s="182"/>
      <c r="AM2190" s="182"/>
      <c r="AN2190" s="182"/>
      <c r="AO2190" s="70">
        <f>MAX(AO$26:AO2189)+1</f>
        <v>2079</v>
      </c>
      <c r="AP2190" s="70" t="s">
        <v>142</v>
      </c>
      <c r="AQ2190" s="70" t="str">
        <f t="shared" si="325"/>
        <v>2079.</v>
      </c>
      <c r="AS2190" s="70"/>
      <c r="AV2190" s="114"/>
    </row>
    <row r="2191" spans="1:48" ht="22.5" customHeight="1" x14ac:dyDescent="0.25">
      <c r="A2191" s="93" t="str">
        <f t="shared" si="323"/>
        <v>2080.</v>
      </c>
      <c r="B2191" s="93">
        <v>4469</v>
      </c>
      <c r="C2191" s="220" t="s">
        <v>2071</v>
      </c>
      <c r="D2191" s="4">
        <v>1964</v>
      </c>
      <c r="E2191" s="9" t="s">
        <v>23</v>
      </c>
      <c r="F2191" s="4" t="s">
        <v>24</v>
      </c>
      <c r="G2191" s="10">
        <v>5</v>
      </c>
      <c r="H2191" s="10">
        <v>3</v>
      </c>
      <c r="I2191" s="11">
        <v>2622.1</v>
      </c>
      <c r="J2191" s="11">
        <v>2505.9</v>
      </c>
      <c r="K2191" s="11">
        <v>2393.3000000000002</v>
      </c>
      <c r="L2191" s="35">
        <v>128</v>
      </c>
      <c r="M2191" s="11">
        <f t="shared" si="326"/>
        <v>6875364.2199999997</v>
      </c>
      <c r="N2191" s="11"/>
      <c r="O2191" s="6"/>
      <c r="P2191" s="11"/>
      <c r="Q2191" s="11">
        <f t="shared" si="324"/>
        <v>6875364.2199999997</v>
      </c>
      <c r="R2191" s="11">
        <v>759466.5</v>
      </c>
      <c r="S2191" s="35"/>
      <c r="T2191" s="11"/>
      <c r="U2191" s="11">
        <v>823</v>
      </c>
      <c r="V2191" s="11">
        <v>6115897.7199999997</v>
      </c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74"/>
      <c r="AG2191" s="29" t="s">
        <v>1496</v>
      </c>
      <c r="AH2191" s="118"/>
      <c r="AI2191" s="95"/>
      <c r="AJ2191" s="182" t="s">
        <v>1396</v>
      </c>
      <c r="AK2191" s="182"/>
      <c r="AL2191" s="182"/>
      <c r="AM2191" s="182"/>
      <c r="AN2191" s="182"/>
      <c r="AO2191" s="70">
        <f>MAX(AO$26:AO2190)+1</f>
        <v>2080</v>
      </c>
      <c r="AP2191" s="70" t="s">
        <v>142</v>
      </c>
      <c r="AQ2191" s="70" t="str">
        <f t="shared" si="325"/>
        <v>2080.</v>
      </c>
      <c r="AS2191" s="70"/>
      <c r="AV2191" s="114"/>
    </row>
    <row r="2192" spans="1:48" ht="22.5" customHeight="1" x14ac:dyDescent="0.25">
      <c r="A2192" s="93" t="str">
        <f t="shared" si="323"/>
        <v>2081.</v>
      </c>
      <c r="B2192" s="93">
        <v>4647</v>
      </c>
      <c r="C2192" s="220" t="s">
        <v>2072</v>
      </c>
      <c r="D2192" s="4">
        <v>1964</v>
      </c>
      <c r="E2192" s="9" t="s">
        <v>23</v>
      </c>
      <c r="F2192" s="4" t="s">
        <v>24</v>
      </c>
      <c r="G2192" s="10">
        <v>4</v>
      </c>
      <c r="H2192" s="10">
        <v>2</v>
      </c>
      <c r="I2192" s="11">
        <v>1327.4</v>
      </c>
      <c r="J2192" s="11">
        <v>1285.5</v>
      </c>
      <c r="K2192" s="11">
        <v>1213.8</v>
      </c>
      <c r="L2192" s="35">
        <v>55</v>
      </c>
      <c r="M2192" s="11">
        <f t="shared" si="326"/>
        <v>571710.18999999994</v>
      </c>
      <c r="N2192" s="11"/>
      <c r="O2192" s="6"/>
      <c r="P2192" s="11"/>
      <c r="Q2192" s="11">
        <f t="shared" si="324"/>
        <v>571710.18999999994</v>
      </c>
      <c r="R2192" s="11">
        <v>467013.01</v>
      </c>
      <c r="S2192" s="35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74">
        <v>104697.18</v>
      </c>
      <c r="AG2192" s="29" t="s">
        <v>1496</v>
      </c>
      <c r="AH2192" s="118"/>
      <c r="AI2192" s="95"/>
      <c r="AJ2192" s="182" t="s">
        <v>1393</v>
      </c>
      <c r="AK2192" s="182"/>
      <c r="AL2192" s="182"/>
      <c r="AM2192" s="182"/>
      <c r="AN2192" s="182"/>
      <c r="AO2192" s="70">
        <f>MAX(AO$26:AO2191)+1</f>
        <v>2081</v>
      </c>
      <c r="AP2192" s="70" t="s">
        <v>142</v>
      </c>
      <c r="AQ2192" s="70" t="str">
        <f t="shared" si="325"/>
        <v>2081.</v>
      </c>
      <c r="AS2192" s="70"/>
      <c r="AV2192" s="114"/>
    </row>
    <row r="2193" spans="1:48" ht="22.5" customHeight="1" x14ac:dyDescent="0.25">
      <c r="A2193" s="93" t="str">
        <f t="shared" si="323"/>
        <v>2082.</v>
      </c>
      <c r="B2193" s="93">
        <v>4841</v>
      </c>
      <c r="C2193" s="220" t="s">
        <v>2073</v>
      </c>
      <c r="D2193" s="4">
        <v>1964</v>
      </c>
      <c r="E2193" s="9" t="s">
        <v>23</v>
      </c>
      <c r="F2193" s="4" t="s">
        <v>24</v>
      </c>
      <c r="G2193" s="10">
        <v>5</v>
      </c>
      <c r="H2193" s="10">
        <v>4</v>
      </c>
      <c r="I2193" s="11">
        <v>3177.9</v>
      </c>
      <c r="J2193" s="11">
        <v>2086.3000000000002</v>
      </c>
      <c r="K2193" s="11">
        <v>2086.3000000000002</v>
      </c>
      <c r="L2193" s="35">
        <v>182</v>
      </c>
      <c r="M2193" s="11">
        <f t="shared" si="326"/>
        <v>2040171.94</v>
      </c>
      <c r="N2193" s="11"/>
      <c r="O2193" s="6"/>
      <c r="P2193" s="11"/>
      <c r="Q2193" s="11">
        <f t="shared" si="324"/>
        <v>2040171.94</v>
      </c>
      <c r="R2193" s="11">
        <f>1161025+879146.94</f>
        <v>2040171.94</v>
      </c>
      <c r="S2193" s="35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74"/>
      <c r="AG2193" s="29" t="s">
        <v>1496</v>
      </c>
      <c r="AH2193" s="118"/>
      <c r="AI2193" s="95"/>
      <c r="AJ2193" s="182" t="s">
        <v>1401</v>
      </c>
      <c r="AK2193" s="182"/>
      <c r="AL2193" s="182"/>
      <c r="AM2193" s="182"/>
      <c r="AN2193" s="182"/>
      <c r="AO2193" s="70">
        <f>MAX(AO$26:AO2192)+1</f>
        <v>2082</v>
      </c>
      <c r="AP2193" s="70" t="s">
        <v>142</v>
      </c>
      <c r="AQ2193" s="70" t="str">
        <f t="shared" si="325"/>
        <v>2082.</v>
      </c>
      <c r="AS2193" s="70"/>
      <c r="AV2193" s="114"/>
    </row>
    <row r="2194" spans="1:48" ht="22.5" customHeight="1" x14ac:dyDescent="0.25">
      <c r="A2194" s="93" t="str">
        <f t="shared" si="323"/>
        <v>2083.</v>
      </c>
      <c r="B2194" s="93">
        <v>5383</v>
      </c>
      <c r="C2194" s="220" t="s">
        <v>2074</v>
      </c>
      <c r="D2194" s="4">
        <v>1964</v>
      </c>
      <c r="E2194" s="9" t="s">
        <v>23</v>
      </c>
      <c r="F2194" s="4" t="s">
        <v>26</v>
      </c>
      <c r="G2194" s="10">
        <v>5</v>
      </c>
      <c r="H2194" s="10">
        <v>4</v>
      </c>
      <c r="I2194" s="11">
        <v>4291.1000000000004</v>
      </c>
      <c r="J2194" s="11">
        <v>3933.9</v>
      </c>
      <c r="K2194" s="11">
        <v>3933.9</v>
      </c>
      <c r="L2194" s="35">
        <v>173</v>
      </c>
      <c r="M2194" s="11">
        <f t="shared" si="326"/>
        <v>1131260.8799999999</v>
      </c>
      <c r="N2194" s="11"/>
      <c r="O2194" s="6"/>
      <c r="P2194" s="11"/>
      <c r="Q2194" s="11">
        <f t="shared" si="324"/>
        <v>1131260.8799999999</v>
      </c>
      <c r="R2194" s="11">
        <v>1131260.8799999999</v>
      </c>
      <c r="S2194" s="35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74"/>
      <c r="AG2194" s="29" t="s">
        <v>1496</v>
      </c>
      <c r="AH2194" s="118"/>
      <c r="AI2194" s="95"/>
      <c r="AJ2194" s="182" t="s">
        <v>1405</v>
      </c>
      <c r="AK2194" s="182"/>
      <c r="AL2194" s="182"/>
      <c r="AM2194" s="182"/>
      <c r="AN2194" s="182"/>
      <c r="AO2194" s="70">
        <f>MAX(AO$26:AO2193)+1</f>
        <v>2083</v>
      </c>
      <c r="AP2194" s="70" t="s">
        <v>142</v>
      </c>
      <c r="AQ2194" s="70" t="str">
        <f t="shared" si="325"/>
        <v>2083.</v>
      </c>
      <c r="AS2194" s="70"/>
      <c r="AV2194" s="114"/>
    </row>
    <row r="2195" spans="1:48" ht="22.5" customHeight="1" x14ac:dyDescent="0.25">
      <c r="A2195" s="93" t="str">
        <f t="shared" si="323"/>
        <v>2084.</v>
      </c>
      <c r="B2195" s="93">
        <v>5384</v>
      </c>
      <c r="C2195" s="220" t="s">
        <v>2075</v>
      </c>
      <c r="D2195" s="4">
        <v>1964</v>
      </c>
      <c r="E2195" s="9" t="s">
        <v>23</v>
      </c>
      <c r="F2195" s="4" t="s">
        <v>26</v>
      </c>
      <c r="G2195" s="10">
        <v>5</v>
      </c>
      <c r="H2195" s="10">
        <v>4</v>
      </c>
      <c r="I2195" s="11">
        <v>4186.6000000000004</v>
      </c>
      <c r="J2195" s="11">
        <v>3890.2</v>
      </c>
      <c r="K2195" s="11">
        <v>3890.2</v>
      </c>
      <c r="L2195" s="35">
        <v>177</v>
      </c>
      <c r="M2195" s="11">
        <f t="shared" si="326"/>
        <v>1372732.21</v>
      </c>
      <c r="N2195" s="11"/>
      <c r="O2195" s="6"/>
      <c r="P2195" s="11"/>
      <c r="Q2195" s="11">
        <f t="shared" si="324"/>
        <v>1372732.21</v>
      </c>
      <c r="R2195" s="11">
        <v>1240509.3999999999</v>
      </c>
      <c r="S2195" s="35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74">
        <v>132222.81</v>
      </c>
      <c r="AG2195" s="29" t="s">
        <v>1496</v>
      </c>
      <c r="AH2195" s="118"/>
      <c r="AI2195" s="95"/>
      <c r="AJ2195" s="182" t="s">
        <v>1393</v>
      </c>
      <c r="AK2195" s="182"/>
      <c r="AL2195" s="182"/>
      <c r="AM2195" s="182"/>
      <c r="AN2195" s="182"/>
      <c r="AO2195" s="70">
        <f>MAX(AO$26:AO2194)+1</f>
        <v>2084</v>
      </c>
      <c r="AP2195" s="70" t="s">
        <v>142</v>
      </c>
      <c r="AQ2195" s="70" t="str">
        <f t="shared" si="325"/>
        <v>2084.</v>
      </c>
      <c r="AS2195" s="70"/>
      <c r="AV2195" s="114"/>
    </row>
    <row r="2196" spans="1:48" ht="22.5" customHeight="1" x14ac:dyDescent="0.25">
      <c r="A2196" s="93" t="str">
        <f t="shared" si="323"/>
        <v>2085.</v>
      </c>
      <c r="B2196" s="93">
        <v>5391</v>
      </c>
      <c r="C2196" s="220" t="s">
        <v>2076</v>
      </c>
      <c r="D2196" s="4">
        <v>1964</v>
      </c>
      <c r="E2196" s="9" t="s">
        <v>23</v>
      </c>
      <c r="F2196" s="4" t="s">
        <v>24</v>
      </c>
      <c r="G2196" s="10">
        <v>5</v>
      </c>
      <c r="H2196" s="10">
        <v>3</v>
      </c>
      <c r="I2196" s="11">
        <v>2762.4</v>
      </c>
      <c r="J2196" s="11">
        <v>2571.3000000000002</v>
      </c>
      <c r="K2196" s="11">
        <v>2175.1999999999998</v>
      </c>
      <c r="L2196" s="35">
        <v>114</v>
      </c>
      <c r="M2196" s="11">
        <f t="shared" si="326"/>
        <v>3161137.3</v>
      </c>
      <c r="N2196" s="11"/>
      <c r="O2196" s="6"/>
      <c r="P2196" s="11"/>
      <c r="Q2196" s="11">
        <f t="shared" si="324"/>
        <v>3161137.3</v>
      </c>
      <c r="R2196" s="11">
        <v>3161137.3</v>
      </c>
      <c r="S2196" s="35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74"/>
      <c r="AG2196" s="29" t="s">
        <v>1496</v>
      </c>
      <c r="AH2196" s="118"/>
      <c r="AI2196" s="95"/>
      <c r="AJ2196" s="182" t="s">
        <v>1395</v>
      </c>
      <c r="AK2196" s="182"/>
      <c r="AL2196" s="182"/>
      <c r="AM2196" s="182"/>
      <c r="AN2196" s="182"/>
      <c r="AO2196" s="70">
        <f>MAX(AO$26:AO2195)+1</f>
        <v>2085</v>
      </c>
      <c r="AP2196" s="70" t="s">
        <v>142</v>
      </c>
      <c r="AQ2196" s="70" t="str">
        <f t="shared" si="325"/>
        <v>2085.</v>
      </c>
      <c r="AS2196" s="70"/>
      <c r="AV2196" s="114"/>
    </row>
    <row r="2197" spans="1:48" ht="22.5" customHeight="1" x14ac:dyDescent="0.25">
      <c r="A2197" s="93" t="str">
        <f t="shared" si="323"/>
        <v>2086.</v>
      </c>
      <c r="B2197" s="93">
        <v>4433</v>
      </c>
      <c r="C2197" s="220" t="s">
        <v>1022</v>
      </c>
      <c r="D2197" s="4">
        <v>1965</v>
      </c>
      <c r="E2197" s="9" t="s">
        <v>23</v>
      </c>
      <c r="F2197" s="4" t="s">
        <v>26</v>
      </c>
      <c r="G2197" s="10">
        <v>5</v>
      </c>
      <c r="H2197" s="10">
        <v>4</v>
      </c>
      <c r="I2197" s="11">
        <v>3907</v>
      </c>
      <c r="J2197" s="11">
        <v>3907</v>
      </c>
      <c r="K2197" s="11">
        <v>3907</v>
      </c>
      <c r="L2197" s="35">
        <v>192</v>
      </c>
      <c r="M2197" s="11">
        <f t="shared" si="326"/>
        <v>654404.4</v>
      </c>
      <c r="N2197" s="11"/>
      <c r="O2197" s="6"/>
      <c r="P2197" s="11"/>
      <c r="Q2197" s="11">
        <f t="shared" ref="Q2197:Q2241" si="327">M2197</f>
        <v>654404.4</v>
      </c>
      <c r="R2197" s="11">
        <v>654404.4</v>
      </c>
      <c r="S2197" s="35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74"/>
      <c r="AG2197" s="29" t="s">
        <v>1496</v>
      </c>
      <c r="AH2197" s="118"/>
      <c r="AI2197" s="95"/>
      <c r="AJ2197" s="182" t="s">
        <v>1396</v>
      </c>
      <c r="AK2197" s="182"/>
      <c r="AL2197" s="182"/>
      <c r="AM2197" s="182"/>
      <c r="AN2197" s="182"/>
      <c r="AO2197" s="70">
        <f>MAX(AO$26:AO2196)+1</f>
        <v>2086</v>
      </c>
      <c r="AP2197" s="70" t="s">
        <v>142</v>
      </c>
      <c r="AQ2197" s="70" t="str">
        <f t="shared" si="325"/>
        <v>2086.</v>
      </c>
      <c r="AS2197" s="70"/>
      <c r="AV2197" s="114"/>
    </row>
    <row r="2198" spans="1:48" ht="22.5" customHeight="1" x14ac:dyDescent="0.25">
      <c r="A2198" s="93" t="str">
        <f t="shared" si="323"/>
        <v>2087.</v>
      </c>
      <c r="B2198" s="93">
        <v>4124</v>
      </c>
      <c r="C2198" s="220" t="s">
        <v>2077</v>
      </c>
      <c r="D2198" s="4">
        <v>1965</v>
      </c>
      <c r="E2198" s="9" t="s">
        <v>23</v>
      </c>
      <c r="F2198" s="4" t="s">
        <v>26</v>
      </c>
      <c r="G2198" s="10">
        <v>5</v>
      </c>
      <c r="H2198" s="10">
        <v>4</v>
      </c>
      <c r="I2198" s="11">
        <v>2615.1</v>
      </c>
      <c r="J2198" s="11">
        <v>1634.1</v>
      </c>
      <c r="K2198" s="11">
        <v>1634.1</v>
      </c>
      <c r="L2198" s="35">
        <v>107</v>
      </c>
      <c r="M2198" s="11">
        <f t="shared" si="326"/>
        <v>7130277.29</v>
      </c>
      <c r="N2198" s="11"/>
      <c r="O2198" s="6"/>
      <c r="P2198" s="11"/>
      <c r="Q2198" s="11">
        <f t="shared" si="327"/>
        <v>7130277.29</v>
      </c>
      <c r="R2198" s="11">
        <v>4040083.84</v>
      </c>
      <c r="S2198" s="35"/>
      <c r="T2198" s="11"/>
      <c r="U2198" s="11">
        <v>890</v>
      </c>
      <c r="V2198" s="11">
        <v>3090193.45</v>
      </c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74"/>
      <c r="AG2198" s="29" t="s">
        <v>1496</v>
      </c>
      <c r="AH2198" s="118"/>
      <c r="AI2198" s="95"/>
      <c r="AJ2198" s="182" t="s">
        <v>1395</v>
      </c>
      <c r="AK2198" s="182"/>
      <c r="AL2198" s="182"/>
      <c r="AM2198" s="182"/>
      <c r="AN2198" s="182"/>
      <c r="AO2198" s="70">
        <f>MAX(AO$26:AO2197)+1</f>
        <v>2087</v>
      </c>
      <c r="AP2198" s="70" t="s">
        <v>142</v>
      </c>
      <c r="AQ2198" s="70" t="str">
        <f t="shared" si="325"/>
        <v>2087.</v>
      </c>
      <c r="AS2198" s="70"/>
      <c r="AV2198" s="114"/>
    </row>
    <row r="2199" spans="1:48" ht="22.5" customHeight="1" x14ac:dyDescent="0.25">
      <c r="A2199" s="93" t="str">
        <f t="shared" si="323"/>
        <v>2088.</v>
      </c>
      <c r="B2199" s="93">
        <v>4520</v>
      </c>
      <c r="C2199" s="220" t="s">
        <v>2078</v>
      </c>
      <c r="D2199" s="4">
        <v>1965</v>
      </c>
      <c r="E2199" s="9" t="s">
        <v>23</v>
      </c>
      <c r="F2199" s="4" t="s">
        <v>26</v>
      </c>
      <c r="G2199" s="10">
        <v>5</v>
      </c>
      <c r="H2199" s="10">
        <v>5</v>
      </c>
      <c r="I2199" s="11">
        <v>3858.3</v>
      </c>
      <c r="J2199" s="11">
        <v>3478</v>
      </c>
      <c r="K2199" s="11">
        <v>3478</v>
      </c>
      <c r="L2199" s="35">
        <v>164</v>
      </c>
      <c r="M2199" s="11">
        <f t="shared" si="326"/>
        <v>3857311.19</v>
      </c>
      <c r="N2199" s="11"/>
      <c r="O2199" s="6"/>
      <c r="P2199" s="11"/>
      <c r="Q2199" s="11">
        <f t="shared" si="327"/>
        <v>3857311.19</v>
      </c>
      <c r="R2199" s="11">
        <v>3857311.19</v>
      </c>
      <c r="S2199" s="35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74"/>
      <c r="AG2199" s="29" t="s">
        <v>1496</v>
      </c>
      <c r="AH2199" s="118"/>
      <c r="AI2199" s="95"/>
      <c r="AJ2199" s="182" t="s">
        <v>1395</v>
      </c>
      <c r="AK2199" s="182"/>
      <c r="AL2199" s="182"/>
      <c r="AM2199" s="182"/>
      <c r="AN2199" s="182"/>
      <c r="AO2199" s="70">
        <f>MAX(AO$26:AO2198)+1</f>
        <v>2088</v>
      </c>
      <c r="AP2199" s="70" t="s">
        <v>142</v>
      </c>
      <c r="AQ2199" s="70" t="str">
        <f t="shared" si="325"/>
        <v>2088.</v>
      </c>
      <c r="AS2199" s="70"/>
      <c r="AV2199" s="114"/>
    </row>
    <row r="2200" spans="1:48" ht="22.5" customHeight="1" x14ac:dyDescent="0.25">
      <c r="A2200" s="93" t="str">
        <f t="shared" si="323"/>
        <v>2089.</v>
      </c>
      <c r="B2200" s="93">
        <v>4429</v>
      </c>
      <c r="C2200" s="220" t="s">
        <v>2314</v>
      </c>
      <c r="D2200" s="4">
        <v>1966</v>
      </c>
      <c r="E2200" s="9" t="s">
        <v>23</v>
      </c>
      <c r="F2200" s="4" t="s">
        <v>24</v>
      </c>
      <c r="G2200" s="10">
        <v>5</v>
      </c>
      <c r="H2200" s="10">
        <v>6</v>
      </c>
      <c r="I2200" s="11">
        <v>5337.4</v>
      </c>
      <c r="J2200" s="11">
        <v>5183.3999999999996</v>
      </c>
      <c r="K2200" s="11">
        <v>3416.8</v>
      </c>
      <c r="L2200" s="35">
        <v>228</v>
      </c>
      <c r="M2200" s="11">
        <f t="shared" si="326"/>
        <v>1460394</v>
      </c>
      <c r="N2200" s="11"/>
      <c r="O2200" s="6"/>
      <c r="P2200" s="11"/>
      <c r="Q2200" s="11">
        <f t="shared" si="327"/>
        <v>1460394</v>
      </c>
      <c r="R2200" s="11">
        <v>1460394</v>
      </c>
      <c r="S2200" s="35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74"/>
      <c r="AG2200" s="29" t="s">
        <v>1496</v>
      </c>
      <c r="AH2200" s="118"/>
      <c r="AI2200" s="95"/>
      <c r="AJ2200" s="182" t="s">
        <v>1396</v>
      </c>
      <c r="AK2200" s="182"/>
      <c r="AL2200" s="182"/>
      <c r="AM2200" s="182"/>
      <c r="AN2200" s="182"/>
      <c r="AO2200" s="70">
        <f>MAX(AO$26:AO2199)+1</f>
        <v>2089</v>
      </c>
      <c r="AP2200" s="70" t="s">
        <v>142</v>
      </c>
      <c r="AQ2200" s="70" t="str">
        <f t="shared" si="325"/>
        <v>2089.</v>
      </c>
      <c r="AS2200" s="70"/>
      <c r="AV2200" s="114"/>
    </row>
    <row r="2201" spans="1:48" ht="22.5" customHeight="1" x14ac:dyDescent="0.25">
      <c r="A2201" s="93" t="str">
        <f t="shared" si="323"/>
        <v>2090.</v>
      </c>
      <c r="B2201" s="93">
        <v>4273</v>
      </c>
      <c r="C2201" s="220" t="s">
        <v>2079</v>
      </c>
      <c r="D2201" s="4">
        <v>1966</v>
      </c>
      <c r="E2201" s="9" t="s">
        <v>23</v>
      </c>
      <c r="F2201" s="4" t="s">
        <v>26</v>
      </c>
      <c r="G2201" s="10">
        <v>5</v>
      </c>
      <c r="H2201" s="10">
        <v>4</v>
      </c>
      <c r="I2201" s="11">
        <v>4226.5</v>
      </c>
      <c r="J2201" s="11">
        <v>3966</v>
      </c>
      <c r="K2201" s="11">
        <v>3746</v>
      </c>
      <c r="L2201" s="35">
        <v>164</v>
      </c>
      <c r="M2201" s="11">
        <f t="shared" si="326"/>
        <v>3583331.9299999997</v>
      </c>
      <c r="N2201" s="11"/>
      <c r="O2201" s="6"/>
      <c r="P2201" s="11"/>
      <c r="Q2201" s="11">
        <f t="shared" si="327"/>
        <v>3583331.9299999997</v>
      </c>
      <c r="R2201" s="11">
        <f>1182477.4+2400854.53</f>
        <v>3583331.9299999997</v>
      </c>
      <c r="S2201" s="35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74"/>
      <c r="AG2201" s="29" t="s">
        <v>1496</v>
      </c>
      <c r="AH2201" s="118"/>
      <c r="AI2201" s="95"/>
      <c r="AJ2201" s="182" t="s">
        <v>1402</v>
      </c>
      <c r="AK2201" s="182"/>
      <c r="AL2201" s="182"/>
      <c r="AM2201" s="182"/>
      <c r="AN2201" s="182"/>
      <c r="AO2201" s="70">
        <f>MAX(AO$26:AO2200)+1</f>
        <v>2090</v>
      </c>
      <c r="AP2201" s="70" t="s">
        <v>142</v>
      </c>
      <c r="AQ2201" s="70" t="str">
        <f t="shared" si="325"/>
        <v>2090.</v>
      </c>
      <c r="AS2201" s="70"/>
      <c r="AV2201" s="114"/>
    </row>
    <row r="2202" spans="1:48" ht="22.5" customHeight="1" x14ac:dyDescent="0.25">
      <c r="A2202" s="93" t="str">
        <f t="shared" si="323"/>
        <v>2091.</v>
      </c>
      <c r="B2202" s="93">
        <v>4515</v>
      </c>
      <c r="C2202" s="220" t="s">
        <v>2080</v>
      </c>
      <c r="D2202" s="4">
        <v>1966</v>
      </c>
      <c r="E2202" s="9" t="s">
        <v>23</v>
      </c>
      <c r="F2202" s="4" t="s">
        <v>24</v>
      </c>
      <c r="G2202" s="10">
        <v>5</v>
      </c>
      <c r="H2202" s="10">
        <v>4</v>
      </c>
      <c r="I2202" s="11">
        <v>3466.03</v>
      </c>
      <c r="J2202" s="11">
        <v>3205.7</v>
      </c>
      <c r="K2202" s="11">
        <v>2569.4</v>
      </c>
      <c r="L2202" s="35">
        <v>138</v>
      </c>
      <c r="M2202" s="11">
        <f t="shared" si="326"/>
        <v>1148496</v>
      </c>
      <c r="N2202" s="11"/>
      <c r="O2202" s="6"/>
      <c r="P2202" s="11"/>
      <c r="Q2202" s="11">
        <f t="shared" si="327"/>
        <v>1148496</v>
      </c>
      <c r="R2202" s="11">
        <v>1148496</v>
      </c>
      <c r="S2202" s="35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74"/>
      <c r="AG2202" s="29" t="s">
        <v>1496</v>
      </c>
      <c r="AH2202" s="118"/>
      <c r="AI2202" s="95"/>
      <c r="AJ2202" s="182" t="s">
        <v>1405</v>
      </c>
      <c r="AK2202" s="182"/>
      <c r="AL2202" s="182"/>
      <c r="AM2202" s="182"/>
      <c r="AN2202" s="182"/>
      <c r="AO2202" s="70">
        <f>MAX(AO$26:AO2201)+1</f>
        <v>2091</v>
      </c>
      <c r="AP2202" s="70" t="s">
        <v>142</v>
      </c>
      <c r="AQ2202" s="70" t="str">
        <f t="shared" si="325"/>
        <v>2091.</v>
      </c>
      <c r="AS2202" s="70"/>
      <c r="AV2202" s="114"/>
    </row>
    <row r="2203" spans="1:48" ht="22.5" customHeight="1" x14ac:dyDescent="0.25">
      <c r="A2203" s="93" t="str">
        <f t="shared" si="323"/>
        <v>2092.</v>
      </c>
      <c r="B2203" s="93">
        <v>4774</v>
      </c>
      <c r="C2203" s="220" t="s">
        <v>2082</v>
      </c>
      <c r="D2203" s="4">
        <v>1967</v>
      </c>
      <c r="E2203" s="9" t="s">
        <v>23</v>
      </c>
      <c r="F2203" s="4" t="s">
        <v>24</v>
      </c>
      <c r="G2203" s="10">
        <v>5</v>
      </c>
      <c r="H2203" s="10">
        <v>1</v>
      </c>
      <c r="I2203" s="11">
        <v>1477.45</v>
      </c>
      <c r="J2203" s="11">
        <v>1327.4</v>
      </c>
      <c r="K2203" s="11">
        <v>1327.4</v>
      </c>
      <c r="L2203" s="35">
        <v>96</v>
      </c>
      <c r="M2203" s="11">
        <f t="shared" si="326"/>
        <v>2495715.7000000002</v>
      </c>
      <c r="N2203" s="11"/>
      <c r="O2203" s="6"/>
      <c r="P2203" s="11"/>
      <c r="Q2203" s="11">
        <f t="shared" si="327"/>
        <v>2495715.7000000002</v>
      </c>
      <c r="R2203" s="11">
        <f>530863.07+575128.64+1277777</f>
        <v>2383768.71</v>
      </c>
      <c r="S2203" s="35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  <c r="AF2203" s="74">
        <v>111946.99</v>
      </c>
      <c r="AG2203" s="29" t="s">
        <v>1496</v>
      </c>
      <c r="AH2203" s="118"/>
      <c r="AI2203" s="95"/>
      <c r="AJ2203" s="182" t="s">
        <v>1791</v>
      </c>
      <c r="AK2203" s="182"/>
      <c r="AL2203" s="182"/>
      <c r="AM2203" s="182"/>
      <c r="AN2203" s="182"/>
      <c r="AO2203" s="70">
        <f>MAX(AO$26:AO2202)+1</f>
        <v>2092</v>
      </c>
      <c r="AP2203" s="70" t="s">
        <v>142</v>
      </c>
      <c r="AQ2203" s="70" t="str">
        <f t="shared" si="325"/>
        <v>2092.</v>
      </c>
      <c r="AS2203" s="70"/>
      <c r="AV2203" s="114"/>
    </row>
    <row r="2204" spans="1:48" ht="22.5" customHeight="1" x14ac:dyDescent="0.25">
      <c r="A2204" s="93" t="str">
        <f t="shared" ref="A2204:A2240" si="328">AQ2204</f>
        <v>2093.</v>
      </c>
      <c r="B2204" s="93">
        <v>4500</v>
      </c>
      <c r="C2204" s="220" t="s">
        <v>2198</v>
      </c>
      <c r="D2204" s="4">
        <v>1956</v>
      </c>
      <c r="E2204" s="9" t="s">
        <v>23</v>
      </c>
      <c r="F2204" s="4" t="s">
        <v>24</v>
      </c>
      <c r="G2204" s="10">
        <v>4</v>
      </c>
      <c r="H2204" s="10">
        <v>8</v>
      </c>
      <c r="I2204" s="11">
        <v>5299.6</v>
      </c>
      <c r="J2204" s="11">
        <v>4454.3999999999996</v>
      </c>
      <c r="K2204" s="11">
        <v>4454.3999999999996</v>
      </c>
      <c r="L2204" s="35">
        <v>158</v>
      </c>
      <c r="M2204" s="11">
        <f t="shared" si="326"/>
        <v>2445283.85</v>
      </c>
      <c r="N2204" s="11"/>
      <c r="O2204" s="6"/>
      <c r="P2204" s="11"/>
      <c r="Q2204" s="11">
        <f t="shared" ref="Q2204:Q2233" si="329">M2204</f>
        <v>2445283.85</v>
      </c>
      <c r="R2204" s="11">
        <v>2445283.85</v>
      </c>
      <c r="S2204" s="35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74"/>
      <c r="AG2204" s="29" t="s">
        <v>1496</v>
      </c>
      <c r="AH2204" s="118"/>
      <c r="AI2204" s="95"/>
      <c r="AJ2204" s="182" t="s">
        <v>1405</v>
      </c>
      <c r="AK2204" s="182"/>
      <c r="AL2204" s="182"/>
      <c r="AM2204" s="182"/>
      <c r="AN2204" s="182"/>
      <c r="AO2204" s="70">
        <f>MAX(AO$26:AO2203)+1</f>
        <v>2093</v>
      </c>
      <c r="AP2204" s="70" t="s">
        <v>142</v>
      </c>
      <c r="AQ2204" s="70" t="str">
        <f t="shared" ref="AQ2204:AQ2238" si="330">CONCATENATE(AO2204,AP2204)</f>
        <v>2093.</v>
      </c>
      <c r="AS2204" s="70"/>
      <c r="AV2204" s="114"/>
    </row>
    <row r="2205" spans="1:48" ht="22.5" customHeight="1" x14ac:dyDescent="0.25">
      <c r="A2205" s="93" t="str">
        <f t="shared" si="328"/>
        <v>2094.</v>
      </c>
      <c r="B2205" s="93">
        <v>5030</v>
      </c>
      <c r="C2205" s="220" t="s">
        <v>2300</v>
      </c>
      <c r="D2205" s="4">
        <v>1998</v>
      </c>
      <c r="E2205" s="9" t="s">
        <v>23</v>
      </c>
      <c r="F2205" s="4" t="s">
        <v>24</v>
      </c>
      <c r="G2205" s="10">
        <v>5</v>
      </c>
      <c r="H2205" s="10">
        <v>2</v>
      </c>
      <c r="I2205" s="11">
        <v>3425.6</v>
      </c>
      <c r="J2205" s="11">
        <v>1932.9</v>
      </c>
      <c r="K2205" s="11">
        <v>1932.9</v>
      </c>
      <c r="L2205" s="35">
        <v>99</v>
      </c>
      <c r="M2205" s="11">
        <f t="shared" si="326"/>
        <v>2888180</v>
      </c>
      <c r="N2205" s="11"/>
      <c r="O2205" s="6"/>
      <c r="P2205" s="11"/>
      <c r="Q2205" s="11">
        <f t="shared" si="329"/>
        <v>2888180</v>
      </c>
      <c r="R2205" s="11">
        <f>768228+2119952</f>
        <v>2888180</v>
      </c>
      <c r="S2205" s="35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74"/>
      <c r="AG2205" s="29" t="s">
        <v>1496</v>
      </c>
      <c r="AH2205" s="118"/>
      <c r="AI2205" s="95"/>
      <c r="AJ2205" s="182" t="s">
        <v>1416</v>
      </c>
      <c r="AK2205" s="182"/>
      <c r="AL2205" s="182"/>
      <c r="AM2205" s="182"/>
      <c r="AN2205" s="182"/>
      <c r="AO2205" s="70">
        <f>MAX(AO$26:AO2204)+1</f>
        <v>2094</v>
      </c>
      <c r="AP2205" s="70" t="s">
        <v>142</v>
      </c>
      <c r="AQ2205" s="70" t="str">
        <f t="shared" si="330"/>
        <v>2094.</v>
      </c>
      <c r="AS2205" s="70"/>
      <c r="AV2205" s="114"/>
    </row>
    <row r="2206" spans="1:48" ht="22.5" customHeight="1" x14ac:dyDescent="0.25">
      <c r="A2206" s="93" t="str">
        <f t="shared" si="328"/>
        <v>2095.</v>
      </c>
      <c r="B2206" s="93">
        <v>5087</v>
      </c>
      <c r="C2206" s="220" t="s">
        <v>2113</v>
      </c>
      <c r="D2206" s="4">
        <v>1974</v>
      </c>
      <c r="E2206" s="9" t="s">
        <v>23</v>
      </c>
      <c r="F2206" s="4" t="s">
        <v>24</v>
      </c>
      <c r="G2206" s="10">
        <v>5</v>
      </c>
      <c r="H2206" s="10">
        <v>4</v>
      </c>
      <c r="I2206" s="11">
        <v>2910.2</v>
      </c>
      <c r="J2206" s="11">
        <v>2588.4</v>
      </c>
      <c r="K2206" s="11">
        <v>2588.4</v>
      </c>
      <c r="L2206" s="35">
        <v>108</v>
      </c>
      <c r="M2206" s="11">
        <f t="shared" si="326"/>
        <v>2487591</v>
      </c>
      <c r="N2206" s="11"/>
      <c r="O2206" s="6"/>
      <c r="P2206" s="11"/>
      <c r="Q2206" s="11">
        <f t="shared" si="329"/>
        <v>2487591</v>
      </c>
      <c r="R2206" s="11"/>
      <c r="S2206" s="35"/>
      <c r="T2206" s="11"/>
      <c r="U2206" s="11">
        <v>737</v>
      </c>
      <c r="V2206" s="11">
        <v>2487591</v>
      </c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74"/>
      <c r="AG2206" s="29" t="s">
        <v>1496</v>
      </c>
      <c r="AH2206" s="118"/>
      <c r="AI2206" s="95"/>
      <c r="AJ2206" s="182"/>
      <c r="AK2206" s="182"/>
      <c r="AL2206" s="182"/>
      <c r="AM2206" s="182"/>
      <c r="AN2206" s="182"/>
      <c r="AO2206" s="70">
        <f>MAX(AO$26:AO2205)+1</f>
        <v>2095</v>
      </c>
      <c r="AP2206" s="70" t="s">
        <v>142</v>
      </c>
      <c r="AQ2206" s="70" t="str">
        <f t="shared" si="330"/>
        <v>2095.</v>
      </c>
      <c r="AS2206" s="70"/>
      <c r="AV2206" s="114"/>
    </row>
    <row r="2207" spans="1:48" ht="22.5" customHeight="1" x14ac:dyDescent="0.25">
      <c r="A2207" s="93" t="str">
        <f t="shared" si="328"/>
        <v>2096.</v>
      </c>
      <c r="B2207" s="93">
        <v>4512</v>
      </c>
      <c r="C2207" s="220" t="s">
        <v>2125</v>
      </c>
      <c r="D2207" s="4">
        <v>1976</v>
      </c>
      <c r="E2207" s="9" t="s">
        <v>23</v>
      </c>
      <c r="F2207" s="4" t="s">
        <v>26</v>
      </c>
      <c r="G2207" s="10">
        <v>5</v>
      </c>
      <c r="H2207" s="10">
        <v>4</v>
      </c>
      <c r="I2207" s="11">
        <v>3697.2</v>
      </c>
      <c r="J2207" s="11">
        <v>3639.2</v>
      </c>
      <c r="K2207" s="11">
        <v>3639.2</v>
      </c>
      <c r="L2207" s="35">
        <v>164</v>
      </c>
      <c r="M2207" s="11">
        <f t="shared" si="326"/>
        <v>613330.6</v>
      </c>
      <c r="N2207" s="11"/>
      <c r="O2207" s="6"/>
      <c r="P2207" s="11"/>
      <c r="Q2207" s="11">
        <f t="shared" si="329"/>
        <v>613330.6</v>
      </c>
      <c r="R2207" s="11">
        <v>613330.6</v>
      </c>
      <c r="S2207" s="35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74"/>
      <c r="AG2207" s="29" t="s">
        <v>1496</v>
      </c>
      <c r="AH2207" s="118"/>
      <c r="AI2207" s="95"/>
      <c r="AJ2207" s="182" t="s">
        <v>1405</v>
      </c>
      <c r="AK2207" s="182"/>
      <c r="AL2207" s="182"/>
      <c r="AM2207" s="182"/>
      <c r="AN2207" s="182"/>
      <c r="AO2207" s="70">
        <f>MAX(AO$26:AO2206)+1</f>
        <v>2096</v>
      </c>
      <c r="AP2207" s="70" t="s">
        <v>142</v>
      </c>
      <c r="AQ2207" s="70" t="str">
        <f t="shared" si="330"/>
        <v>2096.</v>
      </c>
      <c r="AS2207" s="70"/>
      <c r="AV2207" s="114"/>
    </row>
    <row r="2208" spans="1:48" ht="22.5" customHeight="1" x14ac:dyDescent="0.25">
      <c r="A2208" s="93" t="str">
        <f t="shared" si="328"/>
        <v>2097.</v>
      </c>
      <c r="B2208" s="93">
        <v>4549</v>
      </c>
      <c r="C2208" s="220" t="s">
        <v>2085</v>
      </c>
      <c r="D2208" s="4">
        <v>1968</v>
      </c>
      <c r="E2208" s="9" t="s">
        <v>23</v>
      </c>
      <c r="F2208" s="4" t="s">
        <v>24</v>
      </c>
      <c r="G2208" s="10">
        <v>5</v>
      </c>
      <c r="H2208" s="10">
        <v>4</v>
      </c>
      <c r="I2208" s="11">
        <v>2870</v>
      </c>
      <c r="J2208" s="11">
        <v>2551.6999999999998</v>
      </c>
      <c r="K2208" s="11">
        <v>2551.6999999999998</v>
      </c>
      <c r="L2208" s="35">
        <v>96</v>
      </c>
      <c r="M2208" s="11">
        <f t="shared" si="326"/>
        <v>783609.28</v>
      </c>
      <c r="N2208" s="11"/>
      <c r="O2208" s="6"/>
      <c r="P2208" s="11"/>
      <c r="Q2208" s="11">
        <f t="shared" si="329"/>
        <v>783609.28</v>
      </c>
      <c r="R2208" s="11">
        <v>783609.28</v>
      </c>
      <c r="S2208" s="35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74"/>
      <c r="AG2208" s="29" t="s">
        <v>1496</v>
      </c>
      <c r="AH2208" s="118"/>
      <c r="AI2208" s="95"/>
      <c r="AJ2208" s="182" t="s">
        <v>1396</v>
      </c>
      <c r="AK2208" s="182"/>
      <c r="AL2208" s="182"/>
      <c r="AM2208" s="182"/>
      <c r="AN2208" s="182"/>
      <c r="AO2208" s="70">
        <f>MAX(AO$26:AO2207)+1</f>
        <v>2097</v>
      </c>
      <c r="AP2208" s="70" t="s">
        <v>142</v>
      </c>
      <c r="AQ2208" s="70" t="str">
        <f t="shared" si="330"/>
        <v>2097.</v>
      </c>
      <c r="AS2208" s="70"/>
      <c r="AV2208" s="114"/>
    </row>
    <row r="2209" spans="1:48" ht="22.5" customHeight="1" x14ac:dyDescent="0.25">
      <c r="A2209" s="93" t="str">
        <f t="shared" si="328"/>
        <v>2098.</v>
      </c>
      <c r="B2209" s="93">
        <v>5023</v>
      </c>
      <c r="C2209" s="220" t="s">
        <v>2100</v>
      </c>
      <c r="D2209" s="4">
        <v>1971</v>
      </c>
      <c r="E2209" s="9" t="s">
        <v>23</v>
      </c>
      <c r="F2209" s="4" t="s">
        <v>26</v>
      </c>
      <c r="G2209" s="10">
        <v>5</v>
      </c>
      <c r="H2209" s="10">
        <v>4</v>
      </c>
      <c r="I2209" s="11">
        <v>3247.9</v>
      </c>
      <c r="J2209" s="11">
        <v>3247.9</v>
      </c>
      <c r="K2209" s="11">
        <v>3247.9</v>
      </c>
      <c r="L2209" s="35">
        <v>152</v>
      </c>
      <c r="M2209" s="11">
        <f t="shared" si="326"/>
        <v>2608882.04</v>
      </c>
      <c r="N2209" s="11"/>
      <c r="O2209" s="6"/>
      <c r="P2209" s="11"/>
      <c r="Q2209" s="11">
        <f t="shared" si="329"/>
        <v>2608882.04</v>
      </c>
      <c r="R2209" s="11"/>
      <c r="S2209" s="35"/>
      <c r="T2209" s="11"/>
      <c r="U2209" s="11">
        <v>913</v>
      </c>
      <c r="V2209" s="11">
        <v>2608882.04</v>
      </c>
      <c r="W2209" s="11"/>
      <c r="X2209" s="11"/>
      <c r="Y2209" s="11"/>
      <c r="Z2209" s="11"/>
      <c r="AA2209" s="11"/>
      <c r="AB2209" s="11"/>
      <c r="AC2209" s="11"/>
      <c r="AD2209" s="11"/>
      <c r="AE2209" s="11"/>
      <c r="AF2209" s="74"/>
      <c r="AG2209" s="29" t="s">
        <v>1496</v>
      </c>
      <c r="AH2209" s="118"/>
      <c r="AI2209" s="95"/>
      <c r="AJ2209" s="182"/>
      <c r="AK2209" s="182"/>
      <c r="AL2209" s="182"/>
      <c r="AM2209" s="182"/>
      <c r="AN2209" s="182"/>
      <c r="AO2209" s="70">
        <f>MAX(AO$26:AO2208)+1</f>
        <v>2098</v>
      </c>
      <c r="AP2209" s="70" t="s">
        <v>142</v>
      </c>
      <c r="AQ2209" s="70" t="str">
        <f t="shared" si="330"/>
        <v>2098.</v>
      </c>
      <c r="AS2209" s="70"/>
      <c r="AV2209" s="114"/>
    </row>
    <row r="2210" spans="1:48" ht="22.5" customHeight="1" x14ac:dyDescent="0.25">
      <c r="A2210" s="93" t="str">
        <f t="shared" si="328"/>
        <v>2099.</v>
      </c>
      <c r="B2210" s="93">
        <v>4425</v>
      </c>
      <c r="C2210" s="220" t="s">
        <v>2105</v>
      </c>
      <c r="D2210" s="4">
        <v>1973</v>
      </c>
      <c r="E2210" s="9" t="s">
        <v>23</v>
      </c>
      <c r="F2210" s="4" t="s">
        <v>26</v>
      </c>
      <c r="G2210" s="10">
        <v>2</v>
      </c>
      <c r="H2210" s="10">
        <v>2</v>
      </c>
      <c r="I2210" s="11">
        <v>781.6</v>
      </c>
      <c r="J2210" s="11">
        <v>781.6</v>
      </c>
      <c r="K2210" s="11">
        <v>781.6</v>
      </c>
      <c r="L2210" s="35">
        <v>38</v>
      </c>
      <c r="M2210" s="11">
        <f t="shared" si="326"/>
        <v>502113.37</v>
      </c>
      <c r="N2210" s="11"/>
      <c r="O2210" s="6"/>
      <c r="P2210" s="11"/>
      <c r="Q2210" s="11">
        <f t="shared" si="329"/>
        <v>502113.37</v>
      </c>
      <c r="R2210" s="11">
        <v>502113.37</v>
      </c>
      <c r="S2210" s="35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  <c r="AF2210" s="74"/>
      <c r="AG2210" s="29" t="s">
        <v>1496</v>
      </c>
      <c r="AH2210" s="118"/>
      <c r="AI2210" s="95"/>
      <c r="AJ2210" s="182" t="s">
        <v>1396</v>
      </c>
      <c r="AK2210" s="182"/>
      <c r="AL2210" s="182"/>
      <c r="AM2210" s="182"/>
      <c r="AN2210" s="182"/>
      <c r="AO2210" s="70">
        <f>MAX(AO$26:AO2209)+1</f>
        <v>2099</v>
      </c>
      <c r="AP2210" s="70" t="s">
        <v>142</v>
      </c>
      <c r="AQ2210" s="70" t="str">
        <f t="shared" si="330"/>
        <v>2099.</v>
      </c>
      <c r="AS2210" s="70"/>
      <c r="AV2210" s="114"/>
    </row>
    <row r="2211" spans="1:48" ht="22.5" customHeight="1" x14ac:dyDescent="0.25">
      <c r="A2211" s="93" t="str">
        <f t="shared" si="328"/>
        <v>2100.</v>
      </c>
      <c r="B2211" s="93">
        <v>5335</v>
      </c>
      <c r="C2211" s="220" t="s">
        <v>2115</v>
      </c>
      <c r="D2211" s="4">
        <v>1974</v>
      </c>
      <c r="E2211" s="9" t="s">
        <v>23</v>
      </c>
      <c r="F2211" s="4" t="s">
        <v>24</v>
      </c>
      <c r="G2211" s="10">
        <v>3</v>
      </c>
      <c r="H2211" s="10">
        <v>3</v>
      </c>
      <c r="I2211" s="11">
        <v>1377.1</v>
      </c>
      <c r="J2211" s="11">
        <v>1055</v>
      </c>
      <c r="K2211" s="11">
        <v>1055</v>
      </c>
      <c r="L2211" s="35">
        <v>49</v>
      </c>
      <c r="M2211" s="11">
        <f t="shared" si="326"/>
        <v>5432931.9000000004</v>
      </c>
      <c r="N2211" s="11"/>
      <c r="O2211" s="6"/>
      <c r="P2211" s="11"/>
      <c r="Q2211" s="11">
        <f t="shared" si="329"/>
        <v>5432931.9000000004</v>
      </c>
      <c r="R2211" s="11"/>
      <c r="S2211" s="35"/>
      <c r="T2211" s="11"/>
      <c r="U2211" s="11">
        <v>731</v>
      </c>
      <c r="V2211" s="11">
        <v>5432931.9000000004</v>
      </c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74"/>
      <c r="AG2211" s="29" t="s">
        <v>1496</v>
      </c>
      <c r="AH2211" s="118"/>
      <c r="AI2211" s="95"/>
      <c r="AJ2211" s="182"/>
      <c r="AK2211" s="182"/>
      <c r="AL2211" s="182"/>
      <c r="AM2211" s="182"/>
      <c r="AN2211" s="182"/>
      <c r="AO2211" s="70">
        <f>MAX(AO$26:AO2210)+1</f>
        <v>2100</v>
      </c>
      <c r="AP2211" s="70" t="s">
        <v>142</v>
      </c>
      <c r="AQ2211" s="70" t="str">
        <f t="shared" si="330"/>
        <v>2100.</v>
      </c>
      <c r="AS2211" s="70"/>
      <c r="AV2211" s="114"/>
    </row>
    <row r="2212" spans="1:48" ht="22.5" customHeight="1" x14ac:dyDescent="0.25">
      <c r="A2212" s="93" t="str">
        <f t="shared" si="328"/>
        <v>2101.</v>
      </c>
      <c r="B2212" s="93">
        <v>5111</v>
      </c>
      <c r="C2212" s="220" t="s">
        <v>2118</v>
      </c>
      <c r="D2212" s="4">
        <v>1975</v>
      </c>
      <c r="E2212" s="9" t="s">
        <v>23</v>
      </c>
      <c r="F2212" s="4" t="s">
        <v>24</v>
      </c>
      <c r="G2212" s="10">
        <v>4</v>
      </c>
      <c r="H2212" s="10">
        <v>4</v>
      </c>
      <c r="I2212" s="11">
        <v>2476</v>
      </c>
      <c r="J2212" s="11">
        <v>2403.1999999999998</v>
      </c>
      <c r="K2212" s="11">
        <v>2403.1999999999998</v>
      </c>
      <c r="L2212" s="35">
        <v>95</v>
      </c>
      <c r="M2212" s="11">
        <f t="shared" si="326"/>
        <v>972813</v>
      </c>
      <c r="N2212" s="11"/>
      <c r="O2212" s="6"/>
      <c r="P2212" s="11"/>
      <c r="Q2212" s="11">
        <f t="shared" si="329"/>
        <v>972813</v>
      </c>
      <c r="R2212" s="11">
        <f>454569.7+518243.3</f>
        <v>972813</v>
      </c>
      <c r="S2212" s="35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74"/>
      <c r="AG2212" s="29" t="s">
        <v>1496</v>
      </c>
      <c r="AH2212" s="118"/>
      <c r="AI2212" s="95"/>
      <c r="AJ2212" s="182" t="s">
        <v>1394</v>
      </c>
      <c r="AK2212" s="182"/>
      <c r="AL2212" s="182"/>
      <c r="AM2212" s="182"/>
      <c r="AN2212" s="182"/>
      <c r="AO2212" s="70">
        <f>MAX(AO$26:AO2211)+1</f>
        <v>2101</v>
      </c>
      <c r="AP2212" s="70" t="s">
        <v>142</v>
      </c>
      <c r="AQ2212" s="70" t="str">
        <f t="shared" si="330"/>
        <v>2101.</v>
      </c>
      <c r="AS2212" s="70"/>
      <c r="AV2212" s="114"/>
    </row>
    <row r="2213" spans="1:48" ht="22.5" customHeight="1" x14ac:dyDescent="0.25">
      <c r="A2213" s="93" t="str">
        <f t="shared" si="328"/>
        <v>2102.</v>
      </c>
      <c r="B2213" s="93">
        <v>4887</v>
      </c>
      <c r="C2213" s="220" t="s">
        <v>2137</v>
      </c>
      <c r="D2213" s="4">
        <v>1982</v>
      </c>
      <c r="E2213" s="9" t="s">
        <v>23</v>
      </c>
      <c r="F2213" s="4" t="s">
        <v>26</v>
      </c>
      <c r="G2213" s="10">
        <v>5</v>
      </c>
      <c r="H2213" s="10">
        <v>8</v>
      </c>
      <c r="I2213" s="11">
        <v>5622.4</v>
      </c>
      <c r="J2213" s="11">
        <v>3331.9</v>
      </c>
      <c r="K2213" s="11">
        <v>3331.9</v>
      </c>
      <c r="L2213" s="35">
        <v>231</v>
      </c>
      <c r="M2213" s="11">
        <f t="shared" si="326"/>
        <v>1295030.21</v>
      </c>
      <c r="N2213" s="11"/>
      <c r="O2213" s="6"/>
      <c r="P2213" s="11"/>
      <c r="Q2213" s="11">
        <f t="shared" si="329"/>
        <v>1295030.21</v>
      </c>
      <c r="R2213" s="11">
        <v>1295030.21</v>
      </c>
      <c r="S2213" s="35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74"/>
      <c r="AG2213" s="29" t="s">
        <v>1496</v>
      </c>
      <c r="AH2213" s="118"/>
      <c r="AI2213" s="95"/>
      <c r="AJ2213" s="182" t="s">
        <v>1405</v>
      </c>
      <c r="AK2213" s="182"/>
      <c r="AL2213" s="182"/>
      <c r="AM2213" s="182"/>
      <c r="AN2213" s="182"/>
      <c r="AO2213" s="70">
        <f>MAX(AO$26:AO2212)+1</f>
        <v>2102</v>
      </c>
      <c r="AP2213" s="70" t="s">
        <v>142</v>
      </c>
      <c r="AQ2213" s="70" t="str">
        <f t="shared" si="330"/>
        <v>2102.</v>
      </c>
      <c r="AS2213" s="70"/>
      <c r="AV2213" s="114"/>
    </row>
    <row r="2214" spans="1:48" ht="22.5" customHeight="1" x14ac:dyDescent="0.25">
      <c r="A2214" s="93" t="str">
        <f t="shared" si="328"/>
        <v>2103.</v>
      </c>
      <c r="B2214" s="93">
        <v>4867</v>
      </c>
      <c r="C2214" s="220" t="s">
        <v>2149</v>
      </c>
      <c r="D2214" s="4">
        <v>1992</v>
      </c>
      <c r="E2214" s="9" t="s">
        <v>23</v>
      </c>
      <c r="F2214" s="4" t="s">
        <v>24</v>
      </c>
      <c r="G2214" s="10">
        <v>3</v>
      </c>
      <c r="H2214" s="10">
        <v>2</v>
      </c>
      <c r="I2214" s="11">
        <v>875.7</v>
      </c>
      <c r="J2214" s="11">
        <v>574.5</v>
      </c>
      <c r="K2214" s="11">
        <v>574.5</v>
      </c>
      <c r="L2214" s="35">
        <v>28</v>
      </c>
      <c r="M2214" s="11">
        <f t="shared" si="326"/>
        <v>4364420.5</v>
      </c>
      <c r="N2214" s="11"/>
      <c r="O2214" s="6"/>
      <c r="P2214" s="11"/>
      <c r="Q2214" s="11">
        <f t="shared" si="329"/>
        <v>4364420.5</v>
      </c>
      <c r="R2214" s="11"/>
      <c r="S2214" s="35"/>
      <c r="T2214" s="11"/>
      <c r="U2214" s="11">
        <v>667.7</v>
      </c>
      <c r="V2214" s="11">
        <v>4364420.5</v>
      </c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74"/>
      <c r="AG2214" s="29" t="s">
        <v>1496</v>
      </c>
      <c r="AH2214" s="118"/>
      <c r="AI2214" s="95"/>
      <c r="AJ2214" s="182"/>
      <c r="AK2214" s="182"/>
      <c r="AL2214" s="182"/>
      <c r="AM2214" s="182"/>
      <c r="AN2214" s="182"/>
      <c r="AO2214" s="70">
        <f>MAX(AO$26:AO2213)+1</f>
        <v>2103</v>
      </c>
      <c r="AP2214" s="70" t="s">
        <v>142</v>
      </c>
      <c r="AQ2214" s="70" t="str">
        <f t="shared" si="330"/>
        <v>2103.</v>
      </c>
      <c r="AS2214" s="70"/>
      <c r="AV2214" s="114"/>
    </row>
    <row r="2215" spans="1:48" ht="22.5" customHeight="1" x14ac:dyDescent="0.25">
      <c r="A2215" s="93" t="str">
        <f t="shared" si="328"/>
        <v>2104.</v>
      </c>
      <c r="B2215" s="93">
        <v>4853</v>
      </c>
      <c r="C2215" s="220" t="s">
        <v>2171</v>
      </c>
      <c r="D2215" s="4">
        <v>1949</v>
      </c>
      <c r="E2215" s="9" t="s">
        <v>23</v>
      </c>
      <c r="F2215" s="4" t="s">
        <v>24</v>
      </c>
      <c r="G2215" s="10">
        <v>2</v>
      </c>
      <c r="H2215" s="10">
        <v>1</v>
      </c>
      <c r="I2215" s="11">
        <v>236</v>
      </c>
      <c r="J2215" s="11">
        <v>134</v>
      </c>
      <c r="K2215" s="11">
        <v>134</v>
      </c>
      <c r="L2215" s="35">
        <v>17</v>
      </c>
      <c r="M2215" s="11">
        <f t="shared" si="326"/>
        <v>180318.86</v>
      </c>
      <c r="N2215" s="11"/>
      <c r="O2215" s="6"/>
      <c r="P2215" s="11"/>
      <c r="Q2215" s="11">
        <f t="shared" si="329"/>
        <v>180318.86</v>
      </c>
      <c r="R2215" s="11">
        <v>180318.86</v>
      </c>
      <c r="S2215" s="35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74"/>
      <c r="AG2215" s="29" t="s">
        <v>1496</v>
      </c>
      <c r="AH2215" s="118"/>
      <c r="AI2215" s="95"/>
      <c r="AJ2215" s="182" t="s">
        <v>1396</v>
      </c>
      <c r="AK2215" s="182"/>
      <c r="AL2215" s="182"/>
      <c r="AM2215" s="182"/>
      <c r="AN2215" s="182"/>
      <c r="AO2215" s="70">
        <f>MAX(AO$26:AO2214)+1</f>
        <v>2104</v>
      </c>
      <c r="AP2215" s="70" t="s">
        <v>142</v>
      </c>
      <c r="AQ2215" s="70" t="str">
        <f t="shared" si="330"/>
        <v>2104.</v>
      </c>
      <c r="AS2215" s="70"/>
      <c r="AV2215" s="114"/>
    </row>
    <row r="2216" spans="1:48" ht="22.5" customHeight="1" x14ac:dyDescent="0.25">
      <c r="A2216" s="93" t="str">
        <f t="shared" si="328"/>
        <v>2105.</v>
      </c>
      <c r="B2216" s="93">
        <v>4854</v>
      </c>
      <c r="C2216" s="220" t="s">
        <v>2172</v>
      </c>
      <c r="D2216" s="4">
        <v>1949</v>
      </c>
      <c r="E2216" s="9" t="s">
        <v>23</v>
      </c>
      <c r="F2216" s="4" t="s">
        <v>24</v>
      </c>
      <c r="G2216" s="10">
        <v>2</v>
      </c>
      <c r="H2216" s="10">
        <v>1</v>
      </c>
      <c r="I2216" s="11">
        <v>214</v>
      </c>
      <c r="J2216" s="11">
        <v>136</v>
      </c>
      <c r="K2216" s="11">
        <v>136</v>
      </c>
      <c r="L2216" s="35">
        <v>12</v>
      </c>
      <c r="M2216" s="11">
        <f t="shared" si="326"/>
        <v>161252.51</v>
      </c>
      <c r="N2216" s="11"/>
      <c r="O2216" s="6"/>
      <c r="P2216" s="11"/>
      <c r="Q2216" s="11">
        <f t="shared" si="329"/>
        <v>161252.51</v>
      </c>
      <c r="R2216" s="11">
        <v>161252.51</v>
      </c>
      <c r="S2216" s="35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74"/>
      <c r="AG2216" s="29" t="s">
        <v>1496</v>
      </c>
      <c r="AH2216" s="118"/>
      <c r="AI2216" s="95"/>
      <c r="AJ2216" s="182" t="s">
        <v>1396</v>
      </c>
      <c r="AK2216" s="182"/>
      <c r="AL2216" s="182"/>
      <c r="AM2216" s="182"/>
      <c r="AN2216" s="182"/>
      <c r="AO2216" s="70">
        <f>MAX(AO$26:AO2215)+1</f>
        <v>2105</v>
      </c>
      <c r="AP2216" s="70" t="s">
        <v>142</v>
      </c>
      <c r="AQ2216" s="70" t="str">
        <f t="shared" si="330"/>
        <v>2105.</v>
      </c>
      <c r="AS2216" s="70"/>
      <c r="AV2216" s="114"/>
    </row>
    <row r="2217" spans="1:48" ht="22.5" customHeight="1" x14ac:dyDescent="0.25">
      <c r="A2217" s="93" t="str">
        <f t="shared" si="328"/>
        <v>2106.</v>
      </c>
      <c r="B2217" s="93">
        <v>4924</v>
      </c>
      <c r="C2217" s="220" t="s">
        <v>2173</v>
      </c>
      <c r="D2217" s="4">
        <v>1949</v>
      </c>
      <c r="E2217" s="9" t="s">
        <v>23</v>
      </c>
      <c r="F2217" s="4" t="s">
        <v>24</v>
      </c>
      <c r="G2217" s="10">
        <v>2</v>
      </c>
      <c r="H2217" s="10">
        <v>2</v>
      </c>
      <c r="I2217" s="11">
        <v>699.2</v>
      </c>
      <c r="J2217" s="11">
        <v>408.4</v>
      </c>
      <c r="K2217" s="11">
        <v>408.4</v>
      </c>
      <c r="L2217" s="35">
        <v>50</v>
      </c>
      <c r="M2217" s="11">
        <f t="shared" si="326"/>
        <v>159551.46</v>
      </c>
      <c r="N2217" s="11"/>
      <c r="O2217" s="6"/>
      <c r="P2217" s="11"/>
      <c r="Q2217" s="11">
        <f t="shared" si="329"/>
        <v>159551.46</v>
      </c>
      <c r="R2217" s="11">
        <v>159551.46</v>
      </c>
      <c r="S2217" s="35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74"/>
      <c r="AG2217" s="29" t="s">
        <v>1496</v>
      </c>
      <c r="AH2217" s="118"/>
      <c r="AI2217" s="95"/>
      <c r="AJ2217" s="182" t="s">
        <v>1396</v>
      </c>
      <c r="AK2217" s="182"/>
      <c r="AL2217" s="182"/>
      <c r="AM2217" s="182"/>
      <c r="AN2217" s="182"/>
      <c r="AO2217" s="70">
        <f>MAX(AO$26:AO2216)+1</f>
        <v>2106</v>
      </c>
      <c r="AP2217" s="70" t="s">
        <v>142</v>
      </c>
      <c r="AQ2217" s="70" t="str">
        <f t="shared" si="330"/>
        <v>2106.</v>
      </c>
      <c r="AS2217" s="70"/>
      <c r="AV2217" s="114"/>
    </row>
    <row r="2218" spans="1:48" ht="22.5" customHeight="1" x14ac:dyDescent="0.25">
      <c r="A2218" s="93" t="str">
        <f t="shared" si="328"/>
        <v>2107.</v>
      </c>
      <c r="B2218" s="93">
        <v>4152</v>
      </c>
      <c r="C2218" s="220" t="s">
        <v>2091</v>
      </c>
      <c r="D2218" s="4">
        <v>1969</v>
      </c>
      <c r="E2218" s="9" t="s">
        <v>23</v>
      </c>
      <c r="F2218" s="4" t="s">
        <v>24</v>
      </c>
      <c r="G2218" s="10">
        <v>9</v>
      </c>
      <c r="H2218" s="10">
        <v>1</v>
      </c>
      <c r="I2218" s="11">
        <v>1949</v>
      </c>
      <c r="J2218" s="11">
        <v>1949</v>
      </c>
      <c r="K2218" s="11">
        <v>1949</v>
      </c>
      <c r="L2218" s="35">
        <v>66</v>
      </c>
      <c r="M2218" s="11">
        <f t="shared" si="326"/>
        <v>1760834.62</v>
      </c>
      <c r="N2218" s="11"/>
      <c r="O2218" s="6"/>
      <c r="P2218" s="11"/>
      <c r="Q2218" s="11">
        <f t="shared" si="329"/>
        <v>1760834.62</v>
      </c>
      <c r="R2218" s="11"/>
      <c r="S2218" s="35"/>
      <c r="T2218" s="11"/>
      <c r="U2218" s="11">
        <v>281.10000000000002</v>
      </c>
      <c r="V2218" s="11">
        <v>1760834.62</v>
      </c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74"/>
      <c r="AG2218" s="29" t="s">
        <v>1496</v>
      </c>
      <c r="AH2218" s="118"/>
      <c r="AI2218" s="95"/>
      <c r="AJ2218" s="182"/>
      <c r="AK2218" s="182"/>
      <c r="AL2218" s="182"/>
      <c r="AM2218" s="182"/>
      <c r="AN2218" s="182"/>
      <c r="AO2218" s="70">
        <f>MAX(AO$26:AO2217)+1</f>
        <v>2107</v>
      </c>
      <c r="AP2218" s="70" t="s">
        <v>142</v>
      </c>
      <c r="AQ2218" s="70" t="str">
        <f t="shared" si="330"/>
        <v>2107.</v>
      </c>
      <c r="AS2218" s="70"/>
      <c r="AV2218" s="114"/>
    </row>
    <row r="2219" spans="1:48" ht="22.5" customHeight="1" x14ac:dyDescent="0.25">
      <c r="A2219" s="93" t="str">
        <f t="shared" si="328"/>
        <v>2108.</v>
      </c>
      <c r="B2219" s="93">
        <v>5268</v>
      </c>
      <c r="C2219" s="220" t="s">
        <v>2190</v>
      </c>
      <c r="D2219" s="4">
        <v>1954</v>
      </c>
      <c r="E2219" s="9" t="s">
        <v>23</v>
      </c>
      <c r="F2219" s="4" t="s">
        <v>24</v>
      </c>
      <c r="G2219" s="10">
        <v>2</v>
      </c>
      <c r="H2219" s="10">
        <v>2</v>
      </c>
      <c r="I2219" s="11">
        <v>393.9</v>
      </c>
      <c r="J2219" s="11">
        <v>269</v>
      </c>
      <c r="K2219" s="11">
        <v>269</v>
      </c>
      <c r="L2219" s="35">
        <v>23</v>
      </c>
      <c r="M2219" s="11">
        <f t="shared" si="326"/>
        <v>2757335.7</v>
      </c>
      <c r="N2219" s="11"/>
      <c r="O2219" s="6"/>
      <c r="P2219" s="11"/>
      <c r="Q2219" s="11">
        <f t="shared" si="329"/>
        <v>2757335.7</v>
      </c>
      <c r="R2219" s="11"/>
      <c r="S2219" s="35"/>
      <c r="T2219" s="11"/>
      <c r="U2219" s="11">
        <v>350</v>
      </c>
      <c r="V2219" s="11">
        <v>2757335.7</v>
      </c>
      <c r="W2219" s="11"/>
      <c r="X2219" s="11"/>
      <c r="Y2219" s="11"/>
      <c r="Z2219" s="11"/>
      <c r="AA2219" s="11"/>
      <c r="AB2219" s="11"/>
      <c r="AC2219" s="11"/>
      <c r="AD2219" s="11"/>
      <c r="AE2219" s="11"/>
      <c r="AF2219" s="74"/>
      <c r="AG2219" s="29" t="s">
        <v>1496</v>
      </c>
      <c r="AH2219" s="118"/>
      <c r="AI2219" s="95"/>
      <c r="AJ2219" s="182"/>
      <c r="AK2219" s="182"/>
      <c r="AL2219" s="182"/>
      <c r="AM2219" s="182"/>
      <c r="AN2219" s="182"/>
      <c r="AO2219" s="70">
        <f>MAX(AO$26:AO2218)+1</f>
        <v>2108</v>
      </c>
      <c r="AP2219" s="70" t="s">
        <v>142</v>
      </c>
      <c r="AQ2219" s="70" t="str">
        <f t="shared" si="330"/>
        <v>2108.</v>
      </c>
      <c r="AS2219" s="70"/>
      <c r="AV2219" s="114"/>
    </row>
    <row r="2220" spans="1:48" ht="22.5" customHeight="1" x14ac:dyDescent="0.25">
      <c r="A2220" s="93" t="str">
        <f t="shared" si="328"/>
        <v>2109.</v>
      </c>
      <c r="B2220" s="93">
        <v>4505</v>
      </c>
      <c r="C2220" s="220" t="s">
        <v>2307</v>
      </c>
      <c r="D2220" s="4">
        <v>1987</v>
      </c>
      <c r="E2220" s="9" t="s">
        <v>23</v>
      </c>
      <c r="F2220" s="4" t="s">
        <v>24</v>
      </c>
      <c r="G2220" s="10">
        <v>3</v>
      </c>
      <c r="H2220" s="10">
        <v>6</v>
      </c>
      <c r="I2220" s="11">
        <v>3015.5</v>
      </c>
      <c r="J2220" s="11">
        <v>1807.2</v>
      </c>
      <c r="K2220" s="11">
        <v>1807.2</v>
      </c>
      <c r="L2220" s="35">
        <v>122</v>
      </c>
      <c r="M2220" s="11">
        <f t="shared" si="326"/>
        <v>5913399.2999999998</v>
      </c>
      <c r="N2220" s="11"/>
      <c r="O2220" s="6"/>
      <c r="P2220" s="11"/>
      <c r="Q2220" s="11">
        <f t="shared" si="329"/>
        <v>5913399.2999999998</v>
      </c>
      <c r="R2220" s="11"/>
      <c r="S2220" s="35"/>
      <c r="T2220" s="11"/>
      <c r="U2220" s="11">
        <v>1307</v>
      </c>
      <c r="V2220" s="11">
        <v>5913399.2999999998</v>
      </c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74"/>
      <c r="AG2220" s="29" t="s">
        <v>1496</v>
      </c>
      <c r="AH2220" s="118"/>
      <c r="AI2220" s="95"/>
      <c r="AJ2220" s="182"/>
      <c r="AK2220" s="182"/>
      <c r="AL2220" s="182"/>
      <c r="AM2220" s="182"/>
      <c r="AN2220" s="182"/>
      <c r="AO2220" s="70">
        <f>MAX(AO$26:AO2219)+1</f>
        <v>2109</v>
      </c>
      <c r="AP2220" s="70" t="s">
        <v>142</v>
      </c>
      <c r="AQ2220" s="70" t="str">
        <f t="shared" si="330"/>
        <v>2109.</v>
      </c>
      <c r="AS2220" s="70"/>
      <c r="AV2220" s="114"/>
    </row>
    <row r="2221" spans="1:48" ht="22.5" customHeight="1" x14ac:dyDescent="0.25">
      <c r="A2221" s="93" t="str">
        <f t="shared" si="328"/>
        <v>2110.</v>
      </c>
      <c r="B2221" s="93">
        <v>4337</v>
      </c>
      <c r="C2221" s="220" t="s">
        <v>1445</v>
      </c>
      <c r="D2221" s="4">
        <v>1976</v>
      </c>
      <c r="E2221" s="9" t="s">
        <v>23</v>
      </c>
      <c r="F2221" s="4" t="s">
        <v>24</v>
      </c>
      <c r="G2221" s="10">
        <v>5</v>
      </c>
      <c r="H2221" s="10">
        <v>6</v>
      </c>
      <c r="I2221" s="11">
        <v>4337.3999999999996</v>
      </c>
      <c r="J2221" s="11">
        <v>3869</v>
      </c>
      <c r="K2221" s="11">
        <v>3869</v>
      </c>
      <c r="L2221" s="35">
        <v>169</v>
      </c>
      <c r="M2221" s="11">
        <f t="shared" si="326"/>
        <v>4679306.47</v>
      </c>
      <c r="N2221" s="11"/>
      <c r="O2221" s="6"/>
      <c r="P2221" s="11"/>
      <c r="Q2221" s="11">
        <f t="shared" si="329"/>
        <v>4679306.47</v>
      </c>
      <c r="R2221" s="11"/>
      <c r="S2221" s="35"/>
      <c r="T2221" s="11"/>
      <c r="U2221" s="11">
        <v>1032</v>
      </c>
      <c r="V2221" s="11">
        <v>4679306.47</v>
      </c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74"/>
      <c r="AG2221" s="29" t="s">
        <v>1496</v>
      </c>
      <c r="AH2221" s="118"/>
      <c r="AI2221" s="95"/>
      <c r="AJ2221" s="182"/>
      <c r="AK2221" s="182"/>
      <c r="AL2221" s="182"/>
      <c r="AM2221" s="182"/>
      <c r="AN2221" s="182"/>
      <c r="AO2221" s="70">
        <f>MAX(AO$26:AO2220)+1</f>
        <v>2110</v>
      </c>
      <c r="AP2221" s="70" t="s">
        <v>142</v>
      </c>
      <c r="AQ2221" s="70" t="str">
        <f t="shared" si="330"/>
        <v>2110.</v>
      </c>
      <c r="AS2221" s="70"/>
      <c r="AV2221" s="114"/>
    </row>
    <row r="2222" spans="1:48" ht="22.5" customHeight="1" x14ac:dyDescent="0.25">
      <c r="A2222" s="93" t="str">
        <f t="shared" si="328"/>
        <v>2111.</v>
      </c>
      <c r="B2222" s="93">
        <v>4363</v>
      </c>
      <c r="C2222" s="220" t="s">
        <v>2088</v>
      </c>
      <c r="D2222" s="4">
        <v>1969</v>
      </c>
      <c r="E2222" s="9" t="s">
        <v>23</v>
      </c>
      <c r="F2222" s="4" t="s">
        <v>24</v>
      </c>
      <c r="G2222" s="10">
        <v>5</v>
      </c>
      <c r="H2222" s="10">
        <v>1</v>
      </c>
      <c r="I2222" s="11">
        <v>1566.9</v>
      </c>
      <c r="J2222" s="11">
        <v>1360.1</v>
      </c>
      <c r="K2222" s="11">
        <v>1360.1</v>
      </c>
      <c r="L2222" s="35">
        <v>116</v>
      </c>
      <c r="M2222" s="11">
        <f t="shared" si="326"/>
        <v>1667080.75</v>
      </c>
      <c r="N2222" s="11"/>
      <c r="O2222" s="6"/>
      <c r="P2222" s="11"/>
      <c r="Q2222" s="11">
        <f t="shared" si="329"/>
        <v>1667080.75</v>
      </c>
      <c r="R2222" s="11">
        <f>961712.54+705368.21</f>
        <v>1667080.75</v>
      </c>
      <c r="S2222" s="35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74"/>
      <c r="AG2222" s="29" t="s">
        <v>1496</v>
      </c>
      <c r="AH2222" s="118"/>
      <c r="AI2222" s="95"/>
      <c r="AJ2222" s="182" t="s">
        <v>1402</v>
      </c>
      <c r="AK2222" s="182"/>
      <c r="AL2222" s="182"/>
      <c r="AM2222" s="182"/>
      <c r="AN2222" s="182"/>
      <c r="AO2222" s="70">
        <f>MAX(AO$26:AO2221)+1</f>
        <v>2111</v>
      </c>
      <c r="AP2222" s="70" t="s">
        <v>142</v>
      </c>
      <c r="AQ2222" s="70" t="str">
        <f t="shared" si="330"/>
        <v>2111.</v>
      </c>
      <c r="AS2222" s="70"/>
      <c r="AV2222" s="114"/>
    </row>
    <row r="2223" spans="1:48" ht="22.5" customHeight="1" x14ac:dyDescent="0.25">
      <c r="A2223" s="93" t="str">
        <f t="shared" si="328"/>
        <v>2112.</v>
      </c>
      <c r="B2223" s="93">
        <v>4939</v>
      </c>
      <c r="C2223" s="220" t="s">
        <v>2090</v>
      </c>
      <c r="D2223" s="4">
        <v>1969</v>
      </c>
      <c r="E2223" s="9" t="s">
        <v>23</v>
      </c>
      <c r="F2223" s="4" t="s">
        <v>24</v>
      </c>
      <c r="G2223" s="10">
        <v>5</v>
      </c>
      <c r="H2223" s="10">
        <v>4</v>
      </c>
      <c r="I2223" s="11">
        <v>3202.5</v>
      </c>
      <c r="J2223" s="11">
        <v>2893.2</v>
      </c>
      <c r="K2223" s="11">
        <v>2893.2</v>
      </c>
      <c r="L2223" s="35">
        <v>144</v>
      </c>
      <c r="M2223" s="11">
        <f t="shared" si="326"/>
        <v>1090175.78</v>
      </c>
      <c r="N2223" s="11"/>
      <c r="O2223" s="6"/>
      <c r="P2223" s="11"/>
      <c r="Q2223" s="11">
        <f t="shared" si="329"/>
        <v>1090175.78</v>
      </c>
      <c r="R2223" s="11">
        <v>1090175.78</v>
      </c>
      <c r="S2223" s="35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74"/>
      <c r="AG2223" s="29" t="s">
        <v>1496</v>
      </c>
      <c r="AH2223" s="118"/>
      <c r="AI2223" s="95"/>
      <c r="AJ2223" s="182" t="s">
        <v>1396</v>
      </c>
      <c r="AK2223" s="182"/>
      <c r="AL2223" s="182"/>
      <c r="AM2223" s="182"/>
      <c r="AN2223" s="182"/>
      <c r="AO2223" s="70">
        <f>MAX(AO$26:AO2222)+1</f>
        <v>2112</v>
      </c>
      <c r="AP2223" s="70" t="s">
        <v>142</v>
      </c>
      <c r="AQ2223" s="70" t="str">
        <f t="shared" si="330"/>
        <v>2112.</v>
      </c>
      <c r="AS2223" s="70"/>
      <c r="AV2223" s="114"/>
    </row>
    <row r="2224" spans="1:48" ht="22.5" customHeight="1" x14ac:dyDescent="0.25">
      <c r="A2224" s="93" t="str">
        <f t="shared" si="328"/>
        <v>2113.</v>
      </c>
      <c r="B2224" s="93">
        <v>5388</v>
      </c>
      <c r="C2224" s="220" t="s">
        <v>2092</v>
      </c>
      <c r="D2224" s="4">
        <v>1969</v>
      </c>
      <c r="E2224" s="9" t="s">
        <v>23</v>
      </c>
      <c r="F2224" s="4" t="s">
        <v>24</v>
      </c>
      <c r="G2224" s="10">
        <v>5</v>
      </c>
      <c r="H2224" s="10">
        <v>8</v>
      </c>
      <c r="I2224" s="11">
        <v>7687.1</v>
      </c>
      <c r="J2224" s="11">
        <v>7038</v>
      </c>
      <c r="K2224" s="11">
        <v>6434</v>
      </c>
      <c r="L2224" s="35">
        <v>267</v>
      </c>
      <c r="M2224" s="11">
        <f t="shared" si="326"/>
        <v>2371655.27</v>
      </c>
      <c r="N2224" s="11"/>
      <c r="O2224" s="6"/>
      <c r="P2224" s="11"/>
      <c r="Q2224" s="11">
        <f t="shared" si="329"/>
        <v>2371655.27</v>
      </c>
      <c r="R2224" s="11">
        <v>2371655.27</v>
      </c>
      <c r="S2224" s="35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74"/>
      <c r="AG2224" s="29" t="s">
        <v>1496</v>
      </c>
      <c r="AH2224" s="118"/>
      <c r="AI2224" s="95"/>
      <c r="AJ2224" s="182" t="s">
        <v>1396</v>
      </c>
      <c r="AK2224" s="182"/>
      <c r="AL2224" s="182"/>
      <c r="AM2224" s="182"/>
      <c r="AN2224" s="182"/>
      <c r="AO2224" s="70">
        <f>MAX(AO$26:AO2223)+1</f>
        <v>2113</v>
      </c>
      <c r="AP2224" s="70" t="s">
        <v>142</v>
      </c>
      <c r="AQ2224" s="70" t="str">
        <f t="shared" si="330"/>
        <v>2113.</v>
      </c>
      <c r="AS2224" s="70"/>
      <c r="AV2224" s="114"/>
    </row>
    <row r="2225" spans="1:48" ht="22.5" customHeight="1" x14ac:dyDescent="0.25">
      <c r="A2225" s="93" t="str">
        <f t="shared" si="328"/>
        <v>2114.</v>
      </c>
      <c r="B2225" s="93">
        <v>4694</v>
      </c>
      <c r="C2225" s="220" t="s">
        <v>2095</v>
      </c>
      <c r="D2225" s="4">
        <v>1970</v>
      </c>
      <c r="E2225" s="9" t="s">
        <v>23</v>
      </c>
      <c r="F2225" s="4" t="s">
        <v>24</v>
      </c>
      <c r="G2225" s="10">
        <v>9</v>
      </c>
      <c r="H2225" s="10">
        <v>1</v>
      </c>
      <c r="I2225" s="11">
        <v>1886.9</v>
      </c>
      <c r="J2225" s="11">
        <v>1147.4000000000001</v>
      </c>
      <c r="K2225" s="11">
        <v>1147.4000000000001</v>
      </c>
      <c r="L2225" s="35">
        <v>98</v>
      </c>
      <c r="M2225" s="11">
        <f t="shared" si="326"/>
        <v>647835.52</v>
      </c>
      <c r="N2225" s="11"/>
      <c r="O2225" s="6"/>
      <c r="P2225" s="11"/>
      <c r="Q2225" s="11">
        <f t="shared" si="329"/>
        <v>647835.52</v>
      </c>
      <c r="R2225" s="11">
        <v>647835.52</v>
      </c>
      <c r="S2225" s="35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74"/>
      <c r="AG2225" s="29" t="s">
        <v>1496</v>
      </c>
      <c r="AH2225" s="118"/>
      <c r="AI2225" s="95"/>
      <c r="AJ2225" s="182" t="s">
        <v>1396</v>
      </c>
      <c r="AK2225" s="182"/>
      <c r="AL2225" s="182"/>
      <c r="AM2225" s="182"/>
      <c r="AN2225" s="182"/>
      <c r="AO2225" s="70">
        <f>MAX(AO$26:AO2224)+1</f>
        <v>2114</v>
      </c>
      <c r="AP2225" s="70" t="s">
        <v>142</v>
      </c>
      <c r="AQ2225" s="70" t="str">
        <f t="shared" si="330"/>
        <v>2114.</v>
      </c>
      <c r="AS2225" s="70"/>
      <c r="AV2225" s="114"/>
    </row>
    <row r="2226" spans="1:48" ht="22.5" customHeight="1" x14ac:dyDescent="0.25">
      <c r="A2226" s="93" t="str">
        <f t="shared" si="328"/>
        <v>2115.</v>
      </c>
      <c r="B2226" s="93">
        <v>4236</v>
      </c>
      <c r="C2226" s="220" t="s">
        <v>2108</v>
      </c>
      <c r="D2226" s="4">
        <v>1974</v>
      </c>
      <c r="E2226" s="9" t="s">
        <v>23</v>
      </c>
      <c r="F2226" s="4" t="s">
        <v>24</v>
      </c>
      <c r="G2226" s="10">
        <v>5</v>
      </c>
      <c r="H2226" s="10">
        <v>8</v>
      </c>
      <c r="I2226" s="11">
        <v>6790.7</v>
      </c>
      <c r="J2226" s="11">
        <v>5220.7</v>
      </c>
      <c r="K2226" s="11">
        <v>3522.1</v>
      </c>
      <c r="L2226" s="35">
        <v>250</v>
      </c>
      <c r="M2226" s="11">
        <f t="shared" si="326"/>
        <v>2040512.59</v>
      </c>
      <c r="N2226" s="11"/>
      <c r="O2226" s="6"/>
      <c r="P2226" s="11"/>
      <c r="Q2226" s="11">
        <f t="shared" si="329"/>
        <v>2040512.59</v>
      </c>
      <c r="R2226" s="11">
        <v>2040512.59</v>
      </c>
      <c r="S2226" s="35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74"/>
      <c r="AG2226" s="29" t="s">
        <v>1496</v>
      </c>
      <c r="AH2226" s="118"/>
      <c r="AI2226" s="95"/>
      <c r="AJ2226" s="182" t="s">
        <v>1396</v>
      </c>
      <c r="AK2226" s="182"/>
      <c r="AL2226" s="182"/>
      <c r="AM2226" s="182"/>
      <c r="AN2226" s="182"/>
      <c r="AO2226" s="70">
        <f>MAX(AO$26:AO2225)+1</f>
        <v>2115</v>
      </c>
      <c r="AP2226" s="70" t="s">
        <v>142</v>
      </c>
      <c r="AQ2226" s="70" t="str">
        <f t="shared" si="330"/>
        <v>2115.</v>
      </c>
      <c r="AS2226" s="70"/>
      <c r="AV2226" s="114"/>
    </row>
    <row r="2227" spans="1:48" ht="22.5" customHeight="1" x14ac:dyDescent="0.25">
      <c r="A2227" s="93" t="str">
        <f t="shared" si="328"/>
        <v>2116.</v>
      </c>
      <c r="B2227" s="93">
        <v>4292</v>
      </c>
      <c r="C2227" s="220" t="s">
        <v>2117</v>
      </c>
      <c r="D2227" s="4">
        <v>1975</v>
      </c>
      <c r="E2227" s="9" t="s">
        <v>23</v>
      </c>
      <c r="F2227" s="4" t="s">
        <v>26</v>
      </c>
      <c r="G2227" s="10">
        <v>5</v>
      </c>
      <c r="H2227" s="10">
        <v>4</v>
      </c>
      <c r="I2227" s="11">
        <v>3667.4</v>
      </c>
      <c r="J2227" s="11">
        <v>3336.8</v>
      </c>
      <c r="K2227" s="11">
        <v>3336.8</v>
      </c>
      <c r="L2227" s="35">
        <v>178</v>
      </c>
      <c r="M2227" s="11">
        <f t="shared" si="326"/>
        <v>862717.26</v>
      </c>
      <c r="N2227" s="11"/>
      <c r="O2227" s="6"/>
      <c r="P2227" s="11"/>
      <c r="Q2227" s="11">
        <f t="shared" si="329"/>
        <v>862717.26</v>
      </c>
      <c r="R2227" s="11">
        <v>862717.26</v>
      </c>
      <c r="S2227" s="35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74"/>
      <c r="AG2227" s="29" t="s">
        <v>1496</v>
      </c>
      <c r="AH2227" s="118"/>
      <c r="AI2227" s="95"/>
      <c r="AJ2227" s="182" t="s">
        <v>1396</v>
      </c>
      <c r="AK2227" s="182"/>
      <c r="AL2227" s="182"/>
      <c r="AM2227" s="182"/>
      <c r="AN2227" s="182"/>
      <c r="AO2227" s="70">
        <f>MAX(AO$26:AO2226)+1</f>
        <v>2116</v>
      </c>
      <c r="AP2227" s="70" t="s">
        <v>142</v>
      </c>
      <c r="AQ2227" s="70" t="str">
        <f t="shared" si="330"/>
        <v>2116.</v>
      </c>
      <c r="AS2227" s="70"/>
      <c r="AV2227" s="114"/>
    </row>
    <row r="2228" spans="1:48" ht="22.5" customHeight="1" x14ac:dyDescent="0.25">
      <c r="A2228" s="93" t="str">
        <f t="shared" si="328"/>
        <v>2117.</v>
      </c>
      <c r="B2228" s="93">
        <v>4740</v>
      </c>
      <c r="C2228" s="220" t="s">
        <v>2132</v>
      </c>
      <c r="D2228" s="4">
        <v>1979</v>
      </c>
      <c r="E2228" s="9" t="s">
        <v>23</v>
      </c>
      <c r="F2228" s="4" t="s">
        <v>26</v>
      </c>
      <c r="G2228" s="10">
        <v>5</v>
      </c>
      <c r="H2228" s="10">
        <v>4</v>
      </c>
      <c r="I2228" s="11">
        <v>3486.8</v>
      </c>
      <c r="J2228" s="11">
        <v>3152.9</v>
      </c>
      <c r="K2228" s="11">
        <v>3152.9</v>
      </c>
      <c r="L2228" s="35">
        <v>157</v>
      </c>
      <c r="M2228" s="11">
        <f t="shared" si="326"/>
        <v>2656431</v>
      </c>
      <c r="N2228" s="11"/>
      <c r="O2228" s="6"/>
      <c r="P2228" s="11"/>
      <c r="Q2228" s="11">
        <f t="shared" si="329"/>
        <v>2656431</v>
      </c>
      <c r="R2228" s="11"/>
      <c r="S2228" s="35"/>
      <c r="T2228" s="11"/>
      <c r="U2228" s="11">
        <v>842</v>
      </c>
      <c r="V2228" s="11">
        <v>2656431</v>
      </c>
      <c r="W2228" s="11"/>
      <c r="X2228" s="11"/>
      <c r="Y2228" s="11"/>
      <c r="Z2228" s="11"/>
      <c r="AA2228" s="11"/>
      <c r="AB2228" s="11"/>
      <c r="AC2228" s="11"/>
      <c r="AD2228" s="11"/>
      <c r="AE2228" s="11"/>
      <c r="AF2228" s="74"/>
      <c r="AG2228" s="29" t="s">
        <v>1496</v>
      </c>
      <c r="AH2228" s="118"/>
      <c r="AI2228" s="95"/>
      <c r="AJ2228" s="182"/>
      <c r="AK2228" s="182"/>
      <c r="AL2228" s="182"/>
      <c r="AM2228" s="182"/>
      <c r="AN2228" s="182"/>
      <c r="AO2228" s="70">
        <f>MAX(AO$26:AO2227)+1</f>
        <v>2117</v>
      </c>
      <c r="AP2228" s="70" t="s">
        <v>142</v>
      </c>
      <c r="AQ2228" s="70" t="str">
        <f t="shared" si="330"/>
        <v>2117.</v>
      </c>
      <c r="AS2228" s="70"/>
      <c r="AV2228" s="114"/>
    </row>
    <row r="2229" spans="1:48" ht="22.5" customHeight="1" x14ac:dyDescent="0.25">
      <c r="A2229" s="93" t="str">
        <f t="shared" si="328"/>
        <v>2118.</v>
      </c>
      <c r="B2229" s="93">
        <v>4838</v>
      </c>
      <c r="C2229" s="220" t="s">
        <v>2184</v>
      </c>
      <c r="D2229" s="4">
        <v>1953</v>
      </c>
      <c r="E2229" s="9" t="s">
        <v>23</v>
      </c>
      <c r="F2229" s="4" t="s">
        <v>24</v>
      </c>
      <c r="G2229" s="10">
        <v>2</v>
      </c>
      <c r="H2229" s="10">
        <v>2</v>
      </c>
      <c r="I2229" s="11">
        <v>880.69</v>
      </c>
      <c r="J2229" s="11">
        <v>820.9</v>
      </c>
      <c r="K2229" s="11">
        <v>820.9</v>
      </c>
      <c r="L2229" s="35">
        <v>42</v>
      </c>
      <c r="M2229" s="11">
        <f t="shared" si="326"/>
        <v>340800.55</v>
      </c>
      <c r="N2229" s="11"/>
      <c r="O2229" s="6"/>
      <c r="P2229" s="11"/>
      <c r="Q2229" s="11">
        <f t="shared" si="329"/>
        <v>340800.55</v>
      </c>
      <c r="R2229" s="11">
        <v>340800.55</v>
      </c>
      <c r="S2229" s="35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74"/>
      <c r="AG2229" s="29" t="s">
        <v>1496</v>
      </c>
      <c r="AH2229" s="118"/>
      <c r="AI2229" s="95"/>
      <c r="AJ2229" s="182" t="s">
        <v>1405</v>
      </c>
      <c r="AK2229" s="182"/>
      <c r="AL2229" s="182"/>
      <c r="AM2229" s="182"/>
      <c r="AN2229" s="182"/>
      <c r="AO2229" s="70">
        <f>MAX(AO$26:AO2228)+1</f>
        <v>2118</v>
      </c>
      <c r="AP2229" s="70" t="s">
        <v>142</v>
      </c>
      <c r="AQ2229" s="70" t="str">
        <f t="shared" si="330"/>
        <v>2118.</v>
      </c>
      <c r="AS2229" s="70"/>
      <c r="AV2229" s="114"/>
    </row>
    <row r="2230" spans="1:48" ht="22.5" customHeight="1" x14ac:dyDescent="0.25">
      <c r="A2230" s="93" t="str">
        <f t="shared" si="328"/>
        <v>2119.</v>
      </c>
      <c r="B2230" s="93">
        <v>4340</v>
      </c>
      <c r="C2230" s="220" t="s">
        <v>2081</v>
      </c>
      <c r="D2230" s="4">
        <v>1967</v>
      </c>
      <c r="E2230" s="9" t="s">
        <v>23</v>
      </c>
      <c r="F2230" s="4" t="s">
        <v>24</v>
      </c>
      <c r="G2230" s="10">
        <v>2</v>
      </c>
      <c r="H2230" s="10">
        <v>1</v>
      </c>
      <c r="I2230" s="11">
        <v>334.4</v>
      </c>
      <c r="J2230" s="11">
        <v>229.3</v>
      </c>
      <c r="K2230" s="11">
        <v>224.7</v>
      </c>
      <c r="L2230" s="35">
        <v>17</v>
      </c>
      <c r="M2230" s="11">
        <f t="shared" ref="M2230:M2232" si="331">R2230+T2230+V2230+X2230+Z2230+AB2230+AE2230+AF2230</f>
        <v>186109.5</v>
      </c>
      <c r="N2230" s="11"/>
      <c r="O2230" s="6"/>
      <c r="P2230" s="11"/>
      <c r="Q2230" s="11">
        <f t="shared" ref="Q2230:Q2232" si="332">M2230</f>
        <v>186109.5</v>
      </c>
      <c r="R2230" s="11">
        <v>186109.5</v>
      </c>
      <c r="S2230" s="35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74"/>
      <c r="AG2230" s="29" t="s">
        <v>1496</v>
      </c>
      <c r="AH2230" s="118"/>
      <c r="AI2230" s="95"/>
      <c r="AJ2230" s="182" t="s">
        <v>1396</v>
      </c>
      <c r="AK2230" s="182"/>
      <c r="AL2230" s="182"/>
      <c r="AM2230" s="182"/>
      <c r="AN2230" s="182"/>
      <c r="AO2230" s="70">
        <f>MAX(AO$26:AO2229)+1</f>
        <v>2119</v>
      </c>
      <c r="AP2230" s="70" t="s">
        <v>142</v>
      </c>
      <c r="AQ2230" s="70" t="str">
        <f t="shared" si="330"/>
        <v>2119.</v>
      </c>
      <c r="AS2230" s="70"/>
      <c r="AV2230" s="114"/>
    </row>
    <row r="2231" spans="1:48" ht="22.5" customHeight="1" x14ac:dyDescent="0.25">
      <c r="A2231" s="93" t="str">
        <f t="shared" si="328"/>
        <v>2120.</v>
      </c>
      <c r="B2231" s="93">
        <v>5226</v>
      </c>
      <c r="C2231" s="220" t="s">
        <v>2121</v>
      </c>
      <c r="D2231" s="4">
        <v>1975</v>
      </c>
      <c r="E2231" s="9" t="s">
        <v>23</v>
      </c>
      <c r="F2231" s="4" t="s">
        <v>24</v>
      </c>
      <c r="G2231" s="10">
        <v>9</v>
      </c>
      <c r="H2231" s="10">
        <v>1</v>
      </c>
      <c r="I2231" s="11">
        <v>4879.1000000000004</v>
      </c>
      <c r="J2231" s="11">
        <v>3508.8</v>
      </c>
      <c r="K2231" s="11">
        <v>3370.5</v>
      </c>
      <c r="L2231" s="35">
        <v>281</v>
      </c>
      <c r="M2231" s="11">
        <f t="shared" si="331"/>
        <v>4432927.8499999996</v>
      </c>
      <c r="N2231" s="11"/>
      <c r="O2231" s="6"/>
      <c r="P2231" s="11"/>
      <c r="Q2231" s="11">
        <f t="shared" si="332"/>
        <v>4432927.8499999996</v>
      </c>
      <c r="R2231" s="11">
        <f>1811135.04+2621792.81</f>
        <v>4432927.8499999996</v>
      </c>
      <c r="S2231" s="35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74"/>
      <c r="AG2231" s="29" t="s">
        <v>2336</v>
      </c>
      <c r="AH2231" s="118"/>
      <c r="AI2231" s="95"/>
      <c r="AJ2231" s="182" t="s">
        <v>1402</v>
      </c>
      <c r="AK2231" s="182"/>
      <c r="AL2231" s="182"/>
      <c r="AM2231" s="182"/>
      <c r="AN2231" s="182"/>
      <c r="AO2231" s="70">
        <f>MAX(AO$26:AO2230)+1</f>
        <v>2120</v>
      </c>
      <c r="AP2231" s="70" t="s">
        <v>142</v>
      </c>
      <c r="AQ2231" s="70" t="str">
        <f t="shared" si="330"/>
        <v>2120.</v>
      </c>
      <c r="AS2231" s="70"/>
      <c r="AV2231" s="114"/>
    </row>
    <row r="2232" spans="1:48" ht="22.5" customHeight="1" x14ac:dyDescent="0.25">
      <c r="A2232" s="93" t="str">
        <f t="shared" si="328"/>
        <v>2121.</v>
      </c>
      <c r="B2232" s="93">
        <v>4591</v>
      </c>
      <c r="C2232" s="220" t="s">
        <v>2102</v>
      </c>
      <c r="D2232" s="4">
        <v>1972</v>
      </c>
      <c r="E2232" s="9" t="s">
        <v>23</v>
      </c>
      <c r="F2232" s="4" t="s">
        <v>26</v>
      </c>
      <c r="G2232" s="10">
        <v>5</v>
      </c>
      <c r="H2232" s="10">
        <v>4</v>
      </c>
      <c r="I2232" s="11">
        <v>3306</v>
      </c>
      <c r="J2232" s="11">
        <v>2267</v>
      </c>
      <c r="K2232" s="11">
        <v>2267</v>
      </c>
      <c r="L2232" s="35">
        <v>182</v>
      </c>
      <c r="M2232" s="11">
        <f t="shared" si="331"/>
        <v>846350.7</v>
      </c>
      <c r="N2232" s="11"/>
      <c r="O2232" s="6"/>
      <c r="P2232" s="11"/>
      <c r="Q2232" s="11">
        <f t="shared" si="332"/>
        <v>846350.7</v>
      </c>
      <c r="R2232" s="11">
        <v>846350.7</v>
      </c>
      <c r="S2232" s="35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74"/>
      <c r="AG2232" s="29" t="s">
        <v>2336</v>
      </c>
      <c r="AH2232" s="118"/>
      <c r="AI2232" s="95"/>
      <c r="AJ2232" s="182" t="s">
        <v>1396</v>
      </c>
      <c r="AK2232" s="182"/>
      <c r="AL2232" s="182"/>
      <c r="AM2232" s="182"/>
      <c r="AN2232" s="182"/>
      <c r="AO2232" s="70">
        <f>MAX(AO$26:AO2231)+1</f>
        <v>2121</v>
      </c>
      <c r="AP2232" s="70" t="s">
        <v>142</v>
      </c>
      <c r="AQ2232" s="70" t="str">
        <f t="shared" si="330"/>
        <v>2121.</v>
      </c>
      <c r="AS2232" s="70"/>
      <c r="AV2232" s="114"/>
    </row>
    <row r="2233" spans="1:48" ht="22.5" customHeight="1" x14ac:dyDescent="0.25">
      <c r="A2233" s="93" t="str">
        <f t="shared" si="328"/>
        <v>2122.</v>
      </c>
      <c r="B2233" s="93">
        <v>5104</v>
      </c>
      <c r="C2233" s="222" t="s">
        <v>1160</v>
      </c>
      <c r="D2233" s="4">
        <v>1957</v>
      </c>
      <c r="E2233" s="9" t="s">
        <v>23</v>
      </c>
      <c r="F2233" s="4" t="s">
        <v>24</v>
      </c>
      <c r="G2233" s="10">
        <v>3</v>
      </c>
      <c r="H2233" s="10">
        <v>2</v>
      </c>
      <c r="I2233" s="26">
        <v>1066.2</v>
      </c>
      <c r="J2233" s="11">
        <v>979.5</v>
      </c>
      <c r="K2233" s="26">
        <v>722.5</v>
      </c>
      <c r="L2233" s="27">
        <v>30</v>
      </c>
      <c r="M2233" s="26">
        <f t="shared" si="326"/>
        <v>256604.49</v>
      </c>
      <c r="N2233" s="11"/>
      <c r="O2233" s="6"/>
      <c r="P2233" s="11"/>
      <c r="Q2233" s="11">
        <f t="shared" si="329"/>
        <v>256604.49</v>
      </c>
      <c r="R2233" s="11">
        <v>199185.69</v>
      </c>
      <c r="S2233" s="35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74">
        <v>57418.8</v>
      </c>
      <c r="AG2233" s="29" t="s">
        <v>2336</v>
      </c>
      <c r="AH2233" s="118"/>
      <c r="AI2233" s="170"/>
      <c r="AJ2233" s="182" t="s">
        <v>1396</v>
      </c>
      <c r="AK2233" s="182"/>
      <c r="AL2233" s="182"/>
      <c r="AM2233" s="182"/>
      <c r="AN2233" s="182"/>
      <c r="AO2233" s="70">
        <f>MAX(AO$26:AO2232)+1</f>
        <v>2122</v>
      </c>
      <c r="AP2233" s="70" t="s">
        <v>142</v>
      </c>
      <c r="AQ2233" s="70" t="str">
        <f t="shared" si="330"/>
        <v>2122.</v>
      </c>
      <c r="AS2233" s="70"/>
      <c r="AV2233" s="114"/>
    </row>
    <row r="2234" spans="1:48" ht="22.5" customHeight="1" x14ac:dyDescent="0.25">
      <c r="A2234" s="93" t="str">
        <f t="shared" si="328"/>
        <v>2123.</v>
      </c>
      <c r="B2234" s="93">
        <v>4267</v>
      </c>
      <c r="C2234" s="220" t="s">
        <v>1001</v>
      </c>
      <c r="D2234" s="4">
        <v>1967</v>
      </c>
      <c r="E2234" s="9" t="s">
        <v>23</v>
      </c>
      <c r="F2234" s="4" t="s">
        <v>26</v>
      </c>
      <c r="G2234" s="10">
        <v>5</v>
      </c>
      <c r="H2234" s="10">
        <v>5</v>
      </c>
      <c r="I2234" s="11">
        <v>3816.2</v>
      </c>
      <c r="J2234" s="11">
        <v>3507.9</v>
      </c>
      <c r="K2234" s="11">
        <v>3507.9</v>
      </c>
      <c r="L2234" s="35">
        <v>153</v>
      </c>
      <c r="M2234" s="11">
        <f t="shared" si="326"/>
        <v>2985789.65</v>
      </c>
      <c r="N2234" s="11"/>
      <c r="O2234" s="6"/>
      <c r="P2234" s="11"/>
      <c r="Q2234" s="11">
        <f t="shared" si="327"/>
        <v>2985789.65</v>
      </c>
      <c r="R2234" s="11">
        <v>2822275</v>
      </c>
      <c r="S2234" s="35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  <c r="AF2234" s="74">
        <v>163514.65</v>
      </c>
      <c r="AG2234" s="29" t="s">
        <v>2336</v>
      </c>
      <c r="AH2234" s="118"/>
      <c r="AI2234" s="95"/>
      <c r="AJ2234" s="182" t="s">
        <v>1393</v>
      </c>
      <c r="AK2234" s="182"/>
      <c r="AL2234" s="182"/>
      <c r="AM2234" s="182"/>
      <c r="AN2234" s="182"/>
      <c r="AO2234" s="70">
        <f>MAX(AO$26:AO2233)+1</f>
        <v>2123</v>
      </c>
      <c r="AP2234" s="70" t="s">
        <v>142</v>
      </c>
      <c r="AQ2234" s="70" t="str">
        <f t="shared" si="330"/>
        <v>2123.</v>
      </c>
      <c r="AS2234" s="70"/>
      <c r="AV2234" s="114"/>
    </row>
    <row r="2235" spans="1:48" ht="22.5" customHeight="1" x14ac:dyDescent="0.25">
      <c r="A2235" s="93" t="str">
        <f t="shared" si="328"/>
        <v>2124.</v>
      </c>
      <c r="B2235" s="93">
        <v>5117</v>
      </c>
      <c r="C2235" s="220" t="s">
        <v>2083</v>
      </c>
      <c r="D2235" s="4">
        <v>1967</v>
      </c>
      <c r="E2235" s="9" t="s">
        <v>23</v>
      </c>
      <c r="F2235" s="4" t="s">
        <v>24</v>
      </c>
      <c r="G2235" s="10">
        <v>5</v>
      </c>
      <c r="H2235" s="10">
        <v>3</v>
      </c>
      <c r="I2235" s="11">
        <v>2571.8000000000002</v>
      </c>
      <c r="J2235" s="11">
        <v>2425.9</v>
      </c>
      <c r="K2235" s="11">
        <v>2425.9</v>
      </c>
      <c r="L2235" s="35">
        <v>103</v>
      </c>
      <c r="M2235" s="11">
        <f t="shared" si="326"/>
        <v>4467100</v>
      </c>
      <c r="N2235" s="11"/>
      <c r="O2235" s="6"/>
      <c r="P2235" s="11"/>
      <c r="Q2235" s="11">
        <f t="shared" si="327"/>
        <v>4467100</v>
      </c>
      <c r="R2235" s="11">
        <v>4467100</v>
      </c>
      <c r="S2235" s="35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74"/>
      <c r="AG2235" s="29" t="s">
        <v>2336</v>
      </c>
      <c r="AH2235" s="118"/>
      <c r="AI2235" s="95"/>
      <c r="AJ2235" s="182" t="s">
        <v>1395</v>
      </c>
      <c r="AK2235" s="182"/>
      <c r="AL2235" s="182"/>
      <c r="AM2235" s="182"/>
      <c r="AN2235" s="182"/>
      <c r="AO2235" s="70">
        <f>MAX(AO$26:AO2234)+1</f>
        <v>2124</v>
      </c>
      <c r="AP2235" s="70" t="s">
        <v>142</v>
      </c>
      <c r="AQ2235" s="70" t="str">
        <f t="shared" si="330"/>
        <v>2124.</v>
      </c>
      <c r="AS2235" s="70"/>
      <c r="AV2235" s="114"/>
    </row>
    <row r="2236" spans="1:48" ht="22.5" customHeight="1" x14ac:dyDescent="0.25">
      <c r="A2236" s="93" t="str">
        <f t="shared" si="328"/>
        <v>2125.</v>
      </c>
      <c r="B2236" s="93">
        <v>4470</v>
      </c>
      <c r="C2236" s="220" t="s">
        <v>2084</v>
      </c>
      <c r="D2236" s="4">
        <v>1967</v>
      </c>
      <c r="E2236" s="9" t="s">
        <v>23</v>
      </c>
      <c r="F2236" s="4" t="s">
        <v>26</v>
      </c>
      <c r="G2236" s="10">
        <v>5</v>
      </c>
      <c r="H2236" s="10">
        <v>7</v>
      </c>
      <c r="I2236" s="11">
        <v>5635.2</v>
      </c>
      <c r="J2236" s="11">
        <v>5100.3</v>
      </c>
      <c r="K2236" s="11">
        <v>5100.3</v>
      </c>
      <c r="L2236" s="35">
        <v>254</v>
      </c>
      <c r="M2236" s="11">
        <f t="shared" si="326"/>
        <v>9087177.870000001</v>
      </c>
      <c r="N2236" s="11"/>
      <c r="O2236" s="6"/>
      <c r="P2236" s="11"/>
      <c r="Q2236" s="11">
        <f t="shared" si="327"/>
        <v>9087177.870000001</v>
      </c>
      <c r="R2236" s="11">
        <v>9087177.870000001</v>
      </c>
      <c r="S2236" s="35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74"/>
      <c r="AG2236" s="29" t="s">
        <v>2336</v>
      </c>
      <c r="AH2236" s="118"/>
      <c r="AI2236" s="95"/>
      <c r="AJ2236" s="182" t="s">
        <v>1395</v>
      </c>
      <c r="AK2236" s="182"/>
      <c r="AL2236" s="182"/>
      <c r="AM2236" s="182"/>
      <c r="AN2236" s="182"/>
      <c r="AO2236" s="70">
        <f>MAX(AO$26:AO2235)+1</f>
        <v>2125</v>
      </c>
      <c r="AP2236" s="70" t="s">
        <v>142</v>
      </c>
      <c r="AQ2236" s="70" t="str">
        <f t="shared" si="330"/>
        <v>2125.</v>
      </c>
      <c r="AS2236" s="70"/>
      <c r="AV2236" s="114"/>
    </row>
    <row r="2237" spans="1:48" ht="22.5" customHeight="1" x14ac:dyDescent="0.25">
      <c r="A2237" s="93" t="str">
        <f t="shared" si="328"/>
        <v>2126.</v>
      </c>
      <c r="B2237" s="93">
        <v>5004</v>
      </c>
      <c r="C2237" s="220" t="s">
        <v>2086</v>
      </c>
      <c r="D2237" s="4">
        <v>1968</v>
      </c>
      <c r="E2237" s="9" t="s">
        <v>23</v>
      </c>
      <c r="F2237" s="4" t="s">
        <v>26</v>
      </c>
      <c r="G2237" s="10">
        <v>5</v>
      </c>
      <c r="H2237" s="10">
        <v>5</v>
      </c>
      <c r="I2237" s="11">
        <v>3776.7</v>
      </c>
      <c r="J2237" s="11">
        <v>3480.4</v>
      </c>
      <c r="K2237" s="11">
        <v>3480.4</v>
      </c>
      <c r="L2237" s="35">
        <v>160</v>
      </c>
      <c r="M2237" s="11">
        <f t="shared" si="326"/>
        <v>384936.11</v>
      </c>
      <c r="N2237" s="11"/>
      <c r="O2237" s="6"/>
      <c r="P2237" s="11"/>
      <c r="Q2237" s="11">
        <f t="shared" si="327"/>
        <v>384936.11</v>
      </c>
      <c r="R2237" s="11">
        <v>214350</v>
      </c>
      <c r="S2237" s="35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11"/>
      <c r="AF2237" s="74">
        <v>170586.11</v>
      </c>
      <c r="AG2237" s="29" t="s">
        <v>2336</v>
      </c>
      <c r="AH2237" s="118"/>
      <c r="AI2237" s="95"/>
      <c r="AJ2237" s="182" t="s">
        <v>1393</v>
      </c>
      <c r="AK2237" s="182"/>
      <c r="AL2237" s="182"/>
      <c r="AM2237" s="182"/>
      <c r="AN2237" s="182"/>
      <c r="AO2237" s="70">
        <f>MAX(AO$26:AO2236)+1</f>
        <v>2126</v>
      </c>
      <c r="AP2237" s="70" t="s">
        <v>142</v>
      </c>
      <c r="AQ2237" s="70" t="str">
        <f t="shared" si="330"/>
        <v>2126.</v>
      </c>
      <c r="AS2237" s="70"/>
      <c r="AV2237" s="114"/>
    </row>
    <row r="2238" spans="1:48" ht="22.5" customHeight="1" x14ac:dyDescent="0.25">
      <c r="A2238" s="93" t="str">
        <f t="shared" si="328"/>
        <v>2127.</v>
      </c>
      <c r="B2238" s="93">
        <v>4692</v>
      </c>
      <c r="C2238" s="220" t="s">
        <v>2087</v>
      </c>
      <c r="D2238" s="4">
        <v>1968</v>
      </c>
      <c r="E2238" s="9" t="s">
        <v>23</v>
      </c>
      <c r="F2238" s="4" t="s">
        <v>24</v>
      </c>
      <c r="G2238" s="10">
        <v>5</v>
      </c>
      <c r="H2238" s="10">
        <v>8</v>
      </c>
      <c r="I2238" s="11">
        <v>5987.4</v>
      </c>
      <c r="J2238" s="11">
        <v>3913.1</v>
      </c>
      <c r="K2238" s="11">
        <v>3913.1</v>
      </c>
      <c r="L2238" s="35">
        <v>255</v>
      </c>
      <c r="M2238" s="11">
        <f t="shared" si="326"/>
        <v>11371612.199999999</v>
      </c>
      <c r="N2238" s="11"/>
      <c r="O2238" s="6"/>
      <c r="P2238" s="11"/>
      <c r="Q2238" s="11">
        <f t="shared" si="327"/>
        <v>11371612.199999999</v>
      </c>
      <c r="R2238" s="11">
        <v>11371612.199999999</v>
      </c>
      <c r="S2238" s="35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74"/>
      <c r="AG2238" s="29" t="s">
        <v>2336</v>
      </c>
      <c r="AH2238" s="118"/>
      <c r="AI2238" s="95"/>
      <c r="AJ2238" s="182" t="s">
        <v>1395</v>
      </c>
      <c r="AK2238" s="182"/>
      <c r="AL2238" s="182"/>
      <c r="AM2238" s="182"/>
      <c r="AN2238" s="182"/>
      <c r="AO2238" s="70">
        <f>MAX(AO$26:AO2237)+1</f>
        <v>2127</v>
      </c>
      <c r="AP2238" s="70" t="s">
        <v>142</v>
      </c>
      <c r="AQ2238" s="70" t="str">
        <f t="shared" si="330"/>
        <v>2127.</v>
      </c>
      <c r="AS2238" s="70"/>
      <c r="AV2238" s="114"/>
    </row>
    <row r="2239" spans="1:48" ht="22.5" customHeight="1" x14ac:dyDescent="0.25">
      <c r="A2239" s="93" t="str">
        <f t="shared" si="328"/>
        <v>2128.</v>
      </c>
      <c r="B2239" s="93">
        <v>4546</v>
      </c>
      <c r="C2239" s="220" t="s">
        <v>2089</v>
      </c>
      <c r="D2239" s="4">
        <v>1969</v>
      </c>
      <c r="E2239" s="9" t="s">
        <v>23</v>
      </c>
      <c r="F2239" s="4" t="s">
        <v>24</v>
      </c>
      <c r="G2239" s="10">
        <v>9</v>
      </c>
      <c r="H2239" s="10">
        <v>1</v>
      </c>
      <c r="I2239" s="11">
        <v>2210.6999999999998</v>
      </c>
      <c r="J2239" s="11">
        <v>1876.9</v>
      </c>
      <c r="K2239" s="11">
        <v>1876.9</v>
      </c>
      <c r="L2239" s="35">
        <v>88</v>
      </c>
      <c r="M2239" s="11">
        <f t="shared" si="326"/>
        <v>952106.96</v>
      </c>
      <c r="N2239" s="11"/>
      <c r="O2239" s="6"/>
      <c r="P2239" s="11"/>
      <c r="Q2239" s="11">
        <f t="shared" si="327"/>
        <v>952106.96</v>
      </c>
      <c r="R2239" s="11">
        <v>649467</v>
      </c>
      <c r="S2239" s="35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74">
        <v>302639.96000000002</v>
      </c>
      <c r="AG2239" s="29" t="s">
        <v>2336</v>
      </c>
      <c r="AH2239" s="118"/>
      <c r="AI2239" s="95"/>
      <c r="AJ2239" s="182" t="s">
        <v>1399</v>
      </c>
      <c r="AK2239" s="182"/>
      <c r="AL2239" s="182"/>
      <c r="AM2239" s="182"/>
      <c r="AN2239" s="182"/>
      <c r="AO2239" s="70">
        <f>MAX(AO$26:AO2238)+1</f>
        <v>2128</v>
      </c>
      <c r="AP2239" s="70" t="s">
        <v>142</v>
      </c>
      <c r="AQ2239" s="70" t="str">
        <f t="shared" si="325"/>
        <v>2128.</v>
      </c>
      <c r="AS2239" s="70"/>
      <c r="AV2239" s="114"/>
    </row>
    <row r="2240" spans="1:48" ht="22.5" customHeight="1" x14ac:dyDescent="0.25">
      <c r="A2240" s="93" t="str">
        <f t="shared" si="328"/>
        <v>2129.</v>
      </c>
      <c r="B2240" s="93">
        <v>4939</v>
      </c>
      <c r="C2240" s="220" t="s">
        <v>2090</v>
      </c>
      <c r="D2240" s="4">
        <v>1969</v>
      </c>
      <c r="E2240" s="9" t="s">
        <v>23</v>
      </c>
      <c r="F2240" s="4" t="s">
        <v>24</v>
      </c>
      <c r="G2240" s="10">
        <v>5</v>
      </c>
      <c r="H2240" s="10">
        <v>4</v>
      </c>
      <c r="I2240" s="11">
        <v>3202.5</v>
      </c>
      <c r="J2240" s="11">
        <v>2893.2</v>
      </c>
      <c r="K2240" s="11">
        <v>2893.2</v>
      </c>
      <c r="L2240" s="35">
        <v>144</v>
      </c>
      <c r="M2240" s="11">
        <f t="shared" si="326"/>
        <v>1463904</v>
      </c>
      <c r="N2240" s="11"/>
      <c r="O2240" s="6"/>
      <c r="P2240" s="11"/>
      <c r="Q2240" s="11">
        <f t="shared" si="327"/>
        <v>1463904</v>
      </c>
      <c r="R2240" s="11">
        <v>1463904</v>
      </c>
      <c r="S2240" s="35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74"/>
      <c r="AG2240" s="29" t="s">
        <v>2336</v>
      </c>
      <c r="AH2240" s="118"/>
      <c r="AI2240" s="95"/>
      <c r="AJ2240" s="182" t="s">
        <v>1405</v>
      </c>
      <c r="AK2240" s="182"/>
      <c r="AL2240" s="182"/>
      <c r="AM2240" s="182"/>
      <c r="AN2240" s="182"/>
      <c r="AO2240" s="70">
        <f>MAX(AO$26:AO2239)+1</f>
        <v>2129</v>
      </c>
      <c r="AP2240" s="70" t="s">
        <v>142</v>
      </c>
      <c r="AQ2240" s="70" t="str">
        <f t="shared" si="325"/>
        <v>2129.</v>
      </c>
      <c r="AS2240" s="70"/>
      <c r="AV2240" s="114"/>
    </row>
    <row r="2241" spans="1:48" ht="22.5" customHeight="1" x14ac:dyDescent="0.25">
      <c r="A2241" s="93" t="str">
        <f>AQ2241</f>
        <v>2130.</v>
      </c>
      <c r="B2241" s="93">
        <v>4937</v>
      </c>
      <c r="C2241" s="220" t="s">
        <v>2093</v>
      </c>
      <c r="D2241" s="4">
        <v>1970</v>
      </c>
      <c r="E2241" s="9" t="s">
        <v>23</v>
      </c>
      <c r="F2241" s="4" t="s">
        <v>24</v>
      </c>
      <c r="G2241" s="10">
        <v>5</v>
      </c>
      <c r="H2241" s="10">
        <v>4</v>
      </c>
      <c r="I2241" s="11">
        <v>3548.7</v>
      </c>
      <c r="J2241" s="11">
        <v>3290.6</v>
      </c>
      <c r="K2241" s="11">
        <v>3290.6</v>
      </c>
      <c r="L2241" s="35">
        <v>162</v>
      </c>
      <c r="M2241" s="11">
        <f t="shared" ref="M2241:M2302" si="333">R2241+T2241+V2241+X2241+Z2241+AB2241+AE2241+AF2241</f>
        <v>9007298</v>
      </c>
      <c r="N2241" s="11"/>
      <c r="O2241" s="6"/>
      <c r="P2241" s="11"/>
      <c r="Q2241" s="11">
        <f t="shared" si="327"/>
        <v>9007298</v>
      </c>
      <c r="R2241" s="11">
        <v>9007298</v>
      </c>
      <c r="S2241" s="35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74"/>
      <c r="AG2241" s="29" t="s">
        <v>2336</v>
      </c>
      <c r="AH2241" s="118"/>
      <c r="AI2241" s="95"/>
      <c r="AJ2241" s="182" t="s">
        <v>1395</v>
      </c>
      <c r="AK2241" s="182"/>
      <c r="AL2241" s="182"/>
      <c r="AM2241" s="182"/>
      <c r="AN2241" s="182"/>
      <c r="AO2241" s="70">
        <f>MAX(AO$26:AO2240)+1</f>
        <v>2130</v>
      </c>
      <c r="AP2241" s="70" t="s">
        <v>142</v>
      </c>
      <c r="AQ2241" s="70" t="str">
        <f t="shared" si="325"/>
        <v>2130.</v>
      </c>
      <c r="AS2241" s="70"/>
      <c r="AV2241" s="114"/>
    </row>
    <row r="2242" spans="1:48" ht="22.5" customHeight="1" x14ac:dyDescent="0.25">
      <c r="A2242" s="93" t="str">
        <f t="shared" ref="A2242:A2262" si="334">AQ2242</f>
        <v>2131.</v>
      </c>
      <c r="B2242" s="93">
        <v>4801</v>
      </c>
      <c r="C2242" s="220" t="s">
        <v>2096</v>
      </c>
      <c r="D2242" s="4">
        <v>1970</v>
      </c>
      <c r="E2242" s="9" t="s">
        <v>23</v>
      </c>
      <c r="F2242" s="4" t="s">
        <v>24</v>
      </c>
      <c r="G2242" s="10">
        <v>5</v>
      </c>
      <c r="H2242" s="10">
        <v>6</v>
      </c>
      <c r="I2242" s="11">
        <v>4382.1000000000004</v>
      </c>
      <c r="J2242" s="11">
        <v>4006</v>
      </c>
      <c r="K2242" s="11">
        <v>2773.5</v>
      </c>
      <c r="L2242" s="35">
        <v>179</v>
      </c>
      <c r="M2242" s="11">
        <f t="shared" si="333"/>
        <v>8591332</v>
      </c>
      <c r="N2242" s="11"/>
      <c r="O2242" s="6"/>
      <c r="P2242" s="11"/>
      <c r="Q2242" s="11">
        <f t="shared" ref="Q2242:Q2262" si="335">M2242</f>
        <v>8591332</v>
      </c>
      <c r="R2242" s="11">
        <f>6611308+1980024</f>
        <v>8591332</v>
      </c>
      <c r="S2242" s="35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74"/>
      <c r="AG2242" s="29" t="s">
        <v>2336</v>
      </c>
      <c r="AH2242" s="118"/>
      <c r="AI2242" s="95"/>
      <c r="AJ2242" s="182" t="s">
        <v>1401</v>
      </c>
      <c r="AK2242" s="182"/>
      <c r="AL2242" s="182"/>
      <c r="AM2242" s="182"/>
      <c r="AN2242" s="182"/>
      <c r="AO2242" s="70">
        <f>MAX(AO$26:AO2241)+1</f>
        <v>2131</v>
      </c>
      <c r="AP2242" s="70" t="s">
        <v>142</v>
      </c>
      <c r="AQ2242" s="70" t="str">
        <f t="shared" ref="AQ2242:AQ2262" si="336">CONCATENATE(AO2242,AP2242)</f>
        <v>2131.</v>
      </c>
      <c r="AS2242" s="70"/>
      <c r="AV2242" s="114"/>
    </row>
    <row r="2243" spans="1:48" ht="22.5" customHeight="1" x14ac:dyDescent="0.25">
      <c r="A2243" s="93" t="str">
        <f t="shared" si="334"/>
        <v>2132.</v>
      </c>
      <c r="B2243" s="93">
        <v>5123</v>
      </c>
      <c r="C2243" s="220" t="s">
        <v>2097</v>
      </c>
      <c r="D2243" s="4">
        <v>1971</v>
      </c>
      <c r="E2243" s="9" t="s">
        <v>23</v>
      </c>
      <c r="F2243" s="4" t="s">
        <v>26</v>
      </c>
      <c r="G2243" s="10">
        <v>5</v>
      </c>
      <c r="H2243" s="10">
        <v>3</v>
      </c>
      <c r="I2243" s="11">
        <v>2015.3</v>
      </c>
      <c r="J2243" s="11">
        <v>2015.3</v>
      </c>
      <c r="K2243" s="11">
        <v>2015.3</v>
      </c>
      <c r="L2243" s="35">
        <v>93</v>
      </c>
      <c r="M2243" s="11">
        <f t="shared" si="333"/>
        <v>1292639.58</v>
      </c>
      <c r="N2243" s="11"/>
      <c r="O2243" s="6"/>
      <c r="P2243" s="11"/>
      <c r="Q2243" s="11">
        <f t="shared" si="335"/>
        <v>1292639.58</v>
      </c>
      <c r="R2243" s="11">
        <v>1143200</v>
      </c>
      <c r="S2243" s="35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11"/>
      <c r="AF2243" s="74">
        <v>149439.57999999999</v>
      </c>
      <c r="AG2243" s="29" t="s">
        <v>2336</v>
      </c>
      <c r="AH2243" s="118"/>
      <c r="AI2243" s="95"/>
      <c r="AJ2243" s="182" t="s">
        <v>1393</v>
      </c>
      <c r="AK2243" s="182"/>
      <c r="AL2243" s="182"/>
      <c r="AM2243" s="182"/>
      <c r="AN2243" s="182"/>
      <c r="AO2243" s="70">
        <f>MAX(AO$26:AO2242)+1</f>
        <v>2132</v>
      </c>
      <c r="AP2243" s="70" t="s">
        <v>142</v>
      </c>
      <c r="AQ2243" s="70" t="str">
        <f t="shared" si="336"/>
        <v>2132.</v>
      </c>
      <c r="AS2243" s="70"/>
      <c r="AV2243" s="114"/>
    </row>
    <row r="2244" spans="1:48" ht="22.5" customHeight="1" x14ac:dyDescent="0.25">
      <c r="A2244" s="93" t="str">
        <f t="shared" si="334"/>
        <v>2133.</v>
      </c>
      <c r="B2244" s="93">
        <v>5296</v>
      </c>
      <c r="C2244" s="220" t="s">
        <v>2098</v>
      </c>
      <c r="D2244" s="4">
        <v>1971</v>
      </c>
      <c r="E2244" s="9" t="s">
        <v>23</v>
      </c>
      <c r="F2244" s="4" t="s">
        <v>24</v>
      </c>
      <c r="G2244" s="10">
        <v>5</v>
      </c>
      <c r="H2244" s="10">
        <v>4</v>
      </c>
      <c r="I2244" s="11">
        <v>3410.4</v>
      </c>
      <c r="J2244" s="11">
        <v>3193.8</v>
      </c>
      <c r="K2244" s="11">
        <v>2455.5</v>
      </c>
      <c r="L2244" s="35">
        <v>145</v>
      </c>
      <c r="M2244" s="11">
        <f t="shared" si="333"/>
        <v>6042768</v>
      </c>
      <c r="N2244" s="11"/>
      <c r="O2244" s="6"/>
      <c r="P2244" s="11"/>
      <c r="Q2244" s="11">
        <f t="shared" si="335"/>
        <v>6042768</v>
      </c>
      <c r="R2244" s="11">
        <v>6042768</v>
      </c>
      <c r="S2244" s="35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74"/>
      <c r="AG2244" s="29" t="s">
        <v>2336</v>
      </c>
      <c r="AH2244" s="118"/>
      <c r="AI2244" s="95"/>
      <c r="AJ2244" s="182" t="s">
        <v>1395</v>
      </c>
      <c r="AK2244" s="182"/>
      <c r="AL2244" s="182"/>
      <c r="AM2244" s="182"/>
      <c r="AN2244" s="182"/>
      <c r="AO2244" s="70">
        <f>MAX(AO$26:AO2243)+1</f>
        <v>2133</v>
      </c>
      <c r="AP2244" s="70" t="s">
        <v>142</v>
      </c>
      <c r="AQ2244" s="70" t="str">
        <f t="shared" si="336"/>
        <v>2133.</v>
      </c>
      <c r="AS2244" s="70"/>
      <c r="AV2244" s="114"/>
    </row>
    <row r="2245" spans="1:48" ht="22.5" customHeight="1" x14ac:dyDescent="0.25">
      <c r="A2245" s="93" t="str">
        <f t="shared" si="334"/>
        <v>2134.</v>
      </c>
      <c r="B2245" s="93">
        <v>4707</v>
      </c>
      <c r="C2245" s="220" t="s">
        <v>2103</v>
      </c>
      <c r="D2245" s="4">
        <v>1972</v>
      </c>
      <c r="E2245" s="9" t="s">
        <v>23</v>
      </c>
      <c r="F2245" s="4" t="s">
        <v>24</v>
      </c>
      <c r="G2245" s="10">
        <v>9</v>
      </c>
      <c r="H2245" s="10">
        <v>1</v>
      </c>
      <c r="I2245" s="11">
        <v>1919</v>
      </c>
      <c r="J2245" s="11">
        <v>1167.5999999999999</v>
      </c>
      <c r="K2245" s="11">
        <v>1167.5999999999999</v>
      </c>
      <c r="L2245" s="35">
        <v>99</v>
      </c>
      <c r="M2245" s="11">
        <f t="shared" si="333"/>
        <v>4467673.7699999996</v>
      </c>
      <c r="N2245" s="11"/>
      <c r="O2245" s="6"/>
      <c r="P2245" s="11"/>
      <c r="Q2245" s="11">
        <f t="shared" si="335"/>
        <v>4467673.7699999996</v>
      </c>
      <c r="R2245" s="11">
        <f>1600607.77+2867066</f>
        <v>4467673.7699999996</v>
      </c>
      <c r="S2245" s="35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74"/>
      <c r="AG2245" s="29" t="s">
        <v>2336</v>
      </c>
      <c r="AH2245" s="118"/>
      <c r="AI2245" s="95"/>
      <c r="AJ2245" s="182" t="s">
        <v>1400</v>
      </c>
      <c r="AK2245" s="182"/>
      <c r="AL2245" s="182"/>
      <c r="AM2245" s="182"/>
      <c r="AN2245" s="182"/>
      <c r="AO2245" s="70">
        <f>MAX(AO$26:AO2244)+1</f>
        <v>2134</v>
      </c>
      <c r="AP2245" s="70" t="s">
        <v>142</v>
      </c>
      <c r="AQ2245" s="70" t="str">
        <f t="shared" si="336"/>
        <v>2134.</v>
      </c>
      <c r="AS2245" s="70"/>
      <c r="AV2245" s="114"/>
    </row>
    <row r="2246" spans="1:48" ht="22.5" customHeight="1" x14ac:dyDescent="0.25">
      <c r="A2246" s="93" t="str">
        <f t="shared" si="334"/>
        <v>2135.</v>
      </c>
      <c r="B2246" s="93">
        <v>4788</v>
      </c>
      <c r="C2246" s="220" t="s">
        <v>2104</v>
      </c>
      <c r="D2246" s="4">
        <v>1972</v>
      </c>
      <c r="E2246" s="9" t="s">
        <v>23</v>
      </c>
      <c r="F2246" s="4" t="s">
        <v>26</v>
      </c>
      <c r="G2246" s="10">
        <v>5</v>
      </c>
      <c r="H2246" s="10">
        <v>4</v>
      </c>
      <c r="I2246" s="11">
        <v>3669.2</v>
      </c>
      <c r="J2246" s="11">
        <v>3354</v>
      </c>
      <c r="K2246" s="11">
        <v>3136.4</v>
      </c>
      <c r="L2246" s="35">
        <v>145</v>
      </c>
      <c r="M2246" s="11">
        <f t="shared" si="333"/>
        <v>1847300</v>
      </c>
      <c r="N2246" s="11"/>
      <c r="O2246" s="6"/>
      <c r="P2246" s="11"/>
      <c r="Q2246" s="11">
        <f t="shared" si="335"/>
        <v>1847300</v>
      </c>
      <c r="R2246" s="11"/>
      <c r="S2246" s="35"/>
      <c r="T2246" s="11"/>
      <c r="U2246" s="11"/>
      <c r="V2246" s="11"/>
      <c r="W2246" s="11"/>
      <c r="X2246" s="11"/>
      <c r="Y2246" s="11">
        <v>1300</v>
      </c>
      <c r="Z2246" s="11">
        <v>1847300</v>
      </c>
      <c r="AA2246" s="11"/>
      <c r="AB2246" s="11"/>
      <c r="AC2246" s="11"/>
      <c r="AD2246" s="11"/>
      <c r="AE2246" s="11"/>
      <c r="AF2246" s="74"/>
      <c r="AG2246" s="29" t="s">
        <v>2336</v>
      </c>
      <c r="AH2246" s="118"/>
      <c r="AI2246" s="95"/>
      <c r="AJ2246" s="182"/>
      <c r="AK2246" s="182"/>
      <c r="AL2246" s="182"/>
      <c r="AM2246" s="182"/>
      <c r="AN2246" s="182"/>
      <c r="AO2246" s="70">
        <f>MAX(AO$26:AO2245)+1</f>
        <v>2135</v>
      </c>
      <c r="AP2246" s="70" t="s">
        <v>142</v>
      </c>
      <c r="AQ2246" s="70" t="str">
        <f t="shared" si="336"/>
        <v>2135.</v>
      </c>
      <c r="AS2246" s="70"/>
      <c r="AV2246" s="114"/>
    </row>
    <row r="2247" spans="1:48" ht="22.5" customHeight="1" x14ac:dyDescent="0.25">
      <c r="A2247" s="93" t="str">
        <f t="shared" si="334"/>
        <v>2136.</v>
      </c>
      <c r="B2247" s="93">
        <v>5092</v>
      </c>
      <c r="C2247" s="220" t="s">
        <v>1075</v>
      </c>
      <c r="D2247" s="4">
        <v>1972</v>
      </c>
      <c r="E2247" s="9" t="s">
        <v>23</v>
      </c>
      <c r="F2247" s="4" t="s">
        <v>24</v>
      </c>
      <c r="G2247" s="10">
        <v>5</v>
      </c>
      <c r="H2247" s="10">
        <v>3</v>
      </c>
      <c r="I2247" s="11">
        <v>3455.4</v>
      </c>
      <c r="J2247" s="11">
        <v>2580.5</v>
      </c>
      <c r="K2247" s="11">
        <v>2436.9</v>
      </c>
      <c r="L2247" s="35">
        <v>160</v>
      </c>
      <c r="M2247" s="11">
        <f t="shared" si="333"/>
        <v>5457984</v>
      </c>
      <c r="N2247" s="11"/>
      <c r="O2247" s="6"/>
      <c r="P2247" s="11"/>
      <c r="Q2247" s="11">
        <f t="shared" si="335"/>
        <v>5457984</v>
      </c>
      <c r="R2247" s="11">
        <v>5457984</v>
      </c>
      <c r="S2247" s="35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74"/>
      <c r="AG2247" s="29" t="s">
        <v>2336</v>
      </c>
      <c r="AH2247" s="118"/>
      <c r="AI2247" s="95"/>
      <c r="AJ2247" s="182" t="s">
        <v>1395</v>
      </c>
      <c r="AK2247" s="182"/>
      <c r="AL2247" s="182"/>
      <c r="AM2247" s="182"/>
      <c r="AN2247" s="182"/>
      <c r="AO2247" s="70">
        <f>MAX(AO$26:AO2246)+1</f>
        <v>2136</v>
      </c>
      <c r="AP2247" s="70" t="s">
        <v>142</v>
      </c>
      <c r="AQ2247" s="70" t="str">
        <f t="shared" si="336"/>
        <v>2136.</v>
      </c>
      <c r="AS2247" s="70"/>
      <c r="AV2247" s="114"/>
    </row>
    <row r="2248" spans="1:48" ht="22.5" customHeight="1" x14ac:dyDescent="0.25">
      <c r="A2248" s="93" t="str">
        <f t="shared" si="334"/>
        <v>2137.</v>
      </c>
      <c r="B2248" s="93">
        <v>4425</v>
      </c>
      <c r="C2248" s="220" t="s">
        <v>2105</v>
      </c>
      <c r="D2248" s="4">
        <v>1973</v>
      </c>
      <c r="E2248" s="9" t="s">
        <v>23</v>
      </c>
      <c r="F2248" s="4" t="s">
        <v>26</v>
      </c>
      <c r="G2248" s="10">
        <v>2</v>
      </c>
      <c r="H2248" s="10">
        <v>2</v>
      </c>
      <c r="I2248" s="11">
        <v>781.6</v>
      </c>
      <c r="J2248" s="11">
        <v>781.6</v>
      </c>
      <c r="K2248" s="11">
        <v>781.6</v>
      </c>
      <c r="L2248" s="35">
        <v>38</v>
      </c>
      <c r="M2248" s="11">
        <f t="shared" si="333"/>
        <v>2952347</v>
      </c>
      <c r="N2248" s="11"/>
      <c r="O2248" s="6"/>
      <c r="P2248" s="11"/>
      <c r="Q2248" s="11">
        <f t="shared" si="335"/>
        <v>2952347</v>
      </c>
      <c r="R2248" s="11">
        <v>2952347</v>
      </c>
      <c r="S2248" s="35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74"/>
      <c r="AG2248" s="29" t="s">
        <v>2336</v>
      </c>
      <c r="AH2248" s="118"/>
      <c r="AI2248" s="95"/>
      <c r="AJ2248" s="182" t="s">
        <v>1395</v>
      </c>
      <c r="AK2248" s="182"/>
      <c r="AL2248" s="182"/>
      <c r="AM2248" s="182"/>
      <c r="AN2248" s="182"/>
      <c r="AO2248" s="70">
        <f>MAX(AO$26:AO2247)+1</f>
        <v>2137</v>
      </c>
      <c r="AP2248" s="70" t="s">
        <v>142</v>
      </c>
      <c r="AQ2248" s="70" t="str">
        <f t="shared" si="336"/>
        <v>2137.</v>
      </c>
      <c r="AS2248" s="70"/>
      <c r="AV2248" s="114"/>
    </row>
    <row r="2249" spans="1:48" ht="22.5" customHeight="1" x14ac:dyDescent="0.25">
      <c r="A2249" s="93" t="str">
        <f t="shared" si="334"/>
        <v>2138.</v>
      </c>
      <c r="B2249" s="93">
        <v>5003</v>
      </c>
      <c r="C2249" s="220" t="s">
        <v>2106</v>
      </c>
      <c r="D2249" s="4">
        <v>1973</v>
      </c>
      <c r="E2249" s="9" t="s">
        <v>23</v>
      </c>
      <c r="F2249" s="4" t="s">
        <v>26</v>
      </c>
      <c r="G2249" s="10">
        <v>5</v>
      </c>
      <c r="H2249" s="10">
        <v>4</v>
      </c>
      <c r="I2249" s="11">
        <v>3405.1</v>
      </c>
      <c r="J2249" s="11">
        <v>3405.1</v>
      </c>
      <c r="K2249" s="11">
        <v>3405.1</v>
      </c>
      <c r="L2249" s="35">
        <v>196</v>
      </c>
      <c r="M2249" s="11">
        <f t="shared" si="333"/>
        <v>5206202</v>
      </c>
      <c r="N2249" s="11"/>
      <c r="O2249" s="6"/>
      <c r="P2249" s="11"/>
      <c r="Q2249" s="11">
        <f t="shared" si="335"/>
        <v>5206202</v>
      </c>
      <c r="R2249" s="11">
        <v>5206202</v>
      </c>
      <c r="S2249" s="35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74"/>
      <c r="AG2249" s="29" t="s">
        <v>2336</v>
      </c>
      <c r="AH2249" s="118"/>
      <c r="AI2249" s="95"/>
      <c r="AJ2249" s="182" t="s">
        <v>1395</v>
      </c>
      <c r="AK2249" s="182"/>
      <c r="AL2249" s="182"/>
      <c r="AM2249" s="182"/>
      <c r="AN2249" s="182"/>
      <c r="AO2249" s="70">
        <f>MAX(AO$26:AO2248)+1</f>
        <v>2138</v>
      </c>
      <c r="AP2249" s="70" t="s">
        <v>142</v>
      </c>
      <c r="AQ2249" s="70" t="str">
        <f t="shared" si="336"/>
        <v>2138.</v>
      </c>
      <c r="AS2249" s="70"/>
      <c r="AV2249" s="114"/>
    </row>
    <row r="2250" spans="1:48" ht="22.5" customHeight="1" x14ac:dyDescent="0.25">
      <c r="A2250" s="93" t="str">
        <f t="shared" si="334"/>
        <v>2139.</v>
      </c>
      <c r="B2250" s="93">
        <v>4697</v>
      </c>
      <c r="C2250" s="220" t="s">
        <v>2107</v>
      </c>
      <c r="D2250" s="4">
        <v>1973</v>
      </c>
      <c r="E2250" s="9" t="s">
        <v>23</v>
      </c>
      <c r="F2250" s="4" t="s">
        <v>24</v>
      </c>
      <c r="G2250" s="10">
        <v>9</v>
      </c>
      <c r="H2250" s="10">
        <v>1</v>
      </c>
      <c r="I2250" s="11">
        <v>1933.9</v>
      </c>
      <c r="J2250" s="11">
        <v>1168.0999999999999</v>
      </c>
      <c r="K2250" s="11">
        <v>1168.0999999999999</v>
      </c>
      <c r="L2250" s="35">
        <v>88</v>
      </c>
      <c r="M2250" s="11">
        <f t="shared" si="333"/>
        <v>1039202.7100000001</v>
      </c>
      <c r="N2250" s="11"/>
      <c r="O2250" s="6"/>
      <c r="P2250" s="11"/>
      <c r="Q2250" s="11">
        <f t="shared" si="335"/>
        <v>1039202.7100000001</v>
      </c>
      <c r="R2250" s="11">
        <v>1039202.7100000001</v>
      </c>
      <c r="S2250" s="35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74"/>
      <c r="AG2250" s="29" t="s">
        <v>2336</v>
      </c>
      <c r="AH2250" s="118"/>
      <c r="AI2250" s="95"/>
      <c r="AJ2250" s="182" t="s">
        <v>1399</v>
      </c>
      <c r="AK2250" s="182"/>
      <c r="AL2250" s="182"/>
      <c r="AM2250" s="182"/>
      <c r="AN2250" s="182"/>
      <c r="AO2250" s="70">
        <f>MAX(AO$26:AO2249)+1</f>
        <v>2139</v>
      </c>
      <c r="AP2250" s="70" t="s">
        <v>142</v>
      </c>
      <c r="AQ2250" s="70" t="str">
        <f t="shared" si="336"/>
        <v>2139.</v>
      </c>
      <c r="AS2250" s="70"/>
      <c r="AV2250" s="114"/>
    </row>
    <row r="2251" spans="1:48" ht="22.5" customHeight="1" x14ac:dyDescent="0.25">
      <c r="A2251" s="93" t="str">
        <f t="shared" si="334"/>
        <v>2140.</v>
      </c>
      <c r="B2251" s="93">
        <v>4246</v>
      </c>
      <c r="C2251" s="220" t="s">
        <v>2110</v>
      </c>
      <c r="D2251" s="4">
        <v>1974</v>
      </c>
      <c r="E2251" s="9" t="s">
        <v>23</v>
      </c>
      <c r="F2251" s="4" t="s">
        <v>26</v>
      </c>
      <c r="G2251" s="10">
        <v>5</v>
      </c>
      <c r="H2251" s="10">
        <v>4</v>
      </c>
      <c r="I2251" s="11">
        <v>3641.2</v>
      </c>
      <c r="J2251" s="11">
        <v>3366.7</v>
      </c>
      <c r="K2251" s="11">
        <v>3366.7</v>
      </c>
      <c r="L2251" s="35">
        <v>182</v>
      </c>
      <c r="M2251" s="11">
        <f t="shared" si="333"/>
        <v>5587936</v>
      </c>
      <c r="N2251" s="11"/>
      <c r="O2251" s="6"/>
      <c r="P2251" s="11"/>
      <c r="Q2251" s="11">
        <f t="shared" si="335"/>
        <v>5587936</v>
      </c>
      <c r="R2251" s="11">
        <v>5587936</v>
      </c>
      <c r="S2251" s="35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74"/>
      <c r="AG2251" s="29" t="s">
        <v>2336</v>
      </c>
      <c r="AH2251" s="118"/>
      <c r="AI2251" s="95"/>
      <c r="AJ2251" s="182" t="s">
        <v>1395</v>
      </c>
      <c r="AK2251" s="182"/>
      <c r="AL2251" s="182"/>
      <c r="AM2251" s="182"/>
      <c r="AN2251" s="182"/>
      <c r="AO2251" s="70">
        <f>MAX(AO$26:AO2250)+1</f>
        <v>2140</v>
      </c>
      <c r="AP2251" s="70" t="s">
        <v>142</v>
      </c>
      <c r="AQ2251" s="70" t="str">
        <f t="shared" si="336"/>
        <v>2140.</v>
      </c>
      <c r="AS2251" s="70"/>
      <c r="AV2251" s="114"/>
    </row>
    <row r="2252" spans="1:48" ht="22.5" customHeight="1" x14ac:dyDescent="0.25">
      <c r="A2252" s="93" t="str">
        <f t="shared" si="334"/>
        <v>2141.</v>
      </c>
      <c r="B2252" s="93">
        <v>5140</v>
      </c>
      <c r="C2252" s="220" t="s">
        <v>1079</v>
      </c>
      <c r="D2252" s="4">
        <v>1974</v>
      </c>
      <c r="E2252" s="9" t="s">
        <v>23</v>
      </c>
      <c r="F2252" s="4" t="s">
        <v>26</v>
      </c>
      <c r="G2252" s="10">
        <v>5</v>
      </c>
      <c r="H2252" s="10">
        <v>10</v>
      </c>
      <c r="I2252" s="11">
        <v>8284.7000000000007</v>
      </c>
      <c r="J2252" s="11">
        <v>6853</v>
      </c>
      <c r="K2252" s="11">
        <v>6688.4</v>
      </c>
      <c r="L2252" s="35">
        <v>348</v>
      </c>
      <c r="M2252" s="11">
        <f t="shared" si="333"/>
        <v>5739300</v>
      </c>
      <c r="N2252" s="11"/>
      <c r="O2252" s="6"/>
      <c r="P2252" s="11"/>
      <c r="Q2252" s="11">
        <f t="shared" si="335"/>
        <v>5739300</v>
      </c>
      <c r="R2252" s="11"/>
      <c r="S2252" s="35"/>
      <c r="T2252" s="11"/>
      <c r="U2252" s="11">
        <v>900</v>
      </c>
      <c r="V2252" s="11">
        <v>5739300</v>
      </c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74"/>
      <c r="AG2252" s="29" t="s">
        <v>2336</v>
      </c>
      <c r="AH2252" s="118"/>
      <c r="AI2252" s="95"/>
      <c r="AJ2252" s="182"/>
      <c r="AK2252" s="182"/>
      <c r="AL2252" s="182"/>
      <c r="AM2252" s="182"/>
      <c r="AN2252" s="182"/>
      <c r="AO2252" s="70">
        <f>MAX(AO$26:AO2251)+1</f>
        <v>2141</v>
      </c>
      <c r="AP2252" s="70" t="s">
        <v>142</v>
      </c>
      <c r="AQ2252" s="70" t="str">
        <f t="shared" si="336"/>
        <v>2141.</v>
      </c>
      <c r="AS2252" s="70"/>
      <c r="AV2252" s="114"/>
    </row>
    <row r="2253" spans="1:48" ht="22.5" customHeight="1" x14ac:dyDescent="0.25">
      <c r="A2253" s="93" t="str">
        <f t="shared" si="334"/>
        <v>2142.</v>
      </c>
      <c r="B2253" s="93">
        <v>5143</v>
      </c>
      <c r="C2253" s="220" t="s">
        <v>2111</v>
      </c>
      <c r="D2253" s="4">
        <v>1974</v>
      </c>
      <c r="E2253" s="9" t="s">
        <v>23</v>
      </c>
      <c r="F2253" s="4" t="s">
        <v>26</v>
      </c>
      <c r="G2253" s="10">
        <v>5</v>
      </c>
      <c r="H2253" s="10">
        <v>8</v>
      </c>
      <c r="I2253" s="11">
        <v>6848.9</v>
      </c>
      <c r="J2253" s="11">
        <v>6205.9</v>
      </c>
      <c r="K2253" s="11">
        <v>6205.9</v>
      </c>
      <c r="L2253" s="35">
        <v>267</v>
      </c>
      <c r="M2253" s="11">
        <f t="shared" si="333"/>
        <v>6069164.5</v>
      </c>
      <c r="N2253" s="11"/>
      <c r="O2253" s="6"/>
      <c r="P2253" s="11"/>
      <c r="Q2253" s="11">
        <f t="shared" si="335"/>
        <v>6069164.5</v>
      </c>
      <c r="R2253" s="11">
        <v>6069164.5</v>
      </c>
      <c r="S2253" s="35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74"/>
      <c r="AG2253" s="29" t="s">
        <v>2336</v>
      </c>
      <c r="AH2253" s="118"/>
      <c r="AI2253" s="95"/>
      <c r="AJ2253" s="182" t="s">
        <v>1395</v>
      </c>
      <c r="AK2253" s="182"/>
      <c r="AL2253" s="182"/>
      <c r="AM2253" s="182"/>
      <c r="AN2253" s="182"/>
      <c r="AO2253" s="70">
        <f>MAX(AO$26:AO2252)+1</f>
        <v>2142</v>
      </c>
      <c r="AP2253" s="70" t="s">
        <v>142</v>
      </c>
      <c r="AQ2253" s="70" t="str">
        <f t="shared" si="336"/>
        <v>2142.</v>
      </c>
      <c r="AS2253" s="70"/>
      <c r="AV2253" s="114"/>
    </row>
    <row r="2254" spans="1:48" ht="22.5" customHeight="1" x14ac:dyDescent="0.25">
      <c r="A2254" s="93" t="str">
        <f t="shared" si="334"/>
        <v>2143.</v>
      </c>
      <c r="B2254" s="93">
        <v>5018</v>
      </c>
      <c r="C2254" s="220" t="s">
        <v>2112</v>
      </c>
      <c r="D2254" s="4">
        <v>1974</v>
      </c>
      <c r="E2254" s="9" t="s">
        <v>23</v>
      </c>
      <c r="F2254" s="4" t="s">
        <v>24</v>
      </c>
      <c r="G2254" s="10">
        <v>5</v>
      </c>
      <c r="H2254" s="10">
        <v>7</v>
      </c>
      <c r="I2254" s="11">
        <v>6917.6</v>
      </c>
      <c r="J2254" s="11">
        <v>6413.9</v>
      </c>
      <c r="K2254" s="11">
        <v>6413.9</v>
      </c>
      <c r="L2254" s="35">
        <v>318</v>
      </c>
      <c r="M2254" s="11">
        <f t="shared" si="333"/>
        <v>3031032</v>
      </c>
      <c r="N2254" s="11"/>
      <c r="O2254" s="6"/>
      <c r="P2254" s="11"/>
      <c r="Q2254" s="11">
        <f t="shared" si="335"/>
        <v>3031032</v>
      </c>
      <c r="R2254" s="11">
        <v>3031032</v>
      </c>
      <c r="S2254" s="35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74"/>
      <c r="AG2254" s="29" t="s">
        <v>2336</v>
      </c>
      <c r="AH2254" s="118"/>
      <c r="AI2254" s="95"/>
      <c r="AJ2254" s="182" t="s">
        <v>1405</v>
      </c>
      <c r="AK2254" s="182"/>
      <c r="AL2254" s="182"/>
      <c r="AM2254" s="182"/>
      <c r="AN2254" s="182"/>
      <c r="AO2254" s="70">
        <f>MAX(AO$26:AO2253)+1</f>
        <v>2143</v>
      </c>
      <c r="AP2254" s="70" t="s">
        <v>142</v>
      </c>
      <c r="AQ2254" s="70" t="str">
        <f t="shared" si="336"/>
        <v>2143.</v>
      </c>
      <c r="AS2254" s="70"/>
      <c r="AV2254" s="114"/>
    </row>
    <row r="2255" spans="1:48" ht="22.5" customHeight="1" x14ac:dyDescent="0.25">
      <c r="A2255" s="93" t="str">
        <f t="shared" si="334"/>
        <v>2144.</v>
      </c>
      <c r="B2255" s="93">
        <v>4559</v>
      </c>
      <c r="C2255" s="220" t="s">
        <v>2116</v>
      </c>
      <c r="D2255" s="4">
        <v>1975</v>
      </c>
      <c r="E2255" s="9" t="s">
        <v>23</v>
      </c>
      <c r="F2255" s="4" t="s">
        <v>24</v>
      </c>
      <c r="G2255" s="10">
        <v>5</v>
      </c>
      <c r="H2255" s="10">
        <v>5</v>
      </c>
      <c r="I2255" s="11">
        <v>4623.5</v>
      </c>
      <c r="J2255" s="11">
        <v>4380.1000000000004</v>
      </c>
      <c r="K2255" s="11">
        <v>3586.1</v>
      </c>
      <c r="L2255" s="35">
        <v>158</v>
      </c>
      <c r="M2255" s="11">
        <f t="shared" si="333"/>
        <v>6822480</v>
      </c>
      <c r="N2255" s="11"/>
      <c r="O2255" s="6"/>
      <c r="P2255" s="11"/>
      <c r="Q2255" s="11">
        <f t="shared" si="335"/>
        <v>6822480</v>
      </c>
      <c r="R2255" s="11">
        <v>6822480</v>
      </c>
      <c r="S2255" s="35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74"/>
      <c r="AG2255" s="29" t="s">
        <v>2336</v>
      </c>
      <c r="AH2255" s="118"/>
      <c r="AI2255" s="95"/>
      <c r="AJ2255" s="182" t="s">
        <v>1395</v>
      </c>
      <c r="AK2255" s="182"/>
      <c r="AL2255" s="182"/>
      <c r="AM2255" s="182"/>
      <c r="AN2255" s="182"/>
      <c r="AO2255" s="70">
        <f>MAX(AO$26:AO2254)+1</f>
        <v>2144</v>
      </c>
      <c r="AP2255" s="70" t="s">
        <v>142</v>
      </c>
      <c r="AQ2255" s="70" t="str">
        <f t="shared" si="336"/>
        <v>2144.</v>
      </c>
      <c r="AS2255" s="70"/>
      <c r="AV2255" s="114"/>
    </row>
    <row r="2256" spans="1:48" ht="22.5" customHeight="1" x14ac:dyDescent="0.25">
      <c r="A2256" s="93" t="str">
        <f t="shared" si="334"/>
        <v>2145.</v>
      </c>
      <c r="B2256" s="93">
        <v>4463</v>
      </c>
      <c r="C2256" s="220" t="s">
        <v>2119</v>
      </c>
      <c r="D2256" s="4">
        <v>1975</v>
      </c>
      <c r="E2256" s="9" t="s">
        <v>23</v>
      </c>
      <c r="F2256" s="4" t="s">
        <v>24</v>
      </c>
      <c r="G2256" s="10">
        <v>5</v>
      </c>
      <c r="H2256" s="10">
        <v>4</v>
      </c>
      <c r="I2256" s="11">
        <v>3290.7</v>
      </c>
      <c r="J2256" s="11">
        <v>3124.8</v>
      </c>
      <c r="K2256" s="11">
        <v>3124.8</v>
      </c>
      <c r="L2256" s="35">
        <v>159</v>
      </c>
      <c r="M2256" s="11">
        <f t="shared" si="333"/>
        <v>10396160</v>
      </c>
      <c r="N2256" s="11"/>
      <c r="O2256" s="6"/>
      <c r="P2256" s="11"/>
      <c r="Q2256" s="11">
        <f t="shared" si="335"/>
        <v>10396160</v>
      </c>
      <c r="R2256" s="11">
        <v>10396160</v>
      </c>
      <c r="S2256" s="35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74"/>
      <c r="AG2256" s="29" t="s">
        <v>2336</v>
      </c>
      <c r="AH2256" s="118"/>
      <c r="AI2256" s="95"/>
      <c r="AJ2256" s="182" t="s">
        <v>1395</v>
      </c>
      <c r="AK2256" s="182"/>
      <c r="AL2256" s="182"/>
      <c r="AM2256" s="182"/>
      <c r="AN2256" s="182"/>
      <c r="AO2256" s="70">
        <f>MAX(AO$26:AO2255)+1</f>
        <v>2145</v>
      </c>
      <c r="AP2256" s="70" t="s">
        <v>142</v>
      </c>
      <c r="AQ2256" s="70" t="str">
        <f t="shared" si="336"/>
        <v>2145.</v>
      </c>
      <c r="AS2256" s="70"/>
      <c r="AV2256" s="114"/>
    </row>
    <row r="2257" spans="1:48" ht="22.5" customHeight="1" x14ac:dyDescent="0.25">
      <c r="A2257" s="93" t="str">
        <f t="shared" si="334"/>
        <v>2146.</v>
      </c>
      <c r="B2257" s="93">
        <v>5016</v>
      </c>
      <c r="C2257" s="220" t="s">
        <v>2120</v>
      </c>
      <c r="D2257" s="4">
        <v>1975</v>
      </c>
      <c r="E2257" s="9" t="s">
        <v>23</v>
      </c>
      <c r="F2257" s="4" t="s">
        <v>24</v>
      </c>
      <c r="G2257" s="10">
        <v>5</v>
      </c>
      <c r="H2257" s="10">
        <v>5</v>
      </c>
      <c r="I2257" s="11">
        <v>4364.7</v>
      </c>
      <c r="J2257" s="11">
        <v>3057.2</v>
      </c>
      <c r="K2257" s="11">
        <v>3057.2</v>
      </c>
      <c r="L2257" s="35">
        <v>232</v>
      </c>
      <c r="M2257" s="11">
        <f t="shared" si="333"/>
        <v>7610447.8799999999</v>
      </c>
      <c r="N2257" s="11"/>
      <c r="O2257" s="6"/>
      <c r="P2257" s="11"/>
      <c r="Q2257" s="11">
        <f t="shared" si="335"/>
        <v>7610447.8799999999</v>
      </c>
      <c r="R2257" s="11">
        <v>2134250.04</v>
      </c>
      <c r="S2257" s="35"/>
      <c r="T2257" s="11"/>
      <c r="U2257" s="11"/>
      <c r="V2257" s="11"/>
      <c r="W2257" s="11"/>
      <c r="X2257" s="11"/>
      <c r="Y2257" s="11">
        <v>1739.58</v>
      </c>
      <c r="Z2257" s="11">
        <v>5476197.8399999999</v>
      </c>
      <c r="AA2257" s="11"/>
      <c r="AB2257" s="11"/>
      <c r="AC2257" s="11"/>
      <c r="AD2257" s="11"/>
      <c r="AE2257" s="11"/>
      <c r="AF2257" s="74"/>
      <c r="AG2257" s="29" t="s">
        <v>2336</v>
      </c>
      <c r="AH2257" s="118"/>
      <c r="AI2257" s="95"/>
      <c r="AJ2257" s="182" t="s">
        <v>1405</v>
      </c>
      <c r="AK2257" s="182"/>
      <c r="AL2257" s="182"/>
      <c r="AM2257" s="182"/>
      <c r="AN2257" s="182"/>
      <c r="AO2257" s="70">
        <f>MAX(AO$26:AO2256)+1</f>
        <v>2146</v>
      </c>
      <c r="AP2257" s="70" t="s">
        <v>142</v>
      </c>
      <c r="AQ2257" s="70" t="str">
        <f t="shared" si="336"/>
        <v>2146.</v>
      </c>
      <c r="AS2257" s="70"/>
      <c r="AV2257" s="114"/>
    </row>
    <row r="2258" spans="1:48" ht="22.5" customHeight="1" x14ac:dyDescent="0.25">
      <c r="A2258" s="93" t="str">
        <f t="shared" si="334"/>
        <v>2147.</v>
      </c>
      <c r="B2258" s="93">
        <v>4734</v>
      </c>
      <c r="C2258" s="220" t="s">
        <v>2123</v>
      </c>
      <c r="D2258" s="4">
        <v>1976</v>
      </c>
      <c r="E2258" s="9" t="s">
        <v>23</v>
      </c>
      <c r="F2258" s="4" t="s">
        <v>24</v>
      </c>
      <c r="G2258" s="10">
        <v>5</v>
      </c>
      <c r="H2258" s="10">
        <v>4</v>
      </c>
      <c r="I2258" s="11">
        <v>2939.9</v>
      </c>
      <c r="J2258" s="11">
        <v>2616.9</v>
      </c>
      <c r="K2258" s="11">
        <v>2616.9</v>
      </c>
      <c r="L2258" s="35">
        <v>120</v>
      </c>
      <c r="M2258" s="11">
        <f t="shared" si="333"/>
        <v>4936551.5999999996</v>
      </c>
      <c r="N2258" s="11"/>
      <c r="O2258" s="6"/>
      <c r="P2258" s="11"/>
      <c r="Q2258" s="11">
        <f t="shared" si="335"/>
        <v>4936551.5999999996</v>
      </c>
      <c r="R2258" s="11">
        <v>4936551.5999999996</v>
      </c>
      <c r="S2258" s="35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74"/>
      <c r="AG2258" s="29" t="s">
        <v>2336</v>
      </c>
      <c r="AH2258" s="118"/>
      <c r="AI2258" s="95"/>
      <c r="AJ2258" s="182" t="s">
        <v>1395</v>
      </c>
      <c r="AK2258" s="182"/>
      <c r="AL2258" s="182"/>
      <c r="AM2258" s="182"/>
      <c r="AN2258" s="182"/>
      <c r="AO2258" s="70">
        <f>MAX(AO$26:AO2257)+1</f>
        <v>2147</v>
      </c>
      <c r="AP2258" s="70" t="s">
        <v>142</v>
      </c>
      <c r="AQ2258" s="70" t="str">
        <f t="shared" si="336"/>
        <v>2147.</v>
      </c>
      <c r="AS2258" s="70"/>
      <c r="AV2258" s="114"/>
    </row>
    <row r="2259" spans="1:48" ht="22.5" customHeight="1" x14ac:dyDescent="0.25">
      <c r="A2259" s="93" t="str">
        <f t="shared" si="334"/>
        <v>2148.</v>
      </c>
      <c r="B2259" s="93">
        <v>5377</v>
      </c>
      <c r="C2259" s="220" t="s">
        <v>2124</v>
      </c>
      <c r="D2259" s="4">
        <v>1976</v>
      </c>
      <c r="E2259" s="9" t="s">
        <v>23</v>
      </c>
      <c r="F2259" s="4" t="s">
        <v>24</v>
      </c>
      <c r="G2259" s="10">
        <v>5</v>
      </c>
      <c r="H2259" s="10">
        <v>4</v>
      </c>
      <c r="I2259" s="11">
        <v>3777.8</v>
      </c>
      <c r="J2259" s="11">
        <v>2636.2</v>
      </c>
      <c r="K2259" s="11">
        <v>2636.2</v>
      </c>
      <c r="L2259" s="35">
        <v>127</v>
      </c>
      <c r="M2259" s="11">
        <f t="shared" si="333"/>
        <v>5453324.7699999996</v>
      </c>
      <c r="N2259" s="11"/>
      <c r="O2259" s="6"/>
      <c r="P2259" s="11"/>
      <c r="Q2259" s="11">
        <f t="shared" si="335"/>
        <v>5453324.7699999996</v>
      </c>
      <c r="R2259" s="11">
        <v>2072050</v>
      </c>
      <c r="S2259" s="35"/>
      <c r="T2259" s="11"/>
      <c r="U2259" s="11">
        <v>912</v>
      </c>
      <c r="V2259" s="11">
        <v>3234864</v>
      </c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74">
        <v>146410.76999999999</v>
      </c>
      <c r="AG2259" s="29" t="s">
        <v>2336</v>
      </c>
      <c r="AH2259" s="118"/>
      <c r="AI2259" s="95"/>
      <c r="AJ2259" s="182" t="s">
        <v>1393</v>
      </c>
      <c r="AK2259" s="182"/>
      <c r="AL2259" s="182"/>
      <c r="AM2259" s="182"/>
      <c r="AN2259" s="182"/>
      <c r="AO2259" s="70">
        <f>MAX(AO$26:AO2258)+1</f>
        <v>2148</v>
      </c>
      <c r="AP2259" s="70" t="s">
        <v>142</v>
      </c>
      <c r="AQ2259" s="70" t="str">
        <f t="shared" si="336"/>
        <v>2148.</v>
      </c>
      <c r="AS2259" s="70"/>
      <c r="AV2259" s="114"/>
    </row>
    <row r="2260" spans="1:48" ht="22.5" customHeight="1" x14ac:dyDescent="0.25">
      <c r="A2260" s="93" t="str">
        <f t="shared" si="334"/>
        <v>2149.</v>
      </c>
      <c r="B2260" s="93">
        <v>4533</v>
      </c>
      <c r="C2260" s="220" t="s">
        <v>2126</v>
      </c>
      <c r="D2260" s="4">
        <v>1977</v>
      </c>
      <c r="E2260" s="9" t="s">
        <v>23</v>
      </c>
      <c r="F2260" s="4" t="s">
        <v>24</v>
      </c>
      <c r="G2260" s="10">
        <v>5</v>
      </c>
      <c r="H2260" s="10">
        <v>4</v>
      </c>
      <c r="I2260" s="11">
        <v>3275.62</v>
      </c>
      <c r="J2260" s="11">
        <v>3021.4</v>
      </c>
      <c r="K2260" s="11">
        <v>3021.4</v>
      </c>
      <c r="L2260" s="35">
        <v>161</v>
      </c>
      <c r="M2260" s="11">
        <f t="shared" si="333"/>
        <v>8219464</v>
      </c>
      <c r="N2260" s="11"/>
      <c r="O2260" s="6"/>
      <c r="P2260" s="11"/>
      <c r="Q2260" s="11">
        <f t="shared" si="335"/>
        <v>8219464</v>
      </c>
      <c r="R2260" s="11">
        <v>8219464</v>
      </c>
      <c r="S2260" s="35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74"/>
      <c r="AG2260" s="29" t="s">
        <v>2336</v>
      </c>
      <c r="AH2260" s="118"/>
      <c r="AI2260" s="95"/>
      <c r="AJ2260" s="182" t="s">
        <v>1395</v>
      </c>
      <c r="AK2260" s="182"/>
      <c r="AL2260" s="182"/>
      <c r="AM2260" s="182"/>
      <c r="AN2260" s="182"/>
      <c r="AO2260" s="70">
        <f>MAX(AO$26:AO2259)+1</f>
        <v>2149</v>
      </c>
      <c r="AP2260" s="70" t="s">
        <v>142</v>
      </c>
      <c r="AQ2260" s="70" t="str">
        <f t="shared" si="336"/>
        <v>2149.</v>
      </c>
      <c r="AS2260" s="70"/>
      <c r="AV2260" s="114"/>
    </row>
    <row r="2261" spans="1:48" ht="22.5" customHeight="1" x14ac:dyDescent="0.25">
      <c r="A2261" s="93" t="str">
        <f t="shared" si="334"/>
        <v>2150.</v>
      </c>
      <c r="B2261" s="93">
        <v>4269</v>
      </c>
      <c r="C2261" s="220" t="s">
        <v>2127</v>
      </c>
      <c r="D2261" s="4">
        <v>1977</v>
      </c>
      <c r="E2261" s="9" t="s">
        <v>23</v>
      </c>
      <c r="F2261" s="4" t="s">
        <v>24</v>
      </c>
      <c r="G2261" s="10">
        <v>9</v>
      </c>
      <c r="H2261" s="10">
        <v>1</v>
      </c>
      <c r="I2261" s="11">
        <v>2251</v>
      </c>
      <c r="J2261" s="11">
        <v>1929.4</v>
      </c>
      <c r="K2261" s="11">
        <v>1929.4</v>
      </c>
      <c r="L2261" s="35">
        <v>93</v>
      </c>
      <c r="M2261" s="11">
        <f t="shared" si="333"/>
        <v>1615341</v>
      </c>
      <c r="N2261" s="11"/>
      <c r="O2261" s="6"/>
      <c r="P2261" s="11"/>
      <c r="Q2261" s="11">
        <f t="shared" si="335"/>
        <v>1615341</v>
      </c>
      <c r="R2261" s="11">
        <v>1615341</v>
      </c>
      <c r="S2261" s="35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74"/>
      <c r="AG2261" s="29" t="s">
        <v>2336</v>
      </c>
      <c r="AH2261" s="118"/>
      <c r="AI2261" s="95"/>
      <c r="AJ2261" s="182" t="s">
        <v>1399</v>
      </c>
      <c r="AK2261" s="182"/>
      <c r="AL2261" s="182"/>
      <c r="AM2261" s="182"/>
      <c r="AN2261" s="182"/>
      <c r="AO2261" s="70">
        <f>MAX(AO$26:AO2260)+1</f>
        <v>2150</v>
      </c>
      <c r="AP2261" s="70" t="s">
        <v>142</v>
      </c>
      <c r="AQ2261" s="70" t="str">
        <f t="shared" si="336"/>
        <v>2150.</v>
      </c>
      <c r="AS2261" s="70"/>
      <c r="AV2261" s="114"/>
    </row>
    <row r="2262" spans="1:48" ht="22.5" customHeight="1" x14ac:dyDescent="0.25">
      <c r="A2262" s="93" t="str">
        <f t="shared" si="334"/>
        <v>2151.</v>
      </c>
      <c r="B2262" s="93">
        <v>5359</v>
      </c>
      <c r="C2262" s="220" t="s">
        <v>2128</v>
      </c>
      <c r="D2262" s="4">
        <v>1977</v>
      </c>
      <c r="E2262" s="9" t="s">
        <v>23</v>
      </c>
      <c r="F2262" s="4" t="s">
        <v>24</v>
      </c>
      <c r="G2262" s="10">
        <v>5</v>
      </c>
      <c r="H2262" s="10">
        <v>1</v>
      </c>
      <c r="I2262" s="11">
        <v>3714.72</v>
      </c>
      <c r="J2262" s="11">
        <v>3026.8</v>
      </c>
      <c r="K2262" s="11">
        <v>3026.8</v>
      </c>
      <c r="L2262" s="35">
        <v>155</v>
      </c>
      <c r="M2262" s="11">
        <f t="shared" si="333"/>
        <v>310532</v>
      </c>
      <c r="N2262" s="11"/>
      <c r="O2262" s="6"/>
      <c r="P2262" s="11"/>
      <c r="Q2262" s="11">
        <f t="shared" si="335"/>
        <v>310532</v>
      </c>
      <c r="R2262" s="11"/>
      <c r="S2262" s="35"/>
      <c r="T2262" s="11"/>
      <c r="U2262" s="11"/>
      <c r="V2262" s="11"/>
      <c r="W2262" s="11"/>
      <c r="X2262" s="11"/>
      <c r="Y2262" s="11"/>
      <c r="Z2262" s="11"/>
      <c r="AA2262" s="11">
        <v>116</v>
      </c>
      <c r="AB2262" s="11">
        <v>310532</v>
      </c>
      <c r="AC2262" s="11"/>
      <c r="AD2262" s="11"/>
      <c r="AE2262" s="11"/>
      <c r="AF2262" s="74"/>
      <c r="AG2262" s="29" t="s">
        <v>2336</v>
      </c>
      <c r="AH2262" s="118"/>
      <c r="AI2262" s="95"/>
      <c r="AJ2262" s="182"/>
      <c r="AK2262" s="182"/>
      <c r="AL2262" s="182"/>
      <c r="AM2262" s="182"/>
      <c r="AN2262" s="182"/>
      <c r="AO2262" s="70">
        <f>MAX(AO$26:AO2261)+1</f>
        <v>2151</v>
      </c>
      <c r="AP2262" s="70" t="s">
        <v>142</v>
      </c>
      <c r="AQ2262" s="70" t="str">
        <f t="shared" si="336"/>
        <v>2151.</v>
      </c>
      <c r="AS2262" s="70"/>
      <c r="AV2262" s="114"/>
    </row>
    <row r="2263" spans="1:48" ht="22.5" customHeight="1" x14ac:dyDescent="0.25">
      <c r="A2263" s="93" t="str">
        <f t="shared" ref="A2263:A2292" si="337">AQ2263</f>
        <v>2152.</v>
      </c>
      <c r="B2263" s="93">
        <v>4268</v>
      </c>
      <c r="C2263" s="220" t="s">
        <v>2129</v>
      </c>
      <c r="D2263" s="4">
        <v>1978</v>
      </c>
      <c r="E2263" s="9" t="s">
        <v>23</v>
      </c>
      <c r="F2263" s="4" t="s">
        <v>24</v>
      </c>
      <c r="G2263" s="10">
        <v>9</v>
      </c>
      <c r="H2263" s="10">
        <v>1</v>
      </c>
      <c r="I2263" s="11">
        <v>2241.1999999999998</v>
      </c>
      <c r="J2263" s="11">
        <v>1919.6</v>
      </c>
      <c r="K2263" s="11">
        <v>1919.6</v>
      </c>
      <c r="L2263" s="35">
        <v>84</v>
      </c>
      <c r="M2263" s="11">
        <f t="shared" si="333"/>
        <v>1625840.9</v>
      </c>
      <c r="N2263" s="11"/>
      <c r="O2263" s="6"/>
      <c r="P2263" s="11"/>
      <c r="Q2263" s="11">
        <f t="shared" ref="Q2263:Q2292" si="338">M2263</f>
        <v>1625840.9</v>
      </c>
      <c r="R2263" s="11">
        <v>1625840.9</v>
      </c>
      <c r="S2263" s="35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74"/>
      <c r="AG2263" s="29" t="s">
        <v>2336</v>
      </c>
      <c r="AH2263" s="118"/>
      <c r="AI2263" s="95"/>
      <c r="AJ2263" s="182" t="s">
        <v>1399</v>
      </c>
      <c r="AK2263" s="182"/>
      <c r="AL2263" s="182"/>
      <c r="AM2263" s="182"/>
      <c r="AN2263" s="182"/>
      <c r="AO2263" s="70">
        <f>MAX(AO$26:AO2262)+1</f>
        <v>2152</v>
      </c>
      <c r="AP2263" s="70" t="s">
        <v>142</v>
      </c>
      <c r="AQ2263" s="70" t="str">
        <f t="shared" ref="AQ2263:AQ2292" si="339">CONCATENATE(AO2263,AP2263)</f>
        <v>2152.</v>
      </c>
      <c r="AS2263" s="70"/>
      <c r="AV2263" s="114"/>
    </row>
    <row r="2264" spans="1:48" ht="22.5" customHeight="1" x14ac:dyDescent="0.25">
      <c r="A2264" s="93" t="str">
        <f t="shared" si="337"/>
        <v>2153.</v>
      </c>
      <c r="B2264" s="93">
        <v>4606</v>
      </c>
      <c r="C2264" s="220" t="s">
        <v>2130</v>
      </c>
      <c r="D2264" s="4">
        <v>1978</v>
      </c>
      <c r="E2264" s="9" t="s">
        <v>23</v>
      </c>
      <c r="F2264" s="4" t="s">
        <v>26</v>
      </c>
      <c r="G2264" s="10">
        <v>5</v>
      </c>
      <c r="H2264" s="10">
        <v>4</v>
      </c>
      <c r="I2264" s="11">
        <v>3722.7</v>
      </c>
      <c r="J2264" s="11">
        <v>3418.4</v>
      </c>
      <c r="K2264" s="11">
        <v>3360</v>
      </c>
      <c r="L2264" s="35">
        <v>158</v>
      </c>
      <c r="M2264" s="11">
        <f t="shared" si="333"/>
        <v>1313760</v>
      </c>
      <c r="N2264" s="11"/>
      <c r="O2264" s="6"/>
      <c r="P2264" s="11"/>
      <c r="Q2264" s="11">
        <f t="shared" si="338"/>
        <v>1313760</v>
      </c>
      <c r="R2264" s="11">
        <v>1313760</v>
      </c>
      <c r="S2264" s="35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74"/>
      <c r="AG2264" s="29" t="s">
        <v>2336</v>
      </c>
      <c r="AH2264" s="118"/>
      <c r="AI2264" s="95"/>
      <c r="AJ2264" s="182" t="s">
        <v>1405</v>
      </c>
      <c r="AK2264" s="182"/>
      <c r="AL2264" s="182"/>
      <c r="AM2264" s="182"/>
      <c r="AN2264" s="182"/>
      <c r="AO2264" s="70">
        <f>MAX(AO$26:AO2263)+1</f>
        <v>2153</v>
      </c>
      <c r="AP2264" s="70" t="s">
        <v>142</v>
      </c>
      <c r="AQ2264" s="70" t="str">
        <f t="shared" si="339"/>
        <v>2153.</v>
      </c>
      <c r="AS2264" s="70"/>
      <c r="AV2264" s="114"/>
    </row>
    <row r="2265" spans="1:48" ht="22.5" customHeight="1" x14ac:dyDescent="0.25">
      <c r="A2265" s="93" t="str">
        <f t="shared" si="337"/>
        <v>2154.</v>
      </c>
      <c r="B2265" s="93">
        <v>5368</v>
      </c>
      <c r="C2265" s="220" t="s">
        <v>2133</v>
      </c>
      <c r="D2265" s="4">
        <v>1979</v>
      </c>
      <c r="E2265" s="9" t="s">
        <v>23</v>
      </c>
      <c r="F2265" s="4" t="s">
        <v>24</v>
      </c>
      <c r="G2265" s="10">
        <v>3</v>
      </c>
      <c r="H2265" s="10">
        <v>2</v>
      </c>
      <c r="I2265" s="11">
        <v>1152.0999999999999</v>
      </c>
      <c r="J2265" s="11">
        <v>1152.0999999999999</v>
      </c>
      <c r="K2265" s="11">
        <v>1152.0999999999999</v>
      </c>
      <c r="L2265" s="35">
        <v>29</v>
      </c>
      <c r="M2265" s="11">
        <f t="shared" si="333"/>
        <v>2412234</v>
      </c>
      <c r="N2265" s="11"/>
      <c r="O2265" s="6"/>
      <c r="P2265" s="11"/>
      <c r="Q2265" s="11">
        <f t="shared" si="338"/>
        <v>2412234</v>
      </c>
      <c r="R2265" s="11">
        <v>2412234</v>
      </c>
      <c r="S2265" s="35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74"/>
      <c r="AG2265" s="29" t="s">
        <v>2336</v>
      </c>
      <c r="AH2265" s="118"/>
      <c r="AI2265" s="95"/>
      <c r="AJ2265" s="182" t="s">
        <v>1395</v>
      </c>
      <c r="AK2265" s="182"/>
      <c r="AL2265" s="182"/>
      <c r="AM2265" s="182"/>
      <c r="AN2265" s="182"/>
      <c r="AO2265" s="70">
        <f>MAX(AO$26:AO2264)+1</f>
        <v>2154</v>
      </c>
      <c r="AP2265" s="70" t="s">
        <v>142</v>
      </c>
      <c r="AQ2265" s="70" t="str">
        <f t="shared" si="339"/>
        <v>2154.</v>
      </c>
      <c r="AS2265" s="70"/>
      <c r="AV2265" s="114"/>
    </row>
    <row r="2266" spans="1:48" ht="22.5" customHeight="1" x14ac:dyDescent="0.25">
      <c r="A2266" s="93" t="str">
        <f t="shared" si="337"/>
        <v>2155.</v>
      </c>
      <c r="B2266" s="93">
        <v>4927</v>
      </c>
      <c r="C2266" s="220" t="s">
        <v>2288</v>
      </c>
      <c r="D2266" s="4">
        <v>1977</v>
      </c>
      <c r="E2266" s="9" t="s">
        <v>23</v>
      </c>
      <c r="F2266" s="4" t="s">
        <v>25</v>
      </c>
      <c r="G2266" s="10">
        <v>2</v>
      </c>
      <c r="H2266" s="10">
        <v>1</v>
      </c>
      <c r="I2266" s="11">
        <v>449.5</v>
      </c>
      <c r="J2266" s="11">
        <v>410.7</v>
      </c>
      <c r="K2266" s="11">
        <v>410.7</v>
      </c>
      <c r="L2266" s="35">
        <v>12</v>
      </c>
      <c r="M2266" s="11">
        <f t="shared" si="333"/>
        <v>945549.8</v>
      </c>
      <c r="N2266" s="11"/>
      <c r="O2266" s="6"/>
      <c r="P2266" s="11"/>
      <c r="Q2266" s="11">
        <f t="shared" si="338"/>
        <v>945549.8</v>
      </c>
      <c r="R2266" s="11"/>
      <c r="S2266" s="35"/>
      <c r="T2266" s="11"/>
      <c r="U2266" s="11">
        <v>96.2</v>
      </c>
      <c r="V2266" s="11">
        <v>945549.8</v>
      </c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74"/>
      <c r="AG2266" s="29" t="s">
        <v>2336</v>
      </c>
      <c r="AH2266" s="118"/>
      <c r="AI2266" s="95"/>
      <c r="AJ2266" s="182"/>
      <c r="AK2266" s="182"/>
      <c r="AL2266" s="182"/>
      <c r="AM2266" s="182"/>
      <c r="AN2266" s="182"/>
      <c r="AO2266" s="70">
        <f>MAX(AO$26:AO2265)+1</f>
        <v>2155</v>
      </c>
      <c r="AP2266" s="70" t="s">
        <v>142</v>
      </c>
      <c r="AQ2266" s="70" t="str">
        <f t="shared" si="339"/>
        <v>2155.</v>
      </c>
      <c r="AS2266" s="70"/>
      <c r="AV2266" s="114"/>
    </row>
    <row r="2267" spans="1:48" ht="22.5" customHeight="1" x14ac:dyDescent="0.25">
      <c r="A2267" s="93" t="str">
        <f t="shared" ref="A2267" si="340">AQ2267</f>
        <v>2156.</v>
      </c>
      <c r="B2267" s="93">
        <v>5269</v>
      </c>
      <c r="C2267" s="220" t="s">
        <v>2165</v>
      </c>
      <c r="D2267" s="4">
        <v>1849</v>
      </c>
      <c r="E2267" s="9" t="s">
        <v>23</v>
      </c>
      <c r="F2267" s="4" t="s">
        <v>24</v>
      </c>
      <c r="G2267" s="10">
        <v>3</v>
      </c>
      <c r="H2267" s="10">
        <v>1</v>
      </c>
      <c r="I2267" s="11">
        <v>829</v>
      </c>
      <c r="J2267" s="11">
        <v>513.1</v>
      </c>
      <c r="K2267" s="11">
        <v>513.1</v>
      </c>
      <c r="L2267" s="35">
        <v>47</v>
      </c>
      <c r="M2267" s="11">
        <f t="shared" ref="M2267" si="341">R2267+T2267+V2267+X2267+Z2267+AB2267+AE2267+AF2267</f>
        <v>1743861.18</v>
      </c>
      <c r="N2267" s="11"/>
      <c r="O2267" s="6"/>
      <c r="P2267" s="11"/>
      <c r="Q2267" s="11">
        <f t="shared" ref="Q2267" si="342">M2267</f>
        <v>1743861.18</v>
      </c>
      <c r="R2267" s="11"/>
      <c r="S2267" s="35"/>
      <c r="T2267" s="11"/>
      <c r="U2267" s="11">
        <v>177.42</v>
      </c>
      <c r="V2267" s="11">
        <v>1743861.18</v>
      </c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74"/>
      <c r="AG2267" s="29" t="s">
        <v>2336</v>
      </c>
      <c r="AH2267" s="118"/>
      <c r="AI2267" s="95"/>
      <c r="AJ2267" s="182"/>
      <c r="AK2267" s="182"/>
      <c r="AL2267" s="182"/>
      <c r="AM2267" s="182"/>
      <c r="AN2267" s="182"/>
      <c r="AO2267" s="70">
        <f>MAX(AO$26:AO2266)+1</f>
        <v>2156</v>
      </c>
      <c r="AP2267" s="70" t="s">
        <v>142</v>
      </c>
      <c r="AQ2267" s="70" t="str">
        <f t="shared" ref="AQ2267" si="343">CONCATENATE(AO2267,AP2267)</f>
        <v>2156.</v>
      </c>
      <c r="AS2267" s="70"/>
      <c r="AV2267" s="114"/>
    </row>
    <row r="2268" spans="1:48" ht="22.5" customHeight="1" x14ac:dyDescent="0.25">
      <c r="A2268" s="93" t="str">
        <f t="shared" si="337"/>
        <v>2157.</v>
      </c>
      <c r="B2268" s="93">
        <v>4314</v>
      </c>
      <c r="C2268" s="220" t="s">
        <v>2135</v>
      </c>
      <c r="D2268" s="4">
        <v>1981</v>
      </c>
      <c r="E2268" s="9" t="s">
        <v>23</v>
      </c>
      <c r="F2268" s="4" t="s">
        <v>26</v>
      </c>
      <c r="G2268" s="10">
        <v>5</v>
      </c>
      <c r="H2268" s="10">
        <v>6</v>
      </c>
      <c r="I2268" s="11">
        <v>3971.8</v>
      </c>
      <c r="J2268" s="11">
        <v>2690.2</v>
      </c>
      <c r="K2268" s="11">
        <v>2690.2</v>
      </c>
      <c r="L2268" s="35">
        <v>242</v>
      </c>
      <c r="M2268" s="11">
        <f t="shared" si="333"/>
        <v>7512106</v>
      </c>
      <c r="N2268" s="11"/>
      <c r="O2268" s="6"/>
      <c r="P2268" s="11"/>
      <c r="Q2268" s="11">
        <f t="shared" si="338"/>
        <v>7512106</v>
      </c>
      <c r="R2268" s="11"/>
      <c r="S2268" s="35"/>
      <c r="T2268" s="11"/>
      <c r="U2268" s="11">
        <v>1178</v>
      </c>
      <c r="V2268" s="11">
        <v>7512106</v>
      </c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74"/>
      <c r="AG2268" s="29" t="s">
        <v>2337</v>
      </c>
      <c r="AH2268" s="118"/>
      <c r="AI2268" s="95"/>
      <c r="AJ2268" s="182"/>
      <c r="AK2268" s="182"/>
      <c r="AL2268" s="182"/>
      <c r="AM2268" s="182"/>
      <c r="AN2268" s="182"/>
      <c r="AO2268" s="70">
        <f>MAX(AO$26:AO2267)+1</f>
        <v>2157</v>
      </c>
      <c r="AP2268" s="70" t="s">
        <v>142</v>
      </c>
      <c r="AQ2268" s="70" t="str">
        <f t="shared" si="339"/>
        <v>2157.</v>
      </c>
      <c r="AS2268" s="70"/>
      <c r="AV2268" s="114"/>
    </row>
    <row r="2269" spans="1:48" ht="22.5" customHeight="1" x14ac:dyDescent="0.25">
      <c r="A2269" s="93" t="str">
        <f t="shared" si="337"/>
        <v>2158.</v>
      </c>
      <c r="B2269" s="93">
        <v>5423</v>
      </c>
      <c r="C2269" s="220" t="s">
        <v>2136</v>
      </c>
      <c r="D2269" s="4">
        <v>1976</v>
      </c>
      <c r="E2269" s="9" t="s">
        <v>23</v>
      </c>
      <c r="F2269" s="4" t="s">
        <v>24</v>
      </c>
      <c r="G2269" s="10">
        <v>5</v>
      </c>
      <c r="H2269" s="10">
        <v>1</v>
      </c>
      <c r="I2269" s="11">
        <v>3748</v>
      </c>
      <c r="J2269" s="11">
        <v>2927.8</v>
      </c>
      <c r="K2269" s="11">
        <v>2654.5</v>
      </c>
      <c r="L2269" s="35">
        <v>222</v>
      </c>
      <c r="M2269" s="11">
        <f t="shared" si="333"/>
        <v>1391256.36</v>
      </c>
      <c r="N2269" s="11"/>
      <c r="O2269" s="6"/>
      <c r="P2269" s="11"/>
      <c r="Q2269" s="11">
        <f t="shared" si="338"/>
        <v>1391256.36</v>
      </c>
      <c r="R2269" s="11">
        <v>1391256.36</v>
      </c>
      <c r="S2269" s="35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74"/>
      <c r="AG2269" s="29" t="s">
        <v>2337</v>
      </c>
      <c r="AH2269" s="118"/>
      <c r="AI2269" s="95"/>
      <c r="AJ2269" s="182" t="s">
        <v>1396</v>
      </c>
      <c r="AK2269" s="182"/>
      <c r="AL2269" s="182"/>
      <c r="AM2269" s="182"/>
      <c r="AN2269" s="182"/>
      <c r="AO2269" s="70">
        <f>MAX(AO$26:AO2268)+1</f>
        <v>2158</v>
      </c>
      <c r="AP2269" s="70" t="s">
        <v>142</v>
      </c>
      <c r="AQ2269" s="70" t="str">
        <f t="shared" si="339"/>
        <v>2158.</v>
      </c>
      <c r="AS2269" s="70"/>
      <c r="AV2269" s="114"/>
    </row>
    <row r="2270" spans="1:48" ht="22.5" customHeight="1" x14ac:dyDescent="0.25">
      <c r="A2270" s="93" t="str">
        <f t="shared" si="337"/>
        <v>2159.</v>
      </c>
      <c r="B2270" s="93">
        <v>4913</v>
      </c>
      <c r="C2270" s="220" t="s">
        <v>2138</v>
      </c>
      <c r="D2270" s="4">
        <v>1982</v>
      </c>
      <c r="E2270" s="9" t="s">
        <v>23</v>
      </c>
      <c r="F2270" s="4" t="s">
        <v>24</v>
      </c>
      <c r="G2270" s="10">
        <v>2</v>
      </c>
      <c r="H2270" s="10">
        <v>1</v>
      </c>
      <c r="I2270" s="11">
        <v>321</v>
      </c>
      <c r="J2270" s="11">
        <v>288.2</v>
      </c>
      <c r="K2270" s="11">
        <v>288.2</v>
      </c>
      <c r="L2270" s="35">
        <v>21</v>
      </c>
      <c r="M2270" s="11">
        <f t="shared" si="333"/>
        <v>109067.4</v>
      </c>
      <c r="N2270" s="11"/>
      <c r="O2270" s="6"/>
      <c r="P2270" s="11"/>
      <c r="Q2270" s="11">
        <f t="shared" si="338"/>
        <v>109067.4</v>
      </c>
      <c r="R2270" s="11">
        <v>109067.4</v>
      </c>
      <c r="S2270" s="35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74"/>
      <c r="AG2270" s="29" t="s">
        <v>2337</v>
      </c>
      <c r="AH2270" s="118"/>
      <c r="AI2270" s="95"/>
      <c r="AJ2270" s="182" t="s">
        <v>1396</v>
      </c>
      <c r="AK2270" s="182"/>
      <c r="AL2270" s="182"/>
      <c r="AM2270" s="182"/>
      <c r="AN2270" s="182"/>
      <c r="AO2270" s="70">
        <f>MAX(AO$26:AO2269)+1</f>
        <v>2159</v>
      </c>
      <c r="AP2270" s="70" t="s">
        <v>142</v>
      </c>
      <c r="AQ2270" s="70" t="str">
        <f t="shared" si="339"/>
        <v>2159.</v>
      </c>
      <c r="AS2270" s="70"/>
      <c r="AV2270" s="114"/>
    </row>
    <row r="2271" spans="1:48" ht="22.5" customHeight="1" x14ac:dyDescent="0.25">
      <c r="A2271" s="93" t="str">
        <f t="shared" si="337"/>
        <v>2160.</v>
      </c>
      <c r="B2271" s="93">
        <v>4321</v>
      </c>
      <c r="C2271" s="220" t="s">
        <v>2139</v>
      </c>
      <c r="D2271" s="4">
        <v>1982</v>
      </c>
      <c r="E2271" s="9" t="s">
        <v>23</v>
      </c>
      <c r="F2271" s="4" t="s">
        <v>26</v>
      </c>
      <c r="G2271" s="10">
        <v>5</v>
      </c>
      <c r="H2271" s="10">
        <v>4</v>
      </c>
      <c r="I2271" s="11">
        <v>2601.3000000000002</v>
      </c>
      <c r="J2271" s="11">
        <v>1830.2</v>
      </c>
      <c r="K2271" s="11">
        <v>1830.2</v>
      </c>
      <c r="L2271" s="35">
        <v>155</v>
      </c>
      <c r="M2271" s="11">
        <f t="shared" si="333"/>
        <v>2831010</v>
      </c>
      <c r="N2271" s="11"/>
      <c r="O2271" s="6"/>
      <c r="P2271" s="11"/>
      <c r="Q2271" s="11">
        <f t="shared" si="338"/>
        <v>2831010</v>
      </c>
      <c r="R2271" s="11">
        <v>2831010</v>
      </c>
      <c r="S2271" s="35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74"/>
      <c r="AG2271" s="29" t="s">
        <v>2337</v>
      </c>
      <c r="AH2271" s="118"/>
      <c r="AI2271" s="95"/>
      <c r="AJ2271" s="182" t="s">
        <v>1399</v>
      </c>
      <c r="AK2271" s="182"/>
      <c r="AL2271" s="182"/>
      <c r="AM2271" s="182"/>
      <c r="AN2271" s="182"/>
      <c r="AO2271" s="70">
        <f>MAX(AO$26:AO2270)+1</f>
        <v>2160</v>
      </c>
      <c r="AP2271" s="70" t="s">
        <v>142</v>
      </c>
      <c r="AQ2271" s="70" t="str">
        <f t="shared" si="339"/>
        <v>2160.</v>
      </c>
      <c r="AS2271" s="70"/>
      <c r="AV2271" s="114"/>
    </row>
    <row r="2272" spans="1:48" ht="22.5" customHeight="1" x14ac:dyDescent="0.25">
      <c r="A2272" s="93" t="str">
        <f t="shared" si="337"/>
        <v>2161.</v>
      </c>
      <c r="B2272" s="93">
        <v>4886</v>
      </c>
      <c r="C2272" s="220" t="s">
        <v>2141</v>
      </c>
      <c r="D2272" s="4">
        <v>1983</v>
      </c>
      <c r="E2272" s="9" t="s">
        <v>23</v>
      </c>
      <c r="F2272" s="4" t="s">
        <v>24</v>
      </c>
      <c r="G2272" s="10">
        <v>5</v>
      </c>
      <c r="H2272" s="10">
        <v>8</v>
      </c>
      <c r="I2272" s="11">
        <v>5939.8</v>
      </c>
      <c r="J2272" s="11">
        <v>5234.7</v>
      </c>
      <c r="K2272" s="11">
        <v>5115.6000000000004</v>
      </c>
      <c r="L2272" s="35">
        <v>218</v>
      </c>
      <c r="M2272" s="11">
        <f t="shared" si="333"/>
        <v>11074347</v>
      </c>
      <c r="N2272" s="11"/>
      <c r="O2272" s="6"/>
      <c r="P2272" s="11"/>
      <c r="Q2272" s="11">
        <f t="shared" si="338"/>
        <v>11074347</v>
      </c>
      <c r="R2272" s="11">
        <v>11074347</v>
      </c>
      <c r="S2272" s="35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74"/>
      <c r="AG2272" s="29" t="s">
        <v>2337</v>
      </c>
      <c r="AH2272" s="118"/>
      <c r="AI2272" s="95"/>
      <c r="AJ2272" s="182" t="s">
        <v>1395</v>
      </c>
      <c r="AK2272" s="182"/>
      <c r="AL2272" s="182"/>
      <c r="AM2272" s="182"/>
      <c r="AN2272" s="182"/>
      <c r="AO2272" s="70">
        <f>MAX(AO$26:AO2271)+1</f>
        <v>2161</v>
      </c>
      <c r="AP2272" s="70" t="s">
        <v>142</v>
      </c>
      <c r="AQ2272" s="70" t="str">
        <f t="shared" si="339"/>
        <v>2161.</v>
      </c>
      <c r="AS2272" s="70"/>
      <c r="AV2272" s="114"/>
    </row>
    <row r="2273" spans="1:48" ht="22.5" customHeight="1" x14ac:dyDescent="0.25">
      <c r="A2273" s="93" t="str">
        <f t="shared" si="337"/>
        <v>2162.</v>
      </c>
      <c r="B2273" s="93">
        <v>4316</v>
      </c>
      <c r="C2273" s="220" t="s">
        <v>2142</v>
      </c>
      <c r="D2273" s="4">
        <v>1983</v>
      </c>
      <c r="E2273" s="9" t="s">
        <v>23</v>
      </c>
      <c r="F2273" s="4" t="s">
        <v>26</v>
      </c>
      <c r="G2273" s="10">
        <v>5</v>
      </c>
      <c r="H2273" s="10">
        <v>6</v>
      </c>
      <c r="I2273" s="11">
        <v>3937</v>
      </c>
      <c r="J2273" s="11">
        <v>3877.5</v>
      </c>
      <c r="K2273" s="11">
        <v>3877.5</v>
      </c>
      <c r="L2273" s="35">
        <v>229</v>
      </c>
      <c r="M2273" s="11">
        <f t="shared" si="333"/>
        <v>5994862</v>
      </c>
      <c r="N2273" s="11"/>
      <c r="O2273" s="6"/>
      <c r="P2273" s="11"/>
      <c r="Q2273" s="11">
        <f t="shared" si="338"/>
        <v>5994862</v>
      </c>
      <c r="R2273" s="11">
        <f>3386110+2608752</f>
        <v>5994862</v>
      </c>
      <c r="S2273" s="35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74"/>
      <c r="AG2273" s="29" t="s">
        <v>2337</v>
      </c>
      <c r="AH2273" s="118"/>
      <c r="AI2273" s="95"/>
      <c r="AJ2273" s="182" t="s">
        <v>1415</v>
      </c>
      <c r="AK2273" s="182"/>
      <c r="AL2273" s="182"/>
      <c r="AM2273" s="182"/>
      <c r="AN2273" s="182"/>
      <c r="AO2273" s="70">
        <f>MAX(AO$26:AO2272)+1</f>
        <v>2162</v>
      </c>
      <c r="AP2273" s="70" t="s">
        <v>142</v>
      </c>
      <c r="AQ2273" s="70" t="str">
        <f t="shared" si="339"/>
        <v>2162.</v>
      </c>
      <c r="AS2273" s="70"/>
      <c r="AV2273" s="114"/>
    </row>
    <row r="2274" spans="1:48" ht="22.5" customHeight="1" x14ac:dyDescent="0.25">
      <c r="A2274" s="93" t="str">
        <f t="shared" si="337"/>
        <v>2163.</v>
      </c>
      <c r="B2274" s="93">
        <v>4318</v>
      </c>
      <c r="C2274" s="220" t="s">
        <v>2143</v>
      </c>
      <c r="D2274" s="4">
        <v>1984</v>
      </c>
      <c r="E2274" s="9" t="s">
        <v>23</v>
      </c>
      <c r="F2274" s="4" t="s">
        <v>26</v>
      </c>
      <c r="G2274" s="10">
        <v>5</v>
      </c>
      <c r="H2274" s="10">
        <v>2</v>
      </c>
      <c r="I2274" s="11">
        <v>1321</v>
      </c>
      <c r="J2274" s="11">
        <v>1321</v>
      </c>
      <c r="K2274" s="11">
        <v>1321</v>
      </c>
      <c r="L2274" s="35">
        <v>84</v>
      </c>
      <c r="M2274" s="11">
        <f t="shared" si="333"/>
        <v>943092</v>
      </c>
      <c r="N2274" s="11"/>
      <c r="O2274" s="6"/>
      <c r="P2274" s="11"/>
      <c r="Q2274" s="11">
        <f t="shared" si="338"/>
        <v>943092</v>
      </c>
      <c r="R2274" s="11">
        <v>943092</v>
      </c>
      <c r="S2274" s="35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74"/>
      <c r="AG2274" s="29" t="s">
        <v>2337</v>
      </c>
      <c r="AH2274" s="118"/>
      <c r="AI2274" s="95"/>
      <c r="AJ2274" s="182" t="s">
        <v>1405</v>
      </c>
      <c r="AK2274" s="182"/>
      <c r="AL2274" s="182"/>
      <c r="AM2274" s="182"/>
      <c r="AN2274" s="182"/>
      <c r="AO2274" s="70">
        <f>MAX(AO$26:AO2273)+1</f>
        <v>2163</v>
      </c>
      <c r="AP2274" s="70" t="s">
        <v>142</v>
      </c>
      <c r="AQ2274" s="70" t="str">
        <f t="shared" si="339"/>
        <v>2163.</v>
      </c>
      <c r="AS2274" s="70"/>
      <c r="AV2274" s="114"/>
    </row>
    <row r="2275" spans="1:48" ht="22.5" customHeight="1" x14ac:dyDescent="0.25">
      <c r="A2275" s="93" t="str">
        <f t="shared" si="337"/>
        <v>2164.</v>
      </c>
      <c r="B2275" s="93">
        <v>5367</v>
      </c>
      <c r="C2275" s="220" t="s">
        <v>2144</v>
      </c>
      <c r="D2275" s="4">
        <v>1984</v>
      </c>
      <c r="E2275" s="9" t="s">
        <v>23</v>
      </c>
      <c r="F2275" s="4" t="s">
        <v>24</v>
      </c>
      <c r="G2275" s="10">
        <v>5</v>
      </c>
      <c r="H2275" s="10">
        <v>4</v>
      </c>
      <c r="I2275" s="11">
        <v>2807.3</v>
      </c>
      <c r="J2275" s="11">
        <v>2480.6999999999998</v>
      </c>
      <c r="K2275" s="11">
        <v>1660.1</v>
      </c>
      <c r="L2275" s="35">
        <v>97</v>
      </c>
      <c r="M2275" s="11">
        <f t="shared" si="333"/>
        <v>1042086.63</v>
      </c>
      <c r="N2275" s="11"/>
      <c r="O2275" s="6"/>
      <c r="P2275" s="11"/>
      <c r="Q2275" s="11">
        <f t="shared" si="338"/>
        <v>1042086.63</v>
      </c>
      <c r="R2275" s="11">
        <v>1042086.63</v>
      </c>
      <c r="S2275" s="35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74"/>
      <c r="AG2275" s="29" t="s">
        <v>2337</v>
      </c>
      <c r="AH2275" s="118"/>
      <c r="AI2275" s="95"/>
      <c r="AJ2275" s="182" t="s">
        <v>1396</v>
      </c>
      <c r="AK2275" s="182"/>
      <c r="AL2275" s="182"/>
      <c r="AM2275" s="182"/>
      <c r="AN2275" s="182"/>
      <c r="AO2275" s="70">
        <f>MAX(AO$26:AO2274)+1</f>
        <v>2164</v>
      </c>
      <c r="AP2275" s="70" t="s">
        <v>142</v>
      </c>
      <c r="AQ2275" s="70" t="str">
        <f t="shared" si="339"/>
        <v>2164.</v>
      </c>
      <c r="AS2275" s="70"/>
      <c r="AV2275" s="114"/>
    </row>
    <row r="2276" spans="1:48" ht="22.5" customHeight="1" x14ac:dyDescent="0.25">
      <c r="A2276" s="93" t="str">
        <f t="shared" si="337"/>
        <v>2165.</v>
      </c>
      <c r="B2276" s="93">
        <v>4755</v>
      </c>
      <c r="C2276" s="220" t="s">
        <v>1049</v>
      </c>
      <c r="D2276" s="4">
        <v>1985</v>
      </c>
      <c r="E2276" s="9" t="s">
        <v>23</v>
      </c>
      <c r="F2276" s="4" t="s">
        <v>24</v>
      </c>
      <c r="G2276" s="10">
        <v>2</v>
      </c>
      <c r="H2276" s="10">
        <v>2</v>
      </c>
      <c r="I2276" s="11">
        <v>573.20000000000005</v>
      </c>
      <c r="J2276" s="11">
        <v>317.89999999999998</v>
      </c>
      <c r="K2276" s="11">
        <v>317.89999999999998</v>
      </c>
      <c r="L2276" s="35">
        <v>30</v>
      </c>
      <c r="M2276" s="11">
        <f t="shared" si="333"/>
        <v>386442</v>
      </c>
      <c r="N2276" s="11"/>
      <c r="O2276" s="6"/>
      <c r="P2276" s="11"/>
      <c r="Q2276" s="11">
        <f t="shared" si="338"/>
        <v>386442</v>
      </c>
      <c r="R2276" s="11"/>
      <c r="S2276" s="35"/>
      <c r="T2276" s="11"/>
      <c r="U2276" s="11">
        <v>122.68</v>
      </c>
      <c r="V2276" s="11">
        <v>386442</v>
      </c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74"/>
      <c r="AG2276" s="29" t="s">
        <v>2337</v>
      </c>
      <c r="AH2276" s="118"/>
      <c r="AI2276" s="95"/>
      <c r="AJ2276" s="182"/>
      <c r="AK2276" s="182"/>
      <c r="AL2276" s="182"/>
      <c r="AM2276" s="182"/>
      <c r="AN2276" s="182"/>
      <c r="AO2276" s="70">
        <f>MAX(AO$26:AO2275)+1</f>
        <v>2165</v>
      </c>
      <c r="AP2276" s="70" t="s">
        <v>142</v>
      </c>
      <c r="AQ2276" s="70" t="str">
        <f t="shared" si="339"/>
        <v>2165.</v>
      </c>
      <c r="AS2276" s="70"/>
      <c r="AV2276" s="114"/>
    </row>
    <row r="2277" spans="1:48" ht="22.5" customHeight="1" x14ac:dyDescent="0.25">
      <c r="A2277" s="93" t="str">
        <f t="shared" si="337"/>
        <v>2166.</v>
      </c>
      <c r="B2277" s="93">
        <v>5331</v>
      </c>
      <c r="C2277" s="220" t="s">
        <v>2145</v>
      </c>
      <c r="D2277" s="4">
        <v>1985</v>
      </c>
      <c r="E2277" s="9" t="s">
        <v>23</v>
      </c>
      <c r="F2277" s="4" t="s">
        <v>24</v>
      </c>
      <c r="G2277" s="10">
        <v>4</v>
      </c>
      <c r="H2277" s="10">
        <v>1</v>
      </c>
      <c r="I2277" s="11">
        <v>1910.5</v>
      </c>
      <c r="J2277" s="11">
        <v>505.6</v>
      </c>
      <c r="K2277" s="11">
        <v>505.6</v>
      </c>
      <c r="L2277" s="35">
        <v>21</v>
      </c>
      <c r="M2277" s="11">
        <f t="shared" si="333"/>
        <v>3317807</v>
      </c>
      <c r="N2277" s="11"/>
      <c r="O2277" s="6"/>
      <c r="P2277" s="11"/>
      <c r="Q2277" s="11">
        <f t="shared" si="338"/>
        <v>3317807</v>
      </c>
      <c r="R2277" s="11">
        <f>1928975+1388832</f>
        <v>3317807</v>
      </c>
      <c r="S2277" s="35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74"/>
      <c r="AG2277" s="29" t="s">
        <v>2337</v>
      </c>
      <c r="AH2277" s="118"/>
      <c r="AI2277" s="95"/>
      <c r="AJ2277" s="182" t="s">
        <v>1401</v>
      </c>
      <c r="AK2277" s="182"/>
      <c r="AL2277" s="182"/>
      <c r="AM2277" s="182"/>
      <c r="AN2277" s="182"/>
      <c r="AO2277" s="70">
        <f>MAX(AO$26:AO2276)+1</f>
        <v>2166</v>
      </c>
      <c r="AP2277" s="70" t="s">
        <v>142</v>
      </c>
      <c r="AQ2277" s="70" t="str">
        <f t="shared" si="339"/>
        <v>2166.</v>
      </c>
      <c r="AS2277" s="70"/>
      <c r="AV2277" s="114"/>
    </row>
    <row r="2278" spans="1:48" ht="22.5" customHeight="1" x14ac:dyDescent="0.25">
      <c r="A2278" s="93" t="str">
        <f t="shared" si="337"/>
        <v>2167.</v>
      </c>
      <c r="B2278" s="93">
        <v>5332</v>
      </c>
      <c r="C2278" s="220" t="s">
        <v>2146</v>
      </c>
      <c r="D2278" s="4">
        <v>1987</v>
      </c>
      <c r="E2278" s="9" t="s">
        <v>23</v>
      </c>
      <c r="F2278" s="4" t="s">
        <v>24</v>
      </c>
      <c r="G2278" s="10">
        <v>5</v>
      </c>
      <c r="H2278" s="10">
        <v>4</v>
      </c>
      <c r="I2278" s="11">
        <v>5849.3</v>
      </c>
      <c r="J2278" s="11">
        <v>3268.9</v>
      </c>
      <c r="K2278" s="11">
        <v>2547.1</v>
      </c>
      <c r="L2278" s="35">
        <v>122</v>
      </c>
      <c r="M2278" s="11">
        <f t="shared" si="333"/>
        <v>3716124</v>
      </c>
      <c r="N2278" s="11"/>
      <c r="O2278" s="6"/>
      <c r="P2278" s="11"/>
      <c r="Q2278" s="11">
        <f t="shared" si="338"/>
        <v>3716124</v>
      </c>
      <c r="R2278" s="11">
        <v>757926</v>
      </c>
      <c r="S2278" s="35"/>
      <c r="T2278" s="11"/>
      <c r="U2278" s="11">
        <v>834</v>
      </c>
      <c r="V2278" s="11">
        <v>2958198</v>
      </c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74"/>
      <c r="AG2278" s="29" t="s">
        <v>2337</v>
      </c>
      <c r="AH2278" s="118"/>
      <c r="AI2278" s="95"/>
      <c r="AJ2278" s="182" t="s">
        <v>1396</v>
      </c>
      <c r="AK2278" s="182"/>
      <c r="AL2278" s="182"/>
      <c r="AM2278" s="182"/>
      <c r="AN2278" s="182"/>
      <c r="AO2278" s="70">
        <f>MAX(AO$26:AO2277)+1</f>
        <v>2167</v>
      </c>
      <c r="AP2278" s="70" t="s">
        <v>142</v>
      </c>
      <c r="AQ2278" s="70" t="str">
        <f t="shared" si="339"/>
        <v>2167.</v>
      </c>
      <c r="AS2278" s="70"/>
      <c r="AV2278" s="114"/>
    </row>
    <row r="2279" spans="1:48" ht="22.5" customHeight="1" x14ac:dyDescent="0.25">
      <c r="A2279" s="93" t="str">
        <f t="shared" si="337"/>
        <v>2168.</v>
      </c>
      <c r="B2279" s="93">
        <v>4211</v>
      </c>
      <c r="C2279" s="220" t="s">
        <v>2148</v>
      </c>
      <c r="D2279" s="4">
        <v>1991</v>
      </c>
      <c r="E2279" s="9" t="s">
        <v>23</v>
      </c>
      <c r="F2279" s="4" t="s">
        <v>24</v>
      </c>
      <c r="G2279" s="10">
        <v>5</v>
      </c>
      <c r="H2279" s="10">
        <v>6</v>
      </c>
      <c r="I2279" s="11">
        <v>3814.7</v>
      </c>
      <c r="J2279" s="11">
        <v>3814.7</v>
      </c>
      <c r="K2279" s="11">
        <v>3814.7</v>
      </c>
      <c r="L2279" s="35">
        <v>183</v>
      </c>
      <c r="M2279" s="11">
        <f t="shared" si="333"/>
        <v>3730272</v>
      </c>
      <c r="N2279" s="11"/>
      <c r="O2279" s="6"/>
      <c r="P2279" s="11"/>
      <c r="Q2279" s="11">
        <f t="shared" si="338"/>
        <v>3730272</v>
      </c>
      <c r="R2279" s="11">
        <v>3730272</v>
      </c>
      <c r="S2279" s="35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74"/>
      <c r="AG2279" s="29" t="s">
        <v>2337</v>
      </c>
      <c r="AH2279" s="118"/>
      <c r="AI2279" s="95"/>
      <c r="AJ2279" s="182" t="s">
        <v>1399</v>
      </c>
      <c r="AK2279" s="182"/>
      <c r="AL2279" s="182"/>
      <c r="AM2279" s="182"/>
      <c r="AN2279" s="182"/>
      <c r="AO2279" s="70">
        <f>MAX(AO$26:AO2278)+1</f>
        <v>2168</v>
      </c>
      <c r="AP2279" s="70" t="s">
        <v>142</v>
      </c>
      <c r="AQ2279" s="70" t="str">
        <f t="shared" si="339"/>
        <v>2168.</v>
      </c>
      <c r="AS2279" s="70"/>
      <c r="AV2279" s="114"/>
    </row>
    <row r="2280" spans="1:48" ht="22.5" customHeight="1" x14ac:dyDescent="0.25">
      <c r="A2280" s="93" t="str">
        <f t="shared" si="337"/>
        <v>2169.</v>
      </c>
      <c r="B2280" s="93">
        <v>4202</v>
      </c>
      <c r="C2280" s="220" t="s">
        <v>2151</v>
      </c>
      <c r="D2280" s="4">
        <v>1993</v>
      </c>
      <c r="E2280" s="9" t="s">
        <v>23</v>
      </c>
      <c r="F2280" s="4" t="s">
        <v>24</v>
      </c>
      <c r="G2280" s="10">
        <v>3</v>
      </c>
      <c r="H2280" s="10">
        <v>1</v>
      </c>
      <c r="I2280" s="11">
        <v>559.20000000000005</v>
      </c>
      <c r="J2280" s="11">
        <v>318.5</v>
      </c>
      <c r="K2280" s="11">
        <v>318.5</v>
      </c>
      <c r="L2280" s="35">
        <v>47</v>
      </c>
      <c r="M2280" s="11">
        <f t="shared" si="333"/>
        <v>994620.69</v>
      </c>
      <c r="N2280" s="11"/>
      <c r="O2280" s="6"/>
      <c r="P2280" s="11"/>
      <c r="Q2280" s="11">
        <f t="shared" si="338"/>
        <v>994620.69</v>
      </c>
      <c r="R2280" s="11"/>
      <c r="S2280" s="35"/>
      <c r="T2280" s="11"/>
      <c r="U2280" s="11">
        <v>155.97</v>
      </c>
      <c r="V2280" s="11">
        <v>994620.69</v>
      </c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74"/>
      <c r="AG2280" s="29" t="s">
        <v>2337</v>
      </c>
      <c r="AH2280" s="118"/>
      <c r="AI2280" s="95"/>
      <c r="AJ2280" s="182"/>
      <c r="AK2280" s="182"/>
      <c r="AL2280" s="182"/>
      <c r="AM2280" s="182"/>
      <c r="AN2280" s="182"/>
      <c r="AO2280" s="70">
        <f>MAX(AO$26:AO2279)+1</f>
        <v>2169</v>
      </c>
      <c r="AP2280" s="70" t="s">
        <v>142</v>
      </c>
      <c r="AQ2280" s="70" t="str">
        <f t="shared" si="339"/>
        <v>2169.</v>
      </c>
      <c r="AS2280" s="70"/>
      <c r="AV2280" s="114"/>
    </row>
    <row r="2281" spans="1:48" ht="22.5" customHeight="1" x14ac:dyDescent="0.25">
      <c r="A2281" s="93" t="str">
        <f t="shared" si="337"/>
        <v>2170.</v>
      </c>
      <c r="B2281" s="93">
        <v>4858</v>
      </c>
      <c r="C2281" s="220" t="s">
        <v>2152</v>
      </c>
      <c r="D2281" s="4">
        <v>1950</v>
      </c>
      <c r="E2281" s="9" t="s">
        <v>23</v>
      </c>
      <c r="F2281" s="4" t="s">
        <v>25</v>
      </c>
      <c r="G2281" s="10">
        <v>2</v>
      </c>
      <c r="H2281" s="10">
        <v>1</v>
      </c>
      <c r="I2281" s="11">
        <v>425.7</v>
      </c>
      <c r="J2281" s="11">
        <v>274.60000000000002</v>
      </c>
      <c r="K2281" s="11">
        <v>274.60000000000002</v>
      </c>
      <c r="L2281" s="35">
        <v>8</v>
      </c>
      <c r="M2281" s="11">
        <f t="shared" si="333"/>
        <v>158024.49</v>
      </c>
      <c r="N2281" s="11"/>
      <c r="O2281" s="6"/>
      <c r="P2281" s="11"/>
      <c r="Q2281" s="11">
        <f t="shared" si="338"/>
        <v>158024.49</v>
      </c>
      <c r="R2281" s="11">
        <v>158024.49</v>
      </c>
      <c r="S2281" s="35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74"/>
      <c r="AG2281" s="29" t="s">
        <v>2337</v>
      </c>
      <c r="AH2281" s="118"/>
      <c r="AI2281" s="95"/>
      <c r="AJ2281" s="182" t="s">
        <v>1396</v>
      </c>
      <c r="AK2281" s="182"/>
      <c r="AL2281" s="182"/>
      <c r="AM2281" s="182"/>
      <c r="AN2281" s="182"/>
      <c r="AO2281" s="70">
        <f>MAX(AO$26:AO2280)+1</f>
        <v>2170</v>
      </c>
      <c r="AP2281" s="70" t="s">
        <v>142</v>
      </c>
      <c r="AQ2281" s="70" t="str">
        <f t="shared" si="339"/>
        <v>2170.</v>
      </c>
      <c r="AS2281" s="70"/>
      <c r="AV2281" s="114"/>
    </row>
    <row r="2282" spans="1:48" ht="22.5" customHeight="1" x14ac:dyDescent="0.25">
      <c r="A2282" s="93" t="str">
        <f t="shared" si="337"/>
        <v>2171.</v>
      </c>
      <c r="B2282" s="93">
        <v>5327</v>
      </c>
      <c r="C2282" s="220" t="s">
        <v>2153</v>
      </c>
      <c r="D2282" s="4">
        <v>1998</v>
      </c>
      <c r="E2282" s="9" t="s">
        <v>23</v>
      </c>
      <c r="F2282" s="4" t="s">
        <v>24</v>
      </c>
      <c r="G2282" s="10">
        <v>5</v>
      </c>
      <c r="H2282" s="10">
        <v>4</v>
      </c>
      <c r="I2282" s="11">
        <v>4862</v>
      </c>
      <c r="J2282" s="11">
        <v>3941.8</v>
      </c>
      <c r="K2282" s="11">
        <v>2526</v>
      </c>
      <c r="L2282" s="35">
        <v>111</v>
      </c>
      <c r="M2282" s="11">
        <f t="shared" si="333"/>
        <v>6614874.879999999</v>
      </c>
      <c r="N2282" s="11"/>
      <c r="O2282" s="6"/>
      <c r="P2282" s="11"/>
      <c r="Q2282" s="11">
        <f t="shared" si="338"/>
        <v>6614874.879999999</v>
      </c>
      <c r="R2282" s="11">
        <v>1804788.18</v>
      </c>
      <c r="S2282" s="35"/>
      <c r="T2282" s="11"/>
      <c r="U2282" s="11">
        <v>1356.1</v>
      </c>
      <c r="V2282" s="11">
        <v>4810086.6999999993</v>
      </c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74"/>
      <c r="AG2282" s="29" t="s">
        <v>2337</v>
      </c>
      <c r="AH2282" s="118"/>
      <c r="AI2282" s="95"/>
      <c r="AJ2282" s="182" t="s">
        <v>1396</v>
      </c>
      <c r="AK2282" s="182"/>
      <c r="AL2282" s="182"/>
      <c r="AM2282" s="182"/>
      <c r="AN2282" s="182"/>
      <c r="AO2282" s="70">
        <f>MAX(AO$26:AO2281)+1</f>
        <v>2171</v>
      </c>
      <c r="AP2282" s="70" t="s">
        <v>142</v>
      </c>
      <c r="AQ2282" s="70" t="str">
        <f t="shared" si="339"/>
        <v>2171.</v>
      </c>
      <c r="AS2282" s="70"/>
      <c r="AV2282" s="114"/>
    </row>
    <row r="2283" spans="1:48" ht="22.5" customHeight="1" x14ac:dyDescent="0.25">
      <c r="A2283" s="93" t="str">
        <f t="shared" si="337"/>
        <v>2172.</v>
      </c>
      <c r="B2283" s="93">
        <v>4991</v>
      </c>
      <c r="C2283" s="220" t="s">
        <v>2154</v>
      </c>
      <c r="D2283" s="4">
        <v>1974</v>
      </c>
      <c r="E2283" s="9" t="s">
        <v>23</v>
      </c>
      <c r="F2283" s="4" t="s">
        <v>26</v>
      </c>
      <c r="G2283" s="10">
        <v>5</v>
      </c>
      <c r="H2283" s="10">
        <v>8</v>
      </c>
      <c r="I2283" s="11">
        <v>5499.8</v>
      </c>
      <c r="J2283" s="11">
        <v>4941</v>
      </c>
      <c r="K2283" s="11">
        <v>4941</v>
      </c>
      <c r="L2283" s="35">
        <v>269</v>
      </c>
      <c r="M2283" s="11">
        <f t="shared" si="333"/>
        <v>5236272</v>
      </c>
      <c r="N2283" s="11"/>
      <c r="O2283" s="6"/>
      <c r="P2283" s="11"/>
      <c r="Q2283" s="11">
        <f t="shared" si="338"/>
        <v>5236272</v>
      </c>
      <c r="R2283" s="11">
        <v>5236272</v>
      </c>
      <c r="S2283" s="35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74"/>
      <c r="AG2283" s="29" t="s">
        <v>2337</v>
      </c>
      <c r="AH2283" s="118"/>
      <c r="AI2283" s="95"/>
      <c r="AJ2283" s="182" t="s">
        <v>1405</v>
      </c>
      <c r="AK2283" s="182"/>
      <c r="AL2283" s="182"/>
      <c r="AM2283" s="182"/>
      <c r="AN2283" s="182"/>
      <c r="AO2283" s="70">
        <f>MAX(AO$26:AO2282)+1</f>
        <v>2172</v>
      </c>
      <c r="AP2283" s="70" t="s">
        <v>142</v>
      </c>
      <c r="AQ2283" s="70" t="str">
        <f t="shared" si="339"/>
        <v>2172.</v>
      </c>
      <c r="AS2283" s="70"/>
      <c r="AV2283" s="114"/>
    </row>
    <row r="2284" spans="1:48" ht="22.5" customHeight="1" x14ac:dyDescent="0.25">
      <c r="A2284" s="93" t="str">
        <f t="shared" si="337"/>
        <v>2173.</v>
      </c>
      <c r="B2284" s="93">
        <v>4993</v>
      </c>
      <c r="C2284" s="220" t="s">
        <v>2155</v>
      </c>
      <c r="D2284" s="4">
        <v>1994</v>
      </c>
      <c r="E2284" s="9" t="s">
        <v>23</v>
      </c>
      <c r="F2284" s="4" t="s">
        <v>24</v>
      </c>
      <c r="G2284" s="10">
        <v>9</v>
      </c>
      <c r="H2284" s="10">
        <v>1</v>
      </c>
      <c r="I2284" s="11">
        <v>3238.6</v>
      </c>
      <c r="J2284" s="11">
        <v>3238.6</v>
      </c>
      <c r="K2284" s="11">
        <v>3238.6</v>
      </c>
      <c r="L2284" s="35">
        <v>112</v>
      </c>
      <c r="M2284" s="11">
        <f t="shared" si="333"/>
        <v>3360679</v>
      </c>
      <c r="N2284" s="11"/>
      <c r="O2284" s="6"/>
      <c r="P2284" s="11"/>
      <c r="Q2284" s="11">
        <f t="shared" si="338"/>
        <v>3360679</v>
      </c>
      <c r="R2284" s="11"/>
      <c r="S2284" s="35"/>
      <c r="T2284" s="11"/>
      <c r="U2284" s="11">
        <v>527</v>
      </c>
      <c r="V2284" s="11">
        <v>3360679</v>
      </c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74"/>
      <c r="AG2284" s="29" t="s">
        <v>2337</v>
      </c>
      <c r="AH2284" s="118"/>
      <c r="AI2284" s="95"/>
      <c r="AJ2284" s="182"/>
      <c r="AK2284" s="182"/>
      <c r="AL2284" s="182"/>
      <c r="AM2284" s="182"/>
      <c r="AN2284" s="182"/>
      <c r="AO2284" s="70">
        <f>MAX(AO$26:AO2283)+1</f>
        <v>2173</v>
      </c>
      <c r="AP2284" s="70" t="s">
        <v>142</v>
      </c>
      <c r="AQ2284" s="70" t="str">
        <f t="shared" si="339"/>
        <v>2173.</v>
      </c>
      <c r="AS2284" s="70"/>
      <c r="AV2284" s="114"/>
    </row>
    <row r="2285" spans="1:48" ht="22.5" customHeight="1" x14ac:dyDescent="0.25">
      <c r="A2285" s="93" t="str">
        <f t="shared" si="337"/>
        <v>2174.</v>
      </c>
      <c r="B2285" s="93">
        <v>4119</v>
      </c>
      <c r="C2285" s="220" t="s">
        <v>2156</v>
      </c>
      <c r="D2285" s="4">
        <v>1995</v>
      </c>
      <c r="E2285" s="9" t="s">
        <v>23</v>
      </c>
      <c r="F2285" s="4" t="s">
        <v>24</v>
      </c>
      <c r="G2285" s="10">
        <v>5</v>
      </c>
      <c r="H2285" s="10">
        <v>2</v>
      </c>
      <c r="I2285" s="11">
        <v>1298.8</v>
      </c>
      <c r="J2285" s="11">
        <v>798</v>
      </c>
      <c r="K2285" s="11">
        <v>798</v>
      </c>
      <c r="L2285" s="35">
        <v>63</v>
      </c>
      <c r="M2285" s="11">
        <f t="shared" si="333"/>
        <v>1284936.22</v>
      </c>
      <c r="N2285" s="11"/>
      <c r="O2285" s="6"/>
      <c r="P2285" s="11"/>
      <c r="Q2285" s="11">
        <f t="shared" si="338"/>
        <v>1284936.22</v>
      </c>
      <c r="R2285" s="11"/>
      <c r="S2285" s="35"/>
      <c r="T2285" s="11"/>
      <c r="U2285" s="11">
        <v>362.26</v>
      </c>
      <c r="V2285" s="11">
        <v>1284936.22</v>
      </c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74"/>
      <c r="AG2285" s="29" t="s">
        <v>2337</v>
      </c>
      <c r="AH2285" s="118"/>
      <c r="AI2285" s="95"/>
      <c r="AJ2285" s="182"/>
      <c r="AK2285" s="182"/>
      <c r="AL2285" s="182"/>
      <c r="AM2285" s="182"/>
      <c r="AN2285" s="182"/>
      <c r="AO2285" s="70">
        <f>MAX(AO$26:AO2284)+1</f>
        <v>2174</v>
      </c>
      <c r="AP2285" s="70" t="s">
        <v>142</v>
      </c>
      <c r="AQ2285" s="70" t="str">
        <f t="shared" si="339"/>
        <v>2174.</v>
      </c>
      <c r="AS2285" s="70"/>
      <c r="AV2285" s="114"/>
    </row>
    <row r="2286" spans="1:48" ht="22.5" customHeight="1" x14ac:dyDescent="0.25">
      <c r="A2286" s="93" t="str">
        <f t="shared" si="337"/>
        <v>2175.</v>
      </c>
      <c r="B2286" s="93">
        <v>5043</v>
      </c>
      <c r="C2286" s="220" t="s">
        <v>2157</v>
      </c>
      <c r="D2286" s="4">
        <v>1996</v>
      </c>
      <c r="E2286" s="9" t="s">
        <v>23</v>
      </c>
      <c r="F2286" s="4" t="s">
        <v>24</v>
      </c>
      <c r="G2286" s="10">
        <v>5</v>
      </c>
      <c r="H2286" s="10">
        <v>5</v>
      </c>
      <c r="I2286" s="11">
        <v>3701.65</v>
      </c>
      <c r="J2286" s="11">
        <v>3203.1</v>
      </c>
      <c r="K2286" s="11">
        <v>3203.1</v>
      </c>
      <c r="L2286" s="35">
        <v>105</v>
      </c>
      <c r="M2286" s="11">
        <f t="shared" si="333"/>
        <v>1956435</v>
      </c>
      <c r="N2286" s="11"/>
      <c r="O2286" s="6"/>
      <c r="P2286" s="11"/>
      <c r="Q2286" s="11">
        <f t="shared" si="338"/>
        <v>1956435</v>
      </c>
      <c r="R2286" s="11">
        <v>1956435</v>
      </c>
      <c r="S2286" s="35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74"/>
      <c r="AG2286" s="29" t="s">
        <v>2337</v>
      </c>
      <c r="AH2286" s="118"/>
      <c r="AI2286" s="95"/>
      <c r="AJ2286" s="182" t="s">
        <v>1396</v>
      </c>
      <c r="AK2286" s="182"/>
      <c r="AL2286" s="182"/>
      <c r="AM2286" s="182"/>
      <c r="AN2286" s="182"/>
      <c r="AO2286" s="70">
        <f>MAX(AO$26:AO2285)+1</f>
        <v>2175</v>
      </c>
      <c r="AP2286" s="70" t="s">
        <v>142</v>
      </c>
      <c r="AQ2286" s="70" t="str">
        <f t="shared" si="339"/>
        <v>2175.</v>
      </c>
      <c r="AS2286" s="70"/>
      <c r="AV2286" s="114"/>
    </row>
    <row r="2287" spans="1:48" ht="22.5" customHeight="1" x14ac:dyDescent="0.25">
      <c r="A2287" s="93" t="str">
        <f t="shared" si="337"/>
        <v>2176.</v>
      </c>
      <c r="B2287" s="93">
        <v>4539</v>
      </c>
      <c r="C2287" s="220" t="s">
        <v>2158</v>
      </c>
      <c r="D2287" s="4">
        <v>1997</v>
      </c>
      <c r="E2287" s="9" t="s">
        <v>23</v>
      </c>
      <c r="F2287" s="4" t="s">
        <v>26</v>
      </c>
      <c r="G2287" s="10">
        <v>5</v>
      </c>
      <c r="H2287" s="10">
        <v>3</v>
      </c>
      <c r="I2287" s="11">
        <v>3533.7</v>
      </c>
      <c r="J2287" s="11">
        <v>1983.2</v>
      </c>
      <c r="K2287" s="11">
        <v>1983.2</v>
      </c>
      <c r="L2287" s="35">
        <v>159</v>
      </c>
      <c r="M2287" s="11">
        <f t="shared" si="333"/>
        <v>6285234.9699999997</v>
      </c>
      <c r="N2287" s="11"/>
      <c r="O2287" s="6"/>
      <c r="P2287" s="11"/>
      <c r="Q2287" s="11">
        <f t="shared" si="338"/>
        <v>6285234.9699999997</v>
      </c>
      <c r="R2287" s="11"/>
      <c r="S2287" s="35"/>
      <c r="T2287" s="11"/>
      <c r="U2287" s="11">
        <v>985.61</v>
      </c>
      <c r="V2287" s="11">
        <v>6285234.9699999997</v>
      </c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74"/>
      <c r="AG2287" s="29" t="s">
        <v>2337</v>
      </c>
      <c r="AH2287" s="118"/>
      <c r="AI2287" s="95"/>
      <c r="AJ2287" s="182"/>
      <c r="AK2287" s="182"/>
      <c r="AL2287" s="182"/>
      <c r="AM2287" s="182"/>
      <c r="AN2287" s="182"/>
      <c r="AO2287" s="70">
        <f>MAX(AO$26:AO2286)+1</f>
        <v>2176</v>
      </c>
      <c r="AP2287" s="70" t="s">
        <v>142</v>
      </c>
      <c r="AQ2287" s="70" t="str">
        <f t="shared" si="339"/>
        <v>2176.</v>
      </c>
      <c r="AS2287" s="70"/>
      <c r="AV2287" s="114"/>
    </row>
    <row r="2288" spans="1:48" ht="22.5" customHeight="1" x14ac:dyDescent="0.25">
      <c r="A2288" s="93" t="str">
        <f t="shared" si="337"/>
        <v>2177.</v>
      </c>
      <c r="B2288" s="93">
        <v>4930</v>
      </c>
      <c r="C2288" s="220" t="s">
        <v>2161</v>
      </c>
      <c r="D2288" s="4">
        <v>1840</v>
      </c>
      <c r="E2288" s="9" t="s">
        <v>23</v>
      </c>
      <c r="F2288" s="4" t="s">
        <v>24</v>
      </c>
      <c r="G2288" s="10">
        <v>2</v>
      </c>
      <c r="H2288" s="10">
        <v>1</v>
      </c>
      <c r="I2288" s="11">
        <v>392.9</v>
      </c>
      <c r="J2288" s="11">
        <v>256.3</v>
      </c>
      <c r="K2288" s="11">
        <v>256.3</v>
      </c>
      <c r="L2288" s="35">
        <v>24</v>
      </c>
      <c r="M2288" s="11">
        <f t="shared" si="333"/>
        <v>779451.76</v>
      </c>
      <c r="N2288" s="11"/>
      <c r="O2288" s="6"/>
      <c r="P2288" s="11"/>
      <c r="Q2288" s="11">
        <f t="shared" si="338"/>
        <v>779451.76</v>
      </c>
      <c r="R2288" s="11">
        <f>145854.54+633597.22</f>
        <v>779451.76</v>
      </c>
      <c r="S2288" s="35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74"/>
      <c r="AG2288" s="29" t="s">
        <v>2337</v>
      </c>
      <c r="AH2288" s="118"/>
      <c r="AI2288" s="95"/>
      <c r="AJ2288" s="182" t="s">
        <v>1398</v>
      </c>
      <c r="AK2288" s="182"/>
      <c r="AL2288" s="182"/>
      <c r="AM2288" s="182"/>
      <c r="AN2288" s="182"/>
      <c r="AO2288" s="70">
        <f>MAX(AO$26:AO2287)+1</f>
        <v>2177</v>
      </c>
      <c r="AP2288" s="70" t="s">
        <v>142</v>
      </c>
      <c r="AQ2288" s="70" t="str">
        <f t="shared" si="339"/>
        <v>2177.</v>
      </c>
      <c r="AS2288" s="70"/>
      <c r="AV2288" s="114"/>
    </row>
    <row r="2289" spans="1:48" ht="22.5" customHeight="1" x14ac:dyDescent="0.25">
      <c r="A2289" s="93" t="str">
        <f t="shared" si="337"/>
        <v>2178.</v>
      </c>
      <c r="B2289" s="93">
        <v>4926</v>
      </c>
      <c r="C2289" s="220" t="s">
        <v>941</v>
      </c>
      <c r="D2289" s="4">
        <v>1848</v>
      </c>
      <c r="E2289" s="9" t="s">
        <v>23</v>
      </c>
      <c r="F2289" s="4" t="s">
        <v>24</v>
      </c>
      <c r="G2289" s="10">
        <v>3</v>
      </c>
      <c r="H2289" s="10">
        <v>2</v>
      </c>
      <c r="I2289" s="11">
        <v>1151</v>
      </c>
      <c r="J2289" s="11">
        <v>721.3</v>
      </c>
      <c r="K2289" s="11">
        <v>721.3</v>
      </c>
      <c r="L2289" s="35">
        <v>12</v>
      </c>
      <c r="M2289" s="11">
        <f t="shared" si="333"/>
        <v>427242.26999999996</v>
      </c>
      <c r="N2289" s="11"/>
      <c r="O2289" s="6"/>
      <c r="P2289" s="11"/>
      <c r="Q2289" s="11">
        <f t="shared" si="338"/>
        <v>427242.26999999996</v>
      </c>
      <c r="R2289" s="11">
        <v>427242.26999999996</v>
      </c>
      <c r="S2289" s="35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74"/>
      <c r="AG2289" s="29" t="s">
        <v>2337</v>
      </c>
      <c r="AH2289" s="118"/>
      <c r="AI2289" s="95"/>
      <c r="AJ2289" s="182" t="s">
        <v>1396</v>
      </c>
      <c r="AK2289" s="182"/>
      <c r="AL2289" s="182"/>
      <c r="AM2289" s="182"/>
      <c r="AN2289" s="182"/>
      <c r="AO2289" s="70">
        <f>MAX(AO$26:AO2288)+1</f>
        <v>2178</v>
      </c>
      <c r="AP2289" s="70" t="s">
        <v>142</v>
      </c>
      <c r="AQ2289" s="70" t="str">
        <f t="shared" si="339"/>
        <v>2178.</v>
      </c>
      <c r="AS2289" s="70"/>
      <c r="AV2289" s="114"/>
    </row>
    <row r="2290" spans="1:48" ht="22.5" customHeight="1" x14ac:dyDescent="0.25">
      <c r="A2290" s="93" t="str">
        <f t="shared" si="337"/>
        <v>2179.</v>
      </c>
      <c r="B2290" s="93">
        <v>5269</v>
      </c>
      <c r="C2290" s="220" t="s">
        <v>2165</v>
      </c>
      <c r="D2290" s="4">
        <v>1849</v>
      </c>
      <c r="E2290" s="9" t="s">
        <v>23</v>
      </c>
      <c r="F2290" s="4" t="s">
        <v>24</v>
      </c>
      <c r="G2290" s="10">
        <v>3</v>
      </c>
      <c r="H2290" s="10">
        <v>1</v>
      </c>
      <c r="I2290" s="11">
        <v>829</v>
      </c>
      <c r="J2290" s="11">
        <v>513.1</v>
      </c>
      <c r="K2290" s="11">
        <v>513.1</v>
      </c>
      <c r="L2290" s="35">
        <v>47</v>
      </c>
      <c r="M2290" s="11">
        <f t="shared" si="333"/>
        <v>307730.27999999997</v>
      </c>
      <c r="N2290" s="11"/>
      <c r="O2290" s="6"/>
      <c r="P2290" s="11"/>
      <c r="Q2290" s="11">
        <f t="shared" si="338"/>
        <v>307730.27999999997</v>
      </c>
      <c r="R2290" s="11">
        <v>307730.27999999997</v>
      </c>
      <c r="S2290" s="35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74"/>
      <c r="AG2290" s="29" t="s">
        <v>2337</v>
      </c>
      <c r="AH2290" s="118"/>
      <c r="AI2290" s="95"/>
      <c r="AJ2290" s="182" t="s">
        <v>1396</v>
      </c>
      <c r="AK2290" s="182"/>
      <c r="AL2290" s="182"/>
      <c r="AM2290" s="182"/>
      <c r="AN2290" s="182"/>
      <c r="AO2290" s="70">
        <f>MAX(AO$26:AO2289)+1</f>
        <v>2179</v>
      </c>
      <c r="AP2290" s="70" t="s">
        <v>142</v>
      </c>
      <c r="AQ2290" s="70" t="str">
        <f t="shared" si="339"/>
        <v>2179.</v>
      </c>
      <c r="AS2290" s="70"/>
      <c r="AV2290" s="114"/>
    </row>
    <row r="2291" spans="1:48" ht="22.5" customHeight="1" x14ac:dyDescent="0.25">
      <c r="A2291" s="93" t="str">
        <f t="shared" si="337"/>
        <v>2180.</v>
      </c>
      <c r="B2291" s="93">
        <v>4935</v>
      </c>
      <c r="C2291" s="220" t="s">
        <v>2168</v>
      </c>
      <c r="D2291" s="4">
        <v>1947</v>
      </c>
      <c r="E2291" s="9" t="s">
        <v>23</v>
      </c>
      <c r="F2291" s="4" t="s">
        <v>24</v>
      </c>
      <c r="G2291" s="10">
        <v>2</v>
      </c>
      <c r="H2291" s="10">
        <v>1</v>
      </c>
      <c r="I2291" s="11">
        <v>603.70000000000005</v>
      </c>
      <c r="J2291" s="11">
        <v>534.79999999999995</v>
      </c>
      <c r="K2291" s="11">
        <v>534.79999999999995</v>
      </c>
      <c r="L2291" s="35">
        <v>26</v>
      </c>
      <c r="M2291" s="11">
        <f t="shared" si="333"/>
        <v>2166543.5</v>
      </c>
      <c r="N2291" s="11"/>
      <c r="O2291" s="6"/>
      <c r="P2291" s="11"/>
      <c r="Q2291" s="11">
        <f t="shared" si="338"/>
        <v>2166543.5</v>
      </c>
      <c r="R2291" s="11">
        <v>2166543.5</v>
      </c>
      <c r="S2291" s="35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74"/>
      <c r="AG2291" s="29" t="s">
        <v>2337</v>
      </c>
      <c r="AH2291" s="118"/>
      <c r="AI2291" s="95"/>
      <c r="AJ2291" s="182" t="s">
        <v>1395</v>
      </c>
      <c r="AK2291" s="182"/>
      <c r="AL2291" s="182"/>
      <c r="AM2291" s="182"/>
      <c r="AN2291" s="182"/>
      <c r="AO2291" s="70">
        <f>MAX(AO$26:AO2290)+1</f>
        <v>2180</v>
      </c>
      <c r="AP2291" s="70" t="s">
        <v>142</v>
      </c>
      <c r="AQ2291" s="70" t="str">
        <f t="shared" si="339"/>
        <v>2180.</v>
      </c>
      <c r="AS2291" s="70"/>
      <c r="AV2291" s="114"/>
    </row>
    <row r="2292" spans="1:48" ht="22.5" customHeight="1" x14ac:dyDescent="0.25">
      <c r="A2292" s="93" t="str">
        <f t="shared" si="337"/>
        <v>2181.</v>
      </c>
      <c r="B2292" s="93">
        <v>4341</v>
      </c>
      <c r="C2292" s="220" t="s">
        <v>2169</v>
      </c>
      <c r="D2292" s="4">
        <v>1949</v>
      </c>
      <c r="E2292" s="9" t="s">
        <v>23</v>
      </c>
      <c r="F2292" s="4" t="s">
        <v>24</v>
      </c>
      <c r="G2292" s="10">
        <v>2</v>
      </c>
      <c r="H2292" s="10">
        <v>5</v>
      </c>
      <c r="I2292" s="11">
        <v>1716.1</v>
      </c>
      <c r="J2292" s="11">
        <v>1675.8</v>
      </c>
      <c r="K2292" s="11">
        <v>1061.5999999999999</v>
      </c>
      <c r="L2292" s="35">
        <v>52</v>
      </c>
      <c r="M2292" s="11">
        <f t="shared" si="333"/>
        <v>4243472.68</v>
      </c>
      <c r="N2292" s="11"/>
      <c r="O2292" s="6"/>
      <c r="P2292" s="11"/>
      <c r="Q2292" s="11">
        <f t="shared" si="338"/>
        <v>4243472.68</v>
      </c>
      <c r="R2292" s="11">
        <f>2767327.84+839117.28+637027.56</f>
        <v>4243472.68</v>
      </c>
      <c r="S2292" s="35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74"/>
      <c r="AG2292" s="29" t="s">
        <v>2337</v>
      </c>
      <c r="AH2292" s="118"/>
      <c r="AI2292" s="95"/>
      <c r="AJ2292" s="182" t="s">
        <v>2170</v>
      </c>
      <c r="AK2292" s="182"/>
      <c r="AL2292" s="182"/>
      <c r="AM2292" s="182"/>
      <c r="AN2292" s="182"/>
      <c r="AO2292" s="70">
        <f>MAX(AO$26:AO2291)+1</f>
        <v>2181</v>
      </c>
      <c r="AP2292" s="70" t="s">
        <v>142</v>
      </c>
      <c r="AQ2292" s="70" t="str">
        <f t="shared" si="339"/>
        <v>2181.</v>
      </c>
      <c r="AS2292" s="70"/>
      <c r="AV2292" s="114"/>
    </row>
    <row r="2293" spans="1:48" ht="22.5" customHeight="1" x14ac:dyDescent="0.25">
      <c r="A2293" s="93" t="str">
        <f t="shared" ref="A2293:A2320" si="344">AQ2293</f>
        <v>2182.</v>
      </c>
      <c r="B2293" s="93">
        <v>4924</v>
      </c>
      <c r="C2293" s="220" t="s">
        <v>2173</v>
      </c>
      <c r="D2293" s="4">
        <v>1949</v>
      </c>
      <c r="E2293" s="9" t="s">
        <v>23</v>
      </c>
      <c r="F2293" s="4" t="s">
        <v>24</v>
      </c>
      <c r="G2293" s="10">
        <v>2</v>
      </c>
      <c r="H2293" s="10">
        <v>2</v>
      </c>
      <c r="I2293" s="11">
        <v>699.2</v>
      </c>
      <c r="J2293" s="11">
        <v>408.4</v>
      </c>
      <c r="K2293" s="11">
        <v>408.4</v>
      </c>
      <c r="L2293" s="35">
        <v>50</v>
      </c>
      <c r="M2293" s="11">
        <f t="shared" si="333"/>
        <v>761253.95</v>
      </c>
      <c r="N2293" s="11"/>
      <c r="O2293" s="6"/>
      <c r="P2293" s="11"/>
      <c r="Q2293" s="11">
        <f t="shared" ref="Q2293:Q2320" si="345">M2293</f>
        <v>761253.95</v>
      </c>
      <c r="R2293" s="11">
        <v>242958.58</v>
      </c>
      <c r="S2293" s="35"/>
      <c r="T2293" s="11"/>
      <c r="U2293" s="11">
        <v>149.63999999999999</v>
      </c>
      <c r="V2293" s="11">
        <v>471365.99999999994</v>
      </c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74">
        <v>46929.37</v>
      </c>
      <c r="AG2293" s="29" t="s">
        <v>2337</v>
      </c>
      <c r="AH2293" s="118"/>
      <c r="AI2293" s="95"/>
      <c r="AJ2293" s="182" t="s">
        <v>1393</v>
      </c>
      <c r="AK2293" s="182"/>
      <c r="AL2293" s="182"/>
      <c r="AM2293" s="182"/>
      <c r="AN2293" s="182"/>
      <c r="AO2293" s="70">
        <f>MAX(AO$26:AO2292)+1</f>
        <v>2182</v>
      </c>
      <c r="AP2293" s="70" t="s">
        <v>142</v>
      </c>
      <c r="AQ2293" s="70" t="str">
        <f t="shared" ref="AQ2293:AQ2320" si="346">CONCATENATE(AO2293,AP2293)</f>
        <v>2182.</v>
      </c>
      <c r="AS2293" s="70"/>
      <c r="AV2293" s="114"/>
    </row>
    <row r="2294" spans="1:48" ht="22.5" customHeight="1" x14ac:dyDescent="0.25">
      <c r="A2294" s="93" t="str">
        <f t="shared" si="344"/>
        <v>2183.</v>
      </c>
      <c r="B2294" s="93">
        <v>5329</v>
      </c>
      <c r="C2294" s="220" t="s">
        <v>2174</v>
      </c>
      <c r="D2294" s="4">
        <v>1949</v>
      </c>
      <c r="E2294" s="9" t="s">
        <v>23</v>
      </c>
      <c r="F2294" s="4" t="s">
        <v>24</v>
      </c>
      <c r="G2294" s="10">
        <v>2</v>
      </c>
      <c r="H2294" s="10">
        <v>1</v>
      </c>
      <c r="I2294" s="11">
        <v>369.2</v>
      </c>
      <c r="J2294" s="11">
        <v>277.7</v>
      </c>
      <c r="K2294" s="11">
        <v>277.7</v>
      </c>
      <c r="L2294" s="35">
        <v>11</v>
      </c>
      <c r="M2294" s="11">
        <f t="shared" si="333"/>
        <v>775890.76</v>
      </c>
      <c r="N2294" s="11"/>
      <c r="O2294" s="6"/>
      <c r="P2294" s="11"/>
      <c r="Q2294" s="11">
        <f t="shared" si="345"/>
        <v>775890.76</v>
      </c>
      <c r="R2294" s="11">
        <f>595342.6+180548.16</f>
        <v>775890.76</v>
      </c>
      <c r="S2294" s="35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74"/>
      <c r="AG2294" s="29" t="s">
        <v>2337</v>
      </c>
      <c r="AH2294" s="118"/>
      <c r="AI2294" s="95"/>
      <c r="AJ2294" s="182" t="s">
        <v>1401</v>
      </c>
      <c r="AK2294" s="182"/>
      <c r="AL2294" s="182"/>
      <c r="AM2294" s="182"/>
      <c r="AN2294" s="182"/>
      <c r="AO2294" s="70">
        <f>MAX(AO$26:AO2293)+1</f>
        <v>2183</v>
      </c>
      <c r="AP2294" s="70" t="s">
        <v>142</v>
      </c>
      <c r="AQ2294" s="70" t="str">
        <f t="shared" si="346"/>
        <v>2183.</v>
      </c>
      <c r="AS2294" s="70"/>
      <c r="AV2294" s="114"/>
    </row>
    <row r="2295" spans="1:48" ht="22.5" customHeight="1" x14ac:dyDescent="0.25">
      <c r="A2295" s="93" t="str">
        <f t="shared" si="344"/>
        <v>2184.</v>
      </c>
      <c r="B2295" s="93">
        <v>4856</v>
      </c>
      <c r="C2295" s="220" t="s">
        <v>2176</v>
      </c>
      <c r="D2295" s="4">
        <v>1950</v>
      </c>
      <c r="E2295" s="9" t="s">
        <v>23</v>
      </c>
      <c r="F2295" s="4" t="s">
        <v>25</v>
      </c>
      <c r="G2295" s="10">
        <v>2</v>
      </c>
      <c r="H2295" s="10">
        <v>1</v>
      </c>
      <c r="I2295" s="11">
        <v>542.4</v>
      </c>
      <c r="J2295" s="11">
        <v>341.3</v>
      </c>
      <c r="K2295" s="11">
        <v>341.3</v>
      </c>
      <c r="L2295" s="35">
        <v>30</v>
      </c>
      <c r="M2295" s="11">
        <f t="shared" si="333"/>
        <v>1139896.94</v>
      </c>
      <c r="N2295" s="11"/>
      <c r="O2295" s="6"/>
      <c r="P2295" s="11"/>
      <c r="Q2295" s="11">
        <f t="shared" si="345"/>
        <v>1139896.94</v>
      </c>
      <c r="R2295" s="11">
        <f>874658.18+265238.76</f>
        <v>1139896.94</v>
      </c>
      <c r="S2295" s="35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74"/>
      <c r="AG2295" s="29" t="s">
        <v>2337</v>
      </c>
      <c r="AH2295" s="118"/>
      <c r="AI2295" s="95"/>
      <c r="AJ2295" s="182" t="s">
        <v>1401</v>
      </c>
      <c r="AK2295" s="182"/>
      <c r="AL2295" s="182"/>
      <c r="AM2295" s="182"/>
      <c r="AN2295" s="182"/>
      <c r="AO2295" s="70">
        <f>MAX(AO$26:AO2294)+1</f>
        <v>2184</v>
      </c>
      <c r="AP2295" s="70" t="s">
        <v>142</v>
      </c>
      <c r="AQ2295" s="70" t="str">
        <f t="shared" si="346"/>
        <v>2184.</v>
      </c>
      <c r="AS2295" s="70"/>
      <c r="AV2295" s="114"/>
    </row>
    <row r="2296" spans="1:48" ht="22.5" customHeight="1" x14ac:dyDescent="0.25">
      <c r="A2296" s="93" t="str">
        <f t="shared" si="344"/>
        <v>2185.</v>
      </c>
      <c r="B2296" s="93">
        <v>5265</v>
      </c>
      <c r="C2296" s="220" t="s">
        <v>2177</v>
      </c>
      <c r="D2296" s="4">
        <v>1950</v>
      </c>
      <c r="E2296" s="9" t="s">
        <v>23</v>
      </c>
      <c r="F2296" s="4" t="s">
        <v>24</v>
      </c>
      <c r="G2296" s="10">
        <v>2</v>
      </c>
      <c r="H2296" s="10">
        <v>2</v>
      </c>
      <c r="I2296" s="11">
        <v>928.7</v>
      </c>
      <c r="J2296" s="11">
        <v>596</v>
      </c>
      <c r="K2296" s="11">
        <v>596</v>
      </c>
      <c r="L2296" s="35">
        <v>36</v>
      </c>
      <c r="M2296" s="11">
        <f t="shared" si="333"/>
        <v>1951707.34</v>
      </c>
      <c r="N2296" s="11"/>
      <c r="O2296" s="6"/>
      <c r="P2296" s="11"/>
      <c r="Q2296" s="11">
        <f t="shared" si="345"/>
        <v>1951707.34</v>
      </c>
      <c r="R2296" s="11">
        <f>1497615.58+454091.76</f>
        <v>1951707.34</v>
      </c>
      <c r="S2296" s="35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74"/>
      <c r="AG2296" s="29" t="s">
        <v>2337</v>
      </c>
      <c r="AH2296" s="118"/>
      <c r="AI2296" s="95"/>
      <c r="AJ2296" s="182" t="s">
        <v>1401</v>
      </c>
      <c r="AK2296" s="182"/>
      <c r="AL2296" s="182"/>
      <c r="AM2296" s="182"/>
      <c r="AN2296" s="182"/>
      <c r="AO2296" s="70">
        <f>MAX(AO$26:AO2295)+1</f>
        <v>2185</v>
      </c>
      <c r="AP2296" s="70" t="s">
        <v>142</v>
      </c>
      <c r="AQ2296" s="70" t="str">
        <f t="shared" si="346"/>
        <v>2185.</v>
      </c>
      <c r="AS2296" s="70"/>
      <c r="AV2296" s="114"/>
    </row>
    <row r="2297" spans="1:48" ht="22.5" customHeight="1" x14ac:dyDescent="0.25">
      <c r="A2297" s="93" t="str">
        <f t="shared" si="344"/>
        <v>2186.</v>
      </c>
      <c r="B2297" s="93">
        <v>5266</v>
      </c>
      <c r="C2297" s="220" t="s">
        <v>2178</v>
      </c>
      <c r="D2297" s="4">
        <v>1950</v>
      </c>
      <c r="E2297" s="9" t="s">
        <v>23</v>
      </c>
      <c r="F2297" s="4" t="s">
        <v>25</v>
      </c>
      <c r="G2297" s="10">
        <v>2</v>
      </c>
      <c r="H2297" s="10">
        <v>1</v>
      </c>
      <c r="I2297" s="11">
        <v>503.7</v>
      </c>
      <c r="J2297" s="11">
        <v>335.6</v>
      </c>
      <c r="K2297" s="11">
        <v>335.6</v>
      </c>
      <c r="L2297" s="35">
        <v>24</v>
      </c>
      <c r="M2297" s="11">
        <f t="shared" si="333"/>
        <v>1279192.9099999999</v>
      </c>
      <c r="N2297" s="11"/>
      <c r="O2297" s="6"/>
      <c r="P2297" s="11"/>
      <c r="Q2297" s="11">
        <f t="shared" si="345"/>
        <v>1279192.9099999999</v>
      </c>
      <c r="R2297" s="11">
        <v>175023.92</v>
      </c>
      <c r="S2297" s="35"/>
      <c r="T2297" s="11"/>
      <c r="U2297" s="11">
        <v>107.8</v>
      </c>
      <c r="V2297" s="11">
        <v>1059566.2</v>
      </c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74">
        <v>44602.79</v>
      </c>
      <c r="AG2297" s="29" t="s">
        <v>2337</v>
      </c>
      <c r="AH2297" s="118"/>
      <c r="AI2297" s="95"/>
      <c r="AJ2297" s="182" t="s">
        <v>1393</v>
      </c>
      <c r="AK2297" s="182"/>
      <c r="AL2297" s="182"/>
      <c r="AM2297" s="182"/>
      <c r="AN2297" s="182"/>
      <c r="AO2297" s="70">
        <f>MAX(AO$26:AO2296)+1</f>
        <v>2186</v>
      </c>
      <c r="AP2297" s="70" t="s">
        <v>142</v>
      </c>
      <c r="AQ2297" s="70" t="str">
        <f t="shared" si="346"/>
        <v>2186.</v>
      </c>
      <c r="AS2297" s="70"/>
      <c r="AV2297" s="114"/>
    </row>
    <row r="2298" spans="1:48" ht="22.5" customHeight="1" x14ac:dyDescent="0.25">
      <c r="A2298" s="93" t="str">
        <f t="shared" si="344"/>
        <v>2187.</v>
      </c>
      <c r="B2298" s="93">
        <v>5313</v>
      </c>
      <c r="C2298" s="220" t="s">
        <v>2179</v>
      </c>
      <c r="D2298" s="4">
        <v>1950</v>
      </c>
      <c r="E2298" s="9" t="s">
        <v>23</v>
      </c>
      <c r="F2298" s="4" t="s">
        <v>24</v>
      </c>
      <c r="G2298" s="10">
        <v>2</v>
      </c>
      <c r="H2298" s="10">
        <v>1</v>
      </c>
      <c r="I2298" s="11">
        <v>443.6</v>
      </c>
      <c r="J2298" s="11">
        <v>288.60000000000002</v>
      </c>
      <c r="K2298" s="11">
        <v>288.60000000000002</v>
      </c>
      <c r="L2298" s="35">
        <v>22</v>
      </c>
      <c r="M2298" s="11">
        <f t="shared" si="333"/>
        <v>1253700</v>
      </c>
      <c r="N2298" s="11"/>
      <c r="O2298" s="6"/>
      <c r="P2298" s="11"/>
      <c r="Q2298" s="11">
        <f t="shared" si="345"/>
        <v>1253700</v>
      </c>
      <c r="R2298" s="11"/>
      <c r="S2298" s="35"/>
      <c r="T2298" s="11"/>
      <c r="U2298" s="11">
        <v>398</v>
      </c>
      <c r="V2298" s="11">
        <v>1253700</v>
      </c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74"/>
      <c r="AG2298" s="29" t="s">
        <v>2337</v>
      </c>
      <c r="AH2298" s="118"/>
      <c r="AI2298" s="95"/>
      <c r="AJ2298" s="182"/>
      <c r="AK2298" s="182"/>
      <c r="AL2298" s="182"/>
      <c r="AM2298" s="182"/>
      <c r="AN2298" s="182"/>
      <c r="AO2298" s="70">
        <f>MAX(AO$26:AO2297)+1</f>
        <v>2187</v>
      </c>
      <c r="AP2298" s="70" t="s">
        <v>142</v>
      </c>
      <c r="AQ2298" s="70" t="str">
        <f t="shared" si="346"/>
        <v>2187.</v>
      </c>
      <c r="AS2298" s="70"/>
      <c r="AV2298" s="114"/>
    </row>
    <row r="2299" spans="1:48" ht="22.5" customHeight="1" x14ac:dyDescent="0.25">
      <c r="A2299" s="93" t="str">
        <f t="shared" si="344"/>
        <v>2188.</v>
      </c>
      <c r="B2299" s="93">
        <v>4355</v>
      </c>
      <c r="C2299" s="220" t="s">
        <v>1012</v>
      </c>
      <c r="D2299" s="4">
        <v>1951</v>
      </c>
      <c r="E2299" s="9" t="s">
        <v>23</v>
      </c>
      <c r="F2299" s="4" t="s">
        <v>24</v>
      </c>
      <c r="G2299" s="10">
        <v>3</v>
      </c>
      <c r="H2299" s="10">
        <v>3</v>
      </c>
      <c r="I2299" s="11">
        <v>1863.1</v>
      </c>
      <c r="J2299" s="11">
        <v>1331.9</v>
      </c>
      <c r="K2299" s="11">
        <v>1331.9</v>
      </c>
      <c r="L2299" s="35">
        <v>64</v>
      </c>
      <c r="M2299" s="11">
        <f t="shared" si="333"/>
        <v>5595712.2000000002</v>
      </c>
      <c r="N2299" s="11"/>
      <c r="O2299" s="6"/>
      <c r="P2299" s="11"/>
      <c r="Q2299" s="11">
        <f t="shared" si="345"/>
        <v>5595712.2000000002</v>
      </c>
      <c r="R2299" s="11">
        <v>5595712.2000000002</v>
      </c>
      <c r="S2299" s="35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74"/>
      <c r="AG2299" s="29" t="s">
        <v>2337</v>
      </c>
      <c r="AH2299" s="118"/>
      <c r="AI2299" s="95"/>
      <c r="AJ2299" s="182" t="s">
        <v>1396</v>
      </c>
      <c r="AK2299" s="182"/>
      <c r="AL2299" s="182"/>
      <c r="AM2299" s="182"/>
      <c r="AN2299" s="182"/>
      <c r="AO2299" s="70">
        <f>MAX(AO$26:AO2298)+1</f>
        <v>2188</v>
      </c>
      <c r="AP2299" s="70" t="s">
        <v>142</v>
      </c>
      <c r="AQ2299" s="70" t="str">
        <f t="shared" si="346"/>
        <v>2188.</v>
      </c>
      <c r="AS2299" s="70"/>
      <c r="AV2299" s="114"/>
    </row>
    <row r="2300" spans="1:48" ht="22.5" customHeight="1" x14ac:dyDescent="0.25">
      <c r="A2300" s="93" t="str">
        <f t="shared" si="344"/>
        <v>2189.</v>
      </c>
      <c r="B2300" s="93">
        <v>5433</v>
      </c>
      <c r="C2300" s="220" t="s">
        <v>2181</v>
      </c>
      <c r="D2300" s="4">
        <v>1952</v>
      </c>
      <c r="E2300" s="9" t="s">
        <v>23</v>
      </c>
      <c r="F2300" s="4" t="s">
        <v>24</v>
      </c>
      <c r="G2300" s="10">
        <v>2</v>
      </c>
      <c r="H2300" s="10">
        <v>2</v>
      </c>
      <c r="I2300" s="11">
        <v>761.3</v>
      </c>
      <c r="J2300" s="11">
        <v>679.7</v>
      </c>
      <c r="K2300" s="11">
        <v>679.7</v>
      </c>
      <c r="L2300" s="35">
        <v>36</v>
      </c>
      <c r="M2300" s="11">
        <f t="shared" si="333"/>
        <v>2030500</v>
      </c>
      <c r="N2300" s="11"/>
      <c r="O2300" s="6"/>
      <c r="P2300" s="11"/>
      <c r="Q2300" s="11">
        <f t="shared" si="345"/>
        <v>2030500</v>
      </c>
      <c r="R2300" s="11">
        <v>2030500</v>
      </c>
      <c r="S2300" s="35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  <c r="AF2300" s="74"/>
      <c r="AG2300" s="29" t="s">
        <v>2337</v>
      </c>
      <c r="AH2300" s="118"/>
      <c r="AI2300" s="95"/>
      <c r="AJ2300" s="182" t="s">
        <v>1395</v>
      </c>
      <c r="AK2300" s="182"/>
      <c r="AL2300" s="182"/>
      <c r="AM2300" s="182"/>
      <c r="AN2300" s="182"/>
      <c r="AO2300" s="70">
        <f>MAX(AO$26:AO2299)+1</f>
        <v>2189</v>
      </c>
      <c r="AP2300" s="70" t="s">
        <v>142</v>
      </c>
      <c r="AQ2300" s="70" t="str">
        <f t="shared" si="346"/>
        <v>2189.</v>
      </c>
      <c r="AS2300" s="70"/>
      <c r="AV2300" s="114"/>
    </row>
    <row r="2301" spans="1:48" ht="22.5" customHeight="1" x14ac:dyDescent="0.25">
      <c r="A2301" s="93" t="str">
        <f t="shared" si="344"/>
        <v>2190.</v>
      </c>
      <c r="B2301" s="93">
        <v>5435</v>
      </c>
      <c r="C2301" s="220" t="s">
        <v>2186</v>
      </c>
      <c r="D2301" s="4">
        <v>1953</v>
      </c>
      <c r="E2301" s="9" t="s">
        <v>23</v>
      </c>
      <c r="F2301" s="4" t="s">
        <v>24</v>
      </c>
      <c r="G2301" s="10">
        <v>3</v>
      </c>
      <c r="H2301" s="10">
        <v>3</v>
      </c>
      <c r="I2301" s="11">
        <v>1815.49</v>
      </c>
      <c r="J2301" s="11">
        <v>1515.7</v>
      </c>
      <c r="K2301" s="11">
        <v>1515.7</v>
      </c>
      <c r="L2301" s="35">
        <v>69</v>
      </c>
      <c r="M2301" s="11">
        <f t="shared" si="333"/>
        <v>2526569.2000000002</v>
      </c>
      <c r="N2301" s="11"/>
      <c r="O2301" s="6"/>
      <c r="P2301" s="11"/>
      <c r="Q2301" s="11">
        <f t="shared" si="345"/>
        <v>2526569.2000000002</v>
      </c>
      <c r="R2301" s="11">
        <f>1526936+914560</f>
        <v>2441496</v>
      </c>
      <c r="S2301" s="35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74">
        <v>85073.2</v>
      </c>
      <c r="AG2301" s="29" t="s">
        <v>2337</v>
      </c>
      <c r="AH2301" s="118"/>
      <c r="AI2301" s="95"/>
      <c r="AJ2301" s="182" t="s">
        <v>1409</v>
      </c>
      <c r="AK2301" s="182"/>
      <c r="AL2301" s="182"/>
      <c r="AM2301" s="182"/>
      <c r="AN2301" s="182"/>
      <c r="AO2301" s="70">
        <f>MAX(AO$26:AO2300)+1</f>
        <v>2190</v>
      </c>
      <c r="AP2301" s="70" t="s">
        <v>142</v>
      </c>
      <c r="AQ2301" s="70" t="str">
        <f t="shared" si="346"/>
        <v>2190.</v>
      </c>
      <c r="AS2301" s="70"/>
      <c r="AV2301" s="114"/>
    </row>
    <row r="2302" spans="1:48" ht="22.5" customHeight="1" x14ac:dyDescent="0.25">
      <c r="A2302" s="93" t="str">
        <f t="shared" si="344"/>
        <v>2191.</v>
      </c>
      <c r="B2302" s="93">
        <v>4335</v>
      </c>
      <c r="C2302" s="220" t="s">
        <v>2187</v>
      </c>
      <c r="D2302" s="4">
        <v>1954</v>
      </c>
      <c r="E2302" s="9" t="s">
        <v>23</v>
      </c>
      <c r="F2302" s="4" t="s">
        <v>24</v>
      </c>
      <c r="G2302" s="10">
        <v>2</v>
      </c>
      <c r="H2302" s="10">
        <v>1</v>
      </c>
      <c r="I2302" s="11">
        <v>544.1</v>
      </c>
      <c r="J2302" s="11">
        <v>507</v>
      </c>
      <c r="K2302" s="11">
        <v>507</v>
      </c>
      <c r="L2302" s="35">
        <v>25</v>
      </c>
      <c r="M2302" s="11">
        <f t="shared" si="333"/>
        <v>1421350</v>
      </c>
      <c r="N2302" s="11"/>
      <c r="O2302" s="6"/>
      <c r="P2302" s="11"/>
      <c r="Q2302" s="11">
        <f t="shared" si="345"/>
        <v>1421350</v>
      </c>
      <c r="R2302" s="11">
        <v>1421350</v>
      </c>
      <c r="S2302" s="35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74"/>
      <c r="AG2302" s="29" t="s">
        <v>2337</v>
      </c>
      <c r="AH2302" s="118"/>
      <c r="AI2302" s="95"/>
      <c r="AJ2302" s="182" t="s">
        <v>1395</v>
      </c>
      <c r="AK2302" s="182"/>
      <c r="AL2302" s="182"/>
      <c r="AM2302" s="182"/>
      <c r="AN2302" s="182"/>
      <c r="AO2302" s="70">
        <f>MAX(AO$26:AO2301)+1</f>
        <v>2191</v>
      </c>
      <c r="AP2302" s="70" t="s">
        <v>142</v>
      </c>
      <c r="AQ2302" s="70" t="str">
        <f t="shared" si="346"/>
        <v>2191.</v>
      </c>
      <c r="AS2302" s="70"/>
      <c r="AV2302" s="114"/>
    </row>
    <row r="2303" spans="1:48" ht="22.5" customHeight="1" x14ac:dyDescent="0.25">
      <c r="A2303" s="93" t="str">
        <f t="shared" si="344"/>
        <v>2192.</v>
      </c>
      <c r="B2303" s="93">
        <v>4862</v>
      </c>
      <c r="C2303" s="220" t="s">
        <v>2188</v>
      </c>
      <c r="D2303" s="4">
        <v>1954</v>
      </c>
      <c r="E2303" s="9" t="s">
        <v>23</v>
      </c>
      <c r="F2303" s="4" t="s">
        <v>24</v>
      </c>
      <c r="G2303" s="10">
        <v>2</v>
      </c>
      <c r="H2303" s="10">
        <v>1</v>
      </c>
      <c r="I2303" s="11">
        <v>511.6</v>
      </c>
      <c r="J2303" s="11">
        <v>319.8</v>
      </c>
      <c r="K2303" s="11">
        <v>319.8</v>
      </c>
      <c r="L2303" s="35">
        <v>21</v>
      </c>
      <c r="M2303" s="11">
        <f t="shared" ref="M2303:M2366" si="347">R2303+T2303+V2303+X2303+Z2303+AB2303+AE2303+AF2303</f>
        <v>189912.84</v>
      </c>
      <c r="N2303" s="11"/>
      <c r="O2303" s="6"/>
      <c r="P2303" s="11"/>
      <c r="Q2303" s="11">
        <f t="shared" si="345"/>
        <v>189912.84</v>
      </c>
      <c r="R2303" s="11">
        <v>189912.84</v>
      </c>
      <c r="S2303" s="35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74"/>
      <c r="AG2303" s="29" t="s">
        <v>2337</v>
      </c>
      <c r="AH2303" s="118"/>
      <c r="AI2303" s="95"/>
      <c r="AJ2303" s="182" t="s">
        <v>1396</v>
      </c>
      <c r="AK2303" s="182"/>
      <c r="AL2303" s="182"/>
      <c r="AM2303" s="182"/>
      <c r="AN2303" s="182"/>
      <c r="AO2303" s="70">
        <f>MAX(AO$26:AO2302)+1</f>
        <v>2192</v>
      </c>
      <c r="AP2303" s="70" t="s">
        <v>142</v>
      </c>
      <c r="AQ2303" s="70" t="str">
        <f t="shared" si="346"/>
        <v>2192.</v>
      </c>
      <c r="AS2303" s="70"/>
      <c r="AV2303" s="114"/>
    </row>
    <row r="2304" spans="1:48" ht="22.5" customHeight="1" x14ac:dyDescent="0.25">
      <c r="A2304" s="93" t="str">
        <f t="shared" si="344"/>
        <v>2193.</v>
      </c>
      <c r="B2304" s="93">
        <v>4956</v>
      </c>
      <c r="C2304" s="220" t="s">
        <v>2189</v>
      </c>
      <c r="D2304" s="4">
        <v>1954</v>
      </c>
      <c r="E2304" s="9" t="s">
        <v>23</v>
      </c>
      <c r="F2304" s="4" t="s">
        <v>24</v>
      </c>
      <c r="G2304" s="10">
        <v>2</v>
      </c>
      <c r="H2304" s="10">
        <v>1</v>
      </c>
      <c r="I2304" s="11">
        <v>424</v>
      </c>
      <c r="J2304" s="11">
        <v>386.8</v>
      </c>
      <c r="K2304" s="11">
        <v>386.8</v>
      </c>
      <c r="L2304" s="35">
        <v>20</v>
      </c>
      <c r="M2304" s="11">
        <f t="shared" si="347"/>
        <v>1149263</v>
      </c>
      <c r="N2304" s="11"/>
      <c r="O2304" s="6"/>
      <c r="P2304" s="11"/>
      <c r="Q2304" s="11">
        <f t="shared" si="345"/>
        <v>1149263</v>
      </c>
      <c r="R2304" s="11">
        <v>1149263</v>
      </c>
      <c r="S2304" s="35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74"/>
      <c r="AG2304" s="29" t="s">
        <v>2337</v>
      </c>
      <c r="AH2304" s="118"/>
      <c r="AI2304" s="95"/>
      <c r="AJ2304" s="182" t="s">
        <v>1395</v>
      </c>
      <c r="AK2304" s="182"/>
      <c r="AL2304" s="182"/>
      <c r="AM2304" s="182"/>
      <c r="AN2304" s="182"/>
      <c r="AO2304" s="70">
        <f>MAX(AO$26:AO2303)+1</f>
        <v>2193</v>
      </c>
      <c r="AP2304" s="70" t="s">
        <v>142</v>
      </c>
      <c r="AQ2304" s="70" t="str">
        <f t="shared" si="346"/>
        <v>2193.</v>
      </c>
      <c r="AS2304" s="70"/>
      <c r="AV2304" s="114"/>
    </row>
    <row r="2305" spans="1:48" ht="22.5" customHeight="1" x14ac:dyDescent="0.25">
      <c r="A2305" s="93" t="str">
        <f t="shared" si="344"/>
        <v>2194.</v>
      </c>
      <c r="B2305" s="93">
        <v>4173</v>
      </c>
      <c r="C2305" s="220" t="s">
        <v>2193</v>
      </c>
      <c r="D2305" s="4">
        <v>1955</v>
      </c>
      <c r="E2305" s="9" t="s">
        <v>23</v>
      </c>
      <c r="F2305" s="4" t="s">
        <v>24</v>
      </c>
      <c r="G2305" s="10">
        <v>3</v>
      </c>
      <c r="H2305" s="10">
        <v>3</v>
      </c>
      <c r="I2305" s="11">
        <v>1880.5</v>
      </c>
      <c r="J2305" s="11">
        <v>1498.9</v>
      </c>
      <c r="K2305" s="11">
        <v>1498.9</v>
      </c>
      <c r="L2305" s="35">
        <v>46</v>
      </c>
      <c r="M2305" s="11">
        <f t="shared" si="347"/>
        <v>2022590.16</v>
      </c>
      <c r="N2305" s="11"/>
      <c r="O2305" s="6"/>
      <c r="P2305" s="11"/>
      <c r="Q2305" s="11">
        <f t="shared" si="345"/>
        <v>2022590.16</v>
      </c>
      <c r="R2305" s="11"/>
      <c r="S2305" s="35"/>
      <c r="T2305" s="11"/>
      <c r="U2305" s="11"/>
      <c r="V2305" s="11"/>
      <c r="W2305" s="11"/>
      <c r="X2305" s="11"/>
      <c r="Y2305" s="11">
        <v>1707</v>
      </c>
      <c r="Z2305" s="11">
        <v>2022590.16</v>
      </c>
      <c r="AA2305" s="11"/>
      <c r="AB2305" s="11"/>
      <c r="AC2305" s="11"/>
      <c r="AD2305" s="11"/>
      <c r="AE2305" s="11"/>
      <c r="AF2305" s="74"/>
      <c r="AG2305" s="29" t="s">
        <v>2337</v>
      </c>
      <c r="AH2305" s="118"/>
      <c r="AI2305" s="95"/>
      <c r="AJ2305" s="182"/>
      <c r="AK2305" s="182"/>
      <c r="AL2305" s="182"/>
      <c r="AM2305" s="182"/>
      <c r="AN2305" s="182"/>
      <c r="AO2305" s="70">
        <f>MAX(AO$26:AO2304)+1</f>
        <v>2194</v>
      </c>
      <c r="AP2305" s="70" t="s">
        <v>142</v>
      </c>
      <c r="AQ2305" s="70" t="str">
        <f t="shared" si="346"/>
        <v>2194.</v>
      </c>
      <c r="AS2305" s="70"/>
      <c r="AV2305" s="114"/>
    </row>
    <row r="2306" spans="1:48" ht="22.5" customHeight="1" x14ac:dyDescent="0.25">
      <c r="A2306" s="93" t="str">
        <f t="shared" si="344"/>
        <v>2195.</v>
      </c>
      <c r="B2306" s="93">
        <v>4859</v>
      </c>
      <c r="C2306" s="220" t="s">
        <v>2194</v>
      </c>
      <c r="D2306" s="4">
        <v>1955</v>
      </c>
      <c r="E2306" s="9" t="s">
        <v>23</v>
      </c>
      <c r="F2306" s="4" t="s">
        <v>24</v>
      </c>
      <c r="G2306" s="10">
        <v>2</v>
      </c>
      <c r="H2306" s="10">
        <v>1</v>
      </c>
      <c r="I2306" s="11">
        <v>610.79</v>
      </c>
      <c r="J2306" s="11">
        <v>521.70000000000005</v>
      </c>
      <c r="K2306" s="11">
        <v>521.70000000000005</v>
      </c>
      <c r="L2306" s="35">
        <v>24</v>
      </c>
      <c r="M2306" s="11">
        <f t="shared" si="347"/>
        <v>479198</v>
      </c>
      <c r="N2306" s="11"/>
      <c r="O2306" s="6"/>
      <c r="P2306" s="11"/>
      <c r="Q2306" s="11">
        <f t="shared" si="345"/>
        <v>479198</v>
      </c>
      <c r="R2306" s="11">
        <v>479198</v>
      </c>
      <c r="S2306" s="35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/>
      <c r="AF2306" s="74"/>
      <c r="AG2306" s="29" t="s">
        <v>2337</v>
      </c>
      <c r="AH2306" s="118"/>
      <c r="AI2306" s="95"/>
      <c r="AJ2306" s="182" t="s">
        <v>1395</v>
      </c>
      <c r="AK2306" s="182"/>
      <c r="AL2306" s="182"/>
      <c r="AM2306" s="182"/>
      <c r="AN2306" s="182"/>
      <c r="AO2306" s="70">
        <f>MAX(AO$26:AO2305)+1</f>
        <v>2195</v>
      </c>
      <c r="AP2306" s="70" t="s">
        <v>142</v>
      </c>
      <c r="AQ2306" s="70" t="str">
        <f t="shared" si="346"/>
        <v>2195.</v>
      </c>
      <c r="AS2306" s="70"/>
      <c r="AV2306" s="114"/>
    </row>
    <row r="2307" spans="1:48" ht="22.5" customHeight="1" x14ac:dyDescent="0.25">
      <c r="A2307" s="93" t="str">
        <f t="shared" si="344"/>
        <v>2196.</v>
      </c>
      <c r="B2307" s="93">
        <v>4955</v>
      </c>
      <c r="C2307" s="220" t="s">
        <v>2195</v>
      </c>
      <c r="D2307" s="4">
        <v>1955</v>
      </c>
      <c r="E2307" s="9" t="s">
        <v>23</v>
      </c>
      <c r="F2307" s="4" t="s">
        <v>24</v>
      </c>
      <c r="G2307" s="10">
        <v>2</v>
      </c>
      <c r="H2307" s="10">
        <v>1</v>
      </c>
      <c r="I2307" s="11">
        <v>444.9</v>
      </c>
      <c r="J2307" s="11">
        <v>414.5</v>
      </c>
      <c r="K2307" s="11">
        <v>414.5</v>
      </c>
      <c r="L2307" s="35">
        <v>25</v>
      </c>
      <c r="M2307" s="11">
        <f t="shared" si="347"/>
        <v>702468</v>
      </c>
      <c r="N2307" s="11"/>
      <c r="O2307" s="6"/>
      <c r="P2307" s="11"/>
      <c r="Q2307" s="11">
        <f t="shared" si="345"/>
        <v>702468</v>
      </c>
      <c r="R2307" s="11">
        <v>702468</v>
      </c>
      <c r="S2307" s="35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74"/>
      <c r="AG2307" s="29" t="s">
        <v>2337</v>
      </c>
      <c r="AH2307" s="118"/>
      <c r="AI2307" s="95"/>
      <c r="AJ2307" s="182" t="s">
        <v>1396</v>
      </c>
      <c r="AK2307" s="182"/>
      <c r="AL2307" s="182"/>
      <c r="AM2307" s="182"/>
      <c r="AN2307" s="182"/>
      <c r="AO2307" s="70">
        <f>MAX(AO$26:AO2306)+1</f>
        <v>2196</v>
      </c>
      <c r="AP2307" s="70" t="s">
        <v>142</v>
      </c>
      <c r="AQ2307" s="70" t="str">
        <f t="shared" si="346"/>
        <v>2196.</v>
      </c>
      <c r="AS2307" s="70"/>
      <c r="AV2307" s="114"/>
    </row>
    <row r="2308" spans="1:48" ht="22.5" customHeight="1" x14ac:dyDescent="0.25">
      <c r="A2308" s="93" t="str">
        <f t="shared" si="344"/>
        <v>2197.</v>
      </c>
      <c r="B2308" s="93">
        <v>4501</v>
      </c>
      <c r="C2308" s="220" t="s">
        <v>2196</v>
      </c>
      <c r="D2308" s="4">
        <v>1955</v>
      </c>
      <c r="E2308" s="9" t="s">
        <v>23</v>
      </c>
      <c r="F2308" s="4" t="s">
        <v>24</v>
      </c>
      <c r="G2308" s="10">
        <v>4</v>
      </c>
      <c r="H2308" s="10">
        <v>8</v>
      </c>
      <c r="I2308" s="11">
        <v>5701.9</v>
      </c>
      <c r="J2308" s="11">
        <v>4555.3999999999996</v>
      </c>
      <c r="K2308" s="11">
        <v>4555.3999999999996</v>
      </c>
      <c r="L2308" s="35">
        <v>157</v>
      </c>
      <c r="M2308" s="11">
        <f t="shared" si="347"/>
        <v>9194713.1500000004</v>
      </c>
      <c r="N2308" s="11"/>
      <c r="O2308" s="6"/>
      <c r="P2308" s="11"/>
      <c r="Q2308" s="11">
        <f t="shared" si="345"/>
        <v>9194713.1500000004</v>
      </c>
      <c r="R2308" s="11">
        <v>9194713.1500000004</v>
      </c>
      <c r="S2308" s="35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74"/>
      <c r="AG2308" s="29" t="s">
        <v>2337</v>
      </c>
      <c r="AH2308" s="118"/>
      <c r="AI2308" s="95"/>
      <c r="AJ2308" s="182" t="s">
        <v>1395</v>
      </c>
      <c r="AK2308" s="182"/>
      <c r="AL2308" s="182"/>
      <c r="AM2308" s="182"/>
      <c r="AN2308" s="182"/>
      <c r="AO2308" s="70">
        <f>MAX(AO$26:AO2307)+1</f>
        <v>2197</v>
      </c>
      <c r="AP2308" s="70" t="s">
        <v>142</v>
      </c>
      <c r="AQ2308" s="70" t="str">
        <f t="shared" si="346"/>
        <v>2197.</v>
      </c>
      <c r="AS2308" s="70"/>
      <c r="AV2308" s="114"/>
    </row>
    <row r="2309" spans="1:48" ht="22.5" customHeight="1" x14ac:dyDescent="0.25">
      <c r="A2309" s="93" t="str">
        <f t="shared" si="344"/>
        <v>2198.</v>
      </c>
      <c r="B2309" s="93">
        <v>5209</v>
      </c>
      <c r="C2309" s="220" t="s">
        <v>2197</v>
      </c>
      <c r="D2309" s="4">
        <v>1955</v>
      </c>
      <c r="E2309" s="9" t="s">
        <v>23</v>
      </c>
      <c r="F2309" s="4" t="s">
        <v>24</v>
      </c>
      <c r="G2309" s="10">
        <v>2</v>
      </c>
      <c r="H2309" s="10">
        <v>1</v>
      </c>
      <c r="I2309" s="11">
        <v>271.7</v>
      </c>
      <c r="J2309" s="11">
        <v>181.2</v>
      </c>
      <c r="K2309" s="11">
        <v>181.2</v>
      </c>
      <c r="L2309" s="35">
        <v>22</v>
      </c>
      <c r="M2309" s="11">
        <f t="shared" si="347"/>
        <v>438141.29</v>
      </c>
      <c r="N2309" s="11"/>
      <c r="O2309" s="6"/>
      <c r="P2309" s="11"/>
      <c r="Q2309" s="11">
        <f t="shared" si="345"/>
        <v>438141.29</v>
      </c>
      <c r="R2309" s="11">
        <v>438141.29</v>
      </c>
      <c r="S2309" s="35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74"/>
      <c r="AG2309" s="29" t="s">
        <v>2337</v>
      </c>
      <c r="AH2309" s="118"/>
      <c r="AI2309" s="95"/>
      <c r="AJ2309" s="182" t="s">
        <v>1395</v>
      </c>
      <c r="AK2309" s="182"/>
      <c r="AL2309" s="182"/>
      <c r="AM2309" s="182"/>
      <c r="AN2309" s="182"/>
      <c r="AO2309" s="70">
        <f>MAX(AO$26:AO2308)+1</f>
        <v>2198</v>
      </c>
      <c r="AP2309" s="70" t="s">
        <v>142</v>
      </c>
      <c r="AQ2309" s="70" t="str">
        <f t="shared" si="346"/>
        <v>2198.</v>
      </c>
      <c r="AS2309" s="70"/>
      <c r="AV2309" s="114"/>
    </row>
    <row r="2310" spans="1:48" ht="22.5" customHeight="1" x14ac:dyDescent="0.25">
      <c r="A2310" s="93" t="str">
        <f t="shared" si="344"/>
        <v>2199.</v>
      </c>
      <c r="B2310" s="93">
        <v>4631</v>
      </c>
      <c r="C2310" s="220" t="s">
        <v>1042</v>
      </c>
      <c r="D2310" s="4">
        <v>1956</v>
      </c>
      <c r="E2310" s="9" t="s">
        <v>23</v>
      </c>
      <c r="F2310" s="4" t="s">
        <v>24</v>
      </c>
      <c r="G2310" s="10">
        <v>3</v>
      </c>
      <c r="H2310" s="10">
        <v>4</v>
      </c>
      <c r="I2310" s="11">
        <v>2210.8000000000002</v>
      </c>
      <c r="J2310" s="11">
        <v>1331</v>
      </c>
      <c r="K2310" s="11">
        <v>1331</v>
      </c>
      <c r="L2310" s="35">
        <v>77</v>
      </c>
      <c r="M2310" s="11">
        <f t="shared" si="347"/>
        <v>820655.16</v>
      </c>
      <c r="N2310" s="11"/>
      <c r="O2310" s="6"/>
      <c r="P2310" s="11"/>
      <c r="Q2310" s="11">
        <f t="shared" si="345"/>
        <v>820655.16</v>
      </c>
      <c r="R2310" s="11">
        <v>820655.16</v>
      </c>
      <c r="S2310" s="35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74"/>
      <c r="AG2310" s="29" t="s">
        <v>2337</v>
      </c>
      <c r="AH2310" s="118"/>
      <c r="AI2310" s="95"/>
      <c r="AJ2310" s="182" t="s">
        <v>1396</v>
      </c>
      <c r="AK2310" s="182"/>
      <c r="AL2310" s="182"/>
      <c r="AM2310" s="182"/>
      <c r="AN2310" s="182"/>
      <c r="AO2310" s="70">
        <f>MAX(AO$26:AO2309)+1</f>
        <v>2199</v>
      </c>
      <c r="AP2310" s="70" t="s">
        <v>142</v>
      </c>
      <c r="AQ2310" s="70" t="str">
        <f t="shared" si="346"/>
        <v>2199.</v>
      </c>
      <c r="AS2310" s="70"/>
      <c r="AV2310" s="114"/>
    </row>
    <row r="2311" spans="1:48" ht="22.5" customHeight="1" x14ac:dyDescent="0.25">
      <c r="A2311" s="93" t="str">
        <f t="shared" si="344"/>
        <v>2200.</v>
      </c>
      <c r="B2311" s="93">
        <v>5210</v>
      </c>
      <c r="C2311" s="220" t="s">
        <v>2199</v>
      </c>
      <c r="D2311" s="4">
        <v>1956</v>
      </c>
      <c r="E2311" s="9" t="s">
        <v>23</v>
      </c>
      <c r="F2311" s="4" t="s">
        <v>24</v>
      </c>
      <c r="G2311" s="10">
        <v>2</v>
      </c>
      <c r="H2311" s="10">
        <v>2</v>
      </c>
      <c r="I2311" s="11">
        <v>386.5</v>
      </c>
      <c r="J2311" s="11">
        <v>267.89999999999998</v>
      </c>
      <c r="K2311" s="11">
        <v>267.89999999999998</v>
      </c>
      <c r="L2311" s="35">
        <v>19</v>
      </c>
      <c r="M2311" s="11">
        <f t="shared" si="347"/>
        <v>404050.17000000004</v>
      </c>
      <c r="N2311" s="11"/>
      <c r="O2311" s="6"/>
      <c r="P2311" s="11"/>
      <c r="Q2311" s="11">
        <f t="shared" si="345"/>
        <v>404050.17000000004</v>
      </c>
      <c r="R2311" s="11">
        <v>143482.17000000001</v>
      </c>
      <c r="S2311" s="35"/>
      <c r="T2311" s="11"/>
      <c r="U2311" s="11">
        <v>82.72</v>
      </c>
      <c r="V2311" s="11">
        <v>260568</v>
      </c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74"/>
      <c r="AG2311" s="29" t="s">
        <v>2337</v>
      </c>
      <c r="AH2311" s="118"/>
      <c r="AI2311" s="95"/>
      <c r="AJ2311" s="182" t="s">
        <v>1396</v>
      </c>
      <c r="AK2311" s="182"/>
      <c r="AL2311" s="182"/>
      <c r="AM2311" s="182"/>
      <c r="AN2311" s="182"/>
      <c r="AO2311" s="70">
        <f>MAX(AO$26:AO2310)+1</f>
        <v>2200</v>
      </c>
      <c r="AP2311" s="70" t="s">
        <v>142</v>
      </c>
      <c r="AQ2311" s="70" t="str">
        <f t="shared" si="346"/>
        <v>2200.</v>
      </c>
      <c r="AS2311" s="70"/>
      <c r="AV2311" s="114"/>
    </row>
    <row r="2312" spans="1:48" ht="22.5" customHeight="1" x14ac:dyDescent="0.25">
      <c r="A2312" s="93" t="str">
        <f t="shared" si="344"/>
        <v>2201.</v>
      </c>
      <c r="B2312" s="93">
        <v>4352</v>
      </c>
      <c r="C2312" s="220" t="s">
        <v>2200</v>
      </c>
      <c r="D2312" s="4">
        <v>1957</v>
      </c>
      <c r="E2312" s="9" t="s">
        <v>23</v>
      </c>
      <c r="F2312" s="4" t="s">
        <v>24</v>
      </c>
      <c r="G2312" s="10">
        <v>4</v>
      </c>
      <c r="H2312" s="10">
        <v>1</v>
      </c>
      <c r="I2312" s="11">
        <v>3491.8</v>
      </c>
      <c r="J2312" s="11">
        <v>3113.6</v>
      </c>
      <c r="K2312" s="11">
        <v>1880.9</v>
      </c>
      <c r="L2312" s="35">
        <v>40</v>
      </c>
      <c r="M2312" s="11">
        <f t="shared" si="347"/>
        <v>3454494.2399999998</v>
      </c>
      <c r="N2312" s="11"/>
      <c r="O2312" s="6"/>
      <c r="P2312" s="11"/>
      <c r="Q2312" s="11">
        <f t="shared" si="345"/>
        <v>3454494.2399999998</v>
      </c>
      <c r="R2312" s="11"/>
      <c r="S2312" s="35"/>
      <c r="T2312" s="11"/>
      <c r="U2312" s="11">
        <v>973.92</v>
      </c>
      <c r="V2312" s="11">
        <v>3454494.2399999998</v>
      </c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74"/>
      <c r="AG2312" s="29" t="s">
        <v>2337</v>
      </c>
      <c r="AH2312" s="118"/>
      <c r="AI2312" s="95"/>
      <c r="AJ2312" s="182"/>
      <c r="AK2312" s="182"/>
      <c r="AL2312" s="182"/>
      <c r="AM2312" s="182"/>
      <c r="AN2312" s="182"/>
      <c r="AO2312" s="70">
        <f>MAX(AO$26:AO2311)+1</f>
        <v>2201</v>
      </c>
      <c r="AP2312" s="70" t="s">
        <v>142</v>
      </c>
      <c r="AQ2312" s="70" t="str">
        <f t="shared" si="346"/>
        <v>2201.</v>
      </c>
      <c r="AS2312" s="70"/>
      <c r="AV2312" s="114"/>
    </row>
    <row r="2313" spans="1:48" ht="22.5" customHeight="1" x14ac:dyDescent="0.25">
      <c r="A2313" s="93" t="str">
        <f t="shared" si="344"/>
        <v>2202.</v>
      </c>
      <c r="B2313" s="93">
        <v>4865</v>
      </c>
      <c r="C2313" s="220" t="s">
        <v>2201</v>
      </c>
      <c r="D2313" s="4">
        <v>1957</v>
      </c>
      <c r="E2313" s="9" t="s">
        <v>23</v>
      </c>
      <c r="F2313" s="4" t="s">
        <v>24</v>
      </c>
      <c r="G2313" s="10">
        <v>2</v>
      </c>
      <c r="H2313" s="10">
        <v>1</v>
      </c>
      <c r="I2313" s="11">
        <v>394.2</v>
      </c>
      <c r="J2313" s="11">
        <v>266.2</v>
      </c>
      <c r="K2313" s="11">
        <v>266.2</v>
      </c>
      <c r="L2313" s="35">
        <v>15</v>
      </c>
      <c r="M2313" s="11">
        <f t="shared" si="347"/>
        <v>828415.69</v>
      </c>
      <c r="N2313" s="11"/>
      <c r="O2313" s="6"/>
      <c r="P2313" s="11"/>
      <c r="Q2313" s="11">
        <f t="shared" si="345"/>
        <v>828415.69</v>
      </c>
      <c r="R2313" s="11">
        <f>635668.33+192747.36</f>
        <v>828415.69</v>
      </c>
      <c r="S2313" s="35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74"/>
      <c r="AG2313" s="29" t="s">
        <v>2337</v>
      </c>
      <c r="AH2313" s="118"/>
      <c r="AI2313" s="95"/>
      <c r="AJ2313" s="182" t="s">
        <v>1401</v>
      </c>
      <c r="AK2313" s="182"/>
      <c r="AL2313" s="182"/>
      <c r="AM2313" s="182"/>
      <c r="AN2313" s="182"/>
      <c r="AO2313" s="70">
        <f>MAX(AO$26:AO2312)+1</f>
        <v>2202</v>
      </c>
      <c r="AP2313" s="70" t="s">
        <v>142</v>
      </c>
      <c r="AQ2313" s="70" t="str">
        <f t="shared" si="346"/>
        <v>2202.</v>
      </c>
      <c r="AS2313" s="70"/>
      <c r="AV2313" s="114"/>
    </row>
    <row r="2314" spans="1:48" ht="22.5" customHeight="1" x14ac:dyDescent="0.25">
      <c r="A2314" s="93" t="str">
        <f t="shared" si="344"/>
        <v>2203.</v>
      </c>
      <c r="B2314" s="93">
        <v>4950</v>
      </c>
      <c r="C2314" s="220" t="s">
        <v>2202</v>
      </c>
      <c r="D2314" s="4">
        <v>1957</v>
      </c>
      <c r="E2314" s="9" t="s">
        <v>23</v>
      </c>
      <c r="F2314" s="4" t="s">
        <v>24</v>
      </c>
      <c r="G2314" s="10">
        <v>2</v>
      </c>
      <c r="H2314" s="10">
        <v>1</v>
      </c>
      <c r="I2314" s="11">
        <v>454.34</v>
      </c>
      <c r="J2314" s="11">
        <v>417.14</v>
      </c>
      <c r="K2314" s="11">
        <v>417.14</v>
      </c>
      <c r="L2314" s="35">
        <v>22</v>
      </c>
      <c r="M2314" s="11">
        <f t="shared" si="347"/>
        <v>419742</v>
      </c>
      <c r="N2314" s="11"/>
      <c r="O2314" s="6"/>
      <c r="P2314" s="11"/>
      <c r="Q2314" s="11">
        <f t="shared" si="345"/>
        <v>419742</v>
      </c>
      <c r="R2314" s="11">
        <f>166374+253368</f>
        <v>419742</v>
      </c>
      <c r="S2314" s="35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74"/>
      <c r="AG2314" s="29" t="s">
        <v>2337</v>
      </c>
      <c r="AH2314" s="118"/>
      <c r="AI2314" s="95"/>
      <c r="AJ2314" s="182" t="s">
        <v>1394</v>
      </c>
      <c r="AK2314" s="182"/>
      <c r="AL2314" s="182"/>
      <c r="AM2314" s="182"/>
      <c r="AN2314" s="182"/>
      <c r="AO2314" s="70">
        <f>MAX(AO$26:AO2313)+1</f>
        <v>2203</v>
      </c>
      <c r="AP2314" s="70" t="s">
        <v>142</v>
      </c>
      <c r="AQ2314" s="70" t="str">
        <f t="shared" si="346"/>
        <v>2203.</v>
      </c>
      <c r="AS2314" s="70"/>
      <c r="AV2314" s="114"/>
    </row>
    <row r="2315" spans="1:48" ht="22.5" customHeight="1" x14ac:dyDescent="0.25">
      <c r="A2315" s="93" t="str">
        <f t="shared" si="344"/>
        <v>2204.</v>
      </c>
      <c r="B2315" s="93">
        <v>4951</v>
      </c>
      <c r="C2315" s="220" t="s">
        <v>2203</v>
      </c>
      <c r="D2315" s="4">
        <v>1957</v>
      </c>
      <c r="E2315" s="9" t="s">
        <v>23</v>
      </c>
      <c r="F2315" s="4" t="s">
        <v>24</v>
      </c>
      <c r="G2315" s="10">
        <v>2</v>
      </c>
      <c r="H2315" s="10">
        <v>1</v>
      </c>
      <c r="I2315" s="11">
        <v>457.21</v>
      </c>
      <c r="J2315" s="11">
        <v>417.6</v>
      </c>
      <c r="K2315" s="11">
        <v>417.6</v>
      </c>
      <c r="L2315" s="35">
        <v>18</v>
      </c>
      <c r="M2315" s="11">
        <f t="shared" si="347"/>
        <v>419742</v>
      </c>
      <c r="N2315" s="11"/>
      <c r="O2315" s="6"/>
      <c r="P2315" s="11"/>
      <c r="Q2315" s="11">
        <f t="shared" si="345"/>
        <v>419742</v>
      </c>
      <c r="R2315" s="11">
        <f>166374+253368</f>
        <v>419742</v>
      </c>
      <c r="S2315" s="35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74"/>
      <c r="AG2315" s="29" t="s">
        <v>2337</v>
      </c>
      <c r="AH2315" s="118"/>
      <c r="AI2315" s="95"/>
      <c r="AJ2315" s="182" t="s">
        <v>1394</v>
      </c>
      <c r="AK2315" s="182"/>
      <c r="AL2315" s="182"/>
      <c r="AM2315" s="182"/>
      <c r="AN2315" s="182"/>
      <c r="AO2315" s="70">
        <f>MAX(AO$26:AO2314)+1</f>
        <v>2204</v>
      </c>
      <c r="AP2315" s="70" t="s">
        <v>142</v>
      </c>
      <c r="AQ2315" s="70" t="str">
        <f t="shared" si="346"/>
        <v>2204.</v>
      </c>
      <c r="AS2315" s="70"/>
      <c r="AV2315" s="114"/>
    </row>
    <row r="2316" spans="1:48" ht="22.5" customHeight="1" x14ac:dyDescent="0.25">
      <c r="A2316" s="93" t="str">
        <f t="shared" si="344"/>
        <v>2205.</v>
      </c>
      <c r="B2316" s="93">
        <v>4962</v>
      </c>
      <c r="C2316" s="220" t="s">
        <v>2204</v>
      </c>
      <c r="D2316" s="4">
        <v>1957</v>
      </c>
      <c r="E2316" s="9" t="s">
        <v>23</v>
      </c>
      <c r="F2316" s="4" t="s">
        <v>24</v>
      </c>
      <c r="G2316" s="10">
        <v>2</v>
      </c>
      <c r="H2316" s="10">
        <v>1</v>
      </c>
      <c r="I2316" s="11">
        <v>455</v>
      </c>
      <c r="J2316" s="11">
        <v>413.2</v>
      </c>
      <c r="K2316" s="11">
        <v>413.2</v>
      </c>
      <c r="L2316" s="35">
        <v>20</v>
      </c>
      <c r="M2316" s="11">
        <f t="shared" si="347"/>
        <v>1402631</v>
      </c>
      <c r="N2316" s="11"/>
      <c r="O2316" s="6"/>
      <c r="P2316" s="11"/>
      <c r="Q2316" s="11">
        <f t="shared" si="345"/>
        <v>1402631</v>
      </c>
      <c r="R2316" s="11">
        <f>1149263+253368</f>
        <v>1402631</v>
      </c>
      <c r="S2316" s="35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74"/>
      <c r="AG2316" s="29" t="s">
        <v>2337</v>
      </c>
      <c r="AH2316" s="118"/>
      <c r="AI2316" s="95"/>
      <c r="AJ2316" s="182" t="s">
        <v>1401</v>
      </c>
      <c r="AK2316" s="182"/>
      <c r="AL2316" s="182"/>
      <c r="AM2316" s="182"/>
      <c r="AN2316" s="182"/>
      <c r="AO2316" s="70">
        <f>MAX(AO$26:AO2315)+1</f>
        <v>2205</v>
      </c>
      <c r="AP2316" s="70" t="s">
        <v>142</v>
      </c>
      <c r="AQ2316" s="70" t="str">
        <f t="shared" si="346"/>
        <v>2205.</v>
      </c>
      <c r="AS2316" s="70"/>
      <c r="AV2316" s="114"/>
    </row>
    <row r="2317" spans="1:48" ht="22.5" customHeight="1" x14ac:dyDescent="0.25">
      <c r="A2317" s="93" t="str">
        <f t="shared" si="344"/>
        <v>2206.</v>
      </c>
      <c r="B2317" s="93">
        <v>5211</v>
      </c>
      <c r="C2317" s="220" t="s">
        <v>2205</v>
      </c>
      <c r="D2317" s="4">
        <v>1957</v>
      </c>
      <c r="E2317" s="9" t="s">
        <v>23</v>
      </c>
      <c r="F2317" s="4" t="s">
        <v>24</v>
      </c>
      <c r="G2317" s="10">
        <v>2</v>
      </c>
      <c r="H2317" s="10">
        <v>1</v>
      </c>
      <c r="I2317" s="11">
        <v>393.4</v>
      </c>
      <c r="J2317" s="11">
        <v>393.4</v>
      </c>
      <c r="K2317" s="11">
        <v>393.4</v>
      </c>
      <c r="L2317" s="35">
        <v>18</v>
      </c>
      <c r="M2317" s="11">
        <f t="shared" si="347"/>
        <v>634368.81000000006</v>
      </c>
      <c r="N2317" s="11"/>
      <c r="O2317" s="6"/>
      <c r="P2317" s="11"/>
      <c r="Q2317" s="11">
        <f t="shared" si="345"/>
        <v>634368.81000000006</v>
      </c>
      <c r="R2317" s="11">
        <v>634368.81000000006</v>
      </c>
      <c r="S2317" s="35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74"/>
      <c r="AG2317" s="29" t="s">
        <v>2337</v>
      </c>
      <c r="AH2317" s="118"/>
      <c r="AI2317" s="95"/>
      <c r="AJ2317" s="182" t="s">
        <v>1395</v>
      </c>
      <c r="AK2317" s="182"/>
      <c r="AL2317" s="182"/>
      <c r="AM2317" s="182"/>
      <c r="AN2317" s="182"/>
      <c r="AO2317" s="70">
        <f>MAX(AO$26:AO2316)+1</f>
        <v>2206</v>
      </c>
      <c r="AP2317" s="70" t="s">
        <v>142</v>
      </c>
      <c r="AQ2317" s="70" t="str">
        <f t="shared" si="346"/>
        <v>2206.</v>
      </c>
      <c r="AS2317" s="70"/>
      <c r="AV2317" s="114"/>
    </row>
    <row r="2318" spans="1:48" ht="22.5" customHeight="1" x14ac:dyDescent="0.25">
      <c r="A2318" s="93" t="str">
        <f t="shared" si="344"/>
        <v>2207.</v>
      </c>
      <c r="B2318" s="93">
        <v>4449</v>
      </c>
      <c r="C2318" s="220" t="s">
        <v>2207</v>
      </c>
      <c r="D2318" s="4">
        <v>1958</v>
      </c>
      <c r="E2318" s="9" t="s">
        <v>23</v>
      </c>
      <c r="F2318" s="4" t="s">
        <v>24</v>
      </c>
      <c r="G2318" s="10">
        <v>2</v>
      </c>
      <c r="H2318" s="10">
        <v>1</v>
      </c>
      <c r="I2318" s="11">
        <v>439.9</v>
      </c>
      <c r="J2318" s="11">
        <v>439.9</v>
      </c>
      <c r="K2318" s="11">
        <v>439.9</v>
      </c>
      <c r="L2318" s="35">
        <v>19</v>
      </c>
      <c r="M2318" s="11">
        <f t="shared" si="347"/>
        <v>197064</v>
      </c>
      <c r="N2318" s="11"/>
      <c r="O2318" s="6"/>
      <c r="P2318" s="11"/>
      <c r="Q2318" s="11">
        <f t="shared" si="345"/>
        <v>197064</v>
      </c>
      <c r="R2318" s="11">
        <v>197064</v>
      </c>
      <c r="S2318" s="35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74"/>
      <c r="AG2318" s="29" t="s">
        <v>2337</v>
      </c>
      <c r="AH2318" s="118"/>
      <c r="AI2318" s="95"/>
      <c r="AJ2318" s="182" t="s">
        <v>1405</v>
      </c>
      <c r="AK2318" s="182"/>
      <c r="AL2318" s="182"/>
      <c r="AM2318" s="182"/>
      <c r="AN2318" s="182"/>
      <c r="AO2318" s="70">
        <f>MAX(AO$26:AO2317)+1</f>
        <v>2207</v>
      </c>
      <c r="AP2318" s="70" t="s">
        <v>142</v>
      </c>
      <c r="AQ2318" s="70" t="str">
        <f t="shared" si="346"/>
        <v>2207.</v>
      </c>
      <c r="AS2318" s="70"/>
      <c r="AV2318" s="114"/>
    </row>
    <row r="2319" spans="1:48" ht="22.5" customHeight="1" x14ac:dyDescent="0.25">
      <c r="A2319" s="93" t="str">
        <f t="shared" si="344"/>
        <v>2208.</v>
      </c>
      <c r="B2319" s="93">
        <v>4851</v>
      </c>
      <c r="C2319" s="220" t="s">
        <v>2209</v>
      </c>
      <c r="D2319" s="4">
        <v>1958</v>
      </c>
      <c r="E2319" s="9" t="s">
        <v>23</v>
      </c>
      <c r="F2319" s="4" t="s">
        <v>24</v>
      </c>
      <c r="G2319" s="10">
        <v>2</v>
      </c>
      <c r="H2319" s="10">
        <v>1</v>
      </c>
      <c r="I2319" s="11">
        <v>405</v>
      </c>
      <c r="J2319" s="11">
        <v>269.7</v>
      </c>
      <c r="K2319" s="11">
        <v>269.7</v>
      </c>
      <c r="L2319" s="35">
        <v>32</v>
      </c>
      <c r="M2319" s="11">
        <f t="shared" si="347"/>
        <v>150321.99</v>
      </c>
      <c r="N2319" s="11"/>
      <c r="O2319" s="6"/>
      <c r="P2319" s="11"/>
      <c r="Q2319" s="11">
        <f t="shared" si="345"/>
        <v>150321.99</v>
      </c>
      <c r="R2319" s="11">
        <v>150321.99</v>
      </c>
      <c r="S2319" s="35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74"/>
      <c r="AG2319" s="29" t="s">
        <v>2337</v>
      </c>
      <c r="AH2319" s="118"/>
      <c r="AI2319" s="95"/>
      <c r="AJ2319" s="182" t="s">
        <v>1396</v>
      </c>
      <c r="AK2319" s="182"/>
      <c r="AL2319" s="182"/>
      <c r="AM2319" s="182"/>
      <c r="AN2319" s="182"/>
      <c r="AO2319" s="70">
        <f>MAX(AO$26:AO2318)+1</f>
        <v>2208</v>
      </c>
      <c r="AP2319" s="70" t="s">
        <v>142</v>
      </c>
      <c r="AQ2319" s="70" t="str">
        <f t="shared" si="346"/>
        <v>2208.</v>
      </c>
      <c r="AS2319" s="70"/>
      <c r="AV2319" s="114"/>
    </row>
    <row r="2320" spans="1:48" ht="22.5" customHeight="1" x14ac:dyDescent="0.25">
      <c r="A2320" s="93" t="str">
        <f t="shared" si="344"/>
        <v>2209.</v>
      </c>
      <c r="B2320" s="93">
        <v>4852</v>
      </c>
      <c r="C2320" s="220" t="s">
        <v>2210</v>
      </c>
      <c r="D2320" s="4">
        <v>1958</v>
      </c>
      <c r="E2320" s="9" t="s">
        <v>23</v>
      </c>
      <c r="F2320" s="4" t="s">
        <v>24</v>
      </c>
      <c r="G2320" s="10">
        <v>2</v>
      </c>
      <c r="H2320" s="10">
        <v>1</v>
      </c>
      <c r="I2320" s="11">
        <v>458.8</v>
      </c>
      <c r="J2320" s="11">
        <v>286.60000000000002</v>
      </c>
      <c r="K2320" s="11">
        <v>286.60000000000002</v>
      </c>
      <c r="L2320" s="35">
        <v>18</v>
      </c>
      <c r="M2320" s="11">
        <f t="shared" si="347"/>
        <v>910150.65999999992</v>
      </c>
      <c r="N2320" s="11"/>
      <c r="O2320" s="6"/>
      <c r="P2320" s="11"/>
      <c r="Q2320" s="11">
        <f t="shared" si="345"/>
        <v>910150.65999999992</v>
      </c>
      <c r="R2320" s="11">
        <f>170317.68+739832.98</f>
        <v>910150.65999999992</v>
      </c>
      <c r="S2320" s="35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74"/>
      <c r="AG2320" s="29" t="s">
        <v>2337</v>
      </c>
      <c r="AH2320" s="118"/>
      <c r="AI2320" s="95"/>
      <c r="AJ2320" s="182" t="s">
        <v>1562</v>
      </c>
      <c r="AK2320" s="182"/>
      <c r="AL2320" s="182"/>
      <c r="AM2320" s="182"/>
      <c r="AN2320" s="182"/>
      <c r="AO2320" s="70">
        <f>MAX(AO$26:AO2319)+1</f>
        <v>2209</v>
      </c>
      <c r="AP2320" s="70" t="s">
        <v>142</v>
      </c>
      <c r="AQ2320" s="70" t="str">
        <f t="shared" si="346"/>
        <v>2209.</v>
      </c>
      <c r="AS2320" s="70"/>
      <c r="AV2320" s="114"/>
    </row>
    <row r="2321" spans="1:48" ht="22.5" customHeight="1" x14ac:dyDescent="0.25">
      <c r="A2321" s="93" t="str">
        <f t="shared" ref="A2321:A2341" si="348">AQ2321</f>
        <v>2210.</v>
      </c>
      <c r="B2321" s="93">
        <v>4961</v>
      </c>
      <c r="C2321" s="220" t="s">
        <v>2211</v>
      </c>
      <c r="D2321" s="4">
        <v>1958</v>
      </c>
      <c r="E2321" s="9" t="s">
        <v>23</v>
      </c>
      <c r="F2321" s="4" t="s">
        <v>24</v>
      </c>
      <c r="G2321" s="10">
        <v>2</v>
      </c>
      <c r="H2321" s="10">
        <v>1</v>
      </c>
      <c r="I2321" s="11">
        <v>447.87</v>
      </c>
      <c r="J2321" s="11">
        <v>410.9</v>
      </c>
      <c r="K2321" s="11">
        <v>410.9</v>
      </c>
      <c r="L2321" s="35">
        <v>25</v>
      </c>
      <c r="M2321" s="11">
        <f t="shared" si="347"/>
        <v>166374</v>
      </c>
      <c r="N2321" s="11"/>
      <c r="O2321" s="6"/>
      <c r="P2321" s="11"/>
      <c r="Q2321" s="11">
        <f t="shared" ref="Q2321:Q2341" si="349">M2321</f>
        <v>166374</v>
      </c>
      <c r="R2321" s="11">
        <v>166374</v>
      </c>
      <c r="S2321" s="35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74"/>
      <c r="AG2321" s="29" t="s">
        <v>2337</v>
      </c>
      <c r="AH2321" s="118"/>
      <c r="AI2321" s="95"/>
      <c r="AJ2321" s="182" t="s">
        <v>1396</v>
      </c>
      <c r="AK2321" s="182"/>
      <c r="AL2321" s="182"/>
      <c r="AM2321" s="182"/>
      <c r="AN2321" s="182"/>
      <c r="AO2321" s="70">
        <f>MAX(AO$26:AO2320)+1</f>
        <v>2210</v>
      </c>
      <c r="AP2321" s="70" t="s">
        <v>142</v>
      </c>
      <c r="AQ2321" s="70" t="str">
        <f t="shared" ref="AQ2321:AQ2341" si="350">CONCATENATE(AO2321,AP2321)</f>
        <v>2210.</v>
      </c>
      <c r="AS2321" s="70"/>
      <c r="AV2321" s="114"/>
    </row>
    <row r="2322" spans="1:48" ht="22.5" customHeight="1" x14ac:dyDescent="0.25">
      <c r="A2322" s="93" t="str">
        <f t="shared" si="348"/>
        <v>2211.</v>
      </c>
      <c r="B2322" s="93">
        <v>4306</v>
      </c>
      <c r="C2322" s="220" t="s">
        <v>2212</v>
      </c>
      <c r="D2322" s="4">
        <v>1958</v>
      </c>
      <c r="E2322" s="9" t="s">
        <v>23</v>
      </c>
      <c r="F2322" s="4" t="s">
        <v>24</v>
      </c>
      <c r="G2322" s="10">
        <v>2</v>
      </c>
      <c r="H2322" s="10">
        <v>1</v>
      </c>
      <c r="I2322" s="11">
        <v>396.8</v>
      </c>
      <c r="J2322" s="11">
        <v>396.8</v>
      </c>
      <c r="K2322" s="11">
        <v>396.8</v>
      </c>
      <c r="L2322" s="35">
        <v>28</v>
      </c>
      <c r="M2322" s="11">
        <f t="shared" si="347"/>
        <v>419742</v>
      </c>
      <c r="N2322" s="11"/>
      <c r="O2322" s="6"/>
      <c r="P2322" s="11"/>
      <c r="Q2322" s="11">
        <f t="shared" si="349"/>
        <v>419742</v>
      </c>
      <c r="R2322" s="11">
        <f>166374+253368</f>
        <v>419742</v>
      </c>
      <c r="S2322" s="35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74"/>
      <c r="AG2322" s="29" t="s">
        <v>2337</v>
      </c>
      <c r="AH2322" s="118"/>
      <c r="AI2322" s="95"/>
      <c r="AJ2322" s="182" t="s">
        <v>1394</v>
      </c>
      <c r="AK2322" s="182"/>
      <c r="AL2322" s="182"/>
      <c r="AM2322" s="182"/>
      <c r="AN2322" s="182"/>
      <c r="AO2322" s="70">
        <f>MAX(AO$26:AO2321)+1</f>
        <v>2211</v>
      </c>
      <c r="AP2322" s="70" t="s">
        <v>142</v>
      </c>
      <c r="AQ2322" s="70" t="str">
        <f t="shared" si="350"/>
        <v>2211.</v>
      </c>
      <c r="AS2322" s="70"/>
      <c r="AV2322" s="114"/>
    </row>
    <row r="2323" spans="1:48" ht="22.5" customHeight="1" x14ac:dyDescent="0.25">
      <c r="A2323" s="93" t="str">
        <f t="shared" si="348"/>
        <v>2212.</v>
      </c>
      <c r="B2323" s="93">
        <v>4175</v>
      </c>
      <c r="C2323" s="220" t="s">
        <v>2213</v>
      </c>
      <c r="D2323" s="4">
        <v>1958</v>
      </c>
      <c r="E2323" s="9" t="s">
        <v>23</v>
      </c>
      <c r="F2323" s="4" t="s">
        <v>24</v>
      </c>
      <c r="G2323" s="10">
        <v>2</v>
      </c>
      <c r="H2323" s="10">
        <v>2</v>
      </c>
      <c r="I2323" s="11">
        <v>562.70000000000005</v>
      </c>
      <c r="J2323" s="11">
        <v>562.70000000000005</v>
      </c>
      <c r="K2323" s="11">
        <v>562.70000000000005</v>
      </c>
      <c r="L2323" s="35">
        <v>31</v>
      </c>
      <c r="M2323" s="11">
        <f t="shared" si="347"/>
        <v>389436</v>
      </c>
      <c r="N2323" s="11"/>
      <c r="O2323" s="6"/>
      <c r="P2323" s="11"/>
      <c r="Q2323" s="11">
        <f t="shared" si="349"/>
        <v>389436</v>
      </c>
      <c r="R2323" s="11">
        <v>389436</v>
      </c>
      <c r="S2323" s="35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74"/>
      <c r="AG2323" s="29" t="s">
        <v>2337</v>
      </c>
      <c r="AH2323" s="118"/>
      <c r="AI2323" s="95"/>
      <c r="AJ2323" s="182" t="s">
        <v>1405</v>
      </c>
      <c r="AK2323" s="182"/>
      <c r="AL2323" s="182"/>
      <c r="AM2323" s="182"/>
      <c r="AN2323" s="182"/>
      <c r="AO2323" s="70">
        <f>MAX(AO$26:AO2322)+1</f>
        <v>2212</v>
      </c>
      <c r="AP2323" s="70" t="s">
        <v>142</v>
      </c>
      <c r="AQ2323" s="70" t="str">
        <f t="shared" si="350"/>
        <v>2212.</v>
      </c>
      <c r="AS2323" s="70"/>
      <c r="AV2323" s="114"/>
    </row>
    <row r="2324" spans="1:48" ht="22.5" customHeight="1" x14ac:dyDescent="0.25">
      <c r="A2324" s="93" t="str">
        <f t="shared" si="348"/>
        <v>2213.</v>
      </c>
      <c r="B2324" s="93">
        <v>4642</v>
      </c>
      <c r="C2324" s="220" t="s">
        <v>2215</v>
      </c>
      <c r="D2324" s="4">
        <v>1959</v>
      </c>
      <c r="E2324" s="9" t="s">
        <v>23</v>
      </c>
      <c r="F2324" s="4" t="s">
        <v>24</v>
      </c>
      <c r="G2324" s="10">
        <v>2</v>
      </c>
      <c r="H2324" s="10">
        <v>1</v>
      </c>
      <c r="I2324" s="11">
        <v>393.2</v>
      </c>
      <c r="J2324" s="11">
        <v>255.5</v>
      </c>
      <c r="K2324" s="11">
        <v>255.5</v>
      </c>
      <c r="L2324" s="35">
        <v>17</v>
      </c>
      <c r="M2324" s="11">
        <f t="shared" si="347"/>
        <v>207645.11</v>
      </c>
      <c r="N2324" s="11"/>
      <c r="O2324" s="6"/>
      <c r="P2324" s="11"/>
      <c r="Q2324" s="11">
        <f t="shared" si="349"/>
        <v>207645.11</v>
      </c>
      <c r="R2324" s="11"/>
      <c r="S2324" s="35"/>
      <c r="T2324" s="11"/>
      <c r="U2324" s="11"/>
      <c r="V2324" s="11"/>
      <c r="W2324" s="11"/>
      <c r="X2324" s="11"/>
      <c r="Y2324" s="11">
        <v>156.71287075393462</v>
      </c>
      <c r="Z2324" s="11">
        <v>185682.55</v>
      </c>
      <c r="AA2324" s="11">
        <v>17.989144705404357</v>
      </c>
      <c r="AB2324" s="11">
        <v>21962.560000000001</v>
      </c>
      <c r="AC2324" s="11"/>
      <c r="AD2324" s="11"/>
      <c r="AE2324" s="11"/>
      <c r="AF2324" s="74"/>
      <c r="AG2324" s="29" t="s">
        <v>2337</v>
      </c>
      <c r="AH2324" s="118"/>
      <c r="AI2324" s="95"/>
      <c r="AJ2324" s="182"/>
      <c r="AK2324" s="182"/>
      <c r="AL2324" s="182"/>
      <c r="AM2324" s="182"/>
      <c r="AN2324" s="182"/>
      <c r="AO2324" s="70">
        <f>MAX(AO$26:AO2323)+1</f>
        <v>2213</v>
      </c>
      <c r="AP2324" s="70" t="s">
        <v>142</v>
      </c>
      <c r="AQ2324" s="70" t="str">
        <f t="shared" si="350"/>
        <v>2213.</v>
      </c>
      <c r="AS2324" s="70"/>
      <c r="AV2324" s="114"/>
    </row>
    <row r="2325" spans="1:48" ht="22.5" customHeight="1" x14ac:dyDescent="0.25">
      <c r="A2325" s="93" t="str">
        <f t="shared" si="348"/>
        <v>2214.</v>
      </c>
      <c r="B2325" s="93">
        <v>4303</v>
      </c>
      <c r="C2325" s="220" t="s">
        <v>2218</v>
      </c>
      <c r="D2325" s="4">
        <v>1959</v>
      </c>
      <c r="E2325" s="9" t="s">
        <v>23</v>
      </c>
      <c r="F2325" s="4" t="s">
        <v>24</v>
      </c>
      <c r="G2325" s="10">
        <v>2</v>
      </c>
      <c r="H2325" s="10">
        <v>1</v>
      </c>
      <c r="I2325" s="11">
        <v>305.39999999999998</v>
      </c>
      <c r="J2325" s="11">
        <v>280.2</v>
      </c>
      <c r="K2325" s="11">
        <v>280.2</v>
      </c>
      <c r="L2325" s="35">
        <v>19</v>
      </c>
      <c r="M2325" s="11">
        <f t="shared" si="347"/>
        <v>166374</v>
      </c>
      <c r="N2325" s="11"/>
      <c r="O2325" s="6"/>
      <c r="P2325" s="11"/>
      <c r="Q2325" s="11">
        <f t="shared" si="349"/>
        <v>166374</v>
      </c>
      <c r="R2325" s="11">
        <v>166374</v>
      </c>
      <c r="S2325" s="35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74"/>
      <c r="AG2325" s="29" t="s">
        <v>2337</v>
      </c>
      <c r="AH2325" s="118"/>
      <c r="AI2325" s="95"/>
      <c r="AJ2325" s="182" t="s">
        <v>1396</v>
      </c>
      <c r="AK2325" s="182"/>
      <c r="AL2325" s="182"/>
      <c r="AM2325" s="182"/>
      <c r="AN2325" s="182"/>
      <c r="AO2325" s="70">
        <f>MAX(AO$26:AO2324)+1</f>
        <v>2214</v>
      </c>
      <c r="AP2325" s="70" t="s">
        <v>142</v>
      </c>
      <c r="AQ2325" s="70" t="str">
        <f t="shared" si="350"/>
        <v>2214.</v>
      </c>
      <c r="AS2325" s="70"/>
      <c r="AV2325" s="114"/>
    </row>
    <row r="2326" spans="1:48" ht="22.5" customHeight="1" x14ac:dyDescent="0.25">
      <c r="A2326" s="93" t="str">
        <f t="shared" si="348"/>
        <v>2215.</v>
      </c>
      <c r="B2326" s="93">
        <v>4305</v>
      </c>
      <c r="C2326" s="220" t="s">
        <v>2219</v>
      </c>
      <c r="D2326" s="4">
        <v>1959</v>
      </c>
      <c r="E2326" s="9" t="s">
        <v>23</v>
      </c>
      <c r="F2326" s="4" t="s">
        <v>24</v>
      </c>
      <c r="G2326" s="10">
        <v>2</v>
      </c>
      <c r="H2326" s="10">
        <v>1</v>
      </c>
      <c r="I2326" s="11">
        <v>447.3</v>
      </c>
      <c r="J2326" s="11">
        <v>447.3</v>
      </c>
      <c r="K2326" s="11">
        <v>447.3</v>
      </c>
      <c r="L2326" s="35">
        <v>23</v>
      </c>
      <c r="M2326" s="11">
        <f t="shared" si="347"/>
        <v>253368</v>
      </c>
      <c r="N2326" s="11"/>
      <c r="O2326" s="6"/>
      <c r="P2326" s="11"/>
      <c r="Q2326" s="11">
        <f t="shared" si="349"/>
        <v>253368</v>
      </c>
      <c r="R2326" s="11">
        <v>253368</v>
      </c>
      <c r="S2326" s="35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74"/>
      <c r="AG2326" s="29" t="s">
        <v>2337</v>
      </c>
      <c r="AH2326" s="118"/>
      <c r="AI2326" s="95"/>
      <c r="AJ2326" s="182" t="s">
        <v>1405</v>
      </c>
      <c r="AK2326" s="182"/>
      <c r="AL2326" s="182"/>
      <c r="AM2326" s="182"/>
      <c r="AN2326" s="182"/>
      <c r="AO2326" s="70">
        <f>MAX(AO$26:AO2325)+1</f>
        <v>2215</v>
      </c>
      <c r="AP2326" s="70" t="s">
        <v>142</v>
      </c>
      <c r="AQ2326" s="70" t="str">
        <f t="shared" si="350"/>
        <v>2215.</v>
      </c>
      <c r="AS2326" s="70"/>
      <c r="AV2326" s="114"/>
    </row>
    <row r="2327" spans="1:48" ht="22.5" customHeight="1" x14ac:dyDescent="0.25">
      <c r="A2327" s="93" t="str">
        <f t="shared" si="348"/>
        <v>2216.</v>
      </c>
      <c r="B2327" s="93">
        <v>5208</v>
      </c>
      <c r="C2327" s="220" t="s">
        <v>2221</v>
      </c>
      <c r="D2327" s="4">
        <v>1959</v>
      </c>
      <c r="E2327" s="9" t="s">
        <v>23</v>
      </c>
      <c r="F2327" s="4" t="s">
        <v>24</v>
      </c>
      <c r="G2327" s="10">
        <v>2</v>
      </c>
      <c r="H2327" s="10">
        <v>1</v>
      </c>
      <c r="I2327" s="11">
        <v>262.89999999999998</v>
      </c>
      <c r="J2327" s="11">
        <v>190.7</v>
      </c>
      <c r="K2327" s="11">
        <v>190.7</v>
      </c>
      <c r="L2327" s="35">
        <v>20</v>
      </c>
      <c r="M2327" s="11">
        <f t="shared" si="347"/>
        <v>97575.27</v>
      </c>
      <c r="N2327" s="11"/>
      <c r="O2327" s="6"/>
      <c r="P2327" s="11"/>
      <c r="Q2327" s="11">
        <f t="shared" si="349"/>
        <v>97575.27</v>
      </c>
      <c r="R2327" s="11">
        <v>97575.27</v>
      </c>
      <c r="S2327" s="35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74"/>
      <c r="AG2327" s="29" t="s">
        <v>2337</v>
      </c>
      <c r="AH2327" s="118"/>
      <c r="AI2327" s="95"/>
      <c r="AJ2327" s="182" t="s">
        <v>1396</v>
      </c>
      <c r="AK2327" s="182"/>
      <c r="AL2327" s="182"/>
      <c r="AM2327" s="182"/>
      <c r="AN2327" s="182"/>
      <c r="AO2327" s="70">
        <f>MAX(AO$26:AO2326)+1</f>
        <v>2216</v>
      </c>
      <c r="AP2327" s="70" t="s">
        <v>142</v>
      </c>
      <c r="AQ2327" s="70" t="str">
        <f t="shared" si="350"/>
        <v>2216.</v>
      </c>
      <c r="AS2327" s="70"/>
      <c r="AV2327" s="114"/>
    </row>
    <row r="2328" spans="1:48" ht="22.5" customHeight="1" x14ac:dyDescent="0.25">
      <c r="A2328" s="93" t="str">
        <f t="shared" si="348"/>
        <v>2217.</v>
      </c>
      <c r="B2328" s="93">
        <v>5221</v>
      </c>
      <c r="C2328" s="220" t="s">
        <v>2223</v>
      </c>
      <c r="D2328" s="4">
        <v>1960</v>
      </c>
      <c r="E2328" s="9" t="s">
        <v>23</v>
      </c>
      <c r="F2328" s="4" t="s">
        <v>24</v>
      </c>
      <c r="G2328" s="10">
        <v>4</v>
      </c>
      <c r="H2328" s="10">
        <v>2</v>
      </c>
      <c r="I2328" s="11">
        <v>1358.9</v>
      </c>
      <c r="J2328" s="11">
        <v>1060.9000000000001</v>
      </c>
      <c r="K2328" s="11">
        <v>1060.9000000000001</v>
      </c>
      <c r="L2328" s="35">
        <v>41</v>
      </c>
      <c r="M2328" s="11">
        <f t="shared" si="347"/>
        <v>992914.5</v>
      </c>
      <c r="N2328" s="11"/>
      <c r="O2328" s="6"/>
      <c r="P2328" s="11"/>
      <c r="Q2328" s="11">
        <f t="shared" si="349"/>
        <v>992914.5</v>
      </c>
      <c r="R2328" s="11">
        <v>992914.5</v>
      </c>
      <c r="S2328" s="35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74"/>
      <c r="AG2328" s="29" t="s">
        <v>2337</v>
      </c>
      <c r="AH2328" s="118"/>
      <c r="AI2328" s="95"/>
      <c r="AJ2328" s="182" t="s">
        <v>1395</v>
      </c>
      <c r="AK2328" s="182"/>
      <c r="AL2328" s="182"/>
      <c r="AM2328" s="182"/>
      <c r="AN2328" s="182"/>
      <c r="AO2328" s="70">
        <f>MAX(AO$26:AO2327)+1</f>
        <v>2217</v>
      </c>
      <c r="AP2328" s="70" t="s">
        <v>142</v>
      </c>
      <c r="AQ2328" s="70" t="str">
        <f t="shared" si="350"/>
        <v>2217.</v>
      </c>
      <c r="AS2328" s="70"/>
      <c r="AV2328" s="114"/>
    </row>
    <row r="2329" spans="1:48" ht="22.5" customHeight="1" x14ac:dyDescent="0.25">
      <c r="A2329" s="93" t="str">
        <f t="shared" si="348"/>
        <v>2218.</v>
      </c>
      <c r="B2329" s="93">
        <v>4097</v>
      </c>
      <c r="C2329" s="220" t="s">
        <v>2224</v>
      </c>
      <c r="D2329" s="4">
        <v>1960</v>
      </c>
      <c r="E2329" s="9" t="s">
        <v>23</v>
      </c>
      <c r="F2329" s="4" t="s">
        <v>24</v>
      </c>
      <c r="G2329" s="10">
        <v>5</v>
      </c>
      <c r="H2329" s="10">
        <v>4</v>
      </c>
      <c r="I2329" s="11">
        <v>3349.1</v>
      </c>
      <c r="J2329" s="11">
        <v>3131</v>
      </c>
      <c r="K2329" s="11">
        <v>2751.2</v>
      </c>
      <c r="L2329" s="35">
        <v>128</v>
      </c>
      <c r="M2329" s="11">
        <f t="shared" si="347"/>
        <v>10959335</v>
      </c>
      <c r="N2329" s="11"/>
      <c r="O2329" s="6"/>
      <c r="P2329" s="11"/>
      <c r="Q2329" s="11">
        <f t="shared" si="349"/>
        <v>10959335</v>
      </c>
      <c r="R2329" s="11"/>
      <c r="S2329" s="35"/>
      <c r="T2329" s="11"/>
      <c r="U2329" s="11">
        <v>1115</v>
      </c>
      <c r="V2329" s="11">
        <v>10959335</v>
      </c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74"/>
      <c r="AG2329" s="29" t="s">
        <v>2337</v>
      </c>
      <c r="AH2329" s="118"/>
      <c r="AI2329" s="95"/>
      <c r="AJ2329" s="182"/>
      <c r="AK2329" s="182"/>
      <c r="AL2329" s="182"/>
      <c r="AM2329" s="182"/>
      <c r="AN2329" s="182"/>
      <c r="AO2329" s="70">
        <f>MAX(AO$26:AO2328)+1</f>
        <v>2218</v>
      </c>
      <c r="AP2329" s="70" t="s">
        <v>142</v>
      </c>
      <c r="AQ2329" s="70" t="str">
        <f t="shared" si="350"/>
        <v>2218.</v>
      </c>
      <c r="AS2329" s="70"/>
      <c r="AV2329" s="114"/>
    </row>
    <row r="2330" spans="1:48" ht="22.5" customHeight="1" x14ac:dyDescent="0.25">
      <c r="A2330" s="93" t="str">
        <f t="shared" si="348"/>
        <v>2219.</v>
      </c>
      <c r="B2330" s="93">
        <v>4970</v>
      </c>
      <c r="C2330" s="220" t="s">
        <v>2231</v>
      </c>
      <c r="D2330" s="4">
        <v>1960</v>
      </c>
      <c r="E2330" s="9" t="s">
        <v>23</v>
      </c>
      <c r="F2330" s="4" t="s">
        <v>24</v>
      </c>
      <c r="G2330" s="10">
        <v>2</v>
      </c>
      <c r="H2330" s="10">
        <v>2</v>
      </c>
      <c r="I2330" s="11">
        <v>607</v>
      </c>
      <c r="J2330" s="11">
        <v>564.70000000000005</v>
      </c>
      <c r="K2330" s="11">
        <v>564.70000000000005</v>
      </c>
      <c r="L2330" s="35">
        <v>58</v>
      </c>
      <c r="M2330" s="11">
        <f t="shared" si="347"/>
        <v>184860</v>
      </c>
      <c r="N2330" s="11"/>
      <c r="O2330" s="6"/>
      <c r="P2330" s="11"/>
      <c r="Q2330" s="11">
        <f t="shared" si="349"/>
        <v>184860</v>
      </c>
      <c r="R2330" s="11">
        <v>184860</v>
      </c>
      <c r="S2330" s="35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74"/>
      <c r="AG2330" s="29" t="s">
        <v>2337</v>
      </c>
      <c r="AH2330" s="118"/>
      <c r="AI2330" s="95"/>
      <c r="AJ2330" s="182" t="s">
        <v>1396</v>
      </c>
      <c r="AK2330" s="182"/>
      <c r="AL2330" s="182"/>
      <c r="AM2330" s="182"/>
      <c r="AN2330" s="182"/>
      <c r="AO2330" s="70">
        <f>MAX(AO$26:AO2329)+1</f>
        <v>2219</v>
      </c>
      <c r="AP2330" s="70" t="s">
        <v>142</v>
      </c>
      <c r="AQ2330" s="70" t="str">
        <f t="shared" si="350"/>
        <v>2219.</v>
      </c>
      <c r="AS2330" s="70"/>
      <c r="AV2330" s="114"/>
    </row>
    <row r="2331" spans="1:48" ht="22.5" customHeight="1" x14ac:dyDescent="0.25">
      <c r="A2331" s="93" t="str">
        <f t="shared" si="348"/>
        <v>2220.</v>
      </c>
      <c r="B2331" s="93">
        <v>4560</v>
      </c>
      <c r="C2331" s="220" t="s">
        <v>2233</v>
      </c>
      <c r="D2331" s="4">
        <v>1961</v>
      </c>
      <c r="E2331" s="9" t="s">
        <v>23</v>
      </c>
      <c r="F2331" s="4" t="s">
        <v>24</v>
      </c>
      <c r="G2331" s="10">
        <v>4</v>
      </c>
      <c r="H2331" s="10">
        <v>2</v>
      </c>
      <c r="I2331" s="11">
        <v>1394.3</v>
      </c>
      <c r="J2331" s="11">
        <v>1257.5999999999999</v>
      </c>
      <c r="K2331" s="11">
        <v>1257.5999999999999</v>
      </c>
      <c r="L2331" s="35">
        <v>68</v>
      </c>
      <c r="M2331" s="11">
        <f t="shared" si="347"/>
        <v>378963</v>
      </c>
      <c r="N2331" s="11"/>
      <c r="O2331" s="6"/>
      <c r="P2331" s="11"/>
      <c r="Q2331" s="11">
        <f t="shared" si="349"/>
        <v>378963</v>
      </c>
      <c r="R2331" s="11">
        <v>378963</v>
      </c>
      <c r="S2331" s="35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74"/>
      <c r="AG2331" s="29" t="s">
        <v>2337</v>
      </c>
      <c r="AH2331" s="118"/>
      <c r="AI2331" s="95"/>
      <c r="AJ2331" s="182" t="s">
        <v>1396</v>
      </c>
      <c r="AK2331" s="182"/>
      <c r="AL2331" s="182"/>
      <c r="AM2331" s="182"/>
      <c r="AN2331" s="182"/>
      <c r="AO2331" s="70">
        <f>MAX(AO$26:AO2330)+1</f>
        <v>2220</v>
      </c>
      <c r="AP2331" s="70" t="s">
        <v>142</v>
      </c>
      <c r="AQ2331" s="70" t="str">
        <f t="shared" si="350"/>
        <v>2220.</v>
      </c>
      <c r="AS2331" s="70"/>
      <c r="AV2331" s="114"/>
    </row>
    <row r="2332" spans="1:48" ht="22.5" customHeight="1" x14ac:dyDescent="0.25">
      <c r="A2332" s="93" t="str">
        <f t="shared" si="348"/>
        <v>2221.</v>
      </c>
      <c r="B2332" s="93">
        <v>4869</v>
      </c>
      <c r="C2332" s="220" t="s">
        <v>2234</v>
      </c>
      <c r="D2332" s="4">
        <v>1961</v>
      </c>
      <c r="E2332" s="9" t="s">
        <v>23</v>
      </c>
      <c r="F2332" s="4" t="s">
        <v>24</v>
      </c>
      <c r="G2332" s="10">
        <v>2</v>
      </c>
      <c r="H2332" s="10">
        <v>2</v>
      </c>
      <c r="I2332" s="11">
        <v>557.6</v>
      </c>
      <c r="J2332" s="11">
        <v>392.1</v>
      </c>
      <c r="K2332" s="11">
        <v>392.1</v>
      </c>
      <c r="L2332" s="35">
        <v>27</v>
      </c>
      <c r="M2332" s="11">
        <f t="shared" si="347"/>
        <v>1852904.4</v>
      </c>
      <c r="N2332" s="11"/>
      <c r="O2332" s="6"/>
      <c r="P2332" s="11"/>
      <c r="Q2332" s="11">
        <f t="shared" si="349"/>
        <v>1852904.4</v>
      </c>
      <c r="R2332" s="11">
        <f>308100+1544804.4</f>
        <v>1852904.4</v>
      </c>
      <c r="S2332" s="35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74"/>
      <c r="AG2332" s="29" t="s">
        <v>2337</v>
      </c>
      <c r="AH2332" s="118"/>
      <c r="AI2332" s="95"/>
      <c r="AJ2332" s="182" t="s">
        <v>1562</v>
      </c>
      <c r="AK2332" s="182"/>
      <c r="AL2332" s="182"/>
      <c r="AM2332" s="182"/>
      <c r="AN2332" s="182"/>
      <c r="AO2332" s="70">
        <f>MAX(AO$26:AO2331)+1</f>
        <v>2221</v>
      </c>
      <c r="AP2332" s="70" t="s">
        <v>142</v>
      </c>
      <c r="AQ2332" s="70" t="str">
        <f t="shared" si="350"/>
        <v>2221.</v>
      </c>
      <c r="AS2332" s="70"/>
      <c r="AV2332" s="114"/>
    </row>
    <row r="2333" spans="1:48" ht="22.5" customHeight="1" x14ac:dyDescent="0.25">
      <c r="A2333" s="93" t="str">
        <f t="shared" si="348"/>
        <v>2222.</v>
      </c>
      <c r="B2333" s="93">
        <v>5297</v>
      </c>
      <c r="C2333" s="220" t="s">
        <v>2236</v>
      </c>
      <c r="D2333" s="4">
        <v>1961</v>
      </c>
      <c r="E2333" s="9" t="s">
        <v>23</v>
      </c>
      <c r="F2333" s="4" t="s">
        <v>24</v>
      </c>
      <c r="G2333" s="10">
        <v>2</v>
      </c>
      <c r="H2333" s="10">
        <v>2</v>
      </c>
      <c r="I2333" s="11">
        <v>681.4</v>
      </c>
      <c r="J2333" s="11">
        <v>633</v>
      </c>
      <c r="K2333" s="11">
        <v>633</v>
      </c>
      <c r="L2333" s="35">
        <v>32</v>
      </c>
      <c r="M2333" s="11">
        <f t="shared" si="347"/>
        <v>661856.5</v>
      </c>
      <c r="N2333" s="11"/>
      <c r="O2333" s="6"/>
      <c r="P2333" s="11"/>
      <c r="Q2333" s="11">
        <f t="shared" si="349"/>
        <v>661856.5</v>
      </c>
      <c r="R2333" s="11">
        <f>184860+428700</f>
        <v>613560</v>
      </c>
      <c r="S2333" s="35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74">
        <v>48296.5</v>
      </c>
      <c r="AG2333" s="29" t="s">
        <v>2337</v>
      </c>
      <c r="AH2333" s="118"/>
      <c r="AI2333" s="95"/>
      <c r="AJ2333" s="182" t="s">
        <v>1411</v>
      </c>
      <c r="AK2333" s="182"/>
      <c r="AL2333" s="182"/>
      <c r="AM2333" s="182"/>
      <c r="AN2333" s="182"/>
      <c r="AO2333" s="70">
        <f>MAX(AO$26:AO2332)+1</f>
        <v>2222</v>
      </c>
      <c r="AP2333" s="70" t="s">
        <v>142</v>
      </c>
      <c r="AQ2333" s="70" t="str">
        <f t="shared" si="350"/>
        <v>2222.</v>
      </c>
      <c r="AS2333" s="70"/>
      <c r="AV2333" s="114"/>
    </row>
    <row r="2334" spans="1:48" ht="22.5" customHeight="1" x14ac:dyDescent="0.25">
      <c r="A2334" s="93" t="str">
        <f t="shared" si="348"/>
        <v>2223.</v>
      </c>
      <c r="B2334" s="93">
        <v>4648</v>
      </c>
      <c r="C2334" s="220" t="s">
        <v>2237</v>
      </c>
      <c r="D2334" s="4">
        <v>1961</v>
      </c>
      <c r="E2334" s="9" t="s">
        <v>23</v>
      </c>
      <c r="F2334" s="4" t="s">
        <v>24</v>
      </c>
      <c r="G2334" s="10">
        <v>2</v>
      </c>
      <c r="H2334" s="10">
        <v>2</v>
      </c>
      <c r="I2334" s="11">
        <v>745.09</v>
      </c>
      <c r="J2334" s="11">
        <v>708.7</v>
      </c>
      <c r="K2334" s="11">
        <v>692.39</v>
      </c>
      <c r="L2334" s="35">
        <v>51</v>
      </c>
      <c r="M2334" s="11">
        <f t="shared" si="347"/>
        <v>323505</v>
      </c>
      <c r="N2334" s="11"/>
      <c r="O2334" s="6"/>
      <c r="P2334" s="11"/>
      <c r="Q2334" s="11">
        <f t="shared" si="349"/>
        <v>323505</v>
      </c>
      <c r="R2334" s="11">
        <v>323505</v>
      </c>
      <c r="S2334" s="35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74"/>
      <c r="AG2334" s="29" t="s">
        <v>2337</v>
      </c>
      <c r="AH2334" s="118"/>
      <c r="AI2334" s="95"/>
      <c r="AJ2334" s="182" t="s">
        <v>1396</v>
      </c>
      <c r="AK2334" s="182"/>
      <c r="AL2334" s="182"/>
      <c r="AM2334" s="182"/>
      <c r="AN2334" s="182"/>
      <c r="AO2334" s="70">
        <f>MAX(AO$26:AO2333)+1</f>
        <v>2223</v>
      </c>
      <c r="AP2334" s="70" t="s">
        <v>142</v>
      </c>
      <c r="AQ2334" s="70" t="str">
        <f t="shared" si="350"/>
        <v>2223.</v>
      </c>
      <c r="AS2334" s="70"/>
      <c r="AV2334" s="114"/>
    </row>
    <row r="2335" spans="1:48" ht="22.5" customHeight="1" x14ac:dyDescent="0.25">
      <c r="A2335" s="93" t="str">
        <f t="shared" si="348"/>
        <v>2224.</v>
      </c>
      <c r="B2335" s="93">
        <v>5175</v>
      </c>
      <c r="C2335" s="220" t="s">
        <v>2238</v>
      </c>
      <c r="D2335" s="4">
        <v>1961</v>
      </c>
      <c r="E2335" s="9" t="s">
        <v>23</v>
      </c>
      <c r="F2335" s="4" t="s">
        <v>24</v>
      </c>
      <c r="G2335" s="10">
        <v>2</v>
      </c>
      <c r="H2335" s="10">
        <v>2</v>
      </c>
      <c r="I2335" s="11">
        <v>549.4</v>
      </c>
      <c r="J2335" s="11">
        <v>359.6</v>
      </c>
      <c r="K2335" s="11">
        <v>359.6</v>
      </c>
      <c r="L2335" s="35">
        <v>39</v>
      </c>
      <c r="M2335" s="11">
        <f t="shared" si="347"/>
        <v>203931.38999999998</v>
      </c>
      <c r="N2335" s="11"/>
      <c r="O2335" s="6"/>
      <c r="P2335" s="11"/>
      <c r="Q2335" s="11">
        <f t="shared" si="349"/>
        <v>203931.38999999998</v>
      </c>
      <c r="R2335" s="11">
        <v>203931.38999999998</v>
      </c>
      <c r="S2335" s="35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74"/>
      <c r="AG2335" s="29" t="s">
        <v>2337</v>
      </c>
      <c r="AH2335" s="118"/>
      <c r="AI2335" s="95"/>
      <c r="AJ2335" s="182" t="s">
        <v>1396</v>
      </c>
      <c r="AK2335" s="182"/>
      <c r="AL2335" s="182"/>
      <c r="AM2335" s="182"/>
      <c r="AN2335" s="182"/>
      <c r="AO2335" s="70">
        <f>MAX(AO$26:AO2334)+1</f>
        <v>2224</v>
      </c>
      <c r="AP2335" s="70" t="s">
        <v>142</v>
      </c>
      <c r="AQ2335" s="70" t="str">
        <f t="shared" si="350"/>
        <v>2224.</v>
      </c>
      <c r="AS2335" s="70"/>
      <c r="AV2335" s="114"/>
    </row>
    <row r="2336" spans="1:48" ht="22.5" customHeight="1" x14ac:dyDescent="0.25">
      <c r="A2336" s="93" t="str">
        <f t="shared" si="348"/>
        <v>2225.</v>
      </c>
      <c r="B2336" s="93">
        <v>5180</v>
      </c>
      <c r="C2336" s="220" t="s">
        <v>2240</v>
      </c>
      <c r="D2336" s="4">
        <v>1961</v>
      </c>
      <c r="E2336" s="9" t="s">
        <v>23</v>
      </c>
      <c r="F2336" s="4" t="s">
        <v>24</v>
      </c>
      <c r="G2336" s="10">
        <v>2</v>
      </c>
      <c r="H2336" s="10">
        <v>1</v>
      </c>
      <c r="I2336" s="11">
        <v>282.89999999999998</v>
      </c>
      <c r="J2336" s="11">
        <v>192</v>
      </c>
      <c r="K2336" s="11">
        <v>192</v>
      </c>
      <c r="L2336" s="35">
        <v>12</v>
      </c>
      <c r="M2336" s="11">
        <f t="shared" si="347"/>
        <v>454750.78</v>
      </c>
      <c r="N2336" s="11"/>
      <c r="O2336" s="6"/>
      <c r="P2336" s="11"/>
      <c r="Q2336" s="11">
        <f t="shared" si="349"/>
        <v>454750.78</v>
      </c>
      <c r="R2336" s="11">
        <v>454750.78</v>
      </c>
      <c r="S2336" s="35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74"/>
      <c r="AG2336" s="29" t="s">
        <v>2337</v>
      </c>
      <c r="AH2336" s="118"/>
      <c r="AI2336" s="95"/>
      <c r="AJ2336" s="182" t="s">
        <v>1395</v>
      </c>
      <c r="AK2336" s="182"/>
      <c r="AL2336" s="182"/>
      <c r="AM2336" s="182"/>
      <c r="AN2336" s="182"/>
      <c r="AO2336" s="70">
        <f>MAX(AO$26:AO2335)+1</f>
        <v>2225</v>
      </c>
      <c r="AP2336" s="70" t="s">
        <v>142</v>
      </c>
      <c r="AQ2336" s="70" t="str">
        <f t="shared" si="350"/>
        <v>2225.</v>
      </c>
      <c r="AS2336" s="70"/>
      <c r="AV2336" s="114"/>
    </row>
    <row r="2337" spans="1:48" ht="22.5" customHeight="1" x14ac:dyDescent="0.25">
      <c r="A2337" s="93" t="str">
        <f t="shared" si="348"/>
        <v>2226.</v>
      </c>
      <c r="B2337" s="93">
        <v>4446</v>
      </c>
      <c r="C2337" s="220" t="s">
        <v>2242</v>
      </c>
      <c r="D2337" s="4">
        <v>1962</v>
      </c>
      <c r="E2337" s="9" t="s">
        <v>23</v>
      </c>
      <c r="F2337" s="4" t="s">
        <v>24</v>
      </c>
      <c r="G2337" s="10">
        <v>2</v>
      </c>
      <c r="H2337" s="10">
        <v>2</v>
      </c>
      <c r="I2337" s="11">
        <v>470.1</v>
      </c>
      <c r="J2337" s="11">
        <v>470.1</v>
      </c>
      <c r="K2337" s="11">
        <v>470.1</v>
      </c>
      <c r="L2337" s="35">
        <v>23</v>
      </c>
      <c r="M2337" s="11">
        <f t="shared" si="347"/>
        <v>215832</v>
      </c>
      <c r="N2337" s="11"/>
      <c r="O2337" s="6"/>
      <c r="P2337" s="11"/>
      <c r="Q2337" s="11">
        <f t="shared" si="349"/>
        <v>215832</v>
      </c>
      <c r="R2337" s="11">
        <v>215832</v>
      </c>
      <c r="S2337" s="35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74"/>
      <c r="AG2337" s="29" t="s">
        <v>2337</v>
      </c>
      <c r="AH2337" s="118"/>
      <c r="AI2337" s="95"/>
      <c r="AJ2337" s="182" t="s">
        <v>1405</v>
      </c>
      <c r="AK2337" s="182"/>
      <c r="AL2337" s="182"/>
      <c r="AM2337" s="182"/>
      <c r="AN2337" s="182"/>
      <c r="AO2337" s="70">
        <f>MAX(AO$26:AO2336)+1</f>
        <v>2226</v>
      </c>
      <c r="AP2337" s="70" t="s">
        <v>142</v>
      </c>
      <c r="AQ2337" s="70" t="str">
        <f t="shared" si="350"/>
        <v>2226.</v>
      </c>
      <c r="AS2337" s="70"/>
      <c r="AV2337" s="114"/>
    </row>
    <row r="2338" spans="1:48" ht="22.5" customHeight="1" x14ac:dyDescent="0.25">
      <c r="A2338" s="93" t="str">
        <f t="shared" si="348"/>
        <v>2227.</v>
      </c>
      <c r="B2338" s="93">
        <v>4447</v>
      </c>
      <c r="C2338" s="220" t="s">
        <v>2243</v>
      </c>
      <c r="D2338" s="4">
        <v>1962</v>
      </c>
      <c r="E2338" s="9" t="s">
        <v>23</v>
      </c>
      <c r="F2338" s="4" t="s">
        <v>24</v>
      </c>
      <c r="G2338" s="10">
        <v>2</v>
      </c>
      <c r="H2338" s="10">
        <v>1</v>
      </c>
      <c r="I2338" s="11">
        <v>271.3</v>
      </c>
      <c r="J2338" s="11">
        <v>271.3</v>
      </c>
      <c r="K2338" s="11">
        <v>271.3</v>
      </c>
      <c r="L2338" s="35">
        <v>14</v>
      </c>
      <c r="M2338" s="11">
        <f t="shared" si="347"/>
        <v>1068043</v>
      </c>
      <c r="N2338" s="11"/>
      <c r="O2338" s="6"/>
      <c r="P2338" s="11"/>
      <c r="Q2338" s="11">
        <f t="shared" si="349"/>
        <v>1068043</v>
      </c>
      <c r="R2338" s="11">
        <v>1068043</v>
      </c>
      <c r="S2338" s="35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74"/>
      <c r="AG2338" s="29" t="s">
        <v>2337</v>
      </c>
      <c r="AH2338" s="118"/>
      <c r="AI2338" s="95"/>
      <c r="AJ2338" s="182" t="s">
        <v>1395</v>
      </c>
      <c r="AK2338" s="182"/>
      <c r="AL2338" s="182"/>
      <c r="AM2338" s="182"/>
      <c r="AN2338" s="182"/>
      <c r="AO2338" s="70">
        <f>MAX(AO$26:AO2337)+1</f>
        <v>2227</v>
      </c>
      <c r="AP2338" s="70" t="s">
        <v>142</v>
      </c>
      <c r="AQ2338" s="70" t="str">
        <f t="shared" si="350"/>
        <v>2227.</v>
      </c>
      <c r="AS2338" s="70"/>
      <c r="AV2338" s="114"/>
    </row>
    <row r="2339" spans="1:48" ht="22.5" customHeight="1" x14ac:dyDescent="0.25">
      <c r="A2339" s="93" t="str">
        <f t="shared" si="348"/>
        <v>2228.</v>
      </c>
      <c r="B2339" s="93">
        <v>4092</v>
      </c>
      <c r="C2339" s="220" t="s">
        <v>2244</v>
      </c>
      <c r="D2339" s="4">
        <v>1962</v>
      </c>
      <c r="E2339" s="9" t="s">
        <v>23</v>
      </c>
      <c r="F2339" s="4" t="s">
        <v>24</v>
      </c>
      <c r="G2339" s="10">
        <v>5</v>
      </c>
      <c r="H2339" s="10">
        <v>5</v>
      </c>
      <c r="I2339" s="11">
        <v>4183.6000000000004</v>
      </c>
      <c r="J2339" s="11">
        <v>3890</v>
      </c>
      <c r="K2339" s="11">
        <v>3066.8</v>
      </c>
      <c r="L2339" s="35">
        <v>136</v>
      </c>
      <c r="M2339" s="11">
        <f t="shared" si="347"/>
        <v>1164618</v>
      </c>
      <c r="N2339" s="11"/>
      <c r="O2339" s="6"/>
      <c r="P2339" s="11"/>
      <c r="Q2339" s="11">
        <f t="shared" si="349"/>
        <v>1164618</v>
      </c>
      <c r="R2339" s="11">
        <v>1164618</v>
      </c>
      <c r="S2339" s="35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74"/>
      <c r="AG2339" s="29" t="s">
        <v>2337</v>
      </c>
      <c r="AH2339" s="118"/>
      <c r="AI2339" s="95"/>
      <c r="AJ2339" s="182" t="s">
        <v>1396</v>
      </c>
      <c r="AK2339" s="182"/>
      <c r="AL2339" s="182"/>
      <c r="AM2339" s="182"/>
      <c r="AN2339" s="182"/>
      <c r="AO2339" s="70">
        <f>MAX(AO$26:AO2338)+1</f>
        <v>2228</v>
      </c>
      <c r="AP2339" s="70" t="s">
        <v>142</v>
      </c>
      <c r="AQ2339" s="70" t="str">
        <f t="shared" si="350"/>
        <v>2228.</v>
      </c>
      <c r="AS2339" s="70"/>
      <c r="AV2339" s="114"/>
    </row>
    <row r="2340" spans="1:48" ht="22.5" customHeight="1" x14ac:dyDescent="0.25">
      <c r="A2340" s="93" t="str">
        <f t="shared" si="348"/>
        <v>2229.</v>
      </c>
      <c r="B2340" s="93">
        <v>4630</v>
      </c>
      <c r="C2340" s="220" t="s">
        <v>2245</v>
      </c>
      <c r="D2340" s="4">
        <v>1962</v>
      </c>
      <c r="E2340" s="9" t="s">
        <v>23</v>
      </c>
      <c r="F2340" s="4" t="s">
        <v>24</v>
      </c>
      <c r="G2340" s="10">
        <v>4</v>
      </c>
      <c r="H2340" s="10">
        <v>2</v>
      </c>
      <c r="I2340" s="11">
        <v>1259.0999999999999</v>
      </c>
      <c r="J2340" s="11">
        <v>1189.0999999999999</v>
      </c>
      <c r="K2340" s="11">
        <v>1189.0999999999999</v>
      </c>
      <c r="L2340" s="35">
        <v>64</v>
      </c>
      <c r="M2340" s="11">
        <f t="shared" si="347"/>
        <v>1292240.1200000001</v>
      </c>
      <c r="N2340" s="11"/>
      <c r="O2340" s="6"/>
      <c r="P2340" s="11"/>
      <c r="Q2340" s="11">
        <f t="shared" si="349"/>
        <v>1292240.1200000001</v>
      </c>
      <c r="R2340" s="11">
        <f>676555.88+615684.24</f>
        <v>1292240.1200000001</v>
      </c>
      <c r="S2340" s="35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74"/>
      <c r="AG2340" s="29" t="s">
        <v>2337</v>
      </c>
      <c r="AH2340" s="118"/>
      <c r="AI2340" s="95"/>
      <c r="AJ2340" s="182" t="s">
        <v>1415</v>
      </c>
      <c r="AK2340" s="182"/>
      <c r="AL2340" s="182"/>
      <c r="AM2340" s="182"/>
      <c r="AN2340" s="182"/>
      <c r="AO2340" s="70">
        <f>MAX(AO$26:AO2339)+1</f>
        <v>2229</v>
      </c>
      <c r="AP2340" s="70" t="s">
        <v>142</v>
      </c>
      <c r="AQ2340" s="70" t="str">
        <f t="shared" si="350"/>
        <v>2229.</v>
      </c>
      <c r="AS2340" s="70"/>
      <c r="AV2340" s="114"/>
    </row>
    <row r="2341" spans="1:48" ht="22.5" customHeight="1" x14ac:dyDescent="0.25">
      <c r="A2341" s="93" t="str">
        <f t="shared" si="348"/>
        <v>2230.</v>
      </c>
      <c r="B2341" s="93">
        <v>4170</v>
      </c>
      <c r="C2341" s="220" t="s">
        <v>2246</v>
      </c>
      <c r="D2341" s="4">
        <v>1962</v>
      </c>
      <c r="E2341" s="9" t="s">
        <v>23</v>
      </c>
      <c r="F2341" s="4" t="s">
        <v>24</v>
      </c>
      <c r="G2341" s="10">
        <v>4</v>
      </c>
      <c r="H2341" s="10">
        <v>4</v>
      </c>
      <c r="I2341" s="11">
        <v>2679.1</v>
      </c>
      <c r="J2341" s="11">
        <v>2482.8000000000002</v>
      </c>
      <c r="K2341" s="11">
        <v>2482.8000000000002</v>
      </c>
      <c r="L2341" s="35">
        <v>114</v>
      </c>
      <c r="M2341" s="11">
        <f t="shared" si="347"/>
        <v>1313760</v>
      </c>
      <c r="N2341" s="11"/>
      <c r="O2341" s="6"/>
      <c r="P2341" s="11"/>
      <c r="Q2341" s="11">
        <f t="shared" si="349"/>
        <v>1313760</v>
      </c>
      <c r="R2341" s="11">
        <v>1313760</v>
      </c>
      <c r="S2341" s="35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74"/>
      <c r="AG2341" s="29" t="s">
        <v>2337</v>
      </c>
      <c r="AH2341" s="118"/>
      <c r="AI2341" s="95"/>
      <c r="AJ2341" s="182" t="s">
        <v>1405</v>
      </c>
      <c r="AK2341" s="182"/>
      <c r="AL2341" s="182"/>
      <c r="AM2341" s="182"/>
      <c r="AN2341" s="182"/>
      <c r="AO2341" s="70">
        <f>MAX(AO$26:AO2340)+1</f>
        <v>2230</v>
      </c>
      <c r="AP2341" s="70" t="s">
        <v>142</v>
      </c>
      <c r="AQ2341" s="70" t="str">
        <f t="shared" si="350"/>
        <v>2230.</v>
      </c>
      <c r="AS2341" s="70"/>
      <c r="AV2341" s="114"/>
    </row>
    <row r="2342" spans="1:48" ht="22.5" customHeight="1" x14ac:dyDescent="0.25">
      <c r="A2342" s="93" t="str">
        <f t="shared" ref="A2342:A2372" si="351">AQ2342</f>
        <v>2231.</v>
      </c>
      <c r="B2342" s="93">
        <v>4508</v>
      </c>
      <c r="C2342" s="220" t="s">
        <v>2248</v>
      </c>
      <c r="D2342" s="4">
        <v>1962</v>
      </c>
      <c r="E2342" s="9" t="s">
        <v>23</v>
      </c>
      <c r="F2342" s="4" t="s">
        <v>24</v>
      </c>
      <c r="G2342" s="10">
        <v>4</v>
      </c>
      <c r="H2342" s="10">
        <v>4</v>
      </c>
      <c r="I2342" s="11">
        <v>2555.6999999999998</v>
      </c>
      <c r="J2342" s="11">
        <v>1877.6</v>
      </c>
      <c r="K2342" s="11">
        <v>1877.6</v>
      </c>
      <c r="L2342" s="35">
        <v>85</v>
      </c>
      <c r="M2342" s="11">
        <f t="shared" si="347"/>
        <v>628524</v>
      </c>
      <c r="N2342" s="11"/>
      <c r="O2342" s="6"/>
      <c r="P2342" s="11"/>
      <c r="Q2342" s="11">
        <f t="shared" ref="Q2342:Q2372" si="352">M2342</f>
        <v>628524</v>
      </c>
      <c r="R2342" s="11">
        <v>628524</v>
      </c>
      <c r="S2342" s="35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74"/>
      <c r="AG2342" s="29" t="s">
        <v>2337</v>
      </c>
      <c r="AH2342" s="118"/>
      <c r="AI2342" s="95"/>
      <c r="AJ2342" s="182" t="s">
        <v>1396</v>
      </c>
      <c r="AK2342" s="182"/>
      <c r="AL2342" s="182"/>
      <c r="AM2342" s="182"/>
      <c r="AN2342" s="182"/>
      <c r="AO2342" s="70">
        <f>MAX(AO$26:AO2341)+1</f>
        <v>2231</v>
      </c>
      <c r="AP2342" s="70" t="s">
        <v>142</v>
      </c>
      <c r="AQ2342" s="70" t="str">
        <f t="shared" ref="AQ2342:AQ2372" si="353">CONCATENATE(AO2342,AP2342)</f>
        <v>2231.</v>
      </c>
      <c r="AS2342" s="70"/>
      <c r="AV2342" s="114"/>
    </row>
    <row r="2343" spans="1:48" ht="22.5" customHeight="1" x14ac:dyDescent="0.25">
      <c r="A2343" s="93" t="str">
        <f t="shared" si="351"/>
        <v>2232.</v>
      </c>
      <c r="B2343" s="93">
        <v>4990</v>
      </c>
      <c r="C2343" s="220" t="s">
        <v>2250</v>
      </c>
      <c r="D2343" s="4">
        <v>1963</v>
      </c>
      <c r="E2343" s="9" t="s">
        <v>23</v>
      </c>
      <c r="F2343" s="4" t="s">
        <v>24</v>
      </c>
      <c r="G2343" s="10">
        <v>4</v>
      </c>
      <c r="H2343" s="10">
        <v>5</v>
      </c>
      <c r="I2343" s="11">
        <v>3575.7</v>
      </c>
      <c r="J2343" s="11">
        <v>3213.7</v>
      </c>
      <c r="K2343" s="11">
        <v>3213.7</v>
      </c>
      <c r="L2343" s="35">
        <v>159</v>
      </c>
      <c r="M2343" s="11">
        <f t="shared" si="347"/>
        <v>1571607</v>
      </c>
      <c r="N2343" s="11"/>
      <c r="O2343" s="6"/>
      <c r="P2343" s="11"/>
      <c r="Q2343" s="11">
        <f t="shared" si="352"/>
        <v>1571607</v>
      </c>
      <c r="R2343" s="11">
        <v>1571607</v>
      </c>
      <c r="S2343" s="35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74"/>
      <c r="AG2343" s="29" t="s">
        <v>2337</v>
      </c>
      <c r="AH2343" s="118"/>
      <c r="AI2343" s="95"/>
      <c r="AJ2343" s="182" t="s">
        <v>1395</v>
      </c>
      <c r="AK2343" s="182"/>
      <c r="AL2343" s="182"/>
      <c r="AM2343" s="182"/>
      <c r="AN2343" s="182"/>
      <c r="AO2343" s="70">
        <f>MAX(AO$26:AO2342)+1</f>
        <v>2232</v>
      </c>
      <c r="AP2343" s="70" t="s">
        <v>142</v>
      </c>
      <c r="AQ2343" s="70" t="str">
        <f t="shared" si="353"/>
        <v>2232.</v>
      </c>
      <c r="AS2343" s="70"/>
      <c r="AV2343" s="114"/>
    </row>
    <row r="2344" spans="1:48" ht="22.5" customHeight="1" x14ac:dyDescent="0.25">
      <c r="A2344" s="93" t="str">
        <f t="shared" si="351"/>
        <v>2233.</v>
      </c>
      <c r="B2344" s="93">
        <v>4127</v>
      </c>
      <c r="C2344" s="220" t="s">
        <v>2253</v>
      </c>
      <c r="D2344" s="4">
        <v>1965</v>
      </c>
      <c r="E2344" s="9" t="s">
        <v>23</v>
      </c>
      <c r="F2344" s="4" t="s">
        <v>26</v>
      </c>
      <c r="G2344" s="10">
        <v>5</v>
      </c>
      <c r="H2344" s="10">
        <v>3</v>
      </c>
      <c r="I2344" s="11">
        <v>2534.1999999999998</v>
      </c>
      <c r="J2344" s="11">
        <v>1592.5</v>
      </c>
      <c r="K2344" s="11">
        <v>1592.5</v>
      </c>
      <c r="L2344" s="35">
        <v>125</v>
      </c>
      <c r="M2344" s="11">
        <f t="shared" si="347"/>
        <v>2507126.0100000002</v>
      </c>
      <c r="N2344" s="11"/>
      <c r="O2344" s="6"/>
      <c r="P2344" s="11"/>
      <c r="Q2344" s="11">
        <f t="shared" si="352"/>
        <v>2507126.0100000002</v>
      </c>
      <c r="R2344" s="11"/>
      <c r="S2344" s="35"/>
      <c r="T2344" s="11"/>
      <c r="U2344" s="11">
        <v>706.83</v>
      </c>
      <c r="V2344" s="11">
        <v>2507126.0100000002</v>
      </c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74"/>
      <c r="AG2344" s="29" t="s">
        <v>2337</v>
      </c>
      <c r="AH2344" s="118"/>
      <c r="AI2344" s="95"/>
      <c r="AJ2344" s="182"/>
      <c r="AK2344" s="182"/>
      <c r="AL2344" s="182"/>
      <c r="AM2344" s="182"/>
      <c r="AN2344" s="182"/>
      <c r="AO2344" s="70">
        <f>MAX(AO$26:AO2343)+1</f>
        <v>2233</v>
      </c>
      <c r="AP2344" s="70" t="s">
        <v>142</v>
      </c>
      <c r="AQ2344" s="70" t="str">
        <f t="shared" si="353"/>
        <v>2233.</v>
      </c>
      <c r="AS2344" s="70"/>
      <c r="AV2344" s="114"/>
    </row>
    <row r="2345" spans="1:48" ht="22.5" customHeight="1" x14ac:dyDescent="0.25">
      <c r="A2345" s="93" t="str">
        <f t="shared" si="351"/>
        <v>2234.</v>
      </c>
      <c r="B2345" s="93">
        <v>4845</v>
      </c>
      <c r="C2345" s="220" t="s">
        <v>2254</v>
      </c>
      <c r="D2345" s="4">
        <v>1965</v>
      </c>
      <c r="E2345" s="9" t="s">
        <v>23</v>
      </c>
      <c r="F2345" s="4" t="s">
        <v>24</v>
      </c>
      <c r="G2345" s="10">
        <v>5</v>
      </c>
      <c r="H2345" s="10">
        <v>4</v>
      </c>
      <c r="I2345" s="11">
        <v>3258.4</v>
      </c>
      <c r="J2345" s="11">
        <v>2594.9</v>
      </c>
      <c r="K2345" s="11">
        <v>2594.9</v>
      </c>
      <c r="L2345" s="35">
        <v>120</v>
      </c>
      <c r="M2345" s="11">
        <f t="shared" si="347"/>
        <v>2604001.38</v>
      </c>
      <c r="N2345" s="11"/>
      <c r="O2345" s="6"/>
      <c r="P2345" s="11"/>
      <c r="Q2345" s="11">
        <f t="shared" si="352"/>
        <v>2604001.38</v>
      </c>
      <c r="R2345" s="11">
        <f>1209538.98+1394462.4</f>
        <v>2604001.38</v>
      </c>
      <c r="S2345" s="35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74"/>
      <c r="AG2345" s="29" t="s">
        <v>2337</v>
      </c>
      <c r="AH2345" s="118"/>
      <c r="AI2345" s="95"/>
      <c r="AJ2345" s="182" t="s">
        <v>1394</v>
      </c>
      <c r="AK2345" s="182"/>
      <c r="AL2345" s="182"/>
      <c r="AM2345" s="182"/>
      <c r="AN2345" s="182"/>
      <c r="AO2345" s="70">
        <f>MAX(AO$26:AO2344)+1</f>
        <v>2234</v>
      </c>
      <c r="AP2345" s="70" t="s">
        <v>142</v>
      </c>
      <c r="AQ2345" s="70" t="str">
        <f t="shared" si="353"/>
        <v>2234.</v>
      </c>
      <c r="AS2345" s="70"/>
      <c r="AV2345" s="114"/>
    </row>
    <row r="2346" spans="1:48" ht="22.5" customHeight="1" x14ac:dyDescent="0.25">
      <c r="A2346" s="93" t="str">
        <f t="shared" si="351"/>
        <v>2235.</v>
      </c>
      <c r="B2346" s="93">
        <v>5346</v>
      </c>
      <c r="C2346" s="220" t="s">
        <v>2255</v>
      </c>
      <c r="D2346" s="4">
        <v>1965</v>
      </c>
      <c r="E2346" s="9" t="s">
        <v>23</v>
      </c>
      <c r="F2346" s="4" t="s">
        <v>24</v>
      </c>
      <c r="G2346" s="10">
        <v>5</v>
      </c>
      <c r="H2346" s="10">
        <v>3</v>
      </c>
      <c r="I2346" s="11">
        <v>2638</v>
      </c>
      <c r="J2346" s="11">
        <v>1737.7</v>
      </c>
      <c r="K2346" s="11">
        <v>1737.7</v>
      </c>
      <c r="L2346" s="35">
        <v>191</v>
      </c>
      <c r="M2346" s="11">
        <f t="shared" si="347"/>
        <v>358012.2</v>
      </c>
      <c r="N2346" s="11"/>
      <c r="O2346" s="6"/>
      <c r="P2346" s="11"/>
      <c r="Q2346" s="11">
        <f t="shared" si="352"/>
        <v>358012.2</v>
      </c>
      <c r="R2346" s="11">
        <v>358012.2</v>
      </c>
      <c r="S2346" s="35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74"/>
      <c r="AG2346" s="29" t="s">
        <v>2337</v>
      </c>
      <c r="AH2346" s="118"/>
      <c r="AI2346" s="95"/>
      <c r="AJ2346" s="182" t="s">
        <v>1396</v>
      </c>
      <c r="AK2346" s="182"/>
      <c r="AL2346" s="182"/>
      <c r="AM2346" s="182"/>
      <c r="AN2346" s="182"/>
      <c r="AO2346" s="70">
        <f>MAX(AO$26:AO2345)+1</f>
        <v>2235</v>
      </c>
      <c r="AP2346" s="70" t="s">
        <v>142</v>
      </c>
      <c r="AQ2346" s="70" t="str">
        <f t="shared" si="353"/>
        <v>2235.</v>
      </c>
      <c r="AS2346" s="70"/>
      <c r="AV2346" s="114"/>
    </row>
    <row r="2347" spans="1:48" ht="22.5" customHeight="1" x14ac:dyDescent="0.25">
      <c r="A2347" s="93" t="str">
        <f t="shared" si="351"/>
        <v>2236.</v>
      </c>
      <c r="B2347" s="93">
        <v>4153</v>
      </c>
      <c r="C2347" s="220" t="s">
        <v>2257</v>
      </c>
      <c r="D2347" s="4">
        <v>1966</v>
      </c>
      <c r="E2347" s="9" t="s">
        <v>23</v>
      </c>
      <c r="F2347" s="4" t="s">
        <v>24</v>
      </c>
      <c r="G2347" s="10">
        <v>5</v>
      </c>
      <c r="H2347" s="10">
        <v>6</v>
      </c>
      <c r="I2347" s="11">
        <v>4847.8</v>
      </c>
      <c r="J2347" s="11">
        <v>4775.6000000000004</v>
      </c>
      <c r="K2347" s="11">
        <v>4705</v>
      </c>
      <c r="L2347" s="35">
        <v>200</v>
      </c>
      <c r="M2347" s="11">
        <f t="shared" si="347"/>
        <v>2962760.96</v>
      </c>
      <c r="N2347" s="11"/>
      <c r="O2347" s="6"/>
      <c r="P2347" s="11"/>
      <c r="Q2347" s="11">
        <f t="shared" si="352"/>
        <v>2962760.96</v>
      </c>
      <c r="R2347" s="11">
        <v>2792266</v>
      </c>
      <c r="S2347" s="35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74">
        <v>170494.96</v>
      </c>
      <c r="AG2347" s="29" t="s">
        <v>2337</v>
      </c>
      <c r="AH2347" s="118"/>
      <c r="AI2347" s="95"/>
      <c r="AJ2347" s="182" t="s">
        <v>1393</v>
      </c>
      <c r="AK2347" s="182"/>
      <c r="AL2347" s="182"/>
      <c r="AM2347" s="182"/>
      <c r="AN2347" s="182"/>
      <c r="AO2347" s="70">
        <f>MAX(AO$26:AO2346)+1</f>
        <v>2236</v>
      </c>
      <c r="AP2347" s="70" t="s">
        <v>142</v>
      </c>
      <c r="AQ2347" s="70" t="str">
        <f t="shared" si="353"/>
        <v>2236.</v>
      </c>
      <c r="AS2347" s="70"/>
      <c r="AV2347" s="114"/>
    </row>
    <row r="2348" spans="1:48" ht="22.5" customHeight="1" x14ac:dyDescent="0.25">
      <c r="A2348" s="93" t="str">
        <f t="shared" si="351"/>
        <v>2237.</v>
      </c>
      <c r="B2348" s="93">
        <v>4942</v>
      </c>
      <c r="C2348" s="220" t="s">
        <v>2258</v>
      </c>
      <c r="D2348" s="4">
        <v>1966</v>
      </c>
      <c r="E2348" s="9" t="s">
        <v>23</v>
      </c>
      <c r="F2348" s="4" t="s">
        <v>24</v>
      </c>
      <c r="G2348" s="10">
        <v>5</v>
      </c>
      <c r="H2348" s="10">
        <v>7</v>
      </c>
      <c r="I2348" s="11">
        <v>6999.93</v>
      </c>
      <c r="J2348" s="11">
        <v>6798</v>
      </c>
      <c r="K2348" s="11">
        <v>6066.4</v>
      </c>
      <c r="L2348" s="35">
        <v>250</v>
      </c>
      <c r="M2348" s="11">
        <f t="shared" si="347"/>
        <v>6154324</v>
      </c>
      <c r="N2348" s="11"/>
      <c r="O2348" s="6"/>
      <c r="P2348" s="11"/>
      <c r="Q2348" s="11">
        <f t="shared" si="352"/>
        <v>6154324</v>
      </c>
      <c r="R2348" s="11">
        <f>2780776+3373548</f>
        <v>6154324</v>
      </c>
      <c r="S2348" s="35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74"/>
      <c r="AG2348" s="29" t="s">
        <v>2337</v>
      </c>
      <c r="AH2348" s="118"/>
      <c r="AI2348" s="95"/>
      <c r="AJ2348" s="182" t="s">
        <v>1394</v>
      </c>
      <c r="AK2348" s="182"/>
      <c r="AL2348" s="182"/>
      <c r="AM2348" s="182"/>
      <c r="AN2348" s="182"/>
      <c r="AO2348" s="70">
        <f>MAX(AO$26:AO2347)+1</f>
        <v>2237</v>
      </c>
      <c r="AP2348" s="70" t="s">
        <v>142</v>
      </c>
      <c r="AQ2348" s="70" t="str">
        <f t="shared" si="353"/>
        <v>2237.</v>
      </c>
      <c r="AS2348" s="70"/>
      <c r="AV2348" s="114"/>
    </row>
    <row r="2349" spans="1:48" ht="22.5" customHeight="1" x14ac:dyDescent="0.25">
      <c r="A2349" s="93" t="str">
        <f t="shared" si="351"/>
        <v>2238.</v>
      </c>
      <c r="B2349" s="93">
        <v>4943</v>
      </c>
      <c r="C2349" s="220" t="s">
        <v>2259</v>
      </c>
      <c r="D2349" s="4">
        <v>1966</v>
      </c>
      <c r="E2349" s="9" t="s">
        <v>23</v>
      </c>
      <c r="F2349" s="4" t="s">
        <v>24</v>
      </c>
      <c r="G2349" s="10">
        <v>5</v>
      </c>
      <c r="H2349" s="10">
        <v>3</v>
      </c>
      <c r="I2349" s="11">
        <v>3305.4</v>
      </c>
      <c r="J2349" s="11">
        <v>3122.1</v>
      </c>
      <c r="K2349" s="11">
        <v>2776.5</v>
      </c>
      <c r="L2349" s="35">
        <v>178</v>
      </c>
      <c r="M2349" s="11">
        <f t="shared" si="347"/>
        <v>2862120</v>
      </c>
      <c r="N2349" s="11"/>
      <c r="O2349" s="6"/>
      <c r="P2349" s="11"/>
      <c r="Q2349" s="11">
        <f t="shared" si="352"/>
        <v>2862120</v>
      </c>
      <c r="R2349" s="11">
        <v>2862120</v>
      </c>
      <c r="S2349" s="35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74"/>
      <c r="AG2349" s="29" t="s">
        <v>2337</v>
      </c>
      <c r="AH2349" s="118"/>
      <c r="AI2349" s="95"/>
      <c r="AJ2349" s="182" t="s">
        <v>1405</v>
      </c>
      <c r="AK2349" s="182"/>
      <c r="AL2349" s="182"/>
      <c r="AM2349" s="182"/>
      <c r="AN2349" s="182"/>
      <c r="AO2349" s="70">
        <f>MAX(AO$26:AO2348)+1</f>
        <v>2238</v>
      </c>
      <c r="AP2349" s="70" t="s">
        <v>142</v>
      </c>
      <c r="AQ2349" s="70" t="str">
        <f t="shared" si="353"/>
        <v>2238.</v>
      </c>
      <c r="AS2349" s="70"/>
      <c r="AV2349" s="114"/>
    </row>
    <row r="2350" spans="1:48" ht="22.5" customHeight="1" x14ac:dyDescent="0.25">
      <c r="A2350" s="93" t="str">
        <f t="shared" si="351"/>
        <v>2239.</v>
      </c>
      <c r="B2350" s="93">
        <v>5213</v>
      </c>
      <c r="C2350" s="220" t="s">
        <v>2260</v>
      </c>
      <c r="D2350" s="4">
        <v>1966</v>
      </c>
      <c r="E2350" s="9" t="s">
        <v>23</v>
      </c>
      <c r="F2350" s="4" t="s">
        <v>24</v>
      </c>
      <c r="G2350" s="10">
        <v>5</v>
      </c>
      <c r="H2350" s="10">
        <v>3</v>
      </c>
      <c r="I2350" s="11">
        <v>3567.75</v>
      </c>
      <c r="J2350" s="11">
        <v>2768.2</v>
      </c>
      <c r="K2350" s="11">
        <v>2768</v>
      </c>
      <c r="L2350" s="35">
        <v>205</v>
      </c>
      <c r="M2350" s="11">
        <f t="shared" si="347"/>
        <v>1261740</v>
      </c>
      <c r="N2350" s="11"/>
      <c r="O2350" s="6"/>
      <c r="P2350" s="11"/>
      <c r="Q2350" s="11">
        <f t="shared" si="352"/>
        <v>1261740</v>
      </c>
      <c r="R2350" s="11">
        <v>1261740</v>
      </c>
      <c r="S2350" s="35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74"/>
      <c r="AG2350" s="29" t="s">
        <v>2337</v>
      </c>
      <c r="AH2350" s="118"/>
      <c r="AI2350" s="95"/>
      <c r="AJ2350" s="182" t="s">
        <v>1396</v>
      </c>
      <c r="AK2350" s="182"/>
      <c r="AL2350" s="182"/>
      <c r="AM2350" s="182"/>
      <c r="AN2350" s="182"/>
      <c r="AO2350" s="70">
        <f>MAX(AO$26:AO2349)+1</f>
        <v>2239</v>
      </c>
      <c r="AP2350" s="70" t="s">
        <v>142</v>
      </c>
      <c r="AQ2350" s="70" t="str">
        <f t="shared" si="353"/>
        <v>2239.</v>
      </c>
      <c r="AS2350" s="70"/>
      <c r="AV2350" s="114"/>
    </row>
    <row r="2351" spans="1:48" ht="22.5" customHeight="1" x14ac:dyDescent="0.25">
      <c r="A2351" s="93" t="str">
        <f t="shared" si="351"/>
        <v>2240.</v>
      </c>
      <c r="B2351" s="93">
        <v>4126</v>
      </c>
      <c r="C2351" s="220" t="s">
        <v>2262</v>
      </c>
      <c r="D2351" s="4">
        <v>1968</v>
      </c>
      <c r="E2351" s="9" t="s">
        <v>23</v>
      </c>
      <c r="F2351" s="4" t="s">
        <v>26</v>
      </c>
      <c r="G2351" s="10">
        <v>5</v>
      </c>
      <c r="H2351" s="10">
        <v>3</v>
      </c>
      <c r="I2351" s="11">
        <v>2570.1999999999998</v>
      </c>
      <c r="J2351" s="11">
        <v>2570.1999999999998</v>
      </c>
      <c r="K2351" s="11">
        <v>2570.1999999999998</v>
      </c>
      <c r="L2351" s="35">
        <v>129</v>
      </c>
      <c r="M2351" s="11">
        <f t="shared" si="347"/>
        <v>1029614.96</v>
      </c>
      <c r="N2351" s="11"/>
      <c r="O2351" s="6"/>
      <c r="P2351" s="11"/>
      <c r="Q2351" s="11">
        <f t="shared" si="352"/>
        <v>1029614.96</v>
      </c>
      <c r="R2351" s="11">
        <v>893110.71</v>
      </c>
      <c r="S2351" s="35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74">
        <v>136504.25</v>
      </c>
      <c r="AG2351" s="29" t="s">
        <v>2337</v>
      </c>
      <c r="AH2351" s="118"/>
      <c r="AI2351" s="95"/>
      <c r="AJ2351" s="182" t="s">
        <v>1393</v>
      </c>
      <c r="AK2351" s="182"/>
      <c r="AL2351" s="182"/>
      <c r="AM2351" s="182"/>
      <c r="AN2351" s="182"/>
      <c r="AO2351" s="70">
        <f>MAX(AO$26:AO2350)+1</f>
        <v>2240</v>
      </c>
      <c r="AP2351" s="70" t="s">
        <v>142</v>
      </c>
      <c r="AQ2351" s="70" t="str">
        <f t="shared" si="353"/>
        <v>2240.</v>
      </c>
      <c r="AS2351" s="70"/>
      <c r="AV2351" s="114"/>
    </row>
    <row r="2352" spans="1:48" ht="22.5" customHeight="1" x14ac:dyDescent="0.25">
      <c r="A2352" s="93" t="str">
        <f t="shared" si="351"/>
        <v>2241.</v>
      </c>
      <c r="B2352" s="93">
        <v>4762</v>
      </c>
      <c r="C2352" s="220" t="s">
        <v>2264</v>
      </c>
      <c r="D2352" s="4">
        <v>1968</v>
      </c>
      <c r="E2352" s="9" t="s">
        <v>23</v>
      </c>
      <c r="F2352" s="4" t="s">
        <v>24</v>
      </c>
      <c r="G2352" s="10">
        <v>2</v>
      </c>
      <c r="H2352" s="10">
        <v>2</v>
      </c>
      <c r="I2352" s="11">
        <v>539.4</v>
      </c>
      <c r="J2352" s="11">
        <v>369.6</v>
      </c>
      <c r="K2352" s="11">
        <v>369.6</v>
      </c>
      <c r="L2352" s="35">
        <v>36</v>
      </c>
      <c r="M2352" s="11">
        <f t="shared" si="347"/>
        <v>1134659.76</v>
      </c>
      <c r="N2352" s="11"/>
      <c r="O2352" s="6"/>
      <c r="P2352" s="11"/>
      <c r="Q2352" s="11">
        <f t="shared" si="352"/>
        <v>1134659.76</v>
      </c>
      <c r="R2352" s="11"/>
      <c r="S2352" s="35"/>
      <c r="T2352" s="11"/>
      <c r="U2352" s="11">
        <v>115.44</v>
      </c>
      <c r="V2352" s="11">
        <v>1134659.76</v>
      </c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74"/>
      <c r="AG2352" s="29" t="s">
        <v>2337</v>
      </c>
      <c r="AH2352" s="118"/>
      <c r="AI2352" s="95"/>
      <c r="AJ2352" s="182"/>
      <c r="AK2352" s="182"/>
      <c r="AL2352" s="182"/>
      <c r="AM2352" s="182"/>
      <c r="AN2352" s="182"/>
      <c r="AO2352" s="70">
        <f>MAX(AO$26:AO2351)+1</f>
        <v>2241</v>
      </c>
      <c r="AP2352" s="70" t="s">
        <v>142</v>
      </c>
      <c r="AQ2352" s="70" t="str">
        <f t="shared" si="353"/>
        <v>2241.</v>
      </c>
      <c r="AS2352" s="70"/>
      <c r="AV2352" s="114"/>
    </row>
    <row r="2353" spans="1:48" ht="22.5" customHeight="1" x14ac:dyDescent="0.25">
      <c r="A2353" s="93" t="str">
        <f t="shared" si="351"/>
        <v>2242.</v>
      </c>
      <c r="B2353" s="93">
        <v>5086</v>
      </c>
      <c r="C2353" s="220" t="s">
        <v>2265</v>
      </c>
      <c r="D2353" s="4">
        <v>1968</v>
      </c>
      <c r="E2353" s="9" t="s">
        <v>23</v>
      </c>
      <c r="F2353" s="4" t="s">
        <v>26</v>
      </c>
      <c r="G2353" s="10">
        <v>5</v>
      </c>
      <c r="H2353" s="10">
        <v>5</v>
      </c>
      <c r="I2353" s="11">
        <v>5190.1000000000004</v>
      </c>
      <c r="J2353" s="11">
        <v>4784.3</v>
      </c>
      <c r="K2353" s="11">
        <v>4784.3</v>
      </c>
      <c r="L2353" s="35">
        <v>242</v>
      </c>
      <c r="M2353" s="11">
        <f t="shared" si="347"/>
        <v>9104762</v>
      </c>
      <c r="N2353" s="11"/>
      <c r="O2353" s="6"/>
      <c r="P2353" s="11"/>
      <c r="Q2353" s="11">
        <f t="shared" si="352"/>
        <v>9104762</v>
      </c>
      <c r="R2353" s="11">
        <v>9104762</v>
      </c>
      <c r="S2353" s="35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74"/>
      <c r="AG2353" s="29" t="s">
        <v>2337</v>
      </c>
      <c r="AH2353" s="118"/>
      <c r="AI2353" s="95"/>
      <c r="AJ2353" s="182" t="s">
        <v>1395</v>
      </c>
      <c r="AK2353" s="182"/>
      <c r="AL2353" s="182"/>
      <c r="AM2353" s="182"/>
      <c r="AN2353" s="182"/>
      <c r="AO2353" s="70">
        <f>MAX(AO$26:AO2352)+1</f>
        <v>2242</v>
      </c>
      <c r="AP2353" s="70" t="s">
        <v>142</v>
      </c>
      <c r="AQ2353" s="70" t="str">
        <f t="shared" si="353"/>
        <v>2242.</v>
      </c>
      <c r="AS2353" s="70"/>
      <c r="AV2353" s="114"/>
    </row>
    <row r="2354" spans="1:48" ht="22.5" customHeight="1" x14ac:dyDescent="0.25">
      <c r="A2354" s="93" t="str">
        <f t="shared" si="351"/>
        <v>2243.</v>
      </c>
      <c r="B2354" s="93">
        <v>4375</v>
      </c>
      <c r="C2354" s="220" t="s">
        <v>2266</v>
      </c>
      <c r="D2354" s="4">
        <v>1969</v>
      </c>
      <c r="E2354" s="9" t="s">
        <v>23</v>
      </c>
      <c r="F2354" s="4" t="s">
        <v>24</v>
      </c>
      <c r="G2354" s="10">
        <v>2</v>
      </c>
      <c r="H2354" s="10">
        <v>1</v>
      </c>
      <c r="I2354" s="11">
        <v>342.5</v>
      </c>
      <c r="J2354" s="11">
        <v>316</v>
      </c>
      <c r="K2354" s="11">
        <v>316</v>
      </c>
      <c r="L2354" s="35">
        <v>16</v>
      </c>
      <c r="M2354" s="11">
        <f t="shared" si="347"/>
        <v>382782</v>
      </c>
      <c r="N2354" s="11"/>
      <c r="O2354" s="6"/>
      <c r="P2354" s="11"/>
      <c r="Q2354" s="11">
        <f t="shared" si="352"/>
        <v>382782</v>
      </c>
      <c r="R2354" s="11">
        <v>67782</v>
      </c>
      <c r="S2354" s="35"/>
      <c r="T2354" s="11"/>
      <c r="U2354" s="11">
        <v>100</v>
      </c>
      <c r="V2354" s="11">
        <v>315000</v>
      </c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74"/>
      <c r="AG2354" s="29" t="s">
        <v>2337</v>
      </c>
      <c r="AH2354" s="118"/>
      <c r="AI2354" s="95"/>
      <c r="AJ2354" s="182" t="s">
        <v>1396</v>
      </c>
      <c r="AK2354" s="182"/>
      <c r="AL2354" s="182"/>
      <c r="AM2354" s="182"/>
      <c r="AN2354" s="182"/>
      <c r="AO2354" s="70">
        <f>MAX(AO$26:AO2353)+1</f>
        <v>2243</v>
      </c>
      <c r="AP2354" s="70" t="s">
        <v>142</v>
      </c>
      <c r="AQ2354" s="70" t="str">
        <f t="shared" si="353"/>
        <v>2243.</v>
      </c>
      <c r="AS2354" s="70"/>
      <c r="AV2354" s="114"/>
    </row>
    <row r="2355" spans="1:48" ht="22.5" customHeight="1" x14ac:dyDescent="0.25">
      <c r="A2355" s="93" t="str">
        <f t="shared" si="351"/>
        <v>2244.</v>
      </c>
      <c r="B2355" s="93">
        <v>4259</v>
      </c>
      <c r="C2355" s="220" t="s">
        <v>2269</v>
      </c>
      <c r="D2355" s="4">
        <v>1969</v>
      </c>
      <c r="E2355" s="9" t="s">
        <v>23</v>
      </c>
      <c r="F2355" s="4" t="s">
        <v>24</v>
      </c>
      <c r="G2355" s="10">
        <v>5</v>
      </c>
      <c r="H2355" s="10">
        <v>1</v>
      </c>
      <c r="I2355" s="11">
        <v>3364.8</v>
      </c>
      <c r="J2355" s="11">
        <v>2972.3</v>
      </c>
      <c r="K2355" s="11">
        <v>2544.6</v>
      </c>
      <c r="L2355" s="35">
        <v>187</v>
      </c>
      <c r="M2355" s="11">
        <f t="shared" si="347"/>
        <v>1249037.3999999999</v>
      </c>
      <c r="N2355" s="11"/>
      <c r="O2355" s="6"/>
      <c r="P2355" s="11"/>
      <c r="Q2355" s="11">
        <f t="shared" si="352"/>
        <v>1249037.3999999999</v>
      </c>
      <c r="R2355" s="11">
        <v>1249037.3999999999</v>
      </c>
      <c r="S2355" s="35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74"/>
      <c r="AG2355" s="29" t="s">
        <v>2337</v>
      </c>
      <c r="AH2355" s="118"/>
      <c r="AI2355" s="95"/>
      <c r="AJ2355" s="182" t="s">
        <v>1396</v>
      </c>
      <c r="AK2355" s="182"/>
      <c r="AL2355" s="182"/>
      <c r="AM2355" s="182"/>
      <c r="AN2355" s="182"/>
      <c r="AO2355" s="70">
        <f>MAX(AO$26:AO2354)+1</f>
        <v>2244</v>
      </c>
      <c r="AP2355" s="70" t="s">
        <v>142</v>
      </c>
      <c r="AQ2355" s="70" t="str">
        <f t="shared" si="353"/>
        <v>2244.</v>
      </c>
      <c r="AS2355" s="70"/>
      <c r="AV2355" s="114"/>
    </row>
    <row r="2356" spans="1:48" ht="22.5" customHeight="1" x14ac:dyDescent="0.25">
      <c r="A2356" s="93" t="str">
        <f t="shared" si="351"/>
        <v>2245.</v>
      </c>
      <c r="B2356" s="93">
        <v>4121</v>
      </c>
      <c r="C2356" s="220" t="s">
        <v>2271</v>
      </c>
      <c r="D2356" s="4">
        <v>1970</v>
      </c>
      <c r="E2356" s="9" t="s">
        <v>23</v>
      </c>
      <c r="F2356" s="4" t="s">
        <v>24</v>
      </c>
      <c r="G2356" s="10">
        <v>5</v>
      </c>
      <c r="H2356" s="10">
        <v>2</v>
      </c>
      <c r="I2356" s="11">
        <v>1710.6</v>
      </c>
      <c r="J2356" s="11">
        <v>1501.3</v>
      </c>
      <c r="K2356" s="11">
        <v>1246.3</v>
      </c>
      <c r="L2356" s="35">
        <v>134</v>
      </c>
      <c r="M2356" s="11">
        <f t="shared" si="347"/>
        <v>2754245.53</v>
      </c>
      <c r="N2356" s="11"/>
      <c r="O2356" s="6"/>
      <c r="P2356" s="11"/>
      <c r="Q2356" s="11">
        <f t="shared" si="352"/>
        <v>2754245.53</v>
      </c>
      <c r="R2356" s="11"/>
      <c r="S2356" s="35"/>
      <c r="T2356" s="11"/>
      <c r="U2356" s="11">
        <v>366.11</v>
      </c>
      <c r="V2356" s="11">
        <v>2754245.53</v>
      </c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74"/>
      <c r="AG2356" s="29" t="s">
        <v>2337</v>
      </c>
      <c r="AH2356" s="118"/>
      <c r="AI2356" s="95"/>
      <c r="AJ2356" s="182"/>
      <c r="AK2356" s="182"/>
      <c r="AL2356" s="182"/>
      <c r="AM2356" s="182"/>
      <c r="AN2356" s="182"/>
      <c r="AO2356" s="70">
        <f>MAX(AO$26:AO2355)+1</f>
        <v>2245</v>
      </c>
      <c r="AP2356" s="70" t="s">
        <v>142</v>
      </c>
      <c r="AQ2356" s="70" t="str">
        <f t="shared" si="353"/>
        <v>2245.</v>
      </c>
      <c r="AS2356" s="70"/>
      <c r="AV2356" s="114"/>
    </row>
    <row r="2357" spans="1:48" ht="22.5" customHeight="1" x14ac:dyDescent="0.25">
      <c r="A2357" s="93" t="str">
        <f t="shared" si="351"/>
        <v>2246.</v>
      </c>
      <c r="B2357" s="93">
        <v>4128</v>
      </c>
      <c r="C2357" s="220" t="s">
        <v>2272</v>
      </c>
      <c r="D2357" s="4">
        <v>1970</v>
      </c>
      <c r="E2357" s="9" t="s">
        <v>23</v>
      </c>
      <c r="F2357" s="4" t="s">
        <v>26</v>
      </c>
      <c r="G2357" s="10">
        <v>5</v>
      </c>
      <c r="H2357" s="10">
        <v>3</v>
      </c>
      <c r="I2357" s="11">
        <v>2571.6</v>
      </c>
      <c r="J2357" s="11">
        <v>1617.3</v>
      </c>
      <c r="K2357" s="11">
        <v>1617.3</v>
      </c>
      <c r="L2357" s="35">
        <v>127</v>
      </c>
      <c r="M2357" s="11">
        <f t="shared" si="347"/>
        <v>2596404</v>
      </c>
      <c r="N2357" s="11"/>
      <c r="O2357" s="6"/>
      <c r="P2357" s="11"/>
      <c r="Q2357" s="11">
        <f t="shared" si="352"/>
        <v>2596404</v>
      </c>
      <c r="R2357" s="11"/>
      <c r="S2357" s="35"/>
      <c r="T2357" s="11"/>
      <c r="U2357" s="11">
        <v>732</v>
      </c>
      <c r="V2357" s="11">
        <v>2596404</v>
      </c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74"/>
      <c r="AG2357" s="29" t="s">
        <v>2337</v>
      </c>
      <c r="AH2357" s="118"/>
      <c r="AI2357" s="95"/>
      <c r="AJ2357" s="182"/>
      <c r="AK2357" s="182"/>
      <c r="AL2357" s="182"/>
      <c r="AM2357" s="182"/>
      <c r="AN2357" s="182"/>
      <c r="AO2357" s="70">
        <f>MAX(AO$26:AO2356)+1</f>
        <v>2246</v>
      </c>
      <c r="AP2357" s="70" t="s">
        <v>142</v>
      </c>
      <c r="AQ2357" s="70" t="str">
        <f t="shared" si="353"/>
        <v>2246.</v>
      </c>
      <c r="AS2357" s="70"/>
      <c r="AV2357" s="114"/>
    </row>
    <row r="2358" spans="1:48" ht="22.5" customHeight="1" x14ac:dyDescent="0.25">
      <c r="A2358" s="93" t="str">
        <f t="shared" si="351"/>
        <v>2247.</v>
      </c>
      <c r="B2358" s="93">
        <v>4588</v>
      </c>
      <c r="C2358" s="220" t="s">
        <v>2273</v>
      </c>
      <c r="D2358" s="4">
        <v>1970</v>
      </c>
      <c r="E2358" s="9" t="s">
        <v>23</v>
      </c>
      <c r="F2358" s="4" t="s">
        <v>24</v>
      </c>
      <c r="G2358" s="10">
        <v>9</v>
      </c>
      <c r="H2358" s="10">
        <v>1</v>
      </c>
      <c r="I2358" s="11">
        <v>1862.6</v>
      </c>
      <c r="J2358" s="11">
        <v>1129.7</v>
      </c>
      <c r="K2358" s="11">
        <v>1129.7</v>
      </c>
      <c r="L2358" s="35">
        <v>89</v>
      </c>
      <c r="M2358" s="11">
        <f t="shared" si="347"/>
        <v>1159003.17</v>
      </c>
      <c r="N2358" s="11"/>
      <c r="O2358" s="6"/>
      <c r="P2358" s="11"/>
      <c r="Q2358" s="11">
        <f t="shared" si="352"/>
        <v>1159003.17</v>
      </c>
      <c r="R2358" s="11">
        <v>925992</v>
      </c>
      <c r="S2358" s="35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74">
        <v>233011.17</v>
      </c>
      <c r="AG2358" s="29" t="s">
        <v>2337</v>
      </c>
      <c r="AH2358" s="118"/>
      <c r="AI2358" s="95"/>
      <c r="AJ2358" s="182" t="s">
        <v>1393</v>
      </c>
      <c r="AK2358" s="182"/>
      <c r="AL2358" s="182"/>
      <c r="AM2358" s="182"/>
      <c r="AN2358" s="182"/>
      <c r="AO2358" s="70">
        <f>MAX(AO$26:AO2357)+1</f>
        <v>2247</v>
      </c>
      <c r="AP2358" s="70" t="s">
        <v>142</v>
      </c>
      <c r="AQ2358" s="70" t="str">
        <f t="shared" si="353"/>
        <v>2247.</v>
      </c>
      <c r="AS2358" s="70"/>
      <c r="AV2358" s="114"/>
    </row>
    <row r="2359" spans="1:48" ht="22.5" customHeight="1" x14ac:dyDescent="0.25">
      <c r="A2359" s="93" t="str">
        <f t="shared" si="351"/>
        <v>2248.</v>
      </c>
      <c r="B2359" s="93">
        <v>4099</v>
      </c>
      <c r="C2359" s="220" t="s">
        <v>2274</v>
      </c>
      <c r="D2359" s="4">
        <v>1972</v>
      </c>
      <c r="E2359" s="9" t="s">
        <v>23</v>
      </c>
      <c r="F2359" s="4" t="s">
        <v>24</v>
      </c>
      <c r="G2359" s="10">
        <v>5</v>
      </c>
      <c r="H2359" s="10">
        <v>2</v>
      </c>
      <c r="I2359" s="11">
        <v>1238</v>
      </c>
      <c r="J2359" s="11">
        <v>1011.7</v>
      </c>
      <c r="K2359" s="11">
        <v>1011.7</v>
      </c>
      <c r="L2359" s="35">
        <v>35</v>
      </c>
      <c r="M2359" s="11">
        <f t="shared" si="347"/>
        <v>459561.95999999996</v>
      </c>
      <c r="N2359" s="11"/>
      <c r="O2359" s="6"/>
      <c r="P2359" s="11"/>
      <c r="Q2359" s="11">
        <f t="shared" si="352"/>
        <v>459561.95999999996</v>
      </c>
      <c r="R2359" s="11">
        <v>459561.95999999996</v>
      </c>
      <c r="S2359" s="35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74"/>
      <c r="AG2359" s="29" t="s">
        <v>2337</v>
      </c>
      <c r="AH2359" s="118"/>
      <c r="AI2359" s="95"/>
      <c r="AJ2359" s="182" t="s">
        <v>1396</v>
      </c>
      <c r="AK2359" s="182"/>
      <c r="AL2359" s="182"/>
      <c r="AM2359" s="182"/>
      <c r="AN2359" s="182"/>
      <c r="AO2359" s="70">
        <f>MAX(AO$26:AO2358)+1</f>
        <v>2248</v>
      </c>
      <c r="AP2359" s="70" t="s">
        <v>142</v>
      </c>
      <c r="AQ2359" s="70" t="str">
        <f t="shared" si="353"/>
        <v>2248.</v>
      </c>
      <c r="AS2359" s="70"/>
      <c r="AV2359" s="114"/>
    </row>
    <row r="2360" spans="1:48" ht="22.5" customHeight="1" x14ac:dyDescent="0.25">
      <c r="A2360" s="93" t="str">
        <f t="shared" si="351"/>
        <v>2249.</v>
      </c>
      <c r="B2360" s="93">
        <v>4562</v>
      </c>
      <c r="C2360" s="220" t="s">
        <v>2275</v>
      </c>
      <c r="D2360" s="4">
        <v>1972</v>
      </c>
      <c r="E2360" s="9" t="s">
        <v>23</v>
      </c>
      <c r="F2360" s="4" t="s">
        <v>24</v>
      </c>
      <c r="G2360" s="10">
        <v>9</v>
      </c>
      <c r="H2360" s="10">
        <v>1</v>
      </c>
      <c r="I2360" s="11">
        <v>2223.3000000000002</v>
      </c>
      <c r="J2360" s="11">
        <v>1878.2</v>
      </c>
      <c r="K2360" s="11">
        <v>1878.2</v>
      </c>
      <c r="L2360" s="35">
        <v>80</v>
      </c>
      <c r="M2360" s="11">
        <f t="shared" si="347"/>
        <v>2104410</v>
      </c>
      <c r="N2360" s="11"/>
      <c r="O2360" s="6"/>
      <c r="P2360" s="11"/>
      <c r="Q2360" s="11">
        <f t="shared" si="352"/>
        <v>2104410</v>
      </c>
      <c r="R2360" s="11"/>
      <c r="S2360" s="35"/>
      <c r="T2360" s="11"/>
      <c r="U2360" s="11">
        <v>330</v>
      </c>
      <c r="V2360" s="11">
        <v>2104410</v>
      </c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74"/>
      <c r="AG2360" s="29" t="s">
        <v>2337</v>
      </c>
      <c r="AH2360" s="118"/>
      <c r="AI2360" s="95"/>
      <c r="AJ2360" s="182"/>
      <c r="AK2360" s="182"/>
      <c r="AL2360" s="182"/>
      <c r="AM2360" s="182"/>
      <c r="AN2360" s="182"/>
      <c r="AO2360" s="70">
        <f>MAX(AO$26:AO2359)+1</f>
        <v>2249</v>
      </c>
      <c r="AP2360" s="70" t="s">
        <v>142</v>
      </c>
      <c r="AQ2360" s="70" t="str">
        <f t="shared" si="353"/>
        <v>2249.</v>
      </c>
      <c r="AS2360" s="70"/>
      <c r="AV2360" s="114"/>
    </row>
    <row r="2361" spans="1:48" ht="22.5" customHeight="1" x14ac:dyDescent="0.25">
      <c r="A2361" s="93" t="str">
        <f t="shared" si="351"/>
        <v>2250.</v>
      </c>
      <c r="B2361" s="93">
        <v>4592</v>
      </c>
      <c r="C2361" s="220" t="s">
        <v>2276</v>
      </c>
      <c r="D2361" s="4">
        <v>1972</v>
      </c>
      <c r="E2361" s="9" t="s">
        <v>23</v>
      </c>
      <c r="F2361" s="4" t="s">
        <v>26</v>
      </c>
      <c r="G2361" s="10">
        <v>5</v>
      </c>
      <c r="H2361" s="10">
        <v>6</v>
      </c>
      <c r="I2361" s="11">
        <v>5304.4</v>
      </c>
      <c r="J2361" s="11">
        <v>4837.3</v>
      </c>
      <c r="K2361" s="11">
        <v>4825.5</v>
      </c>
      <c r="L2361" s="35">
        <v>247</v>
      </c>
      <c r="M2361" s="11">
        <f t="shared" si="347"/>
        <v>1491204</v>
      </c>
      <c r="N2361" s="11"/>
      <c r="O2361" s="6"/>
      <c r="P2361" s="11"/>
      <c r="Q2361" s="11">
        <f t="shared" si="352"/>
        <v>1491204</v>
      </c>
      <c r="R2361" s="11">
        <v>1491204</v>
      </c>
      <c r="S2361" s="35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74"/>
      <c r="AG2361" s="29" t="s">
        <v>2337</v>
      </c>
      <c r="AH2361" s="118"/>
      <c r="AI2361" s="95"/>
      <c r="AJ2361" s="182" t="s">
        <v>1396</v>
      </c>
      <c r="AK2361" s="182"/>
      <c r="AL2361" s="182"/>
      <c r="AM2361" s="182"/>
      <c r="AN2361" s="182"/>
      <c r="AO2361" s="70">
        <f>MAX(AO$26:AO2360)+1</f>
        <v>2250</v>
      </c>
      <c r="AP2361" s="70" t="s">
        <v>142</v>
      </c>
      <c r="AQ2361" s="70" t="str">
        <f t="shared" si="353"/>
        <v>2250.</v>
      </c>
      <c r="AS2361" s="70"/>
      <c r="AV2361" s="114"/>
    </row>
    <row r="2362" spans="1:48" ht="22.5" customHeight="1" x14ac:dyDescent="0.25">
      <c r="A2362" s="93" t="str">
        <f t="shared" si="351"/>
        <v>2251.</v>
      </c>
      <c r="B2362" s="93">
        <v>4608</v>
      </c>
      <c r="C2362" s="220" t="s">
        <v>2277</v>
      </c>
      <c r="D2362" s="4">
        <v>1972</v>
      </c>
      <c r="E2362" s="9" t="s">
        <v>23</v>
      </c>
      <c r="F2362" s="4" t="s">
        <v>24</v>
      </c>
      <c r="G2362" s="10">
        <v>5</v>
      </c>
      <c r="H2362" s="10">
        <v>3</v>
      </c>
      <c r="I2362" s="11">
        <v>2927.2</v>
      </c>
      <c r="J2362" s="11">
        <v>2868.8</v>
      </c>
      <c r="K2362" s="11">
        <v>2724.1</v>
      </c>
      <c r="L2362" s="35">
        <v>170</v>
      </c>
      <c r="M2362" s="11">
        <f t="shared" si="347"/>
        <v>4008207</v>
      </c>
      <c r="N2362" s="11"/>
      <c r="O2362" s="6"/>
      <c r="P2362" s="11"/>
      <c r="Q2362" s="11">
        <f t="shared" si="352"/>
        <v>4008207</v>
      </c>
      <c r="R2362" s="11">
        <v>4008207</v>
      </c>
      <c r="S2362" s="35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74"/>
      <c r="AG2362" s="29" t="s">
        <v>2337</v>
      </c>
      <c r="AH2362" s="118"/>
      <c r="AI2362" s="95"/>
      <c r="AJ2362" s="182" t="s">
        <v>1395</v>
      </c>
      <c r="AK2362" s="182"/>
      <c r="AL2362" s="182"/>
      <c r="AM2362" s="182"/>
      <c r="AN2362" s="182"/>
      <c r="AO2362" s="70">
        <f>MAX(AO$26:AO2361)+1</f>
        <v>2251</v>
      </c>
      <c r="AP2362" s="70" t="s">
        <v>142</v>
      </c>
      <c r="AQ2362" s="70" t="str">
        <f t="shared" si="353"/>
        <v>2251.</v>
      </c>
      <c r="AS2362" s="70"/>
      <c r="AV2362" s="114"/>
    </row>
    <row r="2363" spans="1:48" ht="22.5" customHeight="1" x14ac:dyDescent="0.25">
      <c r="A2363" s="93" t="str">
        <f t="shared" si="351"/>
        <v>2252.</v>
      </c>
      <c r="B2363" s="93">
        <v>4706</v>
      </c>
      <c r="C2363" s="220" t="s">
        <v>2278</v>
      </c>
      <c r="D2363" s="4">
        <v>1972</v>
      </c>
      <c r="E2363" s="9" t="s">
        <v>23</v>
      </c>
      <c r="F2363" s="4" t="s">
        <v>67</v>
      </c>
      <c r="G2363" s="10">
        <v>5</v>
      </c>
      <c r="H2363" s="10">
        <v>4</v>
      </c>
      <c r="I2363" s="11">
        <v>7816.1</v>
      </c>
      <c r="J2363" s="11">
        <v>5607.8</v>
      </c>
      <c r="K2363" s="11">
        <v>4355.8</v>
      </c>
      <c r="L2363" s="35">
        <v>371</v>
      </c>
      <c r="M2363" s="11">
        <f t="shared" si="347"/>
        <v>1808515.8</v>
      </c>
      <c r="N2363" s="11"/>
      <c r="O2363" s="6"/>
      <c r="P2363" s="11"/>
      <c r="Q2363" s="11">
        <f t="shared" si="352"/>
        <v>1808515.8</v>
      </c>
      <c r="R2363" s="11">
        <v>1808515.8</v>
      </c>
      <c r="S2363" s="35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74"/>
      <c r="AG2363" s="29" t="s">
        <v>2337</v>
      </c>
      <c r="AH2363" s="118"/>
      <c r="AI2363" s="95"/>
      <c r="AJ2363" s="182" t="s">
        <v>1399</v>
      </c>
      <c r="AK2363" s="182"/>
      <c r="AL2363" s="182"/>
      <c r="AM2363" s="182"/>
      <c r="AN2363" s="182"/>
      <c r="AO2363" s="70">
        <f>MAX(AO$26:AO2362)+1</f>
        <v>2252</v>
      </c>
      <c r="AP2363" s="70" t="s">
        <v>142</v>
      </c>
      <c r="AQ2363" s="70" t="str">
        <f t="shared" si="353"/>
        <v>2252.</v>
      </c>
      <c r="AS2363" s="70"/>
      <c r="AV2363" s="114"/>
    </row>
    <row r="2364" spans="1:48" ht="22.5" customHeight="1" x14ac:dyDescent="0.25">
      <c r="A2364" s="93" t="str">
        <f t="shared" si="351"/>
        <v>2253.</v>
      </c>
      <c r="B2364" s="93">
        <v>4806</v>
      </c>
      <c r="C2364" s="220" t="s">
        <v>2279</v>
      </c>
      <c r="D2364" s="4">
        <v>1972</v>
      </c>
      <c r="E2364" s="9" t="s">
        <v>23</v>
      </c>
      <c r="F2364" s="4" t="s">
        <v>24</v>
      </c>
      <c r="G2364" s="10">
        <v>5</v>
      </c>
      <c r="H2364" s="10">
        <v>1</v>
      </c>
      <c r="I2364" s="11">
        <v>3394.4</v>
      </c>
      <c r="J2364" s="11">
        <v>2918.1</v>
      </c>
      <c r="K2364" s="11">
        <v>2918.1</v>
      </c>
      <c r="L2364" s="35">
        <v>256</v>
      </c>
      <c r="M2364" s="11">
        <f t="shared" si="347"/>
        <v>3974094.6</v>
      </c>
      <c r="N2364" s="11"/>
      <c r="O2364" s="6"/>
      <c r="P2364" s="11"/>
      <c r="Q2364" s="11">
        <f t="shared" si="352"/>
        <v>3974094.6</v>
      </c>
      <c r="R2364" s="11">
        <v>3974094.6</v>
      </c>
      <c r="S2364" s="35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74"/>
      <c r="AG2364" s="29" t="s">
        <v>2337</v>
      </c>
      <c r="AH2364" s="118"/>
      <c r="AI2364" s="95"/>
      <c r="AJ2364" s="182" t="s">
        <v>1395</v>
      </c>
      <c r="AK2364" s="182"/>
      <c r="AL2364" s="182"/>
      <c r="AM2364" s="182"/>
      <c r="AN2364" s="182"/>
      <c r="AO2364" s="70">
        <f>MAX(AO$26:AO2363)+1</f>
        <v>2253</v>
      </c>
      <c r="AP2364" s="70" t="s">
        <v>142</v>
      </c>
      <c r="AQ2364" s="70" t="str">
        <f t="shared" si="353"/>
        <v>2253.</v>
      </c>
      <c r="AS2364" s="70"/>
      <c r="AV2364" s="114"/>
    </row>
    <row r="2365" spans="1:48" ht="22.5" customHeight="1" x14ac:dyDescent="0.25">
      <c r="A2365" s="93" t="str">
        <f t="shared" si="351"/>
        <v>2254.</v>
      </c>
      <c r="B2365" s="93">
        <v>5095</v>
      </c>
      <c r="C2365" s="220" t="s">
        <v>2282</v>
      </c>
      <c r="D2365" s="4">
        <v>1974</v>
      </c>
      <c r="E2365" s="9" t="s">
        <v>23</v>
      </c>
      <c r="F2365" s="4" t="s">
        <v>24</v>
      </c>
      <c r="G2365" s="10">
        <v>5</v>
      </c>
      <c r="H2365" s="10">
        <v>3</v>
      </c>
      <c r="I2365" s="11">
        <v>3477.2</v>
      </c>
      <c r="J2365" s="11">
        <v>3090</v>
      </c>
      <c r="K2365" s="11">
        <v>2656.4</v>
      </c>
      <c r="L2365" s="35">
        <v>173</v>
      </c>
      <c r="M2365" s="11">
        <f t="shared" si="347"/>
        <v>3734820.2</v>
      </c>
      <c r="N2365" s="11"/>
      <c r="O2365" s="6"/>
      <c r="P2365" s="11"/>
      <c r="Q2365" s="11">
        <f t="shared" si="352"/>
        <v>3734820.2</v>
      </c>
      <c r="R2365" s="11">
        <v>554580</v>
      </c>
      <c r="S2365" s="35"/>
      <c r="T2365" s="11"/>
      <c r="U2365" s="11">
        <v>896.6</v>
      </c>
      <c r="V2365" s="11">
        <v>3180240.2</v>
      </c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74"/>
      <c r="AG2365" s="29" t="s">
        <v>2337</v>
      </c>
      <c r="AH2365" s="118"/>
      <c r="AI2365" s="95"/>
      <c r="AJ2365" s="182" t="s">
        <v>1396</v>
      </c>
      <c r="AK2365" s="182"/>
      <c r="AL2365" s="182"/>
      <c r="AM2365" s="182"/>
      <c r="AN2365" s="182"/>
      <c r="AO2365" s="70">
        <f>MAX(AO$26:AO2364)+1</f>
        <v>2254</v>
      </c>
      <c r="AP2365" s="70" t="s">
        <v>142</v>
      </c>
      <c r="AQ2365" s="70" t="str">
        <f t="shared" si="353"/>
        <v>2254.</v>
      </c>
      <c r="AS2365" s="70"/>
      <c r="AV2365" s="114"/>
    </row>
    <row r="2366" spans="1:48" ht="22.5" customHeight="1" x14ac:dyDescent="0.25">
      <c r="A2366" s="93" t="str">
        <f t="shared" si="351"/>
        <v>2255.</v>
      </c>
      <c r="B2366" s="93">
        <v>5375</v>
      </c>
      <c r="C2366" s="220" t="s">
        <v>2283</v>
      </c>
      <c r="D2366" s="4">
        <v>1974</v>
      </c>
      <c r="E2366" s="9" t="s">
        <v>23</v>
      </c>
      <c r="F2366" s="4" t="s">
        <v>24</v>
      </c>
      <c r="G2366" s="10">
        <v>5</v>
      </c>
      <c r="H2366" s="10">
        <v>8</v>
      </c>
      <c r="I2366" s="11">
        <v>6669.1</v>
      </c>
      <c r="J2366" s="11">
        <v>5923.4</v>
      </c>
      <c r="K2366" s="11">
        <v>5803.6</v>
      </c>
      <c r="L2366" s="35">
        <v>291</v>
      </c>
      <c r="M2366" s="11">
        <f t="shared" si="347"/>
        <v>2627520</v>
      </c>
      <c r="N2366" s="11"/>
      <c r="O2366" s="6"/>
      <c r="P2366" s="11"/>
      <c r="Q2366" s="11">
        <f t="shared" si="352"/>
        <v>2627520</v>
      </c>
      <c r="R2366" s="11">
        <v>2627520</v>
      </c>
      <c r="S2366" s="35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74"/>
      <c r="AG2366" s="29" t="s">
        <v>2337</v>
      </c>
      <c r="AH2366" s="118"/>
      <c r="AI2366" s="95"/>
      <c r="AJ2366" s="182" t="s">
        <v>1405</v>
      </c>
      <c r="AK2366" s="182"/>
      <c r="AL2366" s="182"/>
      <c r="AM2366" s="182"/>
      <c r="AN2366" s="182"/>
      <c r="AO2366" s="70">
        <f>MAX(AO$26:AO2365)+1</f>
        <v>2255</v>
      </c>
      <c r="AP2366" s="70" t="s">
        <v>142</v>
      </c>
      <c r="AQ2366" s="70" t="str">
        <f t="shared" si="353"/>
        <v>2255.</v>
      </c>
      <c r="AS2366" s="70"/>
      <c r="AV2366" s="114"/>
    </row>
    <row r="2367" spans="1:48" ht="22.5" customHeight="1" x14ac:dyDescent="0.25">
      <c r="A2367" s="93" t="str">
        <f t="shared" si="351"/>
        <v>2256.</v>
      </c>
      <c r="B2367" s="93">
        <v>5562</v>
      </c>
      <c r="C2367" s="220" t="s">
        <v>2284</v>
      </c>
      <c r="D2367" s="4">
        <v>1975</v>
      </c>
      <c r="E2367" s="9" t="s">
        <v>23</v>
      </c>
      <c r="F2367" s="4" t="s">
        <v>24</v>
      </c>
      <c r="G2367" s="10">
        <v>5</v>
      </c>
      <c r="H2367" s="10">
        <v>1</v>
      </c>
      <c r="I2367" s="11">
        <v>3463.6</v>
      </c>
      <c r="J2367" s="11">
        <v>2807.8</v>
      </c>
      <c r="K2367" s="11">
        <v>2421.8000000000002</v>
      </c>
      <c r="L2367" s="35">
        <v>198</v>
      </c>
      <c r="M2367" s="11">
        <f t="shared" ref="M2367:M2428" si="354">R2367+T2367+V2367+X2367+Z2367+AB2367+AE2367+AF2367</f>
        <v>2275910</v>
      </c>
      <c r="N2367" s="11"/>
      <c r="O2367" s="6"/>
      <c r="P2367" s="11"/>
      <c r="Q2367" s="11">
        <f t="shared" si="352"/>
        <v>2275910</v>
      </c>
      <c r="R2367" s="11">
        <v>2275910</v>
      </c>
      <c r="S2367" s="35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74"/>
      <c r="AG2367" s="29" t="s">
        <v>2337</v>
      </c>
      <c r="AH2367" s="118"/>
      <c r="AI2367" s="95"/>
      <c r="AJ2367" s="182" t="s">
        <v>1399</v>
      </c>
      <c r="AK2367" s="182"/>
      <c r="AL2367" s="182"/>
      <c r="AM2367" s="182"/>
      <c r="AN2367" s="182"/>
      <c r="AO2367" s="70">
        <f>MAX(AO$26:AO2366)+1</f>
        <v>2256</v>
      </c>
      <c r="AP2367" s="70" t="s">
        <v>142</v>
      </c>
      <c r="AQ2367" s="70" t="str">
        <f t="shared" si="353"/>
        <v>2256.</v>
      </c>
      <c r="AS2367" s="70"/>
      <c r="AV2367" s="114"/>
    </row>
    <row r="2368" spans="1:48" ht="22.5" customHeight="1" x14ac:dyDescent="0.25">
      <c r="A2368" s="93" t="str">
        <f t="shared" si="351"/>
        <v>2257.</v>
      </c>
      <c r="B2368" s="93">
        <v>4290</v>
      </c>
      <c r="C2368" s="220" t="s">
        <v>2290</v>
      </c>
      <c r="D2368" s="4">
        <v>1977</v>
      </c>
      <c r="E2368" s="9" t="s">
        <v>23</v>
      </c>
      <c r="F2368" s="4" t="s">
        <v>24</v>
      </c>
      <c r="G2368" s="10">
        <v>5</v>
      </c>
      <c r="H2368" s="10">
        <v>8</v>
      </c>
      <c r="I2368" s="11">
        <v>6218.3</v>
      </c>
      <c r="J2368" s="11">
        <v>5606.9</v>
      </c>
      <c r="K2368" s="11">
        <v>5606.9</v>
      </c>
      <c r="L2368" s="35">
        <v>280</v>
      </c>
      <c r="M2368" s="11">
        <f t="shared" si="354"/>
        <v>10712677.4</v>
      </c>
      <c r="N2368" s="11"/>
      <c r="O2368" s="6"/>
      <c r="P2368" s="11"/>
      <c r="Q2368" s="11">
        <f t="shared" si="352"/>
        <v>10712677.4</v>
      </c>
      <c r="R2368" s="11">
        <f>1576239.6+9136437.8</f>
        <v>10712677.4</v>
      </c>
      <c r="S2368" s="35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74"/>
      <c r="AG2368" s="29" t="s">
        <v>2337</v>
      </c>
      <c r="AH2368" s="118"/>
      <c r="AI2368" s="95"/>
      <c r="AJ2368" s="182" t="s">
        <v>1398</v>
      </c>
      <c r="AK2368" s="182"/>
      <c r="AL2368" s="182"/>
      <c r="AM2368" s="182"/>
      <c r="AN2368" s="182"/>
      <c r="AO2368" s="70">
        <f>MAX(AO$26:AO2367)+1</f>
        <v>2257</v>
      </c>
      <c r="AP2368" s="70" t="s">
        <v>142</v>
      </c>
      <c r="AQ2368" s="70" t="str">
        <f t="shared" si="353"/>
        <v>2257.</v>
      </c>
      <c r="AS2368" s="70"/>
      <c r="AV2368" s="114"/>
    </row>
    <row r="2369" spans="1:48" ht="22.5" customHeight="1" x14ac:dyDescent="0.25">
      <c r="A2369" s="93" t="str">
        <f t="shared" si="351"/>
        <v>2258.</v>
      </c>
      <c r="B2369" s="93">
        <v>4701</v>
      </c>
      <c r="C2369" s="220" t="s">
        <v>2291</v>
      </c>
      <c r="D2369" s="4">
        <v>1977</v>
      </c>
      <c r="E2369" s="9" t="s">
        <v>23</v>
      </c>
      <c r="F2369" s="4" t="s">
        <v>24</v>
      </c>
      <c r="G2369" s="10">
        <v>5</v>
      </c>
      <c r="H2369" s="10">
        <v>1</v>
      </c>
      <c r="I2369" s="11">
        <v>2123.5</v>
      </c>
      <c r="J2369" s="11">
        <v>1133.2</v>
      </c>
      <c r="K2369" s="11">
        <v>1122.0999999999999</v>
      </c>
      <c r="L2369" s="35">
        <v>111</v>
      </c>
      <c r="M2369" s="11">
        <f t="shared" si="354"/>
        <v>690370</v>
      </c>
      <c r="N2369" s="11"/>
      <c r="O2369" s="6"/>
      <c r="P2369" s="11"/>
      <c r="Q2369" s="11">
        <f t="shared" si="352"/>
        <v>690370</v>
      </c>
      <c r="R2369" s="11">
        <v>690370</v>
      </c>
      <c r="S2369" s="35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74"/>
      <c r="AG2369" s="29" t="s">
        <v>2337</v>
      </c>
      <c r="AH2369" s="118"/>
      <c r="AI2369" s="95"/>
      <c r="AJ2369" s="182" t="s">
        <v>1395</v>
      </c>
      <c r="AK2369" s="182"/>
      <c r="AL2369" s="182"/>
      <c r="AM2369" s="182"/>
      <c r="AN2369" s="182"/>
      <c r="AO2369" s="70">
        <f>MAX(AO$26:AO2368)+1</f>
        <v>2258</v>
      </c>
      <c r="AP2369" s="70" t="s">
        <v>142</v>
      </c>
      <c r="AQ2369" s="70" t="str">
        <f t="shared" si="353"/>
        <v>2258.</v>
      </c>
      <c r="AS2369" s="70"/>
      <c r="AV2369" s="114"/>
    </row>
    <row r="2370" spans="1:48" ht="22.5" customHeight="1" x14ac:dyDescent="0.25">
      <c r="A2370" s="93" t="str">
        <f t="shared" si="351"/>
        <v>2259.</v>
      </c>
      <c r="B2370" s="93">
        <v>4362</v>
      </c>
      <c r="C2370" s="220" t="s">
        <v>2292</v>
      </c>
      <c r="D2370" s="4">
        <v>1978</v>
      </c>
      <c r="E2370" s="9" t="s">
        <v>23</v>
      </c>
      <c r="F2370" s="4" t="s">
        <v>24</v>
      </c>
      <c r="G2370" s="10">
        <v>5</v>
      </c>
      <c r="H2370" s="10">
        <v>1</v>
      </c>
      <c r="I2370" s="11">
        <v>2814.6</v>
      </c>
      <c r="J2370" s="11">
        <v>2684.1</v>
      </c>
      <c r="K2370" s="11">
        <v>2684.1</v>
      </c>
      <c r="L2370" s="35">
        <v>239</v>
      </c>
      <c r="M2370" s="11">
        <f t="shared" si="354"/>
        <v>2997540</v>
      </c>
      <c r="N2370" s="11"/>
      <c r="O2370" s="6"/>
      <c r="P2370" s="11"/>
      <c r="Q2370" s="11">
        <f t="shared" si="352"/>
        <v>2997540</v>
      </c>
      <c r="R2370" s="11">
        <v>2997540</v>
      </c>
      <c r="S2370" s="35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74"/>
      <c r="AG2370" s="29" t="s">
        <v>2337</v>
      </c>
      <c r="AH2370" s="118"/>
      <c r="AI2370" s="95"/>
      <c r="AJ2370" s="182" t="s">
        <v>1399</v>
      </c>
      <c r="AK2370" s="182"/>
      <c r="AL2370" s="182"/>
      <c r="AM2370" s="182"/>
      <c r="AN2370" s="182"/>
      <c r="AO2370" s="70">
        <f>MAX(AO$26:AO2369)+1</f>
        <v>2259</v>
      </c>
      <c r="AP2370" s="70" t="s">
        <v>142</v>
      </c>
      <c r="AQ2370" s="70" t="str">
        <f t="shared" si="353"/>
        <v>2259.</v>
      </c>
      <c r="AS2370" s="70"/>
      <c r="AV2370" s="114"/>
    </row>
    <row r="2371" spans="1:48" ht="22.5" customHeight="1" x14ac:dyDescent="0.25">
      <c r="A2371" s="93" t="str">
        <f t="shared" si="351"/>
        <v>2260.</v>
      </c>
      <c r="B2371" s="93">
        <v>4561</v>
      </c>
      <c r="C2371" s="220" t="s">
        <v>2293</v>
      </c>
      <c r="D2371" s="4">
        <v>1979</v>
      </c>
      <c r="E2371" s="9" t="s">
        <v>23</v>
      </c>
      <c r="F2371" s="4" t="s">
        <v>24</v>
      </c>
      <c r="G2371" s="10">
        <v>5</v>
      </c>
      <c r="H2371" s="10">
        <v>5</v>
      </c>
      <c r="I2371" s="11">
        <v>3785.5</v>
      </c>
      <c r="J2371" s="11">
        <v>3504.3</v>
      </c>
      <c r="K2371" s="11">
        <v>3494.3</v>
      </c>
      <c r="L2371" s="35">
        <v>144</v>
      </c>
      <c r="M2371" s="11">
        <f t="shared" si="354"/>
        <v>6479032</v>
      </c>
      <c r="N2371" s="11"/>
      <c r="O2371" s="6"/>
      <c r="P2371" s="11"/>
      <c r="Q2371" s="11">
        <f t="shared" si="352"/>
        <v>6479032</v>
      </c>
      <c r="R2371" s="11"/>
      <c r="S2371" s="35"/>
      <c r="T2371" s="11"/>
      <c r="U2371" s="11">
        <v>1016</v>
      </c>
      <c r="V2371" s="11">
        <v>6479032</v>
      </c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74"/>
      <c r="AG2371" s="29" t="s">
        <v>2337</v>
      </c>
      <c r="AH2371" s="118"/>
      <c r="AI2371" s="95"/>
      <c r="AJ2371" s="182"/>
      <c r="AK2371" s="182"/>
      <c r="AL2371" s="182"/>
      <c r="AM2371" s="182"/>
      <c r="AN2371" s="182"/>
      <c r="AO2371" s="70">
        <f>MAX(AO$26:AO2370)+1</f>
        <v>2260</v>
      </c>
      <c r="AP2371" s="70" t="s">
        <v>142</v>
      </c>
      <c r="AQ2371" s="70" t="str">
        <f t="shared" si="353"/>
        <v>2260.</v>
      </c>
      <c r="AS2371" s="70"/>
      <c r="AV2371" s="114"/>
    </row>
    <row r="2372" spans="1:48" ht="22.5" customHeight="1" x14ac:dyDescent="0.25">
      <c r="A2372" s="93" t="str">
        <f t="shared" si="351"/>
        <v>2261.</v>
      </c>
      <c r="B2372" s="93">
        <v>4185</v>
      </c>
      <c r="C2372" s="220" t="s">
        <v>2294</v>
      </c>
      <c r="D2372" s="4">
        <v>1980</v>
      </c>
      <c r="E2372" s="9" t="s">
        <v>23</v>
      </c>
      <c r="F2372" s="4" t="s">
        <v>24</v>
      </c>
      <c r="G2372" s="10">
        <v>9</v>
      </c>
      <c r="H2372" s="10">
        <v>1</v>
      </c>
      <c r="I2372" s="11">
        <v>1934.6</v>
      </c>
      <c r="J2372" s="11">
        <v>1170.3</v>
      </c>
      <c r="K2372" s="11">
        <v>1170.3</v>
      </c>
      <c r="L2372" s="35">
        <v>103</v>
      </c>
      <c r="M2372" s="11">
        <f t="shared" si="354"/>
        <v>1913961.2000000002</v>
      </c>
      <c r="N2372" s="11"/>
      <c r="O2372" s="6"/>
      <c r="P2372" s="11"/>
      <c r="Q2372" s="11">
        <f t="shared" si="352"/>
        <v>1913961.2000000002</v>
      </c>
      <c r="R2372" s="11"/>
      <c r="S2372" s="35"/>
      <c r="T2372" s="11"/>
      <c r="U2372" s="11">
        <v>539.6</v>
      </c>
      <c r="V2372" s="11">
        <v>1913961.2000000002</v>
      </c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74"/>
      <c r="AG2372" s="29" t="s">
        <v>2337</v>
      </c>
      <c r="AH2372" s="118"/>
      <c r="AI2372" s="95"/>
      <c r="AJ2372" s="182"/>
      <c r="AK2372" s="182"/>
      <c r="AL2372" s="182"/>
      <c r="AM2372" s="182"/>
      <c r="AN2372" s="182"/>
      <c r="AO2372" s="70">
        <f>MAX(AO$26:AO2371)+1</f>
        <v>2261</v>
      </c>
      <c r="AP2372" s="70" t="s">
        <v>142</v>
      </c>
      <c r="AQ2372" s="70" t="str">
        <f t="shared" si="353"/>
        <v>2261.</v>
      </c>
      <c r="AS2372" s="70"/>
      <c r="AV2372" s="114"/>
    </row>
    <row r="2373" spans="1:48" ht="22.5" customHeight="1" x14ac:dyDescent="0.25">
      <c r="A2373" s="93" t="str">
        <f t="shared" ref="A2373:A2402" si="355">AQ2373</f>
        <v>2262.</v>
      </c>
      <c r="B2373" s="93">
        <v>4206</v>
      </c>
      <c r="C2373" s="220" t="s">
        <v>2295</v>
      </c>
      <c r="D2373" s="4">
        <v>1980</v>
      </c>
      <c r="E2373" s="9" t="s">
        <v>23</v>
      </c>
      <c r="F2373" s="4" t="s">
        <v>26</v>
      </c>
      <c r="G2373" s="10">
        <v>5</v>
      </c>
      <c r="H2373" s="10">
        <v>3</v>
      </c>
      <c r="I2373" s="11">
        <v>3181.2</v>
      </c>
      <c r="J2373" s="11">
        <v>3096.2</v>
      </c>
      <c r="K2373" s="11">
        <v>2009.9</v>
      </c>
      <c r="L2373" s="35">
        <v>194</v>
      </c>
      <c r="M2373" s="11">
        <f t="shared" si="354"/>
        <v>764088</v>
      </c>
      <c r="N2373" s="11"/>
      <c r="O2373" s="6"/>
      <c r="P2373" s="11"/>
      <c r="Q2373" s="11">
        <f t="shared" ref="Q2373:Q2402" si="356">M2373</f>
        <v>764088</v>
      </c>
      <c r="R2373" s="11">
        <v>764088</v>
      </c>
      <c r="S2373" s="35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74"/>
      <c r="AG2373" s="29" t="s">
        <v>2337</v>
      </c>
      <c r="AH2373" s="118"/>
      <c r="AI2373" s="95"/>
      <c r="AJ2373" s="182" t="s">
        <v>1396</v>
      </c>
      <c r="AK2373" s="182"/>
      <c r="AL2373" s="182"/>
      <c r="AM2373" s="182"/>
      <c r="AN2373" s="182"/>
      <c r="AO2373" s="70">
        <f>MAX(AO$26:AO2372)+1</f>
        <v>2262</v>
      </c>
      <c r="AP2373" s="70" t="s">
        <v>142</v>
      </c>
      <c r="AQ2373" s="70" t="str">
        <f t="shared" ref="AQ2373:AQ2402" si="357">CONCATENATE(AO2373,AP2373)</f>
        <v>2262.</v>
      </c>
      <c r="AS2373" s="70"/>
      <c r="AV2373" s="114"/>
    </row>
    <row r="2374" spans="1:48" ht="22.5" customHeight="1" x14ac:dyDescent="0.25">
      <c r="A2374" s="93" t="str">
        <f t="shared" si="355"/>
        <v>2263.</v>
      </c>
      <c r="B2374" s="93">
        <v>4186</v>
      </c>
      <c r="C2374" s="220" t="s">
        <v>2296</v>
      </c>
      <c r="D2374" s="4">
        <v>1980</v>
      </c>
      <c r="E2374" s="9" t="s">
        <v>23</v>
      </c>
      <c r="F2374" s="4" t="s">
        <v>26</v>
      </c>
      <c r="G2374" s="10">
        <v>5</v>
      </c>
      <c r="H2374" s="10">
        <v>3</v>
      </c>
      <c r="I2374" s="11">
        <v>3337.2</v>
      </c>
      <c r="J2374" s="11">
        <v>2922.3</v>
      </c>
      <c r="K2374" s="11">
        <v>1970.2</v>
      </c>
      <c r="L2374" s="35">
        <v>198</v>
      </c>
      <c r="M2374" s="11">
        <f t="shared" si="354"/>
        <v>764088</v>
      </c>
      <c r="N2374" s="11"/>
      <c r="O2374" s="6"/>
      <c r="P2374" s="11"/>
      <c r="Q2374" s="11">
        <f t="shared" si="356"/>
        <v>764088</v>
      </c>
      <c r="R2374" s="11">
        <v>764088</v>
      </c>
      <c r="S2374" s="35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74"/>
      <c r="AG2374" s="29" t="s">
        <v>2337</v>
      </c>
      <c r="AH2374" s="118"/>
      <c r="AI2374" s="95"/>
      <c r="AJ2374" s="182" t="s">
        <v>1396</v>
      </c>
      <c r="AK2374" s="182"/>
      <c r="AL2374" s="182"/>
      <c r="AM2374" s="182"/>
      <c r="AN2374" s="182"/>
      <c r="AO2374" s="70">
        <f>MAX(AO$26:AO2373)+1</f>
        <v>2263</v>
      </c>
      <c r="AP2374" s="70" t="s">
        <v>142</v>
      </c>
      <c r="AQ2374" s="70" t="str">
        <f t="shared" si="357"/>
        <v>2263.</v>
      </c>
      <c r="AS2374" s="70"/>
      <c r="AV2374" s="114"/>
    </row>
    <row r="2375" spans="1:48" ht="22.5" customHeight="1" x14ac:dyDescent="0.25">
      <c r="A2375" s="93" t="str">
        <f t="shared" si="355"/>
        <v>2264.</v>
      </c>
      <c r="B2375" s="93">
        <v>4288</v>
      </c>
      <c r="C2375" s="220" t="s">
        <v>2297</v>
      </c>
      <c r="D2375" s="4">
        <v>1980</v>
      </c>
      <c r="E2375" s="9" t="s">
        <v>23</v>
      </c>
      <c r="F2375" s="4" t="s">
        <v>24</v>
      </c>
      <c r="G2375" s="10">
        <v>12</v>
      </c>
      <c r="H2375" s="10">
        <v>1</v>
      </c>
      <c r="I2375" s="11">
        <v>4664</v>
      </c>
      <c r="J2375" s="11">
        <v>3998</v>
      </c>
      <c r="K2375" s="11">
        <v>398</v>
      </c>
      <c r="L2375" s="35">
        <v>174</v>
      </c>
      <c r="M2375" s="11">
        <f t="shared" si="354"/>
        <v>16469981.5</v>
      </c>
      <c r="N2375" s="11"/>
      <c r="O2375" s="6"/>
      <c r="P2375" s="11"/>
      <c r="Q2375" s="11">
        <f t="shared" si="356"/>
        <v>16469981.5</v>
      </c>
      <c r="R2375" s="11">
        <v>4887655.5</v>
      </c>
      <c r="S2375" s="35"/>
      <c r="T2375" s="11"/>
      <c r="U2375" s="11"/>
      <c r="V2375" s="11"/>
      <c r="W2375" s="11"/>
      <c r="X2375" s="11"/>
      <c r="Y2375" s="11">
        <v>3238</v>
      </c>
      <c r="Z2375" s="11">
        <v>11582326</v>
      </c>
      <c r="AA2375" s="11"/>
      <c r="AB2375" s="11"/>
      <c r="AC2375" s="11"/>
      <c r="AD2375" s="11"/>
      <c r="AE2375" s="11"/>
      <c r="AF2375" s="74"/>
      <c r="AG2375" s="29" t="s">
        <v>2337</v>
      </c>
      <c r="AH2375" s="118"/>
      <c r="AI2375" s="95"/>
      <c r="AJ2375" s="182" t="s">
        <v>1399</v>
      </c>
      <c r="AK2375" s="182"/>
      <c r="AL2375" s="182"/>
      <c r="AM2375" s="182"/>
      <c r="AN2375" s="182"/>
      <c r="AO2375" s="70">
        <f>MAX(AO$26:AO2374)+1</f>
        <v>2264</v>
      </c>
      <c r="AP2375" s="70" t="s">
        <v>142</v>
      </c>
      <c r="AQ2375" s="70" t="str">
        <f t="shared" si="357"/>
        <v>2264.</v>
      </c>
      <c r="AS2375" s="70"/>
      <c r="AV2375" s="114"/>
    </row>
    <row r="2376" spans="1:48" ht="22.5" customHeight="1" x14ac:dyDescent="0.25">
      <c r="A2376" s="93" t="str">
        <f t="shared" si="355"/>
        <v>2265.</v>
      </c>
      <c r="B2376" s="93">
        <v>4944</v>
      </c>
      <c r="C2376" s="220" t="s">
        <v>2298</v>
      </c>
      <c r="D2376" s="4">
        <v>1982</v>
      </c>
      <c r="E2376" s="9" t="s">
        <v>23</v>
      </c>
      <c r="F2376" s="4" t="s">
        <v>24</v>
      </c>
      <c r="G2376" s="10">
        <v>5</v>
      </c>
      <c r="H2376" s="10">
        <v>4</v>
      </c>
      <c r="I2376" s="11">
        <v>3081.4</v>
      </c>
      <c r="J2376" s="11">
        <v>2755.8</v>
      </c>
      <c r="K2376" s="11">
        <v>2755.8</v>
      </c>
      <c r="L2376" s="35">
        <v>116</v>
      </c>
      <c r="M2376" s="11">
        <f t="shared" si="354"/>
        <v>4856956</v>
      </c>
      <c r="N2376" s="11"/>
      <c r="O2376" s="6"/>
      <c r="P2376" s="11"/>
      <c r="Q2376" s="11">
        <f t="shared" si="356"/>
        <v>4856956</v>
      </c>
      <c r="R2376" s="11">
        <v>4856956</v>
      </c>
      <c r="S2376" s="35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74"/>
      <c r="AG2376" s="29" t="s">
        <v>2337</v>
      </c>
      <c r="AH2376" s="118"/>
      <c r="AI2376" s="95"/>
      <c r="AJ2376" s="182" t="s">
        <v>1395</v>
      </c>
      <c r="AK2376" s="182"/>
      <c r="AL2376" s="182"/>
      <c r="AM2376" s="182"/>
      <c r="AN2376" s="182"/>
      <c r="AO2376" s="70">
        <f>MAX(AO$26:AO2375)+1</f>
        <v>2265</v>
      </c>
      <c r="AP2376" s="70" t="s">
        <v>142</v>
      </c>
      <c r="AQ2376" s="70" t="str">
        <f t="shared" si="357"/>
        <v>2265.</v>
      </c>
      <c r="AS2376" s="70"/>
      <c r="AV2376" s="114"/>
    </row>
    <row r="2377" spans="1:48" ht="22.5" customHeight="1" x14ac:dyDescent="0.25">
      <c r="A2377" s="93" t="str">
        <f t="shared" si="355"/>
        <v>2266.</v>
      </c>
      <c r="B2377" s="93">
        <v>4191</v>
      </c>
      <c r="C2377" s="220" t="s">
        <v>2299</v>
      </c>
      <c r="D2377" s="4">
        <v>1982</v>
      </c>
      <c r="E2377" s="9" t="s">
        <v>23</v>
      </c>
      <c r="F2377" s="4" t="s">
        <v>24</v>
      </c>
      <c r="G2377" s="10">
        <v>9</v>
      </c>
      <c r="H2377" s="10">
        <v>1</v>
      </c>
      <c r="I2377" s="11">
        <v>1924.2</v>
      </c>
      <c r="J2377" s="11">
        <v>1814.8</v>
      </c>
      <c r="K2377" s="11">
        <v>1100.3</v>
      </c>
      <c r="L2377" s="35">
        <v>94</v>
      </c>
      <c r="M2377" s="11">
        <f t="shared" si="354"/>
        <v>3358447</v>
      </c>
      <c r="N2377" s="11"/>
      <c r="O2377" s="6"/>
      <c r="P2377" s="11"/>
      <c r="Q2377" s="11">
        <f t="shared" si="356"/>
        <v>3358447</v>
      </c>
      <c r="R2377" s="11">
        <v>3358447</v>
      </c>
      <c r="S2377" s="35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74"/>
      <c r="AG2377" s="29" t="s">
        <v>2337</v>
      </c>
      <c r="AH2377" s="118"/>
      <c r="AI2377" s="95"/>
      <c r="AJ2377" s="182" t="s">
        <v>1395</v>
      </c>
      <c r="AK2377" s="182"/>
      <c r="AL2377" s="182"/>
      <c r="AM2377" s="182"/>
      <c r="AN2377" s="182"/>
      <c r="AO2377" s="70">
        <f>MAX(AO$26:AO2376)+1</f>
        <v>2266</v>
      </c>
      <c r="AP2377" s="70" t="s">
        <v>142</v>
      </c>
      <c r="AQ2377" s="70" t="str">
        <f t="shared" si="357"/>
        <v>2266.</v>
      </c>
      <c r="AS2377" s="70"/>
      <c r="AV2377" s="114"/>
    </row>
    <row r="2378" spans="1:48" ht="22.5" customHeight="1" x14ac:dyDescent="0.25">
      <c r="A2378" s="93" t="str">
        <f t="shared" si="355"/>
        <v>2267.</v>
      </c>
      <c r="B2378" s="93">
        <v>4473</v>
      </c>
      <c r="C2378" s="220" t="s">
        <v>2301</v>
      </c>
      <c r="D2378" s="4">
        <v>1984</v>
      </c>
      <c r="E2378" s="9" t="s">
        <v>23</v>
      </c>
      <c r="F2378" s="4" t="s">
        <v>26</v>
      </c>
      <c r="G2378" s="10">
        <v>5</v>
      </c>
      <c r="H2378" s="10">
        <v>4</v>
      </c>
      <c r="I2378" s="11">
        <v>3727.9</v>
      </c>
      <c r="J2378" s="11">
        <v>3398</v>
      </c>
      <c r="K2378" s="11">
        <v>3179.9</v>
      </c>
      <c r="L2378" s="35">
        <v>186</v>
      </c>
      <c r="M2378" s="11">
        <f t="shared" si="354"/>
        <v>2324756</v>
      </c>
      <c r="N2378" s="11"/>
      <c r="O2378" s="6"/>
      <c r="P2378" s="11"/>
      <c r="Q2378" s="11">
        <f t="shared" si="356"/>
        <v>2324756</v>
      </c>
      <c r="R2378" s="11"/>
      <c r="S2378" s="35"/>
      <c r="T2378" s="11"/>
      <c r="U2378" s="11"/>
      <c r="V2378" s="11"/>
      <c r="W2378" s="11"/>
      <c r="X2378" s="11"/>
      <c r="Y2378" s="11">
        <v>1636</v>
      </c>
      <c r="Z2378" s="11">
        <v>2324756</v>
      </c>
      <c r="AA2378" s="11"/>
      <c r="AB2378" s="11"/>
      <c r="AC2378" s="11"/>
      <c r="AD2378" s="11"/>
      <c r="AE2378" s="11"/>
      <c r="AF2378" s="74"/>
      <c r="AG2378" s="29" t="s">
        <v>2337</v>
      </c>
      <c r="AH2378" s="118"/>
      <c r="AI2378" s="95"/>
      <c r="AJ2378" s="182"/>
      <c r="AK2378" s="182"/>
      <c r="AL2378" s="182"/>
      <c r="AM2378" s="182"/>
      <c r="AN2378" s="182"/>
      <c r="AO2378" s="70">
        <f>MAX(AO$26:AO2377)+1</f>
        <v>2267</v>
      </c>
      <c r="AP2378" s="70" t="s">
        <v>142</v>
      </c>
      <c r="AQ2378" s="70" t="str">
        <f t="shared" si="357"/>
        <v>2267.</v>
      </c>
      <c r="AS2378" s="70"/>
      <c r="AV2378" s="114"/>
    </row>
    <row r="2379" spans="1:48" ht="22.5" customHeight="1" x14ac:dyDescent="0.25">
      <c r="A2379" s="93" t="str">
        <f t="shared" si="355"/>
        <v>2268.</v>
      </c>
      <c r="B2379" s="93">
        <v>4884</v>
      </c>
      <c r="C2379" s="220" t="s">
        <v>2302</v>
      </c>
      <c r="D2379" s="4">
        <v>1984</v>
      </c>
      <c r="E2379" s="9" t="s">
        <v>23</v>
      </c>
      <c r="F2379" s="4" t="s">
        <v>24</v>
      </c>
      <c r="G2379" s="10">
        <v>5</v>
      </c>
      <c r="H2379" s="10">
        <v>1</v>
      </c>
      <c r="I2379" s="11">
        <v>2274.5</v>
      </c>
      <c r="J2379" s="11">
        <v>955.4</v>
      </c>
      <c r="K2379" s="11">
        <v>955.4</v>
      </c>
      <c r="L2379" s="35">
        <v>101</v>
      </c>
      <c r="M2379" s="11">
        <f t="shared" si="354"/>
        <v>4045568.8</v>
      </c>
      <c r="N2379" s="11"/>
      <c r="O2379" s="6"/>
      <c r="P2379" s="11"/>
      <c r="Q2379" s="11">
        <f t="shared" si="356"/>
        <v>4045568.8</v>
      </c>
      <c r="R2379" s="11"/>
      <c r="S2379" s="35"/>
      <c r="T2379" s="11"/>
      <c r="U2379" s="11">
        <v>634.4</v>
      </c>
      <c r="V2379" s="11">
        <v>4045568.8</v>
      </c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74"/>
      <c r="AG2379" s="29" t="s">
        <v>2337</v>
      </c>
      <c r="AH2379" s="118"/>
      <c r="AI2379" s="95"/>
      <c r="AJ2379" s="182"/>
      <c r="AK2379" s="182"/>
      <c r="AL2379" s="182"/>
      <c r="AM2379" s="182"/>
      <c r="AN2379" s="182"/>
      <c r="AO2379" s="70">
        <f>MAX(AO$26:AO2378)+1</f>
        <v>2268</v>
      </c>
      <c r="AP2379" s="70" t="s">
        <v>142</v>
      </c>
      <c r="AQ2379" s="70" t="str">
        <f t="shared" si="357"/>
        <v>2268.</v>
      </c>
      <c r="AS2379" s="70"/>
      <c r="AV2379" s="114"/>
    </row>
    <row r="2380" spans="1:48" ht="22.5" customHeight="1" x14ac:dyDescent="0.25">
      <c r="A2380" s="93" t="str">
        <f t="shared" si="355"/>
        <v>2269.</v>
      </c>
      <c r="B2380" s="93">
        <v>5411</v>
      </c>
      <c r="C2380" s="220" t="s">
        <v>2304</v>
      </c>
      <c r="D2380" s="4">
        <v>1985</v>
      </c>
      <c r="E2380" s="9" t="s">
        <v>23</v>
      </c>
      <c r="F2380" s="4" t="s">
        <v>24</v>
      </c>
      <c r="G2380" s="10">
        <v>9</v>
      </c>
      <c r="H2380" s="10">
        <v>1</v>
      </c>
      <c r="I2380" s="11">
        <v>5096.2</v>
      </c>
      <c r="J2380" s="11">
        <v>4869.1000000000004</v>
      </c>
      <c r="K2380" s="11">
        <v>4869.1000000000004</v>
      </c>
      <c r="L2380" s="35">
        <v>240</v>
      </c>
      <c r="M2380" s="11">
        <f t="shared" si="354"/>
        <v>3887512</v>
      </c>
      <c r="N2380" s="11"/>
      <c r="O2380" s="6"/>
      <c r="P2380" s="11"/>
      <c r="Q2380" s="11">
        <f t="shared" si="356"/>
        <v>3887512</v>
      </c>
      <c r="R2380" s="11"/>
      <c r="S2380" s="35"/>
      <c r="T2380" s="11"/>
      <c r="U2380" s="11">
        <v>1096</v>
      </c>
      <c r="V2380" s="11">
        <v>3887512</v>
      </c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74"/>
      <c r="AG2380" s="29" t="s">
        <v>2337</v>
      </c>
      <c r="AH2380" s="118"/>
      <c r="AI2380" s="95"/>
      <c r="AJ2380" s="182"/>
      <c r="AK2380" s="182"/>
      <c r="AL2380" s="182"/>
      <c r="AM2380" s="182"/>
      <c r="AN2380" s="182"/>
      <c r="AO2380" s="70">
        <f>MAX(AO$26:AO2379)+1</f>
        <v>2269</v>
      </c>
      <c r="AP2380" s="70" t="s">
        <v>142</v>
      </c>
      <c r="AQ2380" s="70" t="str">
        <f t="shared" si="357"/>
        <v>2269.</v>
      </c>
      <c r="AS2380" s="70"/>
      <c r="AV2380" s="114"/>
    </row>
    <row r="2381" spans="1:48" ht="22.5" customHeight="1" x14ac:dyDescent="0.25">
      <c r="A2381" s="93" t="str">
        <f t="shared" si="355"/>
        <v>2270.</v>
      </c>
      <c r="B2381" s="93">
        <v>4730</v>
      </c>
      <c r="C2381" s="220" t="s">
        <v>1429</v>
      </c>
      <c r="D2381" s="4">
        <v>1989</v>
      </c>
      <c r="E2381" s="9" t="s">
        <v>23</v>
      </c>
      <c r="F2381" s="4" t="s">
        <v>24</v>
      </c>
      <c r="G2381" s="10">
        <v>9</v>
      </c>
      <c r="H2381" s="10">
        <v>1</v>
      </c>
      <c r="I2381" s="11">
        <v>5637.1</v>
      </c>
      <c r="J2381" s="11">
        <v>5132.8999999999996</v>
      </c>
      <c r="K2381" s="11">
        <v>4075.8</v>
      </c>
      <c r="L2381" s="35">
        <v>259</v>
      </c>
      <c r="M2381" s="11">
        <f t="shared" si="354"/>
        <v>5576877.1600000001</v>
      </c>
      <c r="N2381" s="11"/>
      <c r="O2381" s="6"/>
      <c r="P2381" s="11"/>
      <c r="Q2381" s="11">
        <f t="shared" si="356"/>
        <v>5576877.1600000001</v>
      </c>
      <c r="R2381" s="11"/>
      <c r="S2381" s="35"/>
      <c r="T2381" s="11"/>
      <c r="U2381" s="11">
        <v>1572.28</v>
      </c>
      <c r="V2381" s="11">
        <v>5576877.1600000001</v>
      </c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74"/>
      <c r="AG2381" s="29" t="s">
        <v>2337</v>
      </c>
      <c r="AH2381" s="118"/>
      <c r="AI2381" s="95"/>
      <c r="AJ2381" s="182"/>
      <c r="AK2381" s="182"/>
      <c r="AL2381" s="182"/>
      <c r="AM2381" s="182"/>
      <c r="AN2381" s="182"/>
      <c r="AO2381" s="70">
        <f>MAX(AO$26:AO2380)+1</f>
        <v>2270</v>
      </c>
      <c r="AP2381" s="70" t="s">
        <v>142</v>
      </c>
      <c r="AQ2381" s="70" t="str">
        <f t="shared" si="357"/>
        <v>2270.</v>
      </c>
      <c r="AS2381" s="70"/>
      <c r="AV2381" s="114"/>
    </row>
    <row r="2382" spans="1:48" ht="22.5" customHeight="1" x14ac:dyDescent="0.25">
      <c r="A2382" s="93" t="str">
        <f t="shared" si="355"/>
        <v>2271.</v>
      </c>
      <c r="B2382" s="93">
        <v>5285</v>
      </c>
      <c r="C2382" s="220" t="s">
        <v>2094</v>
      </c>
      <c r="D2382" s="4">
        <v>1970</v>
      </c>
      <c r="E2382" s="9" t="s">
        <v>23</v>
      </c>
      <c r="F2382" s="4" t="s">
        <v>24</v>
      </c>
      <c r="G2382" s="10">
        <v>5</v>
      </c>
      <c r="H2382" s="10">
        <v>4</v>
      </c>
      <c r="I2382" s="11">
        <v>3431.1</v>
      </c>
      <c r="J2382" s="11">
        <v>3156.1</v>
      </c>
      <c r="K2382" s="11">
        <v>3156.1</v>
      </c>
      <c r="L2382" s="35">
        <v>137</v>
      </c>
      <c r="M2382" s="11">
        <f t="shared" si="354"/>
        <v>6497600</v>
      </c>
      <c r="N2382" s="11"/>
      <c r="O2382" s="6"/>
      <c r="P2382" s="11"/>
      <c r="Q2382" s="11">
        <f t="shared" si="356"/>
        <v>6497600</v>
      </c>
      <c r="R2382" s="11">
        <v>6497600</v>
      </c>
      <c r="S2382" s="35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74"/>
      <c r="AG2382" s="29" t="s">
        <v>2337</v>
      </c>
      <c r="AH2382" s="118"/>
      <c r="AI2382" s="95"/>
      <c r="AJ2382" s="182" t="s">
        <v>1395</v>
      </c>
      <c r="AK2382" s="182"/>
      <c r="AL2382" s="182"/>
      <c r="AM2382" s="182"/>
      <c r="AN2382" s="182"/>
      <c r="AO2382" s="70">
        <f>MAX(AO$26:AO2381)+1</f>
        <v>2271</v>
      </c>
      <c r="AP2382" s="70" t="s">
        <v>142</v>
      </c>
      <c r="AQ2382" s="70" t="str">
        <f t="shared" si="357"/>
        <v>2271.</v>
      </c>
      <c r="AS2382" s="70"/>
      <c r="AV2382" s="114"/>
    </row>
    <row r="2383" spans="1:48" ht="22.5" customHeight="1" x14ac:dyDescent="0.25">
      <c r="A2383" s="93" t="str">
        <f t="shared" si="355"/>
        <v>2272.</v>
      </c>
      <c r="B2383" s="93">
        <v>4761</v>
      </c>
      <c r="C2383" s="220" t="s">
        <v>2099</v>
      </c>
      <c r="D2383" s="4">
        <v>1971</v>
      </c>
      <c r="E2383" s="9" t="s">
        <v>23</v>
      </c>
      <c r="F2383" s="4" t="s">
        <v>24</v>
      </c>
      <c r="G2383" s="10">
        <v>2</v>
      </c>
      <c r="H2383" s="10">
        <v>2</v>
      </c>
      <c r="I2383" s="11">
        <v>710.8</v>
      </c>
      <c r="J2383" s="11">
        <v>464.7</v>
      </c>
      <c r="K2383" s="11">
        <v>464.7</v>
      </c>
      <c r="L2383" s="35">
        <v>26</v>
      </c>
      <c r="M2383" s="11">
        <f t="shared" si="354"/>
        <v>263856.84000000003</v>
      </c>
      <c r="N2383" s="11"/>
      <c r="O2383" s="6"/>
      <c r="P2383" s="11"/>
      <c r="Q2383" s="11">
        <f t="shared" si="356"/>
        <v>263856.84000000003</v>
      </c>
      <c r="R2383" s="11">
        <v>263856.84000000003</v>
      </c>
      <c r="S2383" s="35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74"/>
      <c r="AG2383" s="29" t="s">
        <v>2337</v>
      </c>
      <c r="AH2383" s="118"/>
      <c r="AI2383" s="95"/>
      <c r="AJ2383" s="182" t="s">
        <v>1396</v>
      </c>
      <c r="AK2383" s="182"/>
      <c r="AL2383" s="182"/>
      <c r="AM2383" s="182"/>
      <c r="AN2383" s="182"/>
      <c r="AO2383" s="70">
        <f>MAX(AO$26:AO2382)+1</f>
        <v>2272</v>
      </c>
      <c r="AP2383" s="70" t="s">
        <v>142</v>
      </c>
      <c r="AQ2383" s="70" t="str">
        <f t="shared" si="357"/>
        <v>2272.</v>
      </c>
      <c r="AS2383" s="70"/>
      <c r="AV2383" s="114"/>
    </row>
    <row r="2384" spans="1:48" ht="22.5" customHeight="1" x14ac:dyDescent="0.25">
      <c r="A2384" s="93" t="str">
        <f t="shared" si="355"/>
        <v>2273.</v>
      </c>
      <c r="B2384" s="93">
        <v>4253</v>
      </c>
      <c r="C2384" s="220" t="s">
        <v>2101</v>
      </c>
      <c r="D2384" s="4">
        <v>1972</v>
      </c>
      <c r="E2384" s="9"/>
      <c r="F2384" s="4" t="s">
        <v>26</v>
      </c>
      <c r="G2384" s="10">
        <v>5</v>
      </c>
      <c r="H2384" s="10">
        <v>4</v>
      </c>
      <c r="I2384" s="11">
        <v>3612.5</v>
      </c>
      <c r="J2384" s="11">
        <v>3352.5</v>
      </c>
      <c r="K2384" s="11">
        <v>3352.5</v>
      </c>
      <c r="L2384" s="35">
        <v>174</v>
      </c>
      <c r="M2384" s="11">
        <f t="shared" si="354"/>
        <v>4348997.4000000004</v>
      </c>
      <c r="N2384" s="11"/>
      <c r="O2384" s="6"/>
      <c r="P2384" s="11"/>
      <c r="Q2384" s="11">
        <f t="shared" si="356"/>
        <v>4348997.4000000004</v>
      </c>
      <c r="R2384" s="11">
        <v>1394346.4</v>
      </c>
      <c r="S2384" s="35"/>
      <c r="T2384" s="11"/>
      <c r="U2384" s="11">
        <v>833</v>
      </c>
      <c r="V2384" s="11">
        <v>2954651</v>
      </c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74"/>
      <c r="AG2384" s="29" t="s">
        <v>2337</v>
      </c>
      <c r="AH2384" s="118"/>
      <c r="AI2384" s="95"/>
      <c r="AJ2384" s="182" t="s">
        <v>1396</v>
      </c>
      <c r="AK2384" s="182"/>
      <c r="AL2384" s="182"/>
      <c r="AM2384" s="182"/>
      <c r="AN2384" s="182"/>
      <c r="AO2384" s="70">
        <f>MAX(AO$26:AO2383)+1</f>
        <v>2273</v>
      </c>
      <c r="AP2384" s="70" t="s">
        <v>142</v>
      </c>
      <c r="AQ2384" s="70" t="str">
        <f t="shared" si="357"/>
        <v>2273.</v>
      </c>
      <c r="AS2384" s="70"/>
      <c r="AV2384" s="114"/>
    </row>
    <row r="2385" spans="1:48" ht="22.5" customHeight="1" x14ac:dyDescent="0.25">
      <c r="A2385" s="93" t="str">
        <f t="shared" si="355"/>
        <v>2274.</v>
      </c>
      <c r="B2385" s="93">
        <v>4243</v>
      </c>
      <c r="C2385" s="220" t="s">
        <v>2109</v>
      </c>
      <c r="D2385" s="4">
        <v>1974</v>
      </c>
      <c r="E2385" s="9" t="s">
        <v>23</v>
      </c>
      <c r="F2385" s="4" t="s">
        <v>26</v>
      </c>
      <c r="G2385" s="10">
        <v>5</v>
      </c>
      <c r="H2385" s="10">
        <v>4</v>
      </c>
      <c r="I2385" s="11">
        <v>3620.8</v>
      </c>
      <c r="J2385" s="11">
        <v>3347.8</v>
      </c>
      <c r="K2385" s="11">
        <v>3347.8</v>
      </c>
      <c r="L2385" s="35">
        <v>169</v>
      </c>
      <c r="M2385" s="11">
        <f t="shared" si="354"/>
        <v>3312898</v>
      </c>
      <c r="N2385" s="11"/>
      <c r="O2385" s="6"/>
      <c r="P2385" s="11"/>
      <c r="Q2385" s="11">
        <f t="shared" si="356"/>
        <v>3312898</v>
      </c>
      <c r="R2385" s="11"/>
      <c r="S2385" s="35"/>
      <c r="T2385" s="11"/>
      <c r="U2385" s="11">
        <v>934</v>
      </c>
      <c r="V2385" s="11">
        <v>3312898</v>
      </c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74"/>
      <c r="AG2385" s="29" t="s">
        <v>2337</v>
      </c>
      <c r="AH2385" s="118"/>
      <c r="AI2385" s="95"/>
      <c r="AJ2385" s="182"/>
      <c r="AK2385" s="182"/>
      <c r="AL2385" s="182"/>
      <c r="AM2385" s="182"/>
      <c r="AN2385" s="182"/>
      <c r="AO2385" s="70">
        <f>MAX(AO$26:AO2384)+1</f>
        <v>2274</v>
      </c>
      <c r="AP2385" s="70" t="s">
        <v>142</v>
      </c>
      <c r="AQ2385" s="70" t="str">
        <f t="shared" si="357"/>
        <v>2274.</v>
      </c>
      <c r="AS2385" s="70"/>
      <c r="AV2385" s="114"/>
    </row>
    <row r="2386" spans="1:48" ht="22.5" customHeight="1" x14ac:dyDescent="0.25">
      <c r="A2386" s="93" t="str">
        <f t="shared" si="355"/>
        <v>2275.</v>
      </c>
      <c r="B2386" s="93">
        <v>5225</v>
      </c>
      <c r="C2386" s="220" t="s">
        <v>2114</v>
      </c>
      <c r="D2386" s="4">
        <v>1974</v>
      </c>
      <c r="E2386" s="9" t="s">
        <v>23</v>
      </c>
      <c r="F2386" s="4" t="s">
        <v>24</v>
      </c>
      <c r="G2386" s="10">
        <v>9</v>
      </c>
      <c r="H2386" s="10">
        <v>1</v>
      </c>
      <c r="I2386" s="11">
        <v>4578</v>
      </c>
      <c r="J2386" s="11">
        <v>4325.8</v>
      </c>
      <c r="K2386" s="11">
        <v>4325.8</v>
      </c>
      <c r="L2386" s="35">
        <v>225</v>
      </c>
      <c r="M2386" s="11">
        <f t="shared" si="354"/>
        <v>4046458</v>
      </c>
      <c r="N2386" s="11"/>
      <c r="O2386" s="6"/>
      <c r="P2386" s="11"/>
      <c r="Q2386" s="11">
        <f t="shared" si="356"/>
        <v>4046458</v>
      </c>
      <c r="R2386" s="11">
        <f>893490+3152968</f>
        <v>4046458</v>
      </c>
      <c r="S2386" s="35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74"/>
      <c r="AG2386" s="29" t="s">
        <v>2337</v>
      </c>
      <c r="AH2386" s="118"/>
      <c r="AI2386" s="95"/>
      <c r="AJ2386" s="182" t="s">
        <v>1402</v>
      </c>
      <c r="AK2386" s="182"/>
      <c r="AL2386" s="182"/>
      <c r="AM2386" s="182"/>
      <c r="AN2386" s="182"/>
      <c r="AO2386" s="70">
        <f>MAX(AO$26:AO2385)+1</f>
        <v>2275</v>
      </c>
      <c r="AP2386" s="70" t="s">
        <v>142</v>
      </c>
      <c r="AQ2386" s="70" t="str">
        <f t="shared" si="357"/>
        <v>2275.</v>
      </c>
      <c r="AS2386" s="70"/>
      <c r="AV2386" s="114"/>
    </row>
    <row r="2387" spans="1:48" ht="22.5" customHeight="1" x14ac:dyDescent="0.25">
      <c r="A2387" s="93" t="str">
        <f t="shared" si="355"/>
        <v>2276.</v>
      </c>
      <c r="B2387" s="93">
        <v>5120</v>
      </c>
      <c r="C2387" s="220" t="s">
        <v>2122</v>
      </c>
      <c r="D2387" s="4">
        <v>1976</v>
      </c>
      <c r="E2387" s="9" t="s">
        <v>23</v>
      </c>
      <c r="F2387" s="4" t="s">
        <v>24</v>
      </c>
      <c r="G2387" s="10">
        <v>5</v>
      </c>
      <c r="H2387" s="10">
        <v>2</v>
      </c>
      <c r="I2387" s="11">
        <v>3649.8</v>
      </c>
      <c r="J2387" s="11">
        <v>3538.1</v>
      </c>
      <c r="K2387" s="11">
        <v>3243.7</v>
      </c>
      <c r="L2387" s="35">
        <v>134</v>
      </c>
      <c r="M2387" s="11">
        <f t="shared" si="354"/>
        <v>1354808.1300000001</v>
      </c>
      <c r="N2387" s="11"/>
      <c r="O2387" s="6"/>
      <c r="P2387" s="11"/>
      <c r="Q2387" s="11">
        <f t="shared" si="356"/>
        <v>1354808.1300000001</v>
      </c>
      <c r="R2387" s="11">
        <v>1354808.1300000001</v>
      </c>
      <c r="S2387" s="35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74"/>
      <c r="AG2387" s="29" t="s">
        <v>2337</v>
      </c>
      <c r="AH2387" s="118"/>
      <c r="AI2387" s="95"/>
      <c r="AJ2387" s="182" t="s">
        <v>1396</v>
      </c>
      <c r="AK2387" s="182"/>
      <c r="AL2387" s="182"/>
      <c r="AM2387" s="182"/>
      <c r="AN2387" s="182"/>
      <c r="AO2387" s="70">
        <f>MAX(AO$26:AO2386)+1</f>
        <v>2276</v>
      </c>
      <c r="AP2387" s="70" t="s">
        <v>142</v>
      </c>
      <c r="AQ2387" s="70" t="str">
        <f t="shared" si="357"/>
        <v>2276.</v>
      </c>
      <c r="AS2387" s="70"/>
      <c r="AV2387" s="114"/>
    </row>
    <row r="2388" spans="1:48" ht="22.5" customHeight="1" x14ac:dyDescent="0.25">
      <c r="A2388" s="93" t="str">
        <f t="shared" si="355"/>
        <v>2277.</v>
      </c>
      <c r="B2388" s="93">
        <v>5424</v>
      </c>
      <c r="C2388" s="220" t="s">
        <v>2134</v>
      </c>
      <c r="D2388" s="4">
        <v>1980</v>
      </c>
      <c r="E2388" s="9" t="s">
        <v>23</v>
      </c>
      <c r="F2388" s="4" t="s">
        <v>24</v>
      </c>
      <c r="G2388" s="10">
        <v>2</v>
      </c>
      <c r="H2388" s="10">
        <v>2</v>
      </c>
      <c r="I2388" s="11">
        <v>4398.8</v>
      </c>
      <c r="J2388" s="11">
        <v>408</v>
      </c>
      <c r="K2388" s="11">
        <v>408</v>
      </c>
      <c r="L2388" s="35">
        <v>30</v>
      </c>
      <c r="M2388" s="11">
        <f t="shared" si="354"/>
        <v>2363671.31</v>
      </c>
      <c r="N2388" s="11"/>
      <c r="O2388" s="6"/>
      <c r="P2388" s="11"/>
      <c r="Q2388" s="11">
        <f t="shared" si="356"/>
        <v>2363671.31</v>
      </c>
      <c r="R2388" s="11">
        <v>2363671.31</v>
      </c>
      <c r="S2388" s="35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74"/>
      <c r="AG2388" s="29" t="s">
        <v>2337</v>
      </c>
      <c r="AH2388" s="118"/>
      <c r="AI2388" s="95"/>
      <c r="AJ2388" s="182" t="s">
        <v>1399</v>
      </c>
      <c r="AK2388" s="182"/>
      <c r="AL2388" s="182"/>
      <c r="AM2388" s="182"/>
      <c r="AN2388" s="182"/>
      <c r="AO2388" s="70">
        <f>MAX(AO$26:AO2387)+1</f>
        <v>2277</v>
      </c>
      <c r="AP2388" s="70" t="s">
        <v>142</v>
      </c>
      <c r="AQ2388" s="70" t="str">
        <f t="shared" si="357"/>
        <v>2277.</v>
      </c>
      <c r="AS2388" s="70"/>
      <c r="AV2388" s="114"/>
    </row>
    <row r="2389" spans="1:48" ht="22.5" customHeight="1" x14ac:dyDescent="0.25">
      <c r="A2389" s="93" t="str">
        <f t="shared" si="355"/>
        <v>2278.</v>
      </c>
      <c r="B2389" s="93">
        <v>4167</v>
      </c>
      <c r="C2389" s="220" t="s">
        <v>2140</v>
      </c>
      <c r="D2389" s="4">
        <v>1983</v>
      </c>
      <c r="E2389" s="9" t="s">
        <v>23</v>
      </c>
      <c r="F2389" s="4" t="s">
        <v>24</v>
      </c>
      <c r="G2389" s="10">
        <v>3</v>
      </c>
      <c r="H2389" s="10">
        <v>2</v>
      </c>
      <c r="I2389" s="11">
        <v>770.8</v>
      </c>
      <c r="J2389" s="11">
        <v>443.8</v>
      </c>
      <c r="K2389" s="11">
        <v>443.8</v>
      </c>
      <c r="L2389" s="35">
        <v>32</v>
      </c>
      <c r="M2389" s="11">
        <f t="shared" si="354"/>
        <v>1547241</v>
      </c>
      <c r="N2389" s="11"/>
      <c r="O2389" s="6"/>
      <c r="P2389" s="11"/>
      <c r="Q2389" s="11">
        <f t="shared" si="356"/>
        <v>1547241</v>
      </c>
      <c r="R2389" s="11">
        <v>1547241</v>
      </c>
      <c r="S2389" s="35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74"/>
      <c r="AG2389" s="29" t="s">
        <v>2337</v>
      </c>
      <c r="AH2389" s="118"/>
      <c r="AI2389" s="95"/>
      <c r="AJ2389" s="182" t="s">
        <v>1395</v>
      </c>
      <c r="AK2389" s="182"/>
      <c r="AL2389" s="182"/>
      <c r="AM2389" s="182"/>
      <c r="AN2389" s="182"/>
      <c r="AO2389" s="70">
        <f>MAX(AO$26:AO2388)+1</f>
        <v>2278</v>
      </c>
      <c r="AP2389" s="70" t="s">
        <v>142</v>
      </c>
      <c r="AQ2389" s="70" t="str">
        <f t="shared" si="357"/>
        <v>2278.</v>
      </c>
      <c r="AS2389" s="70"/>
      <c r="AV2389" s="114"/>
    </row>
    <row r="2390" spans="1:48" ht="22.5" customHeight="1" x14ac:dyDescent="0.25">
      <c r="A2390" s="93" t="str">
        <f t="shared" si="355"/>
        <v>2279.</v>
      </c>
      <c r="B2390" s="93">
        <v>4301</v>
      </c>
      <c r="C2390" s="220" t="s">
        <v>1004</v>
      </c>
      <c r="D2390" s="4">
        <v>1985</v>
      </c>
      <c r="E2390" s="9" t="s">
        <v>23</v>
      </c>
      <c r="F2390" s="4" t="s">
        <v>26</v>
      </c>
      <c r="G2390" s="10">
        <v>9</v>
      </c>
      <c r="H2390" s="10">
        <v>3</v>
      </c>
      <c r="I2390" s="11">
        <v>5695.7</v>
      </c>
      <c r="J2390" s="11">
        <v>5581.6</v>
      </c>
      <c r="K2390" s="11">
        <v>5497.2</v>
      </c>
      <c r="L2390" s="35">
        <v>262</v>
      </c>
      <c r="M2390" s="11">
        <f t="shared" si="354"/>
        <v>5634870.6100000003</v>
      </c>
      <c r="N2390" s="11"/>
      <c r="O2390" s="6"/>
      <c r="P2390" s="11"/>
      <c r="Q2390" s="11">
        <f t="shared" si="356"/>
        <v>5634870.6100000003</v>
      </c>
      <c r="R2390" s="11"/>
      <c r="S2390" s="35"/>
      <c r="T2390" s="11"/>
      <c r="U2390" s="11">
        <v>1588.63</v>
      </c>
      <c r="V2390" s="11">
        <v>5634870.6100000003</v>
      </c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74"/>
      <c r="AG2390" s="29" t="s">
        <v>2337</v>
      </c>
      <c r="AH2390" s="118"/>
      <c r="AI2390" s="95"/>
      <c r="AJ2390" s="182"/>
      <c r="AK2390" s="182"/>
      <c r="AL2390" s="182"/>
      <c r="AM2390" s="182"/>
      <c r="AN2390" s="182"/>
      <c r="AO2390" s="70">
        <f>MAX(AO$26:AO2389)+1</f>
        <v>2279</v>
      </c>
      <c r="AP2390" s="70" t="s">
        <v>142</v>
      </c>
      <c r="AQ2390" s="70" t="str">
        <f t="shared" si="357"/>
        <v>2279.</v>
      </c>
      <c r="AS2390" s="70"/>
      <c r="AV2390" s="114"/>
    </row>
    <row r="2391" spans="1:48" ht="22.5" customHeight="1" x14ac:dyDescent="0.25">
      <c r="A2391" s="93" t="str">
        <f t="shared" si="355"/>
        <v>2280.</v>
      </c>
      <c r="B2391" s="93">
        <v>4683</v>
      </c>
      <c r="C2391" s="220" t="s">
        <v>2147</v>
      </c>
      <c r="D2391" s="4">
        <v>1988</v>
      </c>
      <c r="E2391" s="9" t="s">
        <v>23</v>
      </c>
      <c r="F2391" s="4" t="s">
        <v>26</v>
      </c>
      <c r="G2391" s="10">
        <v>9</v>
      </c>
      <c r="H2391" s="10">
        <v>4</v>
      </c>
      <c r="I2391" s="11">
        <v>7732.8</v>
      </c>
      <c r="J2391" s="11">
        <v>7732.8</v>
      </c>
      <c r="K2391" s="11">
        <v>7732.8</v>
      </c>
      <c r="L2391" s="35">
        <v>379</v>
      </c>
      <c r="M2391" s="11">
        <f t="shared" si="354"/>
        <v>4729452</v>
      </c>
      <c r="N2391" s="11"/>
      <c r="O2391" s="6"/>
      <c r="P2391" s="11"/>
      <c r="Q2391" s="11">
        <f t="shared" si="356"/>
        <v>4729452</v>
      </c>
      <c r="R2391" s="11">
        <v>4729452</v>
      </c>
      <c r="S2391" s="35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74"/>
      <c r="AG2391" s="29" t="s">
        <v>2337</v>
      </c>
      <c r="AH2391" s="118"/>
      <c r="AI2391" s="95"/>
      <c r="AJ2391" s="182" t="s">
        <v>1399</v>
      </c>
      <c r="AK2391" s="182"/>
      <c r="AL2391" s="182"/>
      <c r="AM2391" s="182"/>
      <c r="AN2391" s="182"/>
      <c r="AO2391" s="70">
        <f>MAX(AO$26:AO2390)+1</f>
        <v>2280</v>
      </c>
      <c r="AP2391" s="70" t="s">
        <v>142</v>
      </c>
      <c r="AQ2391" s="70" t="str">
        <f t="shared" si="357"/>
        <v>2280.</v>
      </c>
      <c r="AS2391" s="70"/>
      <c r="AV2391" s="114"/>
    </row>
    <row r="2392" spans="1:48" ht="22.5" customHeight="1" x14ac:dyDescent="0.25">
      <c r="A2392" s="93" t="str">
        <f t="shared" si="355"/>
        <v>2281.</v>
      </c>
      <c r="B2392" s="93">
        <v>5607</v>
      </c>
      <c r="C2392" s="220" t="s">
        <v>2344</v>
      </c>
      <c r="D2392" s="4">
        <v>1988</v>
      </c>
      <c r="E2392" s="9" t="s">
        <v>23</v>
      </c>
      <c r="F2392" s="4" t="s">
        <v>26</v>
      </c>
      <c r="G2392" s="10">
        <v>10</v>
      </c>
      <c r="H2392" s="10">
        <v>2</v>
      </c>
      <c r="I2392" s="11">
        <v>4869.5</v>
      </c>
      <c r="J2392" s="11">
        <v>4272.2</v>
      </c>
      <c r="K2392" s="11">
        <v>4085.8</v>
      </c>
      <c r="L2392" s="35">
        <v>354</v>
      </c>
      <c r="M2392" s="11">
        <f t="shared" si="354"/>
        <v>2628850</v>
      </c>
      <c r="N2392" s="11"/>
      <c r="O2392" s="6"/>
      <c r="P2392" s="11"/>
      <c r="Q2392" s="11">
        <f t="shared" si="356"/>
        <v>2628850</v>
      </c>
      <c r="R2392" s="11"/>
      <c r="S2392" s="35"/>
      <c r="T2392" s="11"/>
      <c r="U2392" s="11"/>
      <c r="V2392" s="11"/>
      <c r="W2392" s="11"/>
      <c r="X2392" s="11"/>
      <c r="Y2392" s="11">
        <v>1850</v>
      </c>
      <c r="Z2392" s="11">
        <v>2628850</v>
      </c>
      <c r="AA2392" s="11"/>
      <c r="AB2392" s="11"/>
      <c r="AC2392" s="11"/>
      <c r="AD2392" s="11"/>
      <c r="AE2392" s="11"/>
      <c r="AF2392" s="74"/>
      <c r="AG2392" s="29" t="s">
        <v>2337</v>
      </c>
      <c r="AH2392" s="118"/>
      <c r="AI2392" s="95"/>
      <c r="AJ2392" s="182"/>
      <c r="AK2392" s="182"/>
      <c r="AL2392" s="182"/>
      <c r="AM2392" s="182"/>
      <c r="AN2392" s="182"/>
      <c r="AO2392" s="70">
        <f>MAX(AO$26:AO2391)+1</f>
        <v>2281</v>
      </c>
      <c r="AP2392" s="70" t="s">
        <v>142</v>
      </c>
      <c r="AQ2392" s="70" t="str">
        <f t="shared" si="357"/>
        <v>2281.</v>
      </c>
      <c r="AS2392" s="70"/>
      <c r="AV2392" s="114"/>
    </row>
    <row r="2393" spans="1:48" ht="22.5" customHeight="1" x14ac:dyDescent="0.25">
      <c r="A2393" s="93" t="str">
        <f t="shared" si="355"/>
        <v>2282.</v>
      </c>
      <c r="B2393" s="93">
        <v>4163</v>
      </c>
      <c r="C2393" s="220" t="s">
        <v>2159</v>
      </c>
      <c r="D2393" s="4">
        <v>1999</v>
      </c>
      <c r="E2393" s="9" t="s">
        <v>23</v>
      </c>
      <c r="F2393" s="4" t="s">
        <v>24</v>
      </c>
      <c r="G2393" s="10">
        <v>3</v>
      </c>
      <c r="H2393" s="10">
        <v>2</v>
      </c>
      <c r="I2393" s="11">
        <v>1158.3</v>
      </c>
      <c r="J2393" s="11">
        <v>783.5</v>
      </c>
      <c r="K2393" s="11">
        <v>783.5</v>
      </c>
      <c r="L2393" s="35">
        <v>14</v>
      </c>
      <c r="M2393" s="11">
        <f t="shared" si="354"/>
        <v>780885</v>
      </c>
      <c r="N2393" s="11"/>
      <c r="O2393" s="6"/>
      <c r="P2393" s="11"/>
      <c r="Q2393" s="11">
        <f t="shared" si="356"/>
        <v>780885</v>
      </c>
      <c r="R2393" s="11"/>
      <c r="S2393" s="35"/>
      <c r="T2393" s="11"/>
      <c r="U2393" s="11">
        <v>247.9</v>
      </c>
      <c r="V2393" s="11">
        <v>780885</v>
      </c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74"/>
      <c r="AG2393" s="29" t="s">
        <v>2337</v>
      </c>
      <c r="AH2393" s="118"/>
      <c r="AI2393" s="95"/>
      <c r="AJ2393" s="182"/>
      <c r="AK2393" s="182"/>
      <c r="AL2393" s="182"/>
      <c r="AM2393" s="182"/>
      <c r="AN2393" s="182"/>
      <c r="AO2393" s="70">
        <f>MAX(AO$26:AO2392)+1</f>
        <v>2282</v>
      </c>
      <c r="AP2393" s="70" t="s">
        <v>142</v>
      </c>
      <c r="AQ2393" s="70" t="str">
        <f t="shared" si="357"/>
        <v>2282.</v>
      </c>
      <c r="AS2393" s="70"/>
      <c r="AV2393" s="114"/>
    </row>
    <row r="2394" spans="1:48" ht="22.5" customHeight="1" x14ac:dyDescent="0.25">
      <c r="A2394" s="93" t="str">
        <f t="shared" si="355"/>
        <v>2283.</v>
      </c>
      <c r="B2394" s="93">
        <v>5036</v>
      </c>
      <c r="C2394" s="220" t="s">
        <v>2160</v>
      </c>
      <c r="D2394" s="4">
        <v>2001</v>
      </c>
      <c r="E2394" s="9" t="s">
        <v>23</v>
      </c>
      <c r="F2394" s="4" t="s">
        <v>24</v>
      </c>
      <c r="G2394" s="10">
        <v>5</v>
      </c>
      <c r="H2394" s="10">
        <v>2</v>
      </c>
      <c r="I2394" s="11">
        <v>2722</v>
      </c>
      <c r="J2394" s="11">
        <v>2722</v>
      </c>
      <c r="K2394" s="11">
        <v>2722</v>
      </c>
      <c r="L2394" s="35">
        <v>91</v>
      </c>
      <c r="M2394" s="11">
        <f t="shared" si="354"/>
        <v>2766660</v>
      </c>
      <c r="N2394" s="11"/>
      <c r="O2394" s="6"/>
      <c r="P2394" s="11"/>
      <c r="Q2394" s="11">
        <f t="shared" si="356"/>
        <v>2766660</v>
      </c>
      <c r="R2394" s="11"/>
      <c r="S2394" s="35"/>
      <c r="T2394" s="11"/>
      <c r="U2394" s="11">
        <v>780</v>
      </c>
      <c r="V2394" s="11">
        <v>2766660</v>
      </c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74"/>
      <c r="AG2394" s="29" t="s">
        <v>2337</v>
      </c>
      <c r="AH2394" s="118"/>
      <c r="AI2394" s="95"/>
      <c r="AJ2394" s="182"/>
      <c r="AK2394" s="182"/>
      <c r="AL2394" s="182"/>
      <c r="AM2394" s="182"/>
      <c r="AN2394" s="182"/>
      <c r="AO2394" s="70">
        <f>MAX(AO$26:AO2393)+1</f>
        <v>2283</v>
      </c>
      <c r="AP2394" s="70" t="s">
        <v>142</v>
      </c>
      <c r="AQ2394" s="70" t="str">
        <f t="shared" si="357"/>
        <v>2283.</v>
      </c>
      <c r="AS2394" s="70"/>
      <c r="AV2394" s="114"/>
    </row>
    <row r="2395" spans="1:48" ht="22.5" customHeight="1" x14ac:dyDescent="0.25">
      <c r="A2395" s="93" t="str">
        <f t="shared" si="355"/>
        <v>2284.</v>
      </c>
      <c r="B2395" s="93">
        <v>4639</v>
      </c>
      <c r="C2395" s="220" t="s">
        <v>2162</v>
      </c>
      <c r="D2395" s="4">
        <v>1846</v>
      </c>
      <c r="E2395" s="9" t="s">
        <v>23</v>
      </c>
      <c r="F2395" s="4" t="s">
        <v>24</v>
      </c>
      <c r="G2395" s="10">
        <v>2</v>
      </c>
      <c r="H2395" s="10">
        <v>1</v>
      </c>
      <c r="I2395" s="11">
        <v>397</v>
      </c>
      <c r="J2395" s="11">
        <v>276.60000000000002</v>
      </c>
      <c r="K2395" s="11">
        <v>276.60000000000002</v>
      </c>
      <c r="L2395" s="35">
        <v>13</v>
      </c>
      <c r="M2395" s="11">
        <f t="shared" si="354"/>
        <v>3474941</v>
      </c>
      <c r="N2395" s="11"/>
      <c r="O2395" s="6"/>
      <c r="P2395" s="11"/>
      <c r="Q2395" s="11">
        <f t="shared" si="356"/>
        <v>3474941</v>
      </c>
      <c r="R2395" s="11">
        <f>1612217+1862724</f>
        <v>3474941</v>
      </c>
      <c r="S2395" s="35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74"/>
      <c r="AG2395" s="29" t="s">
        <v>2337</v>
      </c>
      <c r="AH2395" s="118"/>
      <c r="AI2395" s="95"/>
      <c r="AJ2395" s="182" t="s">
        <v>1401</v>
      </c>
      <c r="AK2395" s="182"/>
      <c r="AL2395" s="182"/>
      <c r="AM2395" s="182"/>
      <c r="AN2395" s="182"/>
      <c r="AO2395" s="70">
        <f>MAX(AO$26:AO2394)+1</f>
        <v>2284</v>
      </c>
      <c r="AP2395" s="70" t="s">
        <v>142</v>
      </c>
      <c r="AQ2395" s="70" t="str">
        <f t="shared" si="357"/>
        <v>2284.</v>
      </c>
      <c r="AS2395" s="70"/>
      <c r="AV2395" s="114"/>
    </row>
    <row r="2396" spans="1:48" ht="22.5" customHeight="1" x14ac:dyDescent="0.25">
      <c r="A2396" s="93" t="str">
        <f t="shared" si="355"/>
        <v>2285.</v>
      </c>
      <c r="B2396" s="93">
        <v>4925</v>
      </c>
      <c r="C2396" s="220" t="s">
        <v>2163</v>
      </c>
      <c r="D2396" s="4">
        <v>1846</v>
      </c>
      <c r="E2396" s="9" t="s">
        <v>23</v>
      </c>
      <c r="F2396" s="4" t="s">
        <v>24</v>
      </c>
      <c r="G2396" s="10">
        <v>2</v>
      </c>
      <c r="H2396" s="10">
        <v>1</v>
      </c>
      <c r="I2396" s="11">
        <v>392.5</v>
      </c>
      <c r="J2396" s="11">
        <v>336.6</v>
      </c>
      <c r="K2396" s="11">
        <v>336.6</v>
      </c>
      <c r="L2396" s="35">
        <v>10</v>
      </c>
      <c r="M2396" s="11">
        <f t="shared" si="354"/>
        <v>145700.49</v>
      </c>
      <c r="N2396" s="11"/>
      <c r="O2396" s="6"/>
      <c r="P2396" s="11"/>
      <c r="Q2396" s="11">
        <f t="shared" si="356"/>
        <v>145700.49</v>
      </c>
      <c r="R2396" s="11">
        <v>145700.49</v>
      </c>
      <c r="S2396" s="35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74"/>
      <c r="AG2396" s="29" t="s">
        <v>2337</v>
      </c>
      <c r="AH2396" s="118"/>
      <c r="AI2396" s="95"/>
      <c r="AJ2396" s="182" t="s">
        <v>1396</v>
      </c>
      <c r="AK2396" s="182"/>
      <c r="AL2396" s="182"/>
      <c r="AM2396" s="182"/>
      <c r="AN2396" s="182"/>
      <c r="AO2396" s="70">
        <f>MAX(AO$26:AO2395)+1</f>
        <v>2285</v>
      </c>
      <c r="AP2396" s="70" t="s">
        <v>142</v>
      </c>
      <c r="AQ2396" s="70" t="str">
        <f t="shared" si="357"/>
        <v>2285.</v>
      </c>
      <c r="AS2396" s="70"/>
      <c r="AV2396" s="114"/>
    </row>
    <row r="2397" spans="1:48" ht="22.5" customHeight="1" x14ac:dyDescent="0.25">
      <c r="A2397" s="93" t="str">
        <f t="shared" si="355"/>
        <v>2286.</v>
      </c>
      <c r="B2397" s="93">
        <v>5097</v>
      </c>
      <c r="C2397" s="220" t="s">
        <v>2164</v>
      </c>
      <c r="D2397" s="4">
        <v>1848</v>
      </c>
      <c r="E2397" s="9" t="s">
        <v>23</v>
      </c>
      <c r="F2397" s="4" t="s">
        <v>28</v>
      </c>
      <c r="G2397" s="10">
        <v>2</v>
      </c>
      <c r="H2397" s="10">
        <v>2</v>
      </c>
      <c r="I2397" s="11">
        <v>435.3</v>
      </c>
      <c r="J2397" s="11">
        <v>282.5</v>
      </c>
      <c r="K2397" s="11">
        <v>282.5</v>
      </c>
      <c r="L2397" s="35">
        <v>28</v>
      </c>
      <c r="M2397" s="11">
        <f t="shared" si="354"/>
        <v>161598.45000000001</v>
      </c>
      <c r="N2397" s="11"/>
      <c r="O2397" s="6"/>
      <c r="P2397" s="11"/>
      <c r="Q2397" s="11">
        <f t="shared" si="356"/>
        <v>161598.45000000001</v>
      </c>
      <c r="R2397" s="11">
        <v>161598.45000000001</v>
      </c>
      <c r="S2397" s="35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74"/>
      <c r="AG2397" s="29" t="s">
        <v>2337</v>
      </c>
      <c r="AH2397" s="118"/>
      <c r="AI2397" s="95"/>
      <c r="AJ2397" s="182" t="s">
        <v>1396</v>
      </c>
      <c r="AK2397" s="182"/>
      <c r="AL2397" s="182"/>
      <c r="AM2397" s="182"/>
      <c r="AN2397" s="182"/>
      <c r="AO2397" s="70">
        <f>MAX(AO$26:AO2396)+1</f>
        <v>2286</v>
      </c>
      <c r="AP2397" s="70" t="s">
        <v>142</v>
      </c>
      <c r="AQ2397" s="70" t="str">
        <f t="shared" si="357"/>
        <v>2286.</v>
      </c>
      <c r="AS2397" s="70"/>
      <c r="AV2397" s="114"/>
    </row>
    <row r="2398" spans="1:48" ht="22.5" customHeight="1" x14ac:dyDescent="0.25">
      <c r="A2398" s="93" t="str">
        <f t="shared" si="355"/>
        <v>2287.</v>
      </c>
      <c r="B2398" s="93">
        <v>4333</v>
      </c>
      <c r="C2398" s="220" t="s">
        <v>2166</v>
      </c>
      <c r="D2398" s="4">
        <v>1917</v>
      </c>
      <c r="E2398" s="9" t="s">
        <v>23</v>
      </c>
      <c r="F2398" s="4" t="s">
        <v>24</v>
      </c>
      <c r="G2398" s="10">
        <v>2</v>
      </c>
      <c r="H2398" s="10">
        <v>1</v>
      </c>
      <c r="I2398" s="11">
        <v>333.4</v>
      </c>
      <c r="J2398" s="11">
        <v>333.4</v>
      </c>
      <c r="K2398" s="11">
        <v>333.4</v>
      </c>
      <c r="L2398" s="35">
        <v>6</v>
      </c>
      <c r="M2398" s="11">
        <f t="shared" si="354"/>
        <v>709386.46</v>
      </c>
      <c r="N2398" s="11"/>
      <c r="O2398" s="6"/>
      <c r="P2398" s="11"/>
      <c r="Q2398" s="11">
        <f t="shared" si="356"/>
        <v>709386.46</v>
      </c>
      <c r="R2398" s="11">
        <v>537635.78999999992</v>
      </c>
      <c r="S2398" s="35"/>
      <c r="T2398" s="11"/>
      <c r="U2398" s="11">
        <v>92.99</v>
      </c>
      <c r="V2398" s="11">
        <v>171750.67</v>
      </c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74"/>
      <c r="AG2398" s="29" t="s">
        <v>2337</v>
      </c>
      <c r="AH2398" s="118"/>
      <c r="AI2398" s="95"/>
      <c r="AJ2398" s="182" t="s">
        <v>1395</v>
      </c>
      <c r="AK2398" s="182"/>
      <c r="AL2398" s="182"/>
      <c r="AM2398" s="182"/>
      <c r="AN2398" s="182"/>
      <c r="AO2398" s="70">
        <f>MAX(AO$26:AO2397)+1</f>
        <v>2287</v>
      </c>
      <c r="AP2398" s="70" t="s">
        <v>142</v>
      </c>
      <c r="AQ2398" s="70" t="str">
        <f t="shared" si="357"/>
        <v>2287.</v>
      </c>
      <c r="AS2398" s="70"/>
      <c r="AV2398" s="114"/>
    </row>
    <row r="2399" spans="1:48" ht="22.5" customHeight="1" x14ac:dyDescent="0.25">
      <c r="A2399" s="93" t="str">
        <f t="shared" si="355"/>
        <v>2288.</v>
      </c>
      <c r="B2399" s="93">
        <v>4634</v>
      </c>
      <c r="C2399" s="220" t="s">
        <v>1043</v>
      </c>
      <c r="D2399" s="4">
        <v>1917</v>
      </c>
      <c r="E2399" s="9" t="s">
        <v>23</v>
      </c>
      <c r="F2399" s="4" t="s">
        <v>24</v>
      </c>
      <c r="G2399" s="10">
        <v>2</v>
      </c>
      <c r="H2399" s="10">
        <v>1</v>
      </c>
      <c r="I2399" s="11">
        <v>289.5</v>
      </c>
      <c r="J2399" s="11">
        <v>190.9</v>
      </c>
      <c r="K2399" s="11">
        <v>190.9</v>
      </c>
      <c r="L2399" s="35">
        <v>13</v>
      </c>
      <c r="M2399" s="11">
        <f t="shared" si="354"/>
        <v>107465.28000000001</v>
      </c>
      <c r="N2399" s="11"/>
      <c r="O2399" s="6"/>
      <c r="P2399" s="11"/>
      <c r="Q2399" s="11">
        <f t="shared" si="356"/>
        <v>107465.28000000001</v>
      </c>
      <c r="R2399" s="11">
        <v>107465.28000000001</v>
      </c>
      <c r="S2399" s="35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74"/>
      <c r="AG2399" s="29" t="s">
        <v>2337</v>
      </c>
      <c r="AH2399" s="118"/>
      <c r="AI2399" s="95"/>
      <c r="AJ2399" s="182" t="s">
        <v>1396</v>
      </c>
      <c r="AK2399" s="182"/>
      <c r="AL2399" s="182"/>
      <c r="AM2399" s="182"/>
      <c r="AN2399" s="182"/>
      <c r="AO2399" s="70">
        <f>MAX(AO$26:AO2398)+1</f>
        <v>2288</v>
      </c>
      <c r="AP2399" s="70" t="s">
        <v>142</v>
      </c>
      <c r="AQ2399" s="70" t="str">
        <f t="shared" si="357"/>
        <v>2288.</v>
      </c>
      <c r="AS2399" s="70"/>
      <c r="AV2399" s="114"/>
    </row>
    <row r="2400" spans="1:48" ht="22.5" customHeight="1" x14ac:dyDescent="0.25">
      <c r="A2400" s="93" t="str">
        <f t="shared" si="355"/>
        <v>2289.</v>
      </c>
      <c r="B2400" s="93">
        <v>4138</v>
      </c>
      <c r="C2400" s="220" t="s">
        <v>991</v>
      </c>
      <c r="D2400" s="4">
        <v>1932</v>
      </c>
      <c r="E2400" s="9" t="s">
        <v>23</v>
      </c>
      <c r="F2400" s="4" t="s">
        <v>24</v>
      </c>
      <c r="G2400" s="10">
        <v>3</v>
      </c>
      <c r="H2400" s="10">
        <v>4</v>
      </c>
      <c r="I2400" s="11">
        <v>1669.7</v>
      </c>
      <c r="J2400" s="11">
        <v>1117</v>
      </c>
      <c r="K2400" s="11">
        <v>1117</v>
      </c>
      <c r="L2400" s="35">
        <v>79</v>
      </c>
      <c r="M2400" s="11">
        <f t="shared" si="354"/>
        <v>1125652.5</v>
      </c>
      <c r="N2400" s="11"/>
      <c r="O2400" s="6"/>
      <c r="P2400" s="11"/>
      <c r="Q2400" s="11">
        <f t="shared" si="356"/>
        <v>1125652.5</v>
      </c>
      <c r="R2400" s="11"/>
      <c r="S2400" s="35"/>
      <c r="T2400" s="11"/>
      <c r="U2400" s="11">
        <v>357.35</v>
      </c>
      <c r="V2400" s="11">
        <v>1125652.5</v>
      </c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74"/>
      <c r="AG2400" s="29" t="s">
        <v>2337</v>
      </c>
      <c r="AH2400" s="118"/>
      <c r="AI2400" s="95"/>
      <c r="AJ2400" s="182"/>
      <c r="AK2400" s="182"/>
      <c r="AL2400" s="182"/>
      <c r="AM2400" s="182"/>
      <c r="AN2400" s="182"/>
      <c r="AO2400" s="70">
        <f>MAX(AO$26:AO2399)+1</f>
        <v>2289</v>
      </c>
      <c r="AP2400" s="70" t="s">
        <v>142</v>
      </c>
      <c r="AQ2400" s="70" t="str">
        <f t="shared" si="357"/>
        <v>2289.</v>
      </c>
      <c r="AS2400" s="70"/>
      <c r="AV2400" s="114"/>
    </row>
    <row r="2401" spans="1:48" ht="22.5" customHeight="1" x14ac:dyDescent="0.25">
      <c r="A2401" s="93" t="str">
        <f t="shared" si="355"/>
        <v>2290.</v>
      </c>
      <c r="B2401" s="93">
        <v>4510</v>
      </c>
      <c r="C2401" s="220" t="s">
        <v>2167</v>
      </c>
      <c r="D2401" s="4">
        <v>1946</v>
      </c>
      <c r="E2401" s="9" t="s">
        <v>23</v>
      </c>
      <c r="F2401" s="4" t="s">
        <v>24</v>
      </c>
      <c r="G2401" s="10">
        <v>2</v>
      </c>
      <c r="H2401" s="10">
        <v>1</v>
      </c>
      <c r="I2401" s="11">
        <v>622</v>
      </c>
      <c r="J2401" s="11">
        <v>545.6</v>
      </c>
      <c r="K2401" s="11">
        <v>450.7</v>
      </c>
      <c r="L2401" s="35">
        <v>22</v>
      </c>
      <c r="M2401" s="11">
        <f t="shared" si="354"/>
        <v>259662.08000000002</v>
      </c>
      <c r="N2401" s="11"/>
      <c r="O2401" s="6"/>
      <c r="P2401" s="11"/>
      <c r="Q2401" s="11">
        <f t="shared" si="356"/>
        <v>259662.08000000002</v>
      </c>
      <c r="R2401" s="11">
        <v>216136.25</v>
      </c>
      <c r="S2401" s="35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74">
        <v>43525.83</v>
      </c>
      <c r="AG2401" s="29" t="s">
        <v>2337</v>
      </c>
      <c r="AH2401" s="118"/>
      <c r="AI2401" s="95"/>
      <c r="AJ2401" s="182" t="s">
        <v>1393</v>
      </c>
      <c r="AK2401" s="182"/>
      <c r="AL2401" s="182"/>
      <c r="AM2401" s="182"/>
      <c r="AN2401" s="182"/>
      <c r="AO2401" s="70">
        <f>MAX(AO$26:AO2400)+1</f>
        <v>2290</v>
      </c>
      <c r="AP2401" s="70" t="s">
        <v>142</v>
      </c>
      <c r="AQ2401" s="70" t="str">
        <f t="shared" si="357"/>
        <v>2290.</v>
      </c>
      <c r="AS2401" s="70"/>
      <c r="AV2401" s="114"/>
    </row>
    <row r="2402" spans="1:48" ht="22.5" customHeight="1" x14ac:dyDescent="0.25">
      <c r="A2402" s="93" t="str">
        <f t="shared" si="355"/>
        <v>2291.</v>
      </c>
      <c r="B2402" s="93">
        <v>4351</v>
      </c>
      <c r="C2402" s="220" t="s">
        <v>2175</v>
      </c>
      <c r="D2402" s="4">
        <v>1950</v>
      </c>
      <c r="E2402" s="9" t="s">
        <v>23</v>
      </c>
      <c r="F2402" s="4" t="s">
        <v>24</v>
      </c>
      <c r="G2402" s="10">
        <v>3</v>
      </c>
      <c r="H2402" s="10">
        <v>2</v>
      </c>
      <c r="I2402" s="11">
        <v>1395</v>
      </c>
      <c r="J2402" s="11">
        <v>1220.0999999999999</v>
      </c>
      <c r="K2402" s="11">
        <v>987.6</v>
      </c>
      <c r="L2402" s="35">
        <v>23</v>
      </c>
      <c r="M2402" s="11">
        <f t="shared" si="354"/>
        <v>1343717.7</v>
      </c>
      <c r="N2402" s="11"/>
      <c r="O2402" s="6"/>
      <c r="P2402" s="11"/>
      <c r="Q2402" s="11">
        <f t="shared" si="356"/>
        <v>1343717.7</v>
      </c>
      <c r="R2402" s="11">
        <f>588748+680340</f>
        <v>1269088</v>
      </c>
      <c r="S2402" s="35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74">
        <v>74629.7</v>
      </c>
      <c r="AG2402" s="29" t="s">
        <v>2337</v>
      </c>
      <c r="AH2402" s="118"/>
      <c r="AI2402" s="95"/>
      <c r="AJ2402" s="182" t="s">
        <v>1412</v>
      </c>
      <c r="AK2402" s="182"/>
      <c r="AL2402" s="182"/>
      <c r="AM2402" s="182"/>
      <c r="AN2402" s="182"/>
      <c r="AO2402" s="70">
        <f>MAX(AO$26:AO2401)+1</f>
        <v>2291</v>
      </c>
      <c r="AP2402" s="70" t="s">
        <v>142</v>
      </c>
      <c r="AQ2402" s="70" t="str">
        <f t="shared" si="357"/>
        <v>2291.</v>
      </c>
      <c r="AS2402" s="70"/>
      <c r="AV2402" s="114"/>
    </row>
    <row r="2403" spans="1:48" ht="22.5" customHeight="1" x14ac:dyDescent="0.25">
      <c r="A2403" s="93" t="str">
        <f t="shared" ref="A2403:A2432" si="358">AQ2403</f>
        <v>2292.</v>
      </c>
      <c r="B2403" s="93">
        <v>4349</v>
      </c>
      <c r="C2403" s="220" t="s">
        <v>835</v>
      </c>
      <c r="D2403" s="4">
        <v>1952</v>
      </c>
      <c r="E2403" s="9" t="s">
        <v>23</v>
      </c>
      <c r="F2403" s="4" t="s">
        <v>24</v>
      </c>
      <c r="G2403" s="10">
        <v>4</v>
      </c>
      <c r="H2403" s="10">
        <v>4</v>
      </c>
      <c r="I2403" s="11">
        <v>3659.9</v>
      </c>
      <c r="J2403" s="11">
        <v>3344.9</v>
      </c>
      <c r="K2403" s="11">
        <v>2821.8</v>
      </c>
      <c r="L2403" s="35">
        <v>97</v>
      </c>
      <c r="M2403" s="11">
        <f t="shared" si="354"/>
        <v>1314694.1400000001</v>
      </c>
      <c r="N2403" s="11"/>
      <c r="O2403" s="6"/>
      <c r="P2403" s="11"/>
      <c r="Q2403" s="11">
        <f t="shared" ref="Q2403:Q2432" si="359">M2403</f>
        <v>1314694.1400000001</v>
      </c>
      <c r="R2403" s="11">
        <v>1039500</v>
      </c>
      <c r="S2403" s="35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74">
        <v>275194.14</v>
      </c>
      <c r="AG2403" s="29" t="s">
        <v>2337</v>
      </c>
      <c r="AH2403" s="118"/>
      <c r="AI2403" s="95"/>
      <c r="AJ2403" s="182" t="s">
        <v>1406</v>
      </c>
      <c r="AK2403" s="182"/>
      <c r="AL2403" s="182"/>
      <c r="AM2403" s="182"/>
      <c r="AN2403" s="182"/>
      <c r="AO2403" s="70">
        <f>MAX(AO$26:AO2402)+1</f>
        <v>2292</v>
      </c>
      <c r="AP2403" s="70" t="s">
        <v>142</v>
      </c>
      <c r="AQ2403" s="70" t="str">
        <f t="shared" ref="AQ2403:AQ2432" si="360">CONCATENATE(AO2403,AP2403)</f>
        <v>2292.</v>
      </c>
      <c r="AS2403" s="70"/>
      <c r="AV2403" s="114"/>
    </row>
    <row r="2404" spans="1:48" ht="22.5" customHeight="1" x14ac:dyDescent="0.25">
      <c r="A2404" s="93" t="str">
        <f t="shared" si="358"/>
        <v>2293.</v>
      </c>
      <c r="B2404" s="93">
        <v>4760</v>
      </c>
      <c r="C2404" s="220" t="s">
        <v>2183</v>
      </c>
      <c r="D2404" s="4">
        <v>1953</v>
      </c>
      <c r="E2404" s="9" t="s">
        <v>23</v>
      </c>
      <c r="F2404" s="4" t="s">
        <v>24</v>
      </c>
      <c r="G2404" s="10">
        <v>2</v>
      </c>
      <c r="H2404" s="10">
        <v>2</v>
      </c>
      <c r="I2404" s="11">
        <v>386.4</v>
      </c>
      <c r="J2404" s="11">
        <v>262.7</v>
      </c>
      <c r="K2404" s="11">
        <v>262.7</v>
      </c>
      <c r="L2404" s="35">
        <v>21</v>
      </c>
      <c r="M2404" s="11">
        <f t="shared" si="354"/>
        <v>143420.54999999999</v>
      </c>
      <c r="N2404" s="11"/>
      <c r="O2404" s="6"/>
      <c r="P2404" s="11"/>
      <c r="Q2404" s="11">
        <f t="shared" si="359"/>
        <v>143420.54999999999</v>
      </c>
      <c r="R2404" s="11">
        <v>143420.54999999999</v>
      </c>
      <c r="S2404" s="35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74"/>
      <c r="AG2404" s="29" t="s">
        <v>2337</v>
      </c>
      <c r="AH2404" s="118"/>
      <c r="AI2404" s="95"/>
      <c r="AJ2404" s="182" t="s">
        <v>1396</v>
      </c>
      <c r="AK2404" s="182"/>
      <c r="AL2404" s="182"/>
      <c r="AM2404" s="182"/>
      <c r="AN2404" s="182"/>
      <c r="AO2404" s="70">
        <f>MAX(AO$26:AO2403)+1</f>
        <v>2293</v>
      </c>
      <c r="AP2404" s="70" t="s">
        <v>142</v>
      </c>
      <c r="AQ2404" s="70" t="str">
        <f t="shared" si="360"/>
        <v>2293.</v>
      </c>
      <c r="AS2404" s="70"/>
      <c r="AV2404" s="114"/>
    </row>
    <row r="2405" spans="1:48" ht="22.5" customHeight="1" x14ac:dyDescent="0.25">
      <c r="A2405" s="93" t="str">
        <f t="shared" si="358"/>
        <v>2294.</v>
      </c>
      <c r="B2405" s="93">
        <v>5395</v>
      </c>
      <c r="C2405" s="220" t="s">
        <v>2185</v>
      </c>
      <c r="D2405" s="4">
        <v>1953</v>
      </c>
      <c r="E2405" s="9" t="s">
        <v>23</v>
      </c>
      <c r="F2405" s="4" t="s">
        <v>24</v>
      </c>
      <c r="G2405" s="10">
        <v>2</v>
      </c>
      <c r="H2405" s="10">
        <v>2</v>
      </c>
      <c r="I2405" s="11">
        <v>798.69</v>
      </c>
      <c r="J2405" s="11">
        <v>770.8</v>
      </c>
      <c r="K2405" s="11">
        <v>628.20000000000005</v>
      </c>
      <c r="L2405" s="35">
        <v>43</v>
      </c>
      <c r="M2405" s="11">
        <f t="shared" si="354"/>
        <v>2274160</v>
      </c>
      <c r="N2405" s="11"/>
      <c r="O2405" s="6"/>
      <c r="P2405" s="11"/>
      <c r="Q2405" s="11">
        <f t="shared" si="359"/>
        <v>2274160</v>
      </c>
      <c r="R2405" s="11">
        <v>2274160</v>
      </c>
      <c r="S2405" s="35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74"/>
      <c r="AG2405" s="29" t="s">
        <v>2337</v>
      </c>
      <c r="AH2405" s="118"/>
      <c r="AI2405" s="95"/>
      <c r="AJ2405" s="182" t="s">
        <v>1395</v>
      </c>
      <c r="AK2405" s="182"/>
      <c r="AL2405" s="182"/>
      <c r="AM2405" s="182"/>
      <c r="AN2405" s="182"/>
      <c r="AO2405" s="70">
        <f>MAX(AO$26:AO2404)+1</f>
        <v>2294</v>
      </c>
      <c r="AP2405" s="70" t="s">
        <v>142</v>
      </c>
      <c r="AQ2405" s="70" t="str">
        <f t="shared" si="360"/>
        <v>2294.</v>
      </c>
      <c r="AS2405" s="70"/>
      <c r="AV2405" s="114"/>
    </row>
    <row r="2406" spans="1:48" ht="22.5" customHeight="1" x14ac:dyDescent="0.25">
      <c r="A2406" s="93" t="str">
        <f t="shared" si="358"/>
        <v>2295.</v>
      </c>
      <c r="B2406" s="93">
        <v>4453</v>
      </c>
      <c r="C2406" s="220" t="s">
        <v>2192</v>
      </c>
      <c r="D2406" s="4">
        <v>1955</v>
      </c>
      <c r="E2406" s="9" t="s">
        <v>23</v>
      </c>
      <c r="F2406" s="4" t="s">
        <v>24</v>
      </c>
      <c r="G2406" s="10">
        <v>2</v>
      </c>
      <c r="H2406" s="10">
        <v>2</v>
      </c>
      <c r="I2406" s="11">
        <v>449.09</v>
      </c>
      <c r="J2406" s="11">
        <v>449.09</v>
      </c>
      <c r="K2406" s="11">
        <v>251.96</v>
      </c>
      <c r="L2406" s="35">
        <v>37</v>
      </c>
      <c r="M2406" s="11">
        <f t="shared" si="354"/>
        <v>166682.1</v>
      </c>
      <c r="N2406" s="11"/>
      <c r="O2406" s="6"/>
      <c r="P2406" s="11"/>
      <c r="Q2406" s="11">
        <f t="shared" si="359"/>
        <v>166682.1</v>
      </c>
      <c r="R2406" s="11">
        <v>166682.1</v>
      </c>
      <c r="S2406" s="35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74"/>
      <c r="AG2406" s="29" t="s">
        <v>2337</v>
      </c>
      <c r="AH2406" s="118"/>
      <c r="AI2406" s="95"/>
      <c r="AJ2406" s="182" t="s">
        <v>1396</v>
      </c>
      <c r="AK2406" s="182"/>
      <c r="AL2406" s="182"/>
      <c r="AM2406" s="182"/>
      <c r="AN2406" s="182"/>
      <c r="AO2406" s="70">
        <f>MAX(AO$26:AO2405)+1</f>
        <v>2295</v>
      </c>
      <c r="AP2406" s="70" t="s">
        <v>142</v>
      </c>
      <c r="AQ2406" s="70" t="str">
        <f t="shared" si="360"/>
        <v>2295.</v>
      </c>
      <c r="AS2406" s="70"/>
      <c r="AV2406" s="114"/>
    </row>
    <row r="2407" spans="1:48" ht="22.5" customHeight="1" x14ac:dyDescent="0.25">
      <c r="A2407" s="93" t="str">
        <f t="shared" si="358"/>
        <v>2296.</v>
      </c>
      <c r="B2407" s="93">
        <v>4465</v>
      </c>
      <c r="C2407" s="220" t="s">
        <v>1117</v>
      </c>
      <c r="D2407" s="4">
        <v>1955</v>
      </c>
      <c r="E2407" s="9" t="s">
        <v>23</v>
      </c>
      <c r="F2407" s="4" t="s">
        <v>24</v>
      </c>
      <c r="G2407" s="10">
        <v>2</v>
      </c>
      <c r="H2407" s="10">
        <v>1</v>
      </c>
      <c r="I2407" s="11">
        <v>428.91</v>
      </c>
      <c r="J2407" s="11">
        <v>381.9</v>
      </c>
      <c r="K2407" s="11">
        <v>381.9</v>
      </c>
      <c r="L2407" s="35">
        <v>23</v>
      </c>
      <c r="M2407" s="11">
        <f t="shared" si="354"/>
        <v>1746230</v>
      </c>
      <c r="N2407" s="11"/>
      <c r="O2407" s="6"/>
      <c r="P2407" s="11"/>
      <c r="Q2407" s="11">
        <f t="shared" si="359"/>
        <v>1746230</v>
      </c>
      <c r="R2407" s="11">
        <v>1746230</v>
      </c>
      <c r="S2407" s="35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74"/>
      <c r="AG2407" s="29" t="s">
        <v>2337</v>
      </c>
      <c r="AH2407" s="118"/>
      <c r="AI2407" s="95"/>
      <c r="AJ2407" s="182" t="s">
        <v>1395</v>
      </c>
      <c r="AK2407" s="182"/>
      <c r="AL2407" s="182"/>
      <c r="AM2407" s="182"/>
      <c r="AN2407" s="182"/>
      <c r="AO2407" s="70">
        <f>MAX(AO$26:AO2406)+1</f>
        <v>2296</v>
      </c>
      <c r="AP2407" s="70" t="s">
        <v>142</v>
      </c>
      <c r="AQ2407" s="70" t="str">
        <f t="shared" si="360"/>
        <v>2296.</v>
      </c>
      <c r="AS2407" s="70"/>
      <c r="AV2407" s="114"/>
    </row>
    <row r="2408" spans="1:48" ht="22.5" customHeight="1" x14ac:dyDescent="0.25">
      <c r="A2408" s="93" t="str">
        <f t="shared" si="358"/>
        <v>2297.</v>
      </c>
      <c r="B2408" s="93">
        <v>4356</v>
      </c>
      <c r="C2408" s="220" t="s">
        <v>836</v>
      </c>
      <c r="D2408" s="4">
        <v>1957</v>
      </c>
      <c r="E2408" s="9" t="s">
        <v>23</v>
      </c>
      <c r="F2408" s="4" t="s">
        <v>24</v>
      </c>
      <c r="G2408" s="10">
        <v>3</v>
      </c>
      <c r="H2408" s="10">
        <v>2</v>
      </c>
      <c r="I2408" s="11">
        <v>1135.5</v>
      </c>
      <c r="J2408" s="11">
        <v>1019.9</v>
      </c>
      <c r="K2408" s="11">
        <v>1019.9</v>
      </c>
      <c r="L2408" s="35">
        <v>32</v>
      </c>
      <c r="M2408" s="11">
        <f t="shared" si="354"/>
        <v>2596577.29</v>
      </c>
      <c r="N2408" s="11"/>
      <c r="O2408" s="6"/>
      <c r="P2408" s="11"/>
      <c r="Q2408" s="11">
        <f t="shared" si="359"/>
        <v>2596577.29</v>
      </c>
      <c r="R2408" s="11">
        <v>1831064.29</v>
      </c>
      <c r="S2408" s="35"/>
      <c r="T2408" s="11"/>
      <c r="U2408" s="11">
        <v>243.02</v>
      </c>
      <c r="V2408" s="11">
        <v>765513</v>
      </c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74"/>
      <c r="AG2408" s="29" t="s">
        <v>2337</v>
      </c>
      <c r="AH2408" s="118"/>
      <c r="AI2408" s="95"/>
      <c r="AJ2408" s="182" t="s">
        <v>1395</v>
      </c>
      <c r="AK2408" s="182"/>
      <c r="AL2408" s="182"/>
      <c r="AM2408" s="182"/>
      <c r="AN2408" s="182"/>
      <c r="AO2408" s="70">
        <f>MAX(AO$26:AO2407)+1</f>
        <v>2297</v>
      </c>
      <c r="AP2408" s="70" t="s">
        <v>142</v>
      </c>
      <c r="AQ2408" s="70" t="str">
        <f t="shared" si="360"/>
        <v>2297.</v>
      </c>
      <c r="AS2408" s="70"/>
      <c r="AV2408" s="114"/>
    </row>
    <row r="2409" spans="1:48" ht="22.5" customHeight="1" x14ac:dyDescent="0.25">
      <c r="A2409" s="93" t="str">
        <f t="shared" si="358"/>
        <v>2298.</v>
      </c>
      <c r="B2409" s="93">
        <v>4498</v>
      </c>
      <c r="C2409" s="220" t="s">
        <v>2208</v>
      </c>
      <c r="D2409" s="4">
        <v>1958</v>
      </c>
      <c r="E2409" s="9" t="s">
        <v>23</v>
      </c>
      <c r="F2409" s="4" t="s">
        <v>24</v>
      </c>
      <c r="G2409" s="10">
        <v>2</v>
      </c>
      <c r="H2409" s="10">
        <v>1</v>
      </c>
      <c r="I2409" s="11">
        <v>282.8</v>
      </c>
      <c r="J2409" s="11">
        <v>261.39999999999998</v>
      </c>
      <c r="K2409" s="11">
        <v>261.39999999999998</v>
      </c>
      <c r="L2409" s="35">
        <v>25</v>
      </c>
      <c r="M2409" s="11">
        <f t="shared" si="354"/>
        <v>166374</v>
      </c>
      <c r="N2409" s="11"/>
      <c r="O2409" s="6"/>
      <c r="P2409" s="11"/>
      <c r="Q2409" s="11">
        <f t="shared" si="359"/>
        <v>166374</v>
      </c>
      <c r="R2409" s="11">
        <v>166374</v>
      </c>
      <c r="S2409" s="35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74"/>
      <c r="AG2409" s="29" t="s">
        <v>2337</v>
      </c>
      <c r="AH2409" s="118"/>
      <c r="AI2409" s="95"/>
      <c r="AJ2409" s="182" t="s">
        <v>1396</v>
      </c>
      <c r="AK2409" s="182"/>
      <c r="AL2409" s="182"/>
      <c r="AM2409" s="182"/>
      <c r="AN2409" s="182"/>
      <c r="AO2409" s="70">
        <f>MAX(AO$26:AO2408)+1</f>
        <v>2298</v>
      </c>
      <c r="AP2409" s="70" t="s">
        <v>142</v>
      </c>
      <c r="AQ2409" s="70" t="str">
        <f t="shared" si="360"/>
        <v>2298.</v>
      </c>
      <c r="AS2409" s="70"/>
      <c r="AV2409" s="114"/>
    </row>
    <row r="2410" spans="1:48" ht="22.5" customHeight="1" x14ac:dyDescent="0.25">
      <c r="A2410" s="93" t="str">
        <f t="shared" si="358"/>
        <v>2299.</v>
      </c>
      <c r="B2410" s="93">
        <v>4200</v>
      </c>
      <c r="C2410" s="220" t="s">
        <v>2214</v>
      </c>
      <c r="D2410" s="4">
        <v>1958</v>
      </c>
      <c r="E2410" s="9" t="s">
        <v>23</v>
      </c>
      <c r="F2410" s="4" t="s">
        <v>24</v>
      </c>
      <c r="G2410" s="10">
        <v>2</v>
      </c>
      <c r="H2410" s="10">
        <v>1</v>
      </c>
      <c r="I2410" s="11">
        <v>280.5</v>
      </c>
      <c r="J2410" s="11">
        <v>276.8</v>
      </c>
      <c r="K2410" s="11">
        <v>239.3</v>
      </c>
      <c r="L2410" s="35">
        <v>51</v>
      </c>
      <c r="M2410" s="11">
        <f t="shared" si="354"/>
        <v>467628</v>
      </c>
      <c r="N2410" s="11"/>
      <c r="O2410" s="6"/>
      <c r="P2410" s="11"/>
      <c r="Q2410" s="11">
        <f t="shared" si="359"/>
        <v>467628</v>
      </c>
      <c r="R2410" s="11">
        <f>308100+159528</f>
        <v>467628</v>
      </c>
      <c r="S2410" s="35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74"/>
      <c r="AG2410" s="29" t="s">
        <v>2337</v>
      </c>
      <c r="AH2410" s="118"/>
      <c r="AI2410" s="95"/>
      <c r="AJ2410" s="182" t="s">
        <v>1394</v>
      </c>
      <c r="AK2410" s="182"/>
      <c r="AL2410" s="182"/>
      <c r="AM2410" s="182"/>
      <c r="AN2410" s="182"/>
      <c r="AO2410" s="70">
        <f>MAX(AO$26:AO2409)+1</f>
        <v>2299</v>
      </c>
      <c r="AP2410" s="70" t="s">
        <v>142</v>
      </c>
      <c r="AQ2410" s="70" t="str">
        <f t="shared" si="360"/>
        <v>2299.</v>
      </c>
      <c r="AS2410" s="70"/>
      <c r="AV2410" s="114"/>
    </row>
    <row r="2411" spans="1:48" ht="22.5" customHeight="1" x14ac:dyDescent="0.25">
      <c r="A2411" s="93" t="str">
        <f t="shared" si="358"/>
        <v>2300.</v>
      </c>
      <c r="B2411" s="93">
        <v>4855</v>
      </c>
      <c r="C2411" s="220" t="s">
        <v>2216</v>
      </c>
      <c r="D2411" s="4">
        <v>1959</v>
      </c>
      <c r="E2411" s="9" t="s">
        <v>23</v>
      </c>
      <c r="F2411" s="4" t="s">
        <v>24</v>
      </c>
      <c r="G2411" s="10">
        <v>2</v>
      </c>
      <c r="H2411" s="10">
        <v>2</v>
      </c>
      <c r="I2411" s="11">
        <v>676.1</v>
      </c>
      <c r="J2411" s="11">
        <v>411.7</v>
      </c>
      <c r="K2411" s="11">
        <v>411.7</v>
      </c>
      <c r="L2411" s="35">
        <v>34</v>
      </c>
      <c r="M2411" s="11">
        <f t="shared" si="354"/>
        <v>250978.25999999998</v>
      </c>
      <c r="N2411" s="11"/>
      <c r="O2411" s="6"/>
      <c r="P2411" s="11"/>
      <c r="Q2411" s="11">
        <f t="shared" si="359"/>
        <v>250978.25999999998</v>
      </c>
      <c r="R2411" s="11">
        <v>250978.25999999998</v>
      </c>
      <c r="S2411" s="35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74"/>
      <c r="AG2411" s="29" t="s">
        <v>2337</v>
      </c>
      <c r="AH2411" s="118"/>
      <c r="AI2411" s="95"/>
      <c r="AJ2411" s="182" t="s">
        <v>1396</v>
      </c>
      <c r="AK2411" s="182"/>
      <c r="AL2411" s="182"/>
      <c r="AM2411" s="182"/>
      <c r="AN2411" s="182"/>
      <c r="AO2411" s="70">
        <f>MAX(AO$26:AO2410)+1</f>
        <v>2300</v>
      </c>
      <c r="AP2411" s="70" t="s">
        <v>142</v>
      </c>
      <c r="AQ2411" s="70" t="str">
        <f t="shared" si="360"/>
        <v>2300.</v>
      </c>
      <c r="AS2411" s="70"/>
      <c r="AV2411" s="114"/>
    </row>
    <row r="2412" spans="1:48" ht="22.5" customHeight="1" x14ac:dyDescent="0.25">
      <c r="A2412" s="93" t="str">
        <f t="shared" si="358"/>
        <v>2301.</v>
      </c>
      <c r="B2412" s="93">
        <v>5038</v>
      </c>
      <c r="C2412" s="220" t="s">
        <v>2217</v>
      </c>
      <c r="D2412" s="4">
        <v>1959</v>
      </c>
      <c r="E2412" s="9" t="s">
        <v>23</v>
      </c>
      <c r="F2412" s="4" t="s">
        <v>24</v>
      </c>
      <c r="G2412" s="10">
        <v>2</v>
      </c>
      <c r="H2412" s="10">
        <v>2</v>
      </c>
      <c r="I2412" s="11">
        <v>805.3</v>
      </c>
      <c r="J2412" s="11">
        <v>715.3</v>
      </c>
      <c r="K2412" s="11">
        <v>715.3</v>
      </c>
      <c r="L2412" s="35">
        <v>49</v>
      </c>
      <c r="M2412" s="11">
        <f t="shared" si="354"/>
        <v>1721864</v>
      </c>
      <c r="N2412" s="11"/>
      <c r="O2412" s="6"/>
      <c r="P2412" s="11"/>
      <c r="Q2412" s="11">
        <f t="shared" si="359"/>
        <v>1721864</v>
      </c>
      <c r="R2412" s="11">
        <v>1721864</v>
      </c>
      <c r="S2412" s="35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74"/>
      <c r="AG2412" s="29" t="s">
        <v>2337</v>
      </c>
      <c r="AH2412" s="118"/>
      <c r="AI2412" s="95"/>
      <c r="AJ2412" s="182" t="s">
        <v>1395</v>
      </c>
      <c r="AK2412" s="182"/>
      <c r="AL2412" s="182"/>
      <c r="AM2412" s="182"/>
      <c r="AN2412" s="182"/>
      <c r="AO2412" s="70">
        <f>MAX(AO$26:AO2411)+1</f>
        <v>2301</v>
      </c>
      <c r="AP2412" s="70" t="s">
        <v>142</v>
      </c>
      <c r="AQ2412" s="70" t="str">
        <f t="shared" si="360"/>
        <v>2301.</v>
      </c>
      <c r="AS2412" s="70"/>
      <c r="AV2412" s="114"/>
    </row>
    <row r="2413" spans="1:48" ht="22.5" customHeight="1" x14ac:dyDescent="0.25">
      <c r="A2413" s="93" t="str">
        <f t="shared" si="358"/>
        <v>2302.</v>
      </c>
      <c r="B2413" s="93">
        <v>4503</v>
      </c>
      <c r="C2413" s="220" t="s">
        <v>2220</v>
      </c>
      <c r="D2413" s="4">
        <v>1959</v>
      </c>
      <c r="E2413" s="9" t="s">
        <v>23</v>
      </c>
      <c r="F2413" s="4" t="s">
        <v>24</v>
      </c>
      <c r="G2413" s="10">
        <v>3</v>
      </c>
      <c r="H2413" s="10">
        <v>3</v>
      </c>
      <c r="I2413" s="11">
        <v>1272.9000000000001</v>
      </c>
      <c r="J2413" s="11">
        <v>1134.5999999999999</v>
      </c>
      <c r="K2413" s="11">
        <v>1134.5999999999999</v>
      </c>
      <c r="L2413" s="35">
        <v>53</v>
      </c>
      <c r="M2413" s="11">
        <f t="shared" si="354"/>
        <v>518740.94999999995</v>
      </c>
      <c r="N2413" s="11"/>
      <c r="O2413" s="6"/>
      <c r="P2413" s="11"/>
      <c r="Q2413" s="11">
        <f t="shared" si="359"/>
        <v>518740.94999999995</v>
      </c>
      <c r="R2413" s="11">
        <v>442318.36999999994</v>
      </c>
      <c r="S2413" s="35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74">
        <v>76422.58</v>
      </c>
      <c r="AG2413" s="29" t="s">
        <v>2337</v>
      </c>
      <c r="AH2413" s="118"/>
      <c r="AI2413" s="95"/>
      <c r="AJ2413" s="182" t="s">
        <v>1393</v>
      </c>
      <c r="AK2413" s="182"/>
      <c r="AL2413" s="182"/>
      <c r="AM2413" s="182"/>
      <c r="AN2413" s="182"/>
      <c r="AO2413" s="70">
        <f>MAX(AO$26:AO2412)+1</f>
        <v>2302</v>
      </c>
      <c r="AP2413" s="70" t="s">
        <v>142</v>
      </c>
      <c r="AQ2413" s="70" t="str">
        <f t="shared" si="360"/>
        <v>2302.</v>
      </c>
      <c r="AS2413" s="70"/>
      <c r="AV2413" s="114"/>
    </row>
    <row r="2414" spans="1:48" ht="22.5" customHeight="1" x14ac:dyDescent="0.25">
      <c r="A2414" s="93" t="str">
        <f t="shared" si="358"/>
        <v>2303.</v>
      </c>
      <c r="B2414" s="93">
        <v>5365</v>
      </c>
      <c r="C2414" s="220" t="s">
        <v>2222</v>
      </c>
      <c r="D2414" s="4">
        <v>1959</v>
      </c>
      <c r="E2414" s="9" t="s">
        <v>23</v>
      </c>
      <c r="F2414" s="4" t="s">
        <v>24</v>
      </c>
      <c r="G2414" s="10">
        <v>2</v>
      </c>
      <c r="H2414" s="10">
        <v>2</v>
      </c>
      <c r="I2414" s="11">
        <v>601.70000000000005</v>
      </c>
      <c r="J2414" s="11">
        <v>556.1</v>
      </c>
      <c r="K2414" s="11">
        <v>556.1</v>
      </c>
      <c r="L2414" s="35">
        <v>25</v>
      </c>
      <c r="M2414" s="11">
        <f t="shared" si="354"/>
        <v>1863063.78</v>
      </c>
      <c r="N2414" s="11"/>
      <c r="O2414" s="6"/>
      <c r="P2414" s="11"/>
      <c r="Q2414" s="11">
        <f t="shared" si="359"/>
        <v>1863063.78</v>
      </c>
      <c r="R2414" s="11">
        <f>1332008+485860</f>
        <v>1817868</v>
      </c>
      <c r="S2414" s="35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74">
        <v>45195.78</v>
      </c>
      <c r="AG2414" s="29" t="s">
        <v>2337</v>
      </c>
      <c r="AH2414" s="118"/>
      <c r="AI2414" s="95"/>
      <c r="AJ2414" s="182" t="s">
        <v>1409</v>
      </c>
      <c r="AK2414" s="182"/>
      <c r="AL2414" s="182"/>
      <c r="AM2414" s="182"/>
      <c r="AN2414" s="182"/>
      <c r="AO2414" s="70">
        <f>MAX(AO$26:AO2413)+1</f>
        <v>2303</v>
      </c>
      <c r="AP2414" s="70" t="s">
        <v>142</v>
      </c>
      <c r="AQ2414" s="70" t="str">
        <f t="shared" si="360"/>
        <v>2303.</v>
      </c>
      <c r="AS2414" s="70"/>
      <c r="AV2414" s="114"/>
    </row>
    <row r="2415" spans="1:48" ht="22.5" customHeight="1" x14ac:dyDescent="0.25">
      <c r="A2415" s="93" t="str">
        <f t="shared" si="358"/>
        <v>2304.</v>
      </c>
      <c r="B2415" s="93">
        <v>4160</v>
      </c>
      <c r="C2415" s="220" t="s">
        <v>2225</v>
      </c>
      <c r="D2415" s="4">
        <v>1960</v>
      </c>
      <c r="E2415" s="9" t="s">
        <v>23</v>
      </c>
      <c r="F2415" s="4" t="s">
        <v>24</v>
      </c>
      <c r="G2415" s="10">
        <v>3</v>
      </c>
      <c r="H2415" s="10">
        <v>2</v>
      </c>
      <c r="I2415" s="11">
        <v>1179.96</v>
      </c>
      <c r="J2415" s="11">
        <v>1038.06</v>
      </c>
      <c r="K2415" s="11">
        <v>897.8</v>
      </c>
      <c r="L2415" s="35">
        <v>53</v>
      </c>
      <c r="M2415" s="11">
        <f t="shared" si="354"/>
        <v>564470.96</v>
      </c>
      <c r="N2415" s="11"/>
      <c r="O2415" s="6"/>
      <c r="P2415" s="11"/>
      <c r="Q2415" s="11">
        <f t="shared" si="359"/>
        <v>564470.96</v>
      </c>
      <c r="R2415" s="11">
        <v>514440</v>
      </c>
      <c r="S2415" s="35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74">
        <v>50030.96</v>
      </c>
      <c r="AG2415" s="29" t="s">
        <v>2337</v>
      </c>
      <c r="AH2415" s="118"/>
      <c r="AI2415" s="95"/>
      <c r="AJ2415" s="182" t="s">
        <v>1393</v>
      </c>
      <c r="AK2415" s="182"/>
      <c r="AL2415" s="182"/>
      <c r="AM2415" s="182"/>
      <c r="AN2415" s="182"/>
      <c r="AO2415" s="70">
        <f>MAX(AO$26:AO2414)+1</f>
        <v>2304</v>
      </c>
      <c r="AP2415" s="70" t="s">
        <v>142</v>
      </c>
      <c r="AQ2415" s="70" t="str">
        <f t="shared" si="360"/>
        <v>2304.</v>
      </c>
      <c r="AS2415" s="70"/>
      <c r="AV2415" s="114"/>
    </row>
    <row r="2416" spans="1:48" ht="22.5" customHeight="1" x14ac:dyDescent="0.25">
      <c r="A2416" s="93" t="str">
        <f t="shared" si="358"/>
        <v>2305.</v>
      </c>
      <c r="B2416" s="93">
        <v>4963</v>
      </c>
      <c r="C2416" s="220" t="s">
        <v>2226</v>
      </c>
      <c r="D2416" s="4">
        <v>1960</v>
      </c>
      <c r="E2416" s="9" t="s">
        <v>23</v>
      </c>
      <c r="F2416" s="4" t="s">
        <v>24</v>
      </c>
      <c r="G2416" s="10">
        <v>3</v>
      </c>
      <c r="H2416" s="10">
        <v>4</v>
      </c>
      <c r="I2416" s="11">
        <v>2751.7</v>
      </c>
      <c r="J2416" s="11">
        <v>2666.7</v>
      </c>
      <c r="K2416" s="11">
        <v>1990.4</v>
      </c>
      <c r="L2416" s="35">
        <v>77</v>
      </c>
      <c r="M2416" s="11">
        <f t="shared" si="354"/>
        <v>1313760</v>
      </c>
      <c r="N2416" s="11"/>
      <c r="O2416" s="6"/>
      <c r="P2416" s="11"/>
      <c r="Q2416" s="11">
        <f t="shared" si="359"/>
        <v>1313760</v>
      </c>
      <c r="R2416" s="11">
        <v>1313760</v>
      </c>
      <c r="S2416" s="35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74"/>
      <c r="AG2416" s="29" t="s">
        <v>2337</v>
      </c>
      <c r="AH2416" s="118"/>
      <c r="AI2416" s="95"/>
      <c r="AJ2416" s="182" t="s">
        <v>1405</v>
      </c>
      <c r="AK2416" s="182"/>
      <c r="AL2416" s="182"/>
      <c r="AM2416" s="182"/>
      <c r="AN2416" s="182"/>
      <c r="AO2416" s="70">
        <f>MAX(AO$26:AO2415)+1</f>
        <v>2305</v>
      </c>
      <c r="AP2416" s="70" t="s">
        <v>142</v>
      </c>
      <c r="AQ2416" s="70" t="str">
        <f t="shared" si="360"/>
        <v>2305.</v>
      </c>
      <c r="AS2416" s="70"/>
      <c r="AV2416" s="114"/>
    </row>
    <row r="2417" spans="1:48" ht="22.5" customHeight="1" x14ac:dyDescent="0.25">
      <c r="A2417" s="93" t="str">
        <f t="shared" si="358"/>
        <v>2306.</v>
      </c>
      <c r="B2417" s="93">
        <v>4968</v>
      </c>
      <c r="C2417" s="220" t="s">
        <v>2227</v>
      </c>
      <c r="D2417" s="4">
        <v>1960</v>
      </c>
      <c r="E2417" s="9" t="s">
        <v>23</v>
      </c>
      <c r="F2417" s="4" t="s">
        <v>24</v>
      </c>
      <c r="G2417" s="10">
        <v>2</v>
      </c>
      <c r="H2417" s="10">
        <v>1</v>
      </c>
      <c r="I2417" s="11">
        <v>272.2</v>
      </c>
      <c r="J2417" s="11">
        <v>190.2</v>
      </c>
      <c r="K2417" s="11">
        <v>190.2</v>
      </c>
      <c r="L2417" s="35">
        <v>22</v>
      </c>
      <c r="M2417" s="11">
        <f t="shared" si="354"/>
        <v>101056.79999999999</v>
      </c>
      <c r="N2417" s="11"/>
      <c r="O2417" s="6"/>
      <c r="P2417" s="11"/>
      <c r="Q2417" s="11">
        <f t="shared" si="359"/>
        <v>101056.79999999999</v>
      </c>
      <c r="R2417" s="11">
        <v>101056.79999999999</v>
      </c>
      <c r="S2417" s="35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74"/>
      <c r="AG2417" s="29" t="s">
        <v>2337</v>
      </c>
      <c r="AH2417" s="118"/>
      <c r="AI2417" s="95"/>
      <c r="AJ2417" s="182" t="s">
        <v>1396</v>
      </c>
      <c r="AK2417" s="182"/>
      <c r="AL2417" s="182"/>
      <c r="AM2417" s="182"/>
      <c r="AN2417" s="182"/>
      <c r="AO2417" s="70">
        <f>MAX(AO$26:AO2416)+1</f>
        <v>2306</v>
      </c>
      <c r="AP2417" s="70" t="s">
        <v>142</v>
      </c>
      <c r="AQ2417" s="70" t="str">
        <f t="shared" si="360"/>
        <v>2306.</v>
      </c>
      <c r="AS2417" s="70"/>
      <c r="AV2417" s="114"/>
    </row>
    <row r="2418" spans="1:48" ht="22.5" customHeight="1" x14ac:dyDescent="0.25">
      <c r="A2418" s="93" t="str">
        <f t="shared" si="358"/>
        <v>2307.</v>
      </c>
      <c r="B2418" s="93">
        <v>5261</v>
      </c>
      <c r="C2418" s="220" t="s">
        <v>2228</v>
      </c>
      <c r="D2418" s="4">
        <v>1960</v>
      </c>
      <c r="E2418" s="9" t="s">
        <v>23</v>
      </c>
      <c r="F2418" s="4" t="s">
        <v>24</v>
      </c>
      <c r="G2418" s="10">
        <v>2</v>
      </c>
      <c r="H2418" s="10">
        <v>2</v>
      </c>
      <c r="I2418" s="11">
        <v>439.8</v>
      </c>
      <c r="J2418" s="11">
        <v>291.3</v>
      </c>
      <c r="K2418" s="11">
        <v>291.3</v>
      </c>
      <c r="L2418" s="35">
        <v>38</v>
      </c>
      <c r="M2418" s="11">
        <f t="shared" si="354"/>
        <v>163262.19</v>
      </c>
      <c r="N2418" s="11"/>
      <c r="O2418" s="6"/>
      <c r="P2418" s="11"/>
      <c r="Q2418" s="11">
        <f t="shared" si="359"/>
        <v>163262.19</v>
      </c>
      <c r="R2418" s="11">
        <v>163262.19</v>
      </c>
      <c r="S2418" s="35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74"/>
      <c r="AG2418" s="29" t="s">
        <v>2337</v>
      </c>
      <c r="AH2418" s="118"/>
      <c r="AI2418" s="95"/>
      <c r="AJ2418" s="182" t="s">
        <v>1396</v>
      </c>
      <c r="AK2418" s="182"/>
      <c r="AL2418" s="182"/>
      <c r="AM2418" s="182"/>
      <c r="AN2418" s="182"/>
      <c r="AO2418" s="70">
        <f>MAX(AO$26:AO2417)+1</f>
        <v>2307</v>
      </c>
      <c r="AP2418" s="70" t="s">
        <v>142</v>
      </c>
      <c r="AQ2418" s="70" t="str">
        <f t="shared" si="360"/>
        <v>2307.</v>
      </c>
      <c r="AS2418" s="70"/>
      <c r="AV2418" s="114"/>
    </row>
    <row r="2419" spans="1:48" ht="22.5" customHeight="1" x14ac:dyDescent="0.25">
      <c r="A2419" s="93" t="str">
        <f t="shared" si="358"/>
        <v>2308.</v>
      </c>
      <c r="B2419" s="93">
        <v>4646</v>
      </c>
      <c r="C2419" s="220" t="s">
        <v>2229</v>
      </c>
      <c r="D2419" s="4">
        <v>1960</v>
      </c>
      <c r="E2419" s="9" t="s">
        <v>23</v>
      </c>
      <c r="F2419" s="4" t="s">
        <v>24</v>
      </c>
      <c r="G2419" s="10">
        <v>4</v>
      </c>
      <c r="H2419" s="10">
        <v>3</v>
      </c>
      <c r="I2419" s="11">
        <v>2547.86</v>
      </c>
      <c r="J2419" s="11">
        <v>2443.6</v>
      </c>
      <c r="K2419" s="11">
        <v>2341.8000000000002</v>
      </c>
      <c r="L2419" s="35">
        <v>158</v>
      </c>
      <c r="M2419" s="11">
        <f t="shared" si="354"/>
        <v>1629060</v>
      </c>
      <c r="N2419" s="11"/>
      <c r="O2419" s="6"/>
      <c r="P2419" s="11"/>
      <c r="Q2419" s="11">
        <f t="shared" si="359"/>
        <v>1629060</v>
      </c>
      <c r="R2419" s="11">
        <v>1629060</v>
      </c>
      <c r="S2419" s="35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74"/>
      <c r="AG2419" s="29" t="s">
        <v>2337</v>
      </c>
      <c r="AH2419" s="118"/>
      <c r="AI2419" s="95"/>
      <c r="AJ2419" s="182" t="s">
        <v>1393</v>
      </c>
      <c r="AK2419" s="182"/>
      <c r="AL2419" s="182"/>
      <c r="AM2419" s="182"/>
      <c r="AN2419" s="182"/>
      <c r="AO2419" s="70">
        <f>MAX(AO$26:AO2418)+1</f>
        <v>2308</v>
      </c>
      <c r="AP2419" s="70" t="s">
        <v>142</v>
      </c>
      <c r="AQ2419" s="70" t="str">
        <f t="shared" si="360"/>
        <v>2308.</v>
      </c>
      <c r="AS2419" s="70"/>
      <c r="AV2419" s="114"/>
    </row>
    <row r="2420" spans="1:48" ht="22.5" customHeight="1" x14ac:dyDescent="0.25">
      <c r="A2420" s="93" t="str">
        <f t="shared" si="358"/>
        <v>2309.</v>
      </c>
      <c r="B2420" s="93">
        <v>4837</v>
      </c>
      <c r="C2420" s="220" t="s">
        <v>2230</v>
      </c>
      <c r="D2420" s="4">
        <v>1960</v>
      </c>
      <c r="E2420" s="9" t="s">
        <v>23</v>
      </c>
      <c r="F2420" s="4" t="s">
        <v>24</v>
      </c>
      <c r="G2420" s="10">
        <v>3</v>
      </c>
      <c r="H2420" s="10">
        <v>2</v>
      </c>
      <c r="I2420" s="11">
        <v>1261.73</v>
      </c>
      <c r="J2420" s="11">
        <v>1199.0999999999999</v>
      </c>
      <c r="K2420" s="11">
        <v>786.2</v>
      </c>
      <c r="L2420" s="35">
        <v>47</v>
      </c>
      <c r="M2420" s="11">
        <f t="shared" si="354"/>
        <v>777300</v>
      </c>
      <c r="N2420" s="11"/>
      <c r="O2420" s="6"/>
      <c r="P2420" s="11"/>
      <c r="Q2420" s="11">
        <f t="shared" si="359"/>
        <v>777300</v>
      </c>
      <c r="R2420" s="11">
        <f>308100+469200</f>
        <v>777300</v>
      </c>
      <c r="S2420" s="35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74"/>
      <c r="AG2420" s="29" t="s">
        <v>2337</v>
      </c>
      <c r="AH2420" s="118"/>
      <c r="AI2420" s="95"/>
      <c r="AJ2420" s="182" t="s">
        <v>1394</v>
      </c>
      <c r="AK2420" s="182"/>
      <c r="AL2420" s="182"/>
      <c r="AM2420" s="182"/>
      <c r="AN2420" s="182"/>
      <c r="AO2420" s="70">
        <f>MAX(AO$26:AO2419)+1</f>
        <v>2309</v>
      </c>
      <c r="AP2420" s="70" t="s">
        <v>142</v>
      </c>
      <c r="AQ2420" s="70" t="str">
        <f t="shared" si="360"/>
        <v>2309.</v>
      </c>
      <c r="AS2420" s="70"/>
      <c r="AV2420" s="114"/>
    </row>
    <row r="2421" spans="1:48" ht="22.5" customHeight="1" x14ac:dyDescent="0.25">
      <c r="A2421" s="93" t="str">
        <f t="shared" si="358"/>
        <v>2310.</v>
      </c>
      <c r="B2421" s="93">
        <v>4654</v>
      </c>
      <c r="C2421" s="220" t="s">
        <v>857</v>
      </c>
      <c r="D2421" s="4">
        <v>1961</v>
      </c>
      <c r="E2421" s="9" t="s">
        <v>23</v>
      </c>
      <c r="F2421" s="4" t="s">
        <v>24</v>
      </c>
      <c r="G2421" s="10">
        <v>3</v>
      </c>
      <c r="H2421" s="10">
        <v>2</v>
      </c>
      <c r="I2421" s="11">
        <v>1027.8</v>
      </c>
      <c r="J2421" s="11">
        <v>954.7</v>
      </c>
      <c r="K2421" s="11">
        <v>954.7</v>
      </c>
      <c r="L2421" s="35">
        <v>38</v>
      </c>
      <c r="M2421" s="11">
        <f t="shared" si="354"/>
        <v>2061158.1</v>
      </c>
      <c r="N2421" s="11"/>
      <c r="O2421" s="6"/>
      <c r="P2421" s="11"/>
      <c r="Q2421" s="11">
        <f t="shared" si="359"/>
        <v>2061158.1</v>
      </c>
      <c r="R2421" s="11">
        <f>1286100+703800</f>
        <v>1989900</v>
      </c>
      <c r="S2421" s="35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74">
        <v>71258.100000000006</v>
      </c>
      <c r="AG2421" s="29" t="s">
        <v>2337</v>
      </c>
      <c r="AH2421" s="118"/>
      <c r="AI2421" s="95"/>
      <c r="AJ2421" s="182" t="s">
        <v>1407</v>
      </c>
      <c r="AK2421" s="182"/>
      <c r="AL2421" s="182"/>
      <c r="AM2421" s="182"/>
      <c r="AN2421" s="182"/>
      <c r="AO2421" s="70">
        <f>MAX(AO$26:AO2420)+1</f>
        <v>2310</v>
      </c>
      <c r="AP2421" s="70" t="s">
        <v>142</v>
      </c>
      <c r="AQ2421" s="70" t="str">
        <f t="shared" si="360"/>
        <v>2310.</v>
      </c>
      <c r="AS2421" s="70"/>
      <c r="AV2421" s="114"/>
    </row>
    <row r="2422" spans="1:48" ht="22.5" customHeight="1" x14ac:dyDescent="0.25">
      <c r="A2422" s="93" t="str">
        <f t="shared" si="358"/>
        <v>2311.</v>
      </c>
      <c r="B2422" s="93">
        <v>5118</v>
      </c>
      <c r="C2422" s="220" t="s">
        <v>2235</v>
      </c>
      <c r="D2422" s="4">
        <v>1961</v>
      </c>
      <c r="E2422" s="9" t="s">
        <v>23</v>
      </c>
      <c r="F2422" s="4" t="s">
        <v>24</v>
      </c>
      <c r="G2422" s="10">
        <v>3</v>
      </c>
      <c r="H2422" s="10">
        <v>2</v>
      </c>
      <c r="I2422" s="11">
        <v>1180.8</v>
      </c>
      <c r="J2422" s="11">
        <v>789.9</v>
      </c>
      <c r="K2422" s="11">
        <v>789.9</v>
      </c>
      <c r="L2422" s="35">
        <v>88</v>
      </c>
      <c r="M2422" s="11">
        <f t="shared" si="354"/>
        <v>1904121.68</v>
      </c>
      <c r="N2422" s="11"/>
      <c r="O2422" s="6"/>
      <c r="P2422" s="11"/>
      <c r="Q2422" s="11">
        <f t="shared" si="359"/>
        <v>1904121.68</v>
      </c>
      <c r="R2422" s="11">
        <v>1904121.68</v>
      </c>
      <c r="S2422" s="35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74"/>
      <c r="AG2422" s="29" t="s">
        <v>2337</v>
      </c>
      <c r="AH2422" s="118"/>
      <c r="AI2422" s="95"/>
      <c r="AJ2422" s="182" t="s">
        <v>1395</v>
      </c>
      <c r="AK2422" s="182"/>
      <c r="AL2422" s="182"/>
      <c r="AM2422" s="182"/>
      <c r="AN2422" s="182"/>
      <c r="AO2422" s="70">
        <f>MAX(AO$26:AO2421)+1</f>
        <v>2311</v>
      </c>
      <c r="AP2422" s="70" t="s">
        <v>142</v>
      </c>
      <c r="AQ2422" s="70" t="str">
        <f t="shared" si="360"/>
        <v>2311.</v>
      </c>
      <c r="AS2422" s="70"/>
      <c r="AV2422" s="114"/>
    </row>
    <row r="2423" spans="1:48" ht="22.5" customHeight="1" x14ac:dyDescent="0.25">
      <c r="A2423" s="93" t="str">
        <f t="shared" si="358"/>
        <v>2312.</v>
      </c>
      <c r="B2423" s="93">
        <v>5178</v>
      </c>
      <c r="C2423" s="220" t="s">
        <v>2239</v>
      </c>
      <c r="D2423" s="4">
        <v>1961</v>
      </c>
      <c r="E2423" s="9" t="s">
        <v>23</v>
      </c>
      <c r="F2423" s="4" t="s">
        <v>24</v>
      </c>
      <c r="G2423" s="10">
        <v>2</v>
      </c>
      <c r="H2423" s="10">
        <v>2</v>
      </c>
      <c r="I2423" s="11">
        <v>361.7</v>
      </c>
      <c r="J2423" s="11">
        <v>361.7</v>
      </c>
      <c r="K2423" s="11">
        <v>361.7</v>
      </c>
      <c r="L2423" s="35">
        <v>41</v>
      </c>
      <c r="M2423" s="11">
        <f t="shared" si="354"/>
        <v>583281.42999999993</v>
      </c>
      <c r="N2423" s="11"/>
      <c r="O2423" s="6"/>
      <c r="P2423" s="11"/>
      <c r="Q2423" s="11">
        <f t="shared" si="359"/>
        <v>583281.42999999993</v>
      </c>
      <c r="R2423" s="11">
        <v>583281.42999999993</v>
      </c>
      <c r="S2423" s="35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74"/>
      <c r="AG2423" s="29" t="s">
        <v>2337</v>
      </c>
      <c r="AH2423" s="118"/>
      <c r="AI2423" s="95"/>
      <c r="AJ2423" s="182" t="s">
        <v>1395</v>
      </c>
      <c r="AK2423" s="182"/>
      <c r="AL2423" s="182"/>
      <c r="AM2423" s="182"/>
      <c r="AN2423" s="182"/>
      <c r="AO2423" s="70">
        <f>MAX(AO$26:AO2422)+1</f>
        <v>2312</v>
      </c>
      <c r="AP2423" s="70" t="s">
        <v>142</v>
      </c>
      <c r="AQ2423" s="70" t="str">
        <f t="shared" si="360"/>
        <v>2312.</v>
      </c>
      <c r="AS2423" s="70"/>
      <c r="AV2423" s="114"/>
    </row>
    <row r="2424" spans="1:48" ht="22.5" customHeight="1" x14ac:dyDescent="0.25">
      <c r="A2424" s="93" t="str">
        <f t="shared" si="358"/>
        <v>2313.</v>
      </c>
      <c r="B2424" s="93">
        <v>4387</v>
      </c>
      <c r="C2424" s="220" t="s">
        <v>2241</v>
      </c>
      <c r="D2424" s="4">
        <v>1962</v>
      </c>
      <c r="E2424" s="9" t="s">
        <v>23</v>
      </c>
      <c r="F2424" s="4" t="s">
        <v>24</v>
      </c>
      <c r="G2424" s="10">
        <v>5</v>
      </c>
      <c r="H2424" s="10">
        <v>3</v>
      </c>
      <c r="I2424" s="11">
        <v>2984.44</v>
      </c>
      <c r="J2424" s="11">
        <v>2620.44</v>
      </c>
      <c r="K2424" s="11">
        <v>2505</v>
      </c>
      <c r="L2424" s="35">
        <v>164</v>
      </c>
      <c r="M2424" s="11">
        <f t="shared" si="354"/>
        <v>1173400.94</v>
      </c>
      <c r="N2424" s="11"/>
      <c r="O2424" s="6"/>
      <c r="P2424" s="11"/>
      <c r="Q2424" s="11">
        <f t="shared" si="359"/>
        <v>1173400.94</v>
      </c>
      <c r="R2424" s="11">
        <v>1037053.88</v>
      </c>
      <c r="S2424" s="35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74">
        <v>136347.06</v>
      </c>
      <c r="AG2424" s="29" t="s">
        <v>2337</v>
      </c>
      <c r="AH2424" s="118"/>
      <c r="AI2424" s="95"/>
      <c r="AJ2424" s="182" t="s">
        <v>1393</v>
      </c>
      <c r="AK2424" s="182"/>
      <c r="AL2424" s="182"/>
      <c r="AM2424" s="182"/>
      <c r="AN2424" s="182"/>
      <c r="AO2424" s="70">
        <f>MAX(AO$26:AO2423)+1</f>
        <v>2313</v>
      </c>
      <c r="AP2424" s="70" t="s">
        <v>142</v>
      </c>
      <c r="AQ2424" s="70" t="str">
        <f t="shared" si="360"/>
        <v>2313.</v>
      </c>
      <c r="AS2424" s="70"/>
      <c r="AV2424" s="114"/>
    </row>
    <row r="2425" spans="1:48" ht="22.5" customHeight="1" x14ac:dyDescent="0.25">
      <c r="A2425" s="93" t="str">
        <f t="shared" si="358"/>
        <v>2314.</v>
      </c>
      <c r="B2425" s="93">
        <v>5294</v>
      </c>
      <c r="C2425" s="220" t="s">
        <v>2247</v>
      </c>
      <c r="D2425" s="4">
        <v>1962</v>
      </c>
      <c r="E2425" s="9" t="s">
        <v>23</v>
      </c>
      <c r="F2425" s="4" t="s">
        <v>24</v>
      </c>
      <c r="G2425" s="10">
        <v>5</v>
      </c>
      <c r="H2425" s="10">
        <v>7</v>
      </c>
      <c r="I2425" s="11">
        <v>5209.2</v>
      </c>
      <c r="J2425" s="11">
        <v>3312.1</v>
      </c>
      <c r="K2425" s="11">
        <v>3321.1</v>
      </c>
      <c r="L2425" s="35">
        <v>191</v>
      </c>
      <c r="M2425" s="11">
        <f t="shared" si="354"/>
        <v>1000210.5</v>
      </c>
      <c r="N2425" s="11"/>
      <c r="O2425" s="6"/>
      <c r="P2425" s="11"/>
      <c r="Q2425" s="11">
        <f t="shared" si="359"/>
        <v>1000210.5</v>
      </c>
      <c r="R2425" s="11">
        <v>857400</v>
      </c>
      <c r="S2425" s="35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74">
        <v>142810.5</v>
      </c>
      <c r="AG2425" s="29" t="s">
        <v>2337</v>
      </c>
      <c r="AH2425" s="118"/>
      <c r="AI2425" s="95"/>
      <c r="AJ2425" s="182" t="s">
        <v>1393</v>
      </c>
      <c r="AK2425" s="182"/>
      <c r="AL2425" s="182"/>
      <c r="AM2425" s="182"/>
      <c r="AN2425" s="182"/>
      <c r="AO2425" s="70">
        <f>MAX(AO$26:AO2424)+1</f>
        <v>2314</v>
      </c>
      <c r="AP2425" s="70" t="s">
        <v>142</v>
      </c>
      <c r="AQ2425" s="70" t="str">
        <f t="shared" si="360"/>
        <v>2314.</v>
      </c>
      <c r="AS2425" s="70"/>
      <c r="AV2425" s="114"/>
    </row>
    <row r="2426" spans="1:48" ht="22.5" customHeight="1" x14ac:dyDescent="0.25">
      <c r="A2426" s="93" t="str">
        <f t="shared" si="358"/>
        <v>2315.</v>
      </c>
      <c r="B2426" s="93">
        <v>4519</v>
      </c>
      <c r="C2426" s="220" t="s">
        <v>1033</v>
      </c>
      <c r="D2426" s="4">
        <v>1962</v>
      </c>
      <c r="E2426" s="9" t="s">
        <v>23</v>
      </c>
      <c r="F2426" s="4" t="s">
        <v>24</v>
      </c>
      <c r="G2426" s="10">
        <v>4</v>
      </c>
      <c r="H2426" s="10">
        <v>3</v>
      </c>
      <c r="I2426" s="11">
        <v>2567.04</v>
      </c>
      <c r="J2426" s="11">
        <v>2383.4</v>
      </c>
      <c r="K2426" s="11">
        <v>2383.4</v>
      </c>
      <c r="L2426" s="35">
        <v>211</v>
      </c>
      <c r="M2426" s="11">
        <f t="shared" si="354"/>
        <v>1383594</v>
      </c>
      <c r="N2426" s="11"/>
      <c r="O2426" s="6"/>
      <c r="P2426" s="11"/>
      <c r="Q2426" s="11">
        <f t="shared" si="359"/>
        <v>1383594</v>
      </c>
      <c r="R2426" s="11">
        <f>548418+835176</f>
        <v>1383594</v>
      </c>
      <c r="S2426" s="35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74"/>
      <c r="AG2426" s="29" t="s">
        <v>2337</v>
      </c>
      <c r="AH2426" s="118"/>
      <c r="AI2426" s="95"/>
      <c r="AJ2426" s="182" t="s">
        <v>1394</v>
      </c>
      <c r="AK2426" s="182"/>
      <c r="AL2426" s="182"/>
      <c r="AM2426" s="182"/>
      <c r="AN2426" s="182"/>
      <c r="AO2426" s="70">
        <f>MAX(AO$26:AO2425)+1</f>
        <v>2315</v>
      </c>
      <c r="AP2426" s="70" t="s">
        <v>142</v>
      </c>
      <c r="AQ2426" s="70" t="str">
        <f t="shared" si="360"/>
        <v>2315.</v>
      </c>
      <c r="AS2426" s="70"/>
      <c r="AV2426" s="114"/>
    </row>
    <row r="2427" spans="1:48" ht="22.5" customHeight="1" x14ac:dyDescent="0.25">
      <c r="A2427" s="93" t="str">
        <f t="shared" si="358"/>
        <v>2316.</v>
      </c>
      <c r="B2427" s="93">
        <v>4826</v>
      </c>
      <c r="C2427" s="220" t="s">
        <v>2249</v>
      </c>
      <c r="D2427" s="4">
        <v>1962</v>
      </c>
      <c r="E2427" s="9" t="s">
        <v>23</v>
      </c>
      <c r="F2427" s="4" t="s">
        <v>24</v>
      </c>
      <c r="G2427" s="10">
        <v>4</v>
      </c>
      <c r="H2427" s="10">
        <v>7</v>
      </c>
      <c r="I2427" s="11">
        <v>4774.6000000000004</v>
      </c>
      <c r="J2427" s="11">
        <v>4329.6000000000004</v>
      </c>
      <c r="K2427" s="11">
        <v>4138.8999999999996</v>
      </c>
      <c r="L2427" s="35">
        <v>157</v>
      </c>
      <c r="M2427" s="11">
        <f t="shared" si="354"/>
        <v>8528100</v>
      </c>
      <c r="N2427" s="11"/>
      <c r="O2427" s="6"/>
      <c r="P2427" s="11"/>
      <c r="Q2427" s="11">
        <f t="shared" si="359"/>
        <v>8528100</v>
      </c>
      <c r="R2427" s="11">
        <v>8528100</v>
      </c>
      <c r="S2427" s="35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74"/>
      <c r="AG2427" s="29" t="s">
        <v>2337</v>
      </c>
      <c r="AH2427" s="118"/>
      <c r="AI2427" s="95"/>
      <c r="AJ2427" s="182" t="s">
        <v>1395</v>
      </c>
      <c r="AK2427" s="182"/>
      <c r="AL2427" s="182"/>
      <c r="AM2427" s="182"/>
      <c r="AN2427" s="182"/>
      <c r="AO2427" s="70">
        <f>MAX(AO$26:AO2426)+1</f>
        <v>2316</v>
      </c>
      <c r="AP2427" s="70" t="s">
        <v>142</v>
      </c>
      <c r="AQ2427" s="70" t="str">
        <f t="shared" si="360"/>
        <v>2316.</v>
      </c>
      <c r="AS2427" s="70"/>
      <c r="AV2427" s="114"/>
    </row>
    <row r="2428" spans="1:48" ht="22.5" customHeight="1" x14ac:dyDescent="0.25">
      <c r="A2428" s="93" t="str">
        <f t="shared" si="358"/>
        <v>2317.</v>
      </c>
      <c r="B2428" s="93">
        <v>5145</v>
      </c>
      <c r="C2428" s="220" t="s">
        <v>2251</v>
      </c>
      <c r="D2428" s="4">
        <v>1963</v>
      </c>
      <c r="E2428" s="9" t="s">
        <v>23</v>
      </c>
      <c r="F2428" s="4" t="s">
        <v>24</v>
      </c>
      <c r="G2428" s="10">
        <v>4</v>
      </c>
      <c r="H2428" s="10">
        <v>3</v>
      </c>
      <c r="I2428" s="11">
        <v>2591.9</v>
      </c>
      <c r="J2428" s="11">
        <v>1848.7</v>
      </c>
      <c r="K2428" s="11">
        <v>1848.7</v>
      </c>
      <c r="L2428" s="35">
        <v>180</v>
      </c>
      <c r="M2428" s="11">
        <f t="shared" si="354"/>
        <v>1331076</v>
      </c>
      <c r="N2428" s="11"/>
      <c r="O2428" s="6"/>
      <c r="P2428" s="11"/>
      <c r="Q2428" s="11">
        <f t="shared" si="359"/>
        <v>1331076</v>
      </c>
      <c r="R2428" s="11">
        <f>505284+825792</f>
        <v>1331076</v>
      </c>
      <c r="S2428" s="35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74"/>
      <c r="AG2428" s="29" t="s">
        <v>2337</v>
      </c>
      <c r="AH2428" s="118"/>
      <c r="AI2428" s="95"/>
      <c r="AJ2428" s="182" t="s">
        <v>1394</v>
      </c>
      <c r="AK2428" s="182"/>
      <c r="AL2428" s="182"/>
      <c r="AM2428" s="182"/>
      <c r="AN2428" s="182"/>
      <c r="AO2428" s="70">
        <f>MAX(AO$26:AO2427)+1</f>
        <v>2317</v>
      </c>
      <c r="AP2428" s="70" t="s">
        <v>142</v>
      </c>
      <c r="AQ2428" s="70" t="str">
        <f t="shared" si="360"/>
        <v>2317.</v>
      </c>
      <c r="AS2428" s="70"/>
      <c r="AV2428" s="114"/>
    </row>
    <row r="2429" spans="1:48" ht="22.5" customHeight="1" x14ac:dyDescent="0.25">
      <c r="A2429" s="93" t="str">
        <f t="shared" si="358"/>
        <v>2318.</v>
      </c>
      <c r="B2429" s="93">
        <v>5182</v>
      </c>
      <c r="C2429" s="220" t="s">
        <v>1166</v>
      </c>
      <c r="D2429" s="4">
        <v>1963</v>
      </c>
      <c r="E2429" s="9" t="s">
        <v>23</v>
      </c>
      <c r="F2429" s="4" t="s">
        <v>24</v>
      </c>
      <c r="G2429" s="10">
        <v>2</v>
      </c>
      <c r="H2429" s="10">
        <v>2</v>
      </c>
      <c r="I2429" s="11">
        <v>608.1</v>
      </c>
      <c r="J2429" s="11">
        <v>562.1</v>
      </c>
      <c r="K2429" s="11">
        <v>562.1</v>
      </c>
      <c r="L2429" s="35">
        <v>31</v>
      </c>
      <c r="M2429" s="11">
        <f t="shared" ref="M2429:M2462" si="361">R2429+T2429+V2429+X2429+Z2429+AB2429+AE2429+AF2429</f>
        <v>1474200</v>
      </c>
      <c r="N2429" s="11"/>
      <c r="O2429" s="6"/>
      <c r="P2429" s="11"/>
      <c r="Q2429" s="11">
        <f t="shared" si="359"/>
        <v>1474200</v>
      </c>
      <c r="R2429" s="11"/>
      <c r="S2429" s="35"/>
      <c r="T2429" s="11"/>
      <c r="U2429" s="11">
        <v>468</v>
      </c>
      <c r="V2429" s="11">
        <v>1474200</v>
      </c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74"/>
      <c r="AG2429" s="29" t="s">
        <v>2337</v>
      </c>
      <c r="AH2429" s="118"/>
      <c r="AI2429" s="95"/>
      <c r="AJ2429" s="182"/>
      <c r="AK2429" s="182"/>
      <c r="AL2429" s="182"/>
      <c r="AM2429" s="182"/>
      <c r="AN2429" s="182"/>
      <c r="AO2429" s="70">
        <f>MAX(AO$26:AO2428)+1</f>
        <v>2318</v>
      </c>
      <c r="AP2429" s="70" t="s">
        <v>142</v>
      </c>
      <c r="AQ2429" s="70" t="str">
        <f t="shared" si="360"/>
        <v>2318.</v>
      </c>
      <c r="AS2429" s="70"/>
      <c r="AV2429" s="114"/>
    </row>
    <row r="2430" spans="1:48" ht="22.5" customHeight="1" x14ac:dyDescent="0.25">
      <c r="A2430" s="93" t="str">
        <f t="shared" si="358"/>
        <v>2319.</v>
      </c>
      <c r="B2430" s="93">
        <v>4440</v>
      </c>
      <c r="C2430" s="220" t="s">
        <v>2252</v>
      </c>
      <c r="D2430" s="4">
        <v>1965</v>
      </c>
      <c r="E2430" s="9" t="s">
        <v>23</v>
      </c>
      <c r="F2430" s="4" t="s">
        <v>24</v>
      </c>
      <c r="G2430" s="10">
        <v>4</v>
      </c>
      <c r="H2430" s="10">
        <v>6</v>
      </c>
      <c r="I2430" s="11">
        <v>4089.8</v>
      </c>
      <c r="J2430" s="11">
        <v>3118.8</v>
      </c>
      <c r="K2430" s="11">
        <v>2094</v>
      </c>
      <c r="L2430" s="35">
        <v>185</v>
      </c>
      <c r="M2430" s="11">
        <f t="shared" si="361"/>
        <v>1518131.94</v>
      </c>
      <c r="N2430" s="11"/>
      <c r="O2430" s="6"/>
      <c r="P2430" s="11"/>
      <c r="Q2430" s="11">
        <f t="shared" si="359"/>
        <v>1518131.94</v>
      </c>
      <c r="R2430" s="11">
        <v>1518131.94</v>
      </c>
      <c r="S2430" s="35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74"/>
      <c r="AG2430" s="29" t="s">
        <v>2337</v>
      </c>
      <c r="AH2430" s="118"/>
      <c r="AI2430" s="95"/>
      <c r="AJ2430" s="182" t="s">
        <v>1396</v>
      </c>
      <c r="AK2430" s="182"/>
      <c r="AL2430" s="182"/>
      <c r="AM2430" s="182"/>
      <c r="AN2430" s="182"/>
      <c r="AO2430" s="70">
        <f>MAX(AO$26:AO2429)+1</f>
        <v>2319</v>
      </c>
      <c r="AP2430" s="70" t="s">
        <v>142</v>
      </c>
      <c r="AQ2430" s="70" t="str">
        <f t="shared" si="360"/>
        <v>2319.</v>
      </c>
      <c r="AS2430" s="70"/>
      <c r="AV2430" s="114"/>
    </row>
    <row r="2431" spans="1:48" ht="22.5" customHeight="1" x14ac:dyDescent="0.25">
      <c r="A2431" s="93" t="str">
        <f t="shared" si="358"/>
        <v>2320.</v>
      </c>
      <c r="B2431" s="93">
        <v>5387</v>
      </c>
      <c r="C2431" s="220" t="s">
        <v>2256</v>
      </c>
      <c r="D2431" s="4">
        <v>1965</v>
      </c>
      <c r="E2431" s="9" t="s">
        <v>23</v>
      </c>
      <c r="F2431" s="4" t="s">
        <v>26</v>
      </c>
      <c r="G2431" s="10">
        <v>5</v>
      </c>
      <c r="H2431" s="10">
        <v>4</v>
      </c>
      <c r="I2431" s="11">
        <v>3839</v>
      </c>
      <c r="J2431" s="11">
        <v>2538</v>
      </c>
      <c r="K2431" s="11">
        <v>2538</v>
      </c>
      <c r="L2431" s="35">
        <v>174</v>
      </c>
      <c r="M2431" s="11">
        <f t="shared" si="361"/>
        <v>2277181</v>
      </c>
      <c r="N2431" s="11"/>
      <c r="O2431" s="6"/>
      <c r="P2431" s="11"/>
      <c r="Q2431" s="11">
        <f t="shared" si="359"/>
        <v>2277181</v>
      </c>
      <c r="R2431" s="11">
        <v>1503528</v>
      </c>
      <c r="S2431" s="35"/>
      <c r="T2431" s="11"/>
      <c r="U2431" s="11"/>
      <c r="V2431" s="11"/>
      <c r="W2431" s="11"/>
      <c r="X2431" s="11"/>
      <c r="Y2431" s="11"/>
      <c r="Z2431" s="11"/>
      <c r="AA2431" s="11">
        <v>289</v>
      </c>
      <c r="AB2431" s="11">
        <v>773653</v>
      </c>
      <c r="AC2431" s="11"/>
      <c r="AD2431" s="11"/>
      <c r="AE2431" s="11"/>
      <c r="AF2431" s="74"/>
      <c r="AG2431" s="29" t="s">
        <v>2337</v>
      </c>
      <c r="AH2431" s="118"/>
      <c r="AI2431" s="95"/>
      <c r="AJ2431" s="182" t="s">
        <v>1396</v>
      </c>
      <c r="AK2431" s="182"/>
      <c r="AL2431" s="182"/>
      <c r="AM2431" s="182"/>
      <c r="AN2431" s="182"/>
      <c r="AO2431" s="70">
        <f>MAX(AO$26:AO2430)+1</f>
        <v>2320</v>
      </c>
      <c r="AP2431" s="70" t="s">
        <v>142</v>
      </c>
      <c r="AQ2431" s="70" t="str">
        <f t="shared" si="360"/>
        <v>2320.</v>
      </c>
      <c r="AS2431" s="70"/>
      <c r="AV2431" s="114"/>
    </row>
    <row r="2432" spans="1:48" ht="22.5" customHeight="1" x14ac:dyDescent="0.25">
      <c r="A2432" s="93" t="str">
        <f t="shared" si="358"/>
        <v>2321.</v>
      </c>
      <c r="B2432" s="93">
        <v>4161</v>
      </c>
      <c r="C2432" s="220" t="s">
        <v>2261</v>
      </c>
      <c r="D2432" s="4">
        <v>1967</v>
      </c>
      <c r="E2432" s="9" t="s">
        <v>23</v>
      </c>
      <c r="F2432" s="4" t="s">
        <v>24</v>
      </c>
      <c r="G2432" s="10">
        <v>5</v>
      </c>
      <c r="H2432" s="10">
        <v>2</v>
      </c>
      <c r="I2432" s="11">
        <v>3416.2</v>
      </c>
      <c r="J2432" s="11">
        <v>2886.8</v>
      </c>
      <c r="K2432" s="11">
        <v>2623.5</v>
      </c>
      <c r="L2432" s="35">
        <v>200</v>
      </c>
      <c r="M2432" s="11">
        <f t="shared" si="361"/>
        <v>3103824.49</v>
      </c>
      <c r="N2432" s="11"/>
      <c r="O2432" s="6"/>
      <c r="P2432" s="11"/>
      <c r="Q2432" s="11">
        <f t="shared" si="359"/>
        <v>3103824.49</v>
      </c>
      <c r="R2432" s="11">
        <f>1268108.79+1835715.7</f>
        <v>3103824.49</v>
      </c>
      <c r="S2432" s="35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74"/>
      <c r="AG2432" s="29" t="s">
        <v>2337</v>
      </c>
      <c r="AH2432" s="118"/>
      <c r="AI2432" s="95"/>
      <c r="AJ2432" s="182" t="s">
        <v>1402</v>
      </c>
      <c r="AK2432" s="182"/>
      <c r="AL2432" s="182"/>
      <c r="AM2432" s="182"/>
      <c r="AN2432" s="182"/>
      <c r="AO2432" s="70">
        <f>MAX(AO$26:AO2431)+1</f>
        <v>2321</v>
      </c>
      <c r="AP2432" s="70" t="s">
        <v>142</v>
      </c>
      <c r="AQ2432" s="70" t="str">
        <f t="shared" si="360"/>
        <v>2321.</v>
      </c>
      <c r="AS2432" s="70"/>
      <c r="AV2432" s="114"/>
    </row>
    <row r="2433" spans="1:48" ht="22.5" customHeight="1" x14ac:dyDescent="0.25">
      <c r="A2433" s="93" t="str">
        <f t="shared" ref="A2433:A2450" si="362">AQ2433</f>
        <v>2322.</v>
      </c>
      <c r="B2433" s="93">
        <v>4095</v>
      </c>
      <c r="C2433" s="220" t="s">
        <v>2267</v>
      </c>
      <c r="D2433" s="4">
        <v>1969</v>
      </c>
      <c r="E2433" s="9" t="s">
        <v>23</v>
      </c>
      <c r="F2433" s="4" t="s">
        <v>24</v>
      </c>
      <c r="G2433" s="10">
        <v>5</v>
      </c>
      <c r="H2433" s="10">
        <v>1</v>
      </c>
      <c r="I2433" s="11">
        <v>1313.4</v>
      </c>
      <c r="J2433" s="11">
        <v>1313.4</v>
      </c>
      <c r="K2433" s="11">
        <v>1313.4</v>
      </c>
      <c r="L2433" s="35">
        <v>127</v>
      </c>
      <c r="M2433" s="11">
        <f t="shared" si="361"/>
        <v>888485</v>
      </c>
      <c r="N2433" s="11"/>
      <c r="O2433" s="6"/>
      <c r="P2433" s="11"/>
      <c r="Q2433" s="11">
        <f t="shared" ref="Q2433:Q2450" si="363">M2433</f>
        <v>888485</v>
      </c>
      <c r="R2433" s="11">
        <f>311181+577304</f>
        <v>888485</v>
      </c>
      <c r="S2433" s="35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74"/>
      <c r="AG2433" s="29" t="s">
        <v>2337</v>
      </c>
      <c r="AH2433" s="118"/>
      <c r="AI2433" s="95"/>
      <c r="AJ2433" s="182" t="s">
        <v>1402</v>
      </c>
      <c r="AK2433" s="182"/>
      <c r="AL2433" s="182"/>
      <c r="AM2433" s="182"/>
      <c r="AN2433" s="182"/>
      <c r="AO2433" s="70">
        <f>MAX(AO$26:AO2432)+1</f>
        <v>2322</v>
      </c>
      <c r="AP2433" s="70" t="s">
        <v>142</v>
      </c>
      <c r="AQ2433" s="70" t="str">
        <f t="shared" ref="AQ2433:AQ2450" si="364">CONCATENATE(AO2433,AP2433)</f>
        <v>2322.</v>
      </c>
      <c r="AS2433" s="70"/>
      <c r="AV2433" s="114"/>
    </row>
    <row r="2434" spans="1:48" ht="22.5" customHeight="1" x14ac:dyDescent="0.25">
      <c r="A2434" s="93" t="str">
        <f t="shared" si="362"/>
        <v>2323.</v>
      </c>
      <c r="B2434" s="93">
        <v>4896</v>
      </c>
      <c r="C2434" s="220" t="s">
        <v>2268</v>
      </c>
      <c r="D2434" s="4">
        <v>1969</v>
      </c>
      <c r="E2434" s="9" t="s">
        <v>23</v>
      </c>
      <c r="F2434" s="4" t="s">
        <v>24</v>
      </c>
      <c r="G2434" s="10">
        <v>5</v>
      </c>
      <c r="H2434" s="10">
        <v>3</v>
      </c>
      <c r="I2434" s="11">
        <v>3085.7</v>
      </c>
      <c r="J2434" s="11">
        <v>2973.9</v>
      </c>
      <c r="K2434" s="11">
        <v>2973.9</v>
      </c>
      <c r="L2434" s="35">
        <v>180</v>
      </c>
      <c r="M2434" s="11">
        <f t="shared" si="361"/>
        <v>643929</v>
      </c>
      <c r="N2434" s="11"/>
      <c r="O2434" s="6"/>
      <c r="P2434" s="11"/>
      <c r="Q2434" s="11">
        <f t="shared" si="363"/>
        <v>643929</v>
      </c>
      <c r="R2434" s="11">
        <v>643929</v>
      </c>
      <c r="S2434" s="35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74"/>
      <c r="AG2434" s="29" t="s">
        <v>2337</v>
      </c>
      <c r="AH2434" s="118"/>
      <c r="AI2434" s="95"/>
      <c r="AJ2434" s="182" t="s">
        <v>1396</v>
      </c>
      <c r="AK2434" s="182"/>
      <c r="AL2434" s="182"/>
      <c r="AM2434" s="182"/>
      <c r="AN2434" s="182"/>
      <c r="AO2434" s="70">
        <f>MAX(AO$26:AO2433)+1</f>
        <v>2323</v>
      </c>
      <c r="AP2434" s="70" t="s">
        <v>142</v>
      </c>
      <c r="AQ2434" s="70" t="str">
        <f t="shared" si="364"/>
        <v>2323.</v>
      </c>
      <c r="AS2434" s="70"/>
      <c r="AV2434" s="114"/>
    </row>
    <row r="2435" spans="1:48" ht="22.5" customHeight="1" x14ac:dyDescent="0.25">
      <c r="A2435" s="93" t="str">
        <f t="shared" si="362"/>
        <v>2324.</v>
      </c>
      <c r="B2435" s="93">
        <v>5244</v>
      </c>
      <c r="C2435" s="220" t="s">
        <v>2270</v>
      </c>
      <c r="D2435" s="4">
        <v>1969</v>
      </c>
      <c r="E2435" s="9" t="s">
        <v>23</v>
      </c>
      <c r="F2435" s="4" t="s">
        <v>24</v>
      </c>
      <c r="G2435" s="10">
        <v>5</v>
      </c>
      <c r="H2435" s="10">
        <v>3</v>
      </c>
      <c r="I2435" s="11">
        <v>1882.8</v>
      </c>
      <c r="J2435" s="11">
        <v>1264.7</v>
      </c>
      <c r="K2435" s="11">
        <v>1264.7</v>
      </c>
      <c r="L2435" s="35">
        <v>106</v>
      </c>
      <c r="M2435" s="11">
        <f t="shared" si="361"/>
        <v>3036397</v>
      </c>
      <c r="N2435" s="11"/>
      <c r="O2435" s="6"/>
      <c r="P2435" s="11"/>
      <c r="Q2435" s="11">
        <f t="shared" si="363"/>
        <v>3036397</v>
      </c>
      <c r="R2435" s="11">
        <v>3036397</v>
      </c>
      <c r="S2435" s="35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74"/>
      <c r="AG2435" s="29" t="s">
        <v>2337</v>
      </c>
      <c r="AH2435" s="118"/>
      <c r="AI2435" s="95"/>
      <c r="AJ2435" s="182" t="s">
        <v>1399</v>
      </c>
      <c r="AK2435" s="182"/>
      <c r="AL2435" s="182"/>
      <c r="AM2435" s="182"/>
      <c r="AN2435" s="182"/>
      <c r="AO2435" s="70">
        <f>MAX(AO$26:AO2434)+1</f>
        <v>2324</v>
      </c>
      <c r="AP2435" s="70" t="s">
        <v>142</v>
      </c>
      <c r="AQ2435" s="70" t="str">
        <f t="shared" si="364"/>
        <v>2324.</v>
      </c>
      <c r="AS2435" s="70"/>
      <c r="AV2435" s="114"/>
    </row>
    <row r="2436" spans="1:48" ht="22.5" customHeight="1" x14ac:dyDescent="0.25">
      <c r="A2436" s="93" t="str">
        <f t="shared" si="362"/>
        <v>2325.</v>
      </c>
      <c r="B2436" s="93">
        <v>4593</v>
      </c>
      <c r="C2436" s="220" t="s">
        <v>1428</v>
      </c>
      <c r="D2436" s="4">
        <v>1972</v>
      </c>
      <c r="E2436" s="9" t="s">
        <v>23</v>
      </c>
      <c r="F2436" s="4" t="s">
        <v>26</v>
      </c>
      <c r="G2436" s="10">
        <v>5</v>
      </c>
      <c r="H2436" s="10">
        <v>4</v>
      </c>
      <c r="I2436" s="11">
        <v>3659.1</v>
      </c>
      <c r="J2436" s="11">
        <v>3352.3</v>
      </c>
      <c r="K2436" s="11">
        <v>3352.3</v>
      </c>
      <c r="L2436" s="35">
        <v>146</v>
      </c>
      <c r="M2436" s="11">
        <f t="shared" si="361"/>
        <v>1053702</v>
      </c>
      <c r="N2436" s="11"/>
      <c r="O2436" s="6"/>
      <c r="P2436" s="11"/>
      <c r="Q2436" s="11">
        <f t="shared" si="363"/>
        <v>1053702</v>
      </c>
      <c r="R2436" s="11">
        <v>1053702</v>
      </c>
      <c r="S2436" s="35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74"/>
      <c r="AG2436" s="29" t="s">
        <v>2337</v>
      </c>
      <c r="AH2436" s="118"/>
      <c r="AI2436" s="95"/>
      <c r="AJ2436" s="182" t="s">
        <v>1396</v>
      </c>
      <c r="AK2436" s="182"/>
      <c r="AL2436" s="182"/>
      <c r="AM2436" s="182"/>
      <c r="AN2436" s="182"/>
      <c r="AO2436" s="70">
        <f>MAX(AO$26:AO2435)+1</f>
        <v>2325</v>
      </c>
      <c r="AP2436" s="70" t="s">
        <v>142</v>
      </c>
      <c r="AQ2436" s="70" t="str">
        <f t="shared" si="364"/>
        <v>2325.</v>
      </c>
      <c r="AS2436" s="70"/>
      <c r="AV2436" s="114"/>
    </row>
    <row r="2437" spans="1:48" ht="22.5" customHeight="1" x14ac:dyDescent="0.25">
      <c r="A2437" s="93" t="str">
        <f t="shared" si="362"/>
        <v>2326.</v>
      </c>
      <c r="B2437" s="93">
        <v>4130</v>
      </c>
      <c r="C2437" s="220" t="s">
        <v>2280</v>
      </c>
      <c r="D2437" s="4">
        <v>1973</v>
      </c>
      <c r="E2437" s="9" t="s">
        <v>23</v>
      </c>
      <c r="F2437" s="4" t="s">
        <v>26</v>
      </c>
      <c r="G2437" s="10">
        <v>5</v>
      </c>
      <c r="H2437" s="10">
        <v>4</v>
      </c>
      <c r="I2437" s="11">
        <v>3420.5</v>
      </c>
      <c r="J2437" s="11">
        <v>1920.5</v>
      </c>
      <c r="K2437" s="11">
        <v>1920.5</v>
      </c>
      <c r="L2437" s="35">
        <v>157</v>
      </c>
      <c r="M2437" s="11">
        <f t="shared" si="361"/>
        <v>1269710.9100000001</v>
      </c>
      <c r="N2437" s="11"/>
      <c r="O2437" s="6"/>
      <c r="P2437" s="11"/>
      <c r="Q2437" s="11">
        <f t="shared" si="363"/>
        <v>1269710.9100000001</v>
      </c>
      <c r="R2437" s="11">
        <v>1269710.9100000001</v>
      </c>
      <c r="S2437" s="35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74"/>
      <c r="AG2437" s="29" t="s">
        <v>2337</v>
      </c>
      <c r="AH2437" s="118"/>
      <c r="AI2437" s="95"/>
      <c r="AJ2437" s="182" t="s">
        <v>1396</v>
      </c>
      <c r="AK2437" s="182"/>
      <c r="AL2437" s="182"/>
      <c r="AM2437" s="182"/>
      <c r="AN2437" s="182"/>
      <c r="AO2437" s="70">
        <f>MAX(AO$26:AO2436)+1</f>
        <v>2326</v>
      </c>
      <c r="AP2437" s="70" t="s">
        <v>142</v>
      </c>
      <c r="AQ2437" s="70" t="str">
        <f t="shared" si="364"/>
        <v>2326.</v>
      </c>
      <c r="AS2437" s="70"/>
      <c r="AV2437" s="114"/>
    </row>
    <row r="2438" spans="1:48" ht="22.5" customHeight="1" x14ac:dyDescent="0.25">
      <c r="A2438" s="93" t="str">
        <f t="shared" si="362"/>
        <v>2327.</v>
      </c>
      <c r="B2438" s="93">
        <v>5008</v>
      </c>
      <c r="C2438" s="220" t="s">
        <v>2281</v>
      </c>
      <c r="D2438" s="4">
        <v>1973</v>
      </c>
      <c r="E2438" s="9" t="s">
        <v>23</v>
      </c>
      <c r="F2438" s="4" t="s">
        <v>26</v>
      </c>
      <c r="G2438" s="10">
        <v>5</v>
      </c>
      <c r="H2438" s="10">
        <v>8</v>
      </c>
      <c r="I2438" s="11">
        <v>5618.7</v>
      </c>
      <c r="J2438" s="11">
        <v>5618.7</v>
      </c>
      <c r="K2438" s="11">
        <v>5618.7</v>
      </c>
      <c r="L2438" s="35">
        <v>253</v>
      </c>
      <c r="M2438" s="11">
        <f t="shared" si="361"/>
        <v>18924260</v>
      </c>
      <c r="N2438" s="11"/>
      <c r="O2438" s="6"/>
      <c r="P2438" s="11"/>
      <c r="Q2438" s="11">
        <f t="shared" si="363"/>
        <v>18924260</v>
      </c>
      <c r="R2438" s="11">
        <v>18924260</v>
      </c>
      <c r="S2438" s="35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74"/>
      <c r="AG2438" s="29" t="s">
        <v>2337</v>
      </c>
      <c r="AH2438" s="118"/>
      <c r="AI2438" s="95"/>
      <c r="AJ2438" s="182" t="s">
        <v>1395</v>
      </c>
      <c r="AK2438" s="182"/>
      <c r="AL2438" s="182"/>
      <c r="AM2438" s="182"/>
      <c r="AN2438" s="182"/>
      <c r="AO2438" s="70">
        <f>MAX(AO$26:AO2437)+1</f>
        <v>2327</v>
      </c>
      <c r="AP2438" s="70" t="s">
        <v>142</v>
      </c>
      <c r="AQ2438" s="70" t="str">
        <f t="shared" si="364"/>
        <v>2327.</v>
      </c>
      <c r="AS2438" s="70"/>
      <c r="AV2438" s="114"/>
    </row>
    <row r="2439" spans="1:48" ht="22.5" customHeight="1" x14ac:dyDescent="0.25">
      <c r="A2439" s="93" t="str">
        <f t="shared" si="362"/>
        <v>2328.</v>
      </c>
      <c r="B2439" s="93">
        <v>5195</v>
      </c>
      <c r="C2439" s="220" t="s">
        <v>2285</v>
      </c>
      <c r="D2439" s="4">
        <v>1976</v>
      </c>
      <c r="E2439" s="9" t="s">
        <v>23</v>
      </c>
      <c r="F2439" s="4" t="s">
        <v>24</v>
      </c>
      <c r="G2439" s="10">
        <v>5</v>
      </c>
      <c r="H2439" s="10">
        <v>2</v>
      </c>
      <c r="I2439" s="11">
        <v>3805.7</v>
      </c>
      <c r="J2439" s="11">
        <v>2652.3</v>
      </c>
      <c r="K2439" s="11">
        <v>2385.6</v>
      </c>
      <c r="L2439" s="35">
        <v>173</v>
      </c>
      <c r="M2439" s="11">
        <f t="shared" si="361"/>
        <v>1412700.1199999999</v>
      </c>
      <c r="N2439" s="11"/>
      <c r="O2439" s="6"/>
      <c r="P2439" s="11"/>
      <c r="Q2439" s="11">
        <f t="shared" si="363"/>
        <v>1412700.1199999999</v>
      </c>
      <c r="R2439" s="11">
        <v>1412700.1199999999</v>
      </c>
      <c r="S2439" s="35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74"/>
      <c r="AG2439" s="29" t="s">
        <v>2337</v>
      </c>
      <c r="AH2439" s="118"/>
      <c r="AI2439" s="95"/>
      <c r="AJ2439" s="182" t="s">
        <v>1396</v>
      </c>
      <c r="AK2439" s="182"/>
      <c r="AL2439" s="182"/>
      <c r="AM2439" s="182"/>
      <c r="AN2439" s="182"/>
      <c r="AO2439" s="70">
        <f>MAX(AO$26:AO2438)+1</f>
        <v>2328</v>
      </c>
      <c r="AP2439" s="70" t="s">
        <v>142</v>
      </c>
      <c r="AQ2439" s="70" t="str">
        <f t="shared" si="364"/>
        <v>2328.</v>
      </c>
      <c r="AS2439" s="70"/>
      <c r="AV2439" s="114"/>
    </row>
    <row r="2440" spans="1:48" ht="22.5" customHeight="1" x14ac:dyDescent="0.25">
      <c r="A2440" s="93" t="str">
        <f t="shared" si="362"/>
        <v>2329.</v>
      </c>
      <c r="B2440" s="93">
        <v>4775</v>
      </c>
      <c r="C2440" s="220" t="s">
        <v>2286</v>
      </c>
      <c r="D2440" s="4">
        <v>1977</v>
      </c>
      <c r="E2440" s="9" t="s">
        <v>23</v>
      </c>
      <c r="F2440" s="4" t="s">
        <v>24</v>
      </c>
      <c r="G2440" s="10">
        <v>5</v>
      </c>
      <c r="H2440" s="10">
        <v>1</v>
      </c>
      <c r="I2440" s="11">
        <v>1571.2</v>
      </c>
      <c r="J2440" s="11">
        <v>1054.7</v>
      </c>
      <c r="K2440" s="11">
        <v>1054.7</v>
      </c>
      <c r="L2440" s="35">
        <v>103</v>
      </c>
      <c r="M2440" s="11">
        <f t="shared" si="361"/>
        <v>1406694.03</v>
      </c>
      <c r="N2440" s="11"/>
      <c r="O2440" s="6"/>
      <c r="P2440" s="11"/>
      <c r="Q2440" s="11">
        <f t="shared" si="363"/>
        <v>1406694.03</v>
      </c>
      <c r="R2440" s="11">
        <v>1293600</v>
      </c>
      <c r="S2440" s="35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74">
        <v>113094.03</v>
      </c>
      <c r="AG2440" s="29" t="s">
        <v>2337</v>
      </c>
      <c r="AH2440" s="118"/>
      <c r="AI2440" s="95"/>
      <c r="AJ2440" s="182" t="s">
        <v>1406</v>
      </c>
      <c r="AK2440" s="182"/>
      <c r="AL2440" s="182"/>
      <c r="AM2440" s="182"/>
      <c r="AN2440" s="182"/>
      <c r="AO2440" s="70">
        <f>MAX(AO$26:AO2439)+1</f>
        <v>2329</v>
      </c>
      <c r="AP2440" s="70" t="s">
        <v>142</v>
      </c>
      <c r="AQ2440" s="70" t="str">
        <f t="shared" si="364"/>
        <v>2329.</v>
      </c>
      <c r="AS2440" s="70"/>
      <c r="AV2440" s="114"/>
    </row>
    <row r="2441" spans="1:48" ht="22.5" customHeight="1" x14ac:dyDescent="0.25">
      <c r="A2441" s="93" t="str">
        <f t="shared" si="362"/>
        <v>2330.</v>
      </c>
      <c r="B2441" s="93">
        <v>4817</v>
      </c>
      <c r="C2441" s="220" t="s">
        <v>2287</v>
      </c>
      <c r="D2441" s="4">
        <v>1977</v>
      </c>
      <c r="E2441" s="9" t="s">
        <v>23</v>
      </c>
      <c r="F2441" s="4" t="s">
        <v>24</v>
      </c>
      <c r="G2441" s="10">
        <v>5</v>
      </c>
      <c r="H2441" s="10">
        <v>1</v>
      </c>
      <c r="I2441" s="11">
        <v>3630.4</v>
      </c>
      <c r="J2441" s="11">
        <v>3455.7</v>
      </c>
      <c r="K2441" s="11">
        <v>3455.7</v>
      </c>
      <c r="L2441" s="35">
        <v>203</v>
      </c>
      <c r="M2441" s="11">
        <f t="shared" si="361"/>
        <v>1347629.4</v>
      </c>
      <c r="N2441" s="11"/>
      <c r="O2441" s="6"/>
      <c r="P2441" s="11"/>
      <c r="Q2441" s="11">
        <f t="shared" si="363"/>
        <v>1347629.4</v>
      </c>
      <c r="R2441" s="11">
        <v>1347629.4</v>
      </c>
      <c r="S2441" s="35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74"/>
      <c r="AG2441" s="29" t="s">
        <v>2337</v>
      </c>
      <c r="AH2441" s="118"/>
      <c r="AI2441" s="95"/>
      <c r="AJ2441" s="182" t="s">
        <v>1396</v>
      </c>
      <c r="AK2441" s="182"/>
      <c r="AL2441" s="182"/>
      <c r="AM2441" s="182"/>
      <c r="AN2441" s="182"/>
      <c r="AO2441" s="70">
        <f>MAX(AO$26:AO2440)+1</f>
        <v>2330</v>
      </c>
      <c r="AP2441" s="70" t="s">
        <v>142</v>
      </c>
      <c r="AQ2441" s="70" t="str">
        <f t="shared" si="364"/>
        <v>2330.</v>
      </c>
      <c r="AS2441" s="70"/>
      <c r="AV2441" s="114"/>
    </row>
    <row r="2442" spans="1:48" ht="22.5" customHeight="1" x14ac:dyDescent="0.25">
      <c r="A2442" s="93" t="str">
        <f t="shared" si="362"/>
        <v>2331.</v>
      </c>
      <c r="B2442" s="93">
        <v>5052</v>
      </c>
      <c r="C2442" s="220" t="s">
        <v>2289</v>
      </c>
      <c r="D2442" s="4">
        <v>1977</v>
      </c>
      <c r="E2442" s="9" t="s">
        <v>23</v>
      </c>
      <c r="F2442" s="4" t="s">
        <v>24</v>
      </c>
      <c r="G2442" s="10">
        <v>5</v>
      </c>
      <c r="H2442" s="10">
        <v>2</v>
      </c>
      <c r="I2442" s="11">
        <v>1594.6</v>
      </c>
      <c r="J2442" s="11">
        <v>1440.9</v>
      </c>
      <c r="K2442" s="11">
        <v>1440.9</v>
      </c>
      <c r="L2442" s="35">
        <v>51</v>
      </c>
      <c r="M2442" s="11">
        <f t="shared" si="361"/>
        <v>1132552.57</v>
      </c>
      <c r="N2442" s="11"/>
      <c r="O2442" s="6"/>
      <c r="P2442" s="11"/>
      <c r="Q2442" s="11">
        <f t="shared" si="363"/>
        <v>1132552.57</v>
      </c>
      <c r="R2442" s="11">
        <v>1000300</v>
      </c>
      <c r="S2442" s="35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74">
        <v>132252.57</v>
      </c>
      <c r="AG2442" s="29" t="s">
        <v>2337</v>
      </c>
      <c r="AH2442" s="118"/>
      <c r="AI2442" s="95"/>
      <c r="AJ2442" s="182" t="s">
        <v>1393</v>
      </c>
      <c r="AK2442" s="182"/>
      <c r="AL2442" s="182"/>
      <c r="AM2442" s="182"/>
      <c r="AN2442" s="182"/>
      <c r="AO2442" s="70">
        <f>MAX(AO$26:AO2441)+1</f>
        <v>2331</v>
      </c>
      <c r="AP2442" s="70" t="s">
        <v>142</v>
      </c>
      <c r="AQ2442" s="70" t="str">
        <f t="shared" si="364"/>
        <v>2331.</v>
      </c>
      <c r="AS2442" s="70"/>
      <c r="AV2442" s="114"/>
    </row>
    <row r="2443" spans="1:48" ht="22.5" customHeight="1" x14ac:dyDescent="0.25">
      <c r="A2443" s="93" t="str">
        <f t="shared" si="362"/>
        <v>2332.</v>
      </c>
      <c r="B2443" s="93">
        <v>4550</v>
      </c>
      <c r="C2443" s="220" t="s">
        <v>850</v>
      </c>
      <c r="D2443" s="4">
        <v>1980</v>
      </c>
      <c r="E2443" s="9" t="s">
        <v>23</v>
      </c>
      <c r="F2443" s="4" t="s">
        <v>24</v>
      </c>
      <c r="G2443" s="10">
        <v>5</v>
      </c>
      <c r="H2443" s="10">
        <v>1</v>
      </c>
      <c r="I2443" s="11">
        <v>1006.8</v>
      </c>
      <c r="J2443" s="11">
        <v>894.4</v>
      </c>
      <c r="K2443" s="11">
        <v>894.4</v>
      </c>
      <c r="L2443" s="35">
        <v>25</v>
      </c>
      <c r="M2443" s="11">
        <f t="shared" si="361"/>
        <v>477555</v>
      </c>
      <c r="N2443" s="11"/>
      <c r="O2443" s="6"/>
      <c r="P2443" s="11"/>
      <c r="Q2443" s="11">
        <f t="shared" si="363"/>
        <v>477555</v>
      </c>
      <c r="R2443" s="11">
        <v>477555</v>
      </c>
      <c r="S2443" s="35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74"/>
      <c r="AG2443" s="29" t="s">
        <v>2337</v>
      </c>
      <c r="AH2443" s="118"/>
      <c r="AI2443" s="95"/>
      <c r="AJ2443" s="182" t="s">
        <v>1396</v>
      </c>
      <c r="AK2443" s="182"/>
      <c r="AL2443" s="182"/>
      <c r="AM2443" s="182"/>
      <c r="AN2443" s="182"/>
      <c r="AO2443" s="70">
        <f>MAX(AO$26:AO2442)+1</f>
        <v>2332</v>
      </c>
      <c r="AP2443" s="70" t="s">
        <v>142</v>
      </c>
      <c r="AQ2443" s="70" t="str">
        <f t="shared" si="364"/>
        <v>2332.</v>
      </c>
      <c r="AS2443" s="70"/>
      <c r="AV2443" s="114"/>
    </row>
    <row r="2444" spans="1:48" ht="22.5" customHeight="1" x14ac:dyDescent="0.25">
      <c r="A2444" s="93" t="str">
        <f t="shared" si="362"/>
        <v>2333.</v>
      </c>
      <c r="B2444" s="93">
        <v>4723</v>
      </c>
      <c r="C2444" s="220" t="s">
        <v>2303</v>
      </c>
      <c r="D2444" s="4">
        <v>1984</v>
      </c>
      <c r="E2444" s="9" t="s">
        <v>23</v>
      </c>
      <c r="F2444" s="4" t="s">
        <v>24</v>
      </c>
      <c r="G2444" s="10">
        <v>12</v>
      </c>
      <c r="H2444" s="10">
        <v>1</v>
      </c>
      <c r="I2444" s="11">
        <v>3904.7</v>
      </c>
      <c r="J2444" s="11">
        <v>2314.4</v>
      </c>
      <c r="K2444" s="11">
        <v>2314.4</v>
      </c>
      <c r="L2444" s="35">
        <v>174</v>
      </c>
      <c r="M2444" s="11">
        <f t="shared" si="361"/>
        <v>1449425.64</v>
      </c>
      <c r="N2444" s="11"/>
      <c r="O2444" s="6"/>
      <c r="P2444" s="11"/>
      <c r="Q2444" s="11">
        <f t="shared" si="363"/>
        <v>1449425.64</v>
      </c>
      <c r="R2444" s="11">
        <v>1449425.64</v>
      </c>
      <c r="S2444" s="35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74"/>
      <c r="AG2444" s="29" t="s">
        <v>2337</v>
      </c>
      <c r="AH2444" s="118"/>
      <c r="AI2444" s="95"/>
      <c r="AJ2444" s="182" t="s">
        <v>1396</v>
      </c>
      <c r="AK2444" s="182"/>
      <c r="AL2444" s="182"/>
      <c r="AM2444" s="182"/>
      <c r="AN2444" s="182"/>
      <c r="AO2444" s="70">
        <f>MAX(AO$26:AO2443)+1</f>
        <v>2333</v>
      </c>
      <c r="AP2444" s="70" t="s">
        <v>142</v>
      </c>
      <c r="AQ2444" s="70" t="str">
        <f t="shared" si="364"/>
        <v>2333.</v>
      </c>
      <c r="AS2444" s="70"/>
      <c r="AV2444" s="114"/>
    </row>
    <row r="2445" spans="1:48" ht="22.5" customHeight="1" x14ac:dyDescent="0.25">
      <c r="A2445" s="93" t="str">
        <f t="shared" si="362"/>
        <v>2334.</v>
      </c>
      <c r="B2445" s="93">
        <v>4888</v>
      </c>
      <c r="C2445" s="220" t="s">
        <v>2305</v>
      </c>
      <c r="D2445" s="4">
        <v>1986</v>
      </c>
      <c r="E2445" s="9" t="s">
        <v>23</v>
      </c>
      <c r="F2445" s="4" t="s">
        <v>26</v>
      </c>
      <c r="G2445" s="10">
        <v>5</v>
      </c>
      <c r="H2445" s="10">
        <v>8</v>
      </c>
      <c r="I2445" s="11">
        <v>5530.8</v>
      </c>
      <c r="J2445" s="11">
        <v>3285.5</v>
      </c>
      <c r="K2445" s="11">
        <v>3285.5</v>
      </c>
      <c r="L2445" s="35">
        <v>279</v>
      </c>
      <c r="M2445" s="11">
        <f t="shared" si="361"/>
        <v>13988520</v>
      </c>
      <c r="N2445" s="11"/>
      <c r="O2445" s="6"/>
      <c r="P2445" s="11"/>
      <c r="Q2445" s="11">
        <f t="shared" si="363"/>
        <v>13988520</v>
      </c>
      <c r="R2445" s="11">
        <v>13988520</v>
      </c>
      <c r="S2445" s="35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74"/>
      <c r="AG2445" s="29" t="s">
        <v>2337</v>
      </c>
      <c r="AH2445" s="118"/>
      <c r="AI2445" s="95"/>
      <c r="AJ2445" s="182" t="s">
        <v>1399</v>
      </c>
      <c r="AK2445" s="182"/>
      <c r="AL2445" s="182"/>
      <c r="AM2445" s="182"/>
      <c r="AN2445" s="182"/>
      <c r="AO2445" s="70">
        <f>MAX(AO$26:AO2444)+1</f>
        <v>2334</v>
      </c>
      <c r="AP2445" s="70" t="s">
        <v>142</v>
      </c>
      <c r="AQ2445" s="70" t="str">
        <f t="shared" si="364"/>
        <v>2334.</v>
      </c>
      <c r="AS2445" s="70"/>
      <c r="AV2445" s="114"/>
    </row>
    <row r="2446" spans="1:48" ht="22.5" customHeight="1" x14ac:dyDescent="0.25">
      <c r="A2446" s="93" t="str">
        <f t="shared" si="362"/>
        <v>2335.</v>
      </c>
      <c r="B2446" s="93">
        <v>5214</v>
      </c>
      <c r="C2446" s="220" t="s">
        <v>2308</v>
      </c>
      <c r="D2446" s="4">
        <v>1994</v>
      </c>
      <c r="E2446" s="9" t="s">
        <v>23</v>
      </c>
      <c r="F2446" s="4" t="s">
        <v>24</v>
      </c>
      <c r="G2446" s="10">
        <v>3</v>
      </c>
      <c r="H2446" s="10">
        <v>3</v>
      </c>
      <c r="I2446" s="11">
        <v>1580.9</v>
      </c>
      <c r="J2446" s="11">
        <v>862.2</v>
      </c>
      <c r="K2446" s="11">
        <v>862.2</v>
      </c>
      <c r="L2446" s="35">
        <v>25</v>
      </c>
      <c r="M2446" s="11">
        <f t="shared" si="361"/>
        <v>586838.06999999995</v>
      </c>
      <c r="N2446" s="11"/>
      <c r="O2446" s="6"/>
      <c r="P2446" s="11"/>
      <c r="Q2446" s="11">
        <f t="shared" si="363"/>
        <v>586838.06999999995</v>
      </c>
      <c r="R2446" s="11">
        <v>586838.06999999995</v>
      </c>
      <c r="S2446" s="35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74"/>
      <c r="AG2446" s="29" t="s">
        <v>2337</v>
      </c>
      <c r="AH2446" s="118"/>
      <c r="AI2446" s="95"/>
      <c r="AJ2446" s="182" t="s">
        <v>1396</v>
      </c>
      <c r="AK2446" s="182"/>
      <c r="AL2446" s="182"/>
      <c r="AM2446" s="182"/>
      <c r="AN2446" s="182"/>
      <c r="AO2446" s="70">
        <f>MAX(AO$26:AO2445)+1</f>
        <v>2335</v>
      </c>
      <c r="AP2446" s="70" t="s">
        <v>142</v>
      </c>
      <c r="AQ2446" s="70" t="str">
        <f t="shared" si="364"/>
        <v>2335.</v>
      </c>
      <c r="AS2446" s="70"/>
      <c r="AV2446" s="114"/>
    </row>
    <row r="2447" spans="1:48" ht="22.5" customHeight="1" x14ac:dyDescent="0.25">
      <c r="A2447" s="93" t="str">
        <f t="shared" si="362"/>
        <v>2336.</v>
      </c>
      <c r="B2447" s="93">
        <v>4118</v>
      </c>
      <c r="C2447" s="220" t="s">
        <v>2309</v>
      </c>
      <c r="D2447" s="4">
        <v>1995</v>
      </c>
      <c r="E2447" s="9" t="s">
        <v>23</v>
      </c>
      <c r="F2447" s="4" t="s">
        <v>24</v>
      </c>
      <c r="G2447" s="10">
        <v>5</v>
      </c>
      <c r="H2447" s="10">
        <v>4</v>
      </c>
      <c r="I2447" s="11">
        <v>2669</v>
      </c>
      <c r="J2447" s="11">
        <v>1568</v>
      </c>
      <c r="K2447" s="11">
        <v>1568</v>
      </c>
      <c r="L2447" s="35">
        <v>146</v>
      </c>
      <c r="M2447" s="11">
        <f t="shared" si="361"/>
        <v>2640493.21</v>
      </c>
      <c r="N2447" s="11"/>
      <c r="O2447" s="6"/>
      <c r="P2447" s="11"/>
      <c r="Q2447" s="11">
        <f t="shared" si="363"/>
        <v>2640493.21</v>
      </c>
      <c r="R2447" s="11"/>
      <c r="S2447" s="35"/>
      <c r="T2447" s="11"/>
      <c r="U2447" s="11">
        <v>744.43</v>
      </c>
      <c r="V2447" s="11">
        <v>2640493.21</v>
      </c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74"/>
      <c r="AG2447" s="29" t="s">
        <v>2337</v>
      </c>
      <c r="AH2447" s="118"/>
      <c r="AI2447" s="95"/>
      <c r="AJ2447" s="182"/>
      <c r="AK2447" s="182"/>
      <c r="AL2447" s="182"/>
      <c r="AM2447" s="182"/>
      <c r="AN2447" s="182"/>
      <c r="AO2447" s="70">
        <f>MAX(AO$26:AO2446)+1</f>
        <v>2336</v>
      </c>
      <c r="AP2447" s="70" t="s">
        <v>142</v>
      </c>
      <c r="AQ2447" s="70" t="str">
        <f t="shared" si="364"/>
        <v>2336.</v>
      </c>
      <c r="AS2447" s="70"/>
      <c r="AV2447" s="114"/>
    </row>
    <row r="2448" spans="1:48" ht="22.5" customHeight="1" x14ac:dyDescent="0.25">
      <c r="A2448" s="93" t="str">
        <f t="shared" si="362"/>
        <v>2337.</v>
      </c>
      <c r="B2448" s="93">
        <v>5410</v>
      </c>
      <c r="C2448" s="220" t="s">
        <v>2310</v>
      </c>
      <c r="D2448" s="4">
        <v>2001</v>
      </c>
      <c r="E2448" s="9" t="s">
        <v>23</v>
      </c>
      <c r="F2448" s="4" t="s">
        <v>24</v>
      </c>
      <c r="G2448" s="10">
        <v>9</v>
      </c>
      <c r="H2448" s="10">
        <v>1</v>
      </c>
      <c r="I2448" s="11">
        <v>5971.5</v>
      </c>
      <c r="J2448" s="11">
        <v>4286</v>
      </c>
      <c r="K2448" s="11">
        <v>3703.1</v>
      </c>
      <c r="L2448" s="35">
        <v>614</v>
      </c>
      <c r="M2448" s="11">
        <f t="shared" si="361"/>
        <v>2216625.4500000002</v>
      </c>
      <c r="N2448" s="11"/>
      <c r="O2448" s="6"/>
      <c r="P2448" s="11"/>
      <c r="Q2448" s="11">
        <f t="shared" si="363"/>
        <v>2216625.4500000002</v>
      </c>
      <c r="R2448" s="11">
        <v>2216625.4500000002</v>
      </c>
      <c r="S2448" s="35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74"/>
      <c r="AG2448" s="29" t="s">
        <v>2337</v>
      </c>
      <c r="AH2448" s="118"/>
      <c r="AI2448" s="95"/>
      <c r="AJ2448" s="182" t="s">
        <v>1396</v>
      </c>
      <c r="AK2448" s="182"/>
      <c r="AL2448" s="182"/>
      <c r="AM2448" s="182"/>
      <c r="AN2448" s="182"/>
      <c r="AO2448" s="70">
        <f>MAX(AO$26:AO2447)+1</f>
        <v>2337</v>
      </c>
      <c r="AP2448" s="70" t="s">
        <v>142</v>
      </c>
      <c r="AQ2448" s="70" t="str">
        <f t="shared" si="364"/>
        <v>2337.</v>
      </c>
      <c r="AS2448" s="70"/>
      <c r="AV2448" s="114"/>
    </row>
    <row r="2449" spans="1:48" ht="22.5" customHeight="1" x14ac:dyDescent="0.25">
      <c r="A2449" s="93" t="str">
        <f t="shared" si="362"/>
        <v>2338.</v>
      </c>
      <c r="B2449" s="93">
        <v>5627</v>
      </c>
      <c r="C2449" s="220" t="s">
        <v>2311</v>
      </c>
      <c r="D2449" s="4">
        <v>2015</v>
      </c>
      <c r="E2449" s="9" t="s">
        <v>23</v>
      </c>
      <c r="F2449" s="4" t="s">
        <v>28</v>
      </c>
      <c r="G2449" s="10">
        <v>3</v>
      </c>
      <c r="H2449" s="10">
        <v>2</v>
      </c>
      <c r="I2449" s="11">
        <v>828.6</v>
      </c>
      <c r="J2449" s="11">
        <v>736</v>
      </c>
      <c r="K2449" s="11">
        <v>736</v>
      </c>
      <c r="L2449" s="35">
        <v>51</v>
      </c>
      <c r="M2449" s="11">
        <f t="shared" si="361"/>
        <v>3535204</v>
      </c>
      <c r="N2449" s="11"/>
      <c r="O2449" s="6"/>
      <c r="P2449" s="11"/>
      <c r="Q2449" s="11">
        <f t="shared" si="363"/>
        <v>3535204</v>
      </c>
      <c r="R2449" s="11"/>
      <c r="S2449" s="35"/>
      <c r="T2449" s="11"/>
      <c r="U2449" s="11"/>
      <c r="V2449" s="11"/>
      <c r="W2449" s="11"/>
      <c r="X2449" s="11"/>
      <c r="Y2449" s="11">
        <v>1123</v>
      </c>
      <c r="Z2449" s="11">
        <v>3535204</v>
      </c>
      <c r="AA2449" s="11"/>
      <c r="AB2449" s="11"/>
      <c r="AC2449" s="11"/>
      <c r="AD2449" s="11"/>
      <c r="AE2449" s="11"/>
      <c r="AF2449" s="74"/>
      <c r="AG2449" s="29" t="s">
        <v>2337</v>
      </c>
      <c r="AH2449" s="118"/>
      <c r="AI2449" s="95"/>
      <c r="AJ2449" s="182"/>
      <c r="AK2449" s="182"/>
      <c r="AL2449" s="182"/>
      <c r="AM2449" s="182"/>
      <c r="AN2449" s="182"/>
      <c r="AO2449" s="70">
        <f>MAX(AO$26:AO2448)+1</f>
        <v>2338</v>
      </c>
      <c r="AP2449" s="70" t="s">
        <v>142</v>
      </c>
      <c r="AQ2449" s="70" t="str">
        <f t="shared" si="364"/>
        <v>2338.</v>
      </c>
      <c r="AS2449" s="70"/>
      <c r="AV2449" s="114"/>
    </row>
    <row r="2450" spans="1:48" ht="22.5" customHeight="1" x14ac:dyDescent="0.25">
      <c r="A2450" s="93" t="str">
        <f t="shared" si="362"/>
        <v>2339.</v>
      </c>
      <c r="B2450" s="93">
        <v>4657</v>
      </c>
      <c r="C2450" s="220" t="s">
        <v>858</v>
      </c>
      <c r="D2450" s="4">
        <v>1957</v>
      </c>
      <c r="E2450" s="9" t="s">
        <v>23</v>
      </c>
      <c r="F2450" s="4" t="s">
        <v>24</v>
      </c>
      <c r="G2450" s="10">
        <v>3</v>
      </c>
      <c r="H2450" s="10">
        <v>2</v>
      </c>
      <c r="I2450" s="11">
        <v>1176.4000000000001</v>
      </c>
      <c r="J2450" s="11">
        <v>1105.5</v>
      </c>
      <c r="K2450" s="11">
        <v>1105.5</v>
      </c>
      <c r="L2450" s="35">
        <v>37</v>
      </c>
      <c r="M2450" s="11">
        <f t="shared" si="361"/>
        <v>591192</v>
      </c>
      <c r="N2450" s="11"/>
      <c r="O2450" s="6"/>
      <c r="P2450" s="11"/>
      <c r="Q2450" s="11">
        <f t="shared" si="363"/>
        <v>591192</v>
      </c>
      <c r="R2450" s="11">
        <v>591192</v>
      </c>
      <c r="S2450" s="35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74"/>
      <c r="AG2450" s="29" t="s">
        <v>2337</v>
      </c>
      <c r="AH2450" s="118"/>
      <c r="AI2450" s="95"/>
      <c r="AJ2450" s="182" t="s">
        <v>1405</v>
      </c>
      <c r="AK2450" s="182"/>
      <c r="AL2450" s="182"/>
      <c r="AM2450" s="182"/>
      <c r="AN2450" s="182"/>
      <c r="AO2450" s="70">
        <f>MAX(AO$26:AO2449)+1</f>
        <v>2339</v>
      </c>
      <c r="AP2450" s="70" t="s">
        <v>142</v>
      </c>
      <c r="AQ2450" s="70" t="str">
        <f t="shared" si="364"/>
        <v>2339.</v>
      </c>
      <c r="AS2450" s="70"/>
      <c r="AV2450" s="114"/>
    </row>
    <row r="2451" spans="1:48" ht="22.5" customHeight="1" x14ac:dyDescent="0.25">
      <c r="A2451" s="93" t="str">
        <f t="shared" ref="A2451:A2452" si="365">AQ2451</f>
        <v>2340.</v>
      </c>
      <c r="B2451" s="93">
        <v>5354</v>
      </c>
      <c r="C2451" s="220" t="s">
        <v>2131</v>
      </c>
      <c r="D2451" s="4">
        <v>1978</v>
      </c>
      <c r="E2451" s="9" t="s">
        <v>23</v>
      </c>
      <c r="F2451" s="4" t="s">
        <v>24</v>
      </c>
      <c r="G2451" s="10">
        <v>5</v>
      </c>
      <c r="H2451" s="10">
        <v>6</v>
      </c>
      <c r="I2451" s="11">
        <v>2996.9</v>
      </c>
      <c r="J2451" s="11">
        <v>2647.1</v>
      </c>
      <c r="K2451" s="11">
        <v>2647.1</v>
      </c>
      <c r="L2451" s="35">
        <v>197</v>
      </c>
      <c r="M2451" s="11">
        <f t="shared" si="361"/>
        <v>1351296</v>
      </c>
      <c r="N2451" s="11"/>
      <c r="O2451" s="6"/>
      <c r="P2451" s="11"/>
      <c r="Q2451" s="11">
        <f t="shared" ref="Q2451:Q2453" si="366">M2451</f>
        <v>1351296</v>
      </c>
      <c r="R2451" s="11">
        <v>1351296</v>
      </c>
      <c r="S2451" s="35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74"/>
      <c r="AG2451" s="29" t="s">
        <v>2337</v>
      </c>
      <c r="AH2451" s="118"/>
      <c r="AI2451" s="95"/>
      <c r="AJ2451" s="182" t="s">
        <v>1405</v>
      </c>
      <c r="AK2451" s="182"/>
      <c r="AL2451" s="182"/>
      <c r="AM2451" s="182"/>
      <c r="AN2451" s="182"/>
      <c r="AO2451" s="70">
        <f>MAX(AO$26:AO2450)+1</f>
        <v>2340</v>
      </c>
      <c r="AP2451" s="70" t="s">
        <v>142</v>
      </c>
      <c r="AQ2451" s="70" t="str">
        <f t="shared" ref="AQ2451:AQ2452" si="367">CONCATENATE(AO2451,AP2451)</f>
        <v>2340.</v>
      </c>
      <c r="AS2451" s="70"/>
      <c r="AV2451" s="114"/>
    </row>
    <row r="2452" spans="1:48" ht="22.5" customHeight="1" x14ac:dyDescent="0.25">
      <c r="A2452" s="93" t="str">
        <f t="shared" si="365"/>
        <v>2341.</v>
      </c>
      <c r="B2452" s="93">
        <v>4740</v>
      </c>
      <c r="C2452" s="220" t="s">
        <v>2132</v>
      </c>
      <c r="D2452" s="4">
        <v>1979</v>
      </c>
      <c r="E2452" s="9" t="s">
        <v>23</v>
      </c>
      <c r="F2452" s="4" t="s">
        <v>26</v>
      </c>
      <c r="G2452" s="10">
        <v>5</v>
      </c>
      <c r="H2452" s="10">
        <v>4</v>
      </c>
      <c r="I2452" s="11">
        <v>3486.8</v>
      </c>
      <c r="J2452" s="11">
        <v>3152.9</v>
      </c>
      <c r="K2452" s="11">
        <v>3152.9</v>
      </c>
      <c r="L2452" s="35">
        <v>157</v>
      </c>
      <c r="M2452" s="11">
        <f t="shared" si="361"/>
        <v>627331</v>
      </c>
      <c r="N2452" s="11"/>
      <c r="O2452" s="6"/>
      <c r="P2452" s="11"/>
      <c r="Q2452" s="11">
        <f t="shared" si="366"/>
        <v>627331</v>
      </c>
      <c r="R2452" s="11">
        <v>627331</v>
      </c>
      <c r="S2452" s="35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74"/>
      <c r="AG2452" s="29" t="s">
        <v>2337</v>
      </c>
      <c r="AH2452" s="118"/>
      <c r="AI2452" s="95"/>
      <c r="AJ2452" s="182" t="s">
        <v>1393</v>
      </c>
      <c r="AK2452" s="182"/>
      <c r="AL2452" s="182"/>
      <c r="AM2452" s="182"/>
      <c r="AN2452" s="182"/>
      <c r="AO2452" s="70">
        <f>MAX(AO$26:AO2451)+1</f>
        <v>2341</v>
      </c>
      <c r="AP2452" s="70" t="s">
        <v>142</v>
      </c>
      <c r="AQ2452" s="70" t="str">
        <f t="shared" si="367"/>
        <v>2341.</v>
      </c>
      <c r="AS2452" s="70"/>
      <c r="AV2452" s="114"/>
    </row>
    <row r="2453" spans="1:48" ht="22.5" customHeight="1" x14ac:dyDescent="0.25">
      <c r="A2453" s="93" t="str">
        <f t="shared" ref="A2453:A2460" si="368">AQ2453</f>
        <v>2342.</v>
      </c>
      <c r="B2453" s="93">
        <v>4325</v>
      </c>
      <c r="C2453" s="220" t="s">
        <v>2150</v>
      </c>
      <c r="D2453" s="4">
        <v>1993</v>
      </c>
      <c r="E2453" s="9" t="s">
        <v>23</v>
      </c>
      <c r="F2453" s="4" t="s">
        <v>24</v>
      </c>
      <c r="G2453" s="10">
        <v>4</v>
      </c>
      <c r="H2453" s="10">
        <v>5</v>
      </c>
      <c r="I2453" s="11">
        <v>3832.8</v>
      </c>
      <c r="J2453" s="11">
        <v>2141.1</v>
      </c>
      <c r="K2453" s="11">
        <v>2141.1</v>
      </c>
      <c r="L2453" s="35">
        <v>126</v>
      </c>
      <c r="M2453" s="11">
        <f t="shared" si="361"/>
        <v>1422744.18</v>
      </c>
      <c r="N2453" s="11"/>
      <c r="O2453" s="6"/>
      <c r="P2453" s="11"/>
      <c r="Q2453" s="11">
        <f t="shared" si="366"/>
        <v>1422744.18</v>
      </c>
      <c r="R2453" s="11">
        <v>1422744.18</v>
      </c>
      <c r="S2453" s="35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74"/>
      <c r="AG2453" s="29" t="s">
        <v>2337</v>
      </c>
      <c r="AH2453" s="118"/>
      <c r="AI2453" s="95"/>
      <c r="AJ2453" s="182" t="s">
        <v>1396</v>
      </c>
      <c r="AK2453" s="182"/>
      <c r="AL2453" s="182"/>
      <c r="AM2453" s="182"/>
      <c r="AN2453" s="182"/>
      <c r="AO2453" s="70">
        <f>MAX(AO$26:AO2452)+1</f>
        <v>2342</v>
      </c>
      <c r="AP2453" s="70" t="s">
        <v>142</v>
      </c>
      <c r="AQ2453" s="70" t="str">
        <f t="shared" ref="AQ2453:AQ2461" si="369">CONCATENATE(AO2453,AP2453)</f>
        <v>2342.</v>
      </c>
      <c r="AS2453" s="70"/>
      <c r="AV2453" s="114"/>
    </row>
    <row r="2454" spans="1:48" ht="22.5" customHeight="1" x14ac:dyDescent="0.25">
      <c r="A2454" s="93" t="str">
        <f t="shared" si="368"/>
        <v>2343.</v>
      </c>
      <c r="B2454" s="93">
        <v>4368</v>
      </c>
      <c r="C2454" s="220" t="s">
        <v>2180</v>
      </c>
      <c r="D2454" s="4">
        <v>1951</v>
      </c>
      <c r="E2454" s="9" t="s">
        <v>23</v>
      </c>
      <c r="F2454" s="4" t="s">
        <v>24</v>
      </c>
      <c r="G2454" s="10">
        <v>3</v>
      </c>
      <c r="H2454" s="10">
        <v>2</v>
      </c>
      <c r="I2454" s="11">
        <v>1157</v>
      </c>
      <c r="J2454" s="11">
        <v>795</v>
      </c>
      <c r="K2454" s="11">
        <v>795</v>
      </c>
      <c r="L2454" s="35">
        <v>22</v>
      </c>
      <c r="M2454" s="11">
        <f t="shared" si="361"/>
        <v>429522.21</v>
      </c>
      <c r="N2454" s="11"/>
      <c r="O2454" s="6"/>
      <c r="P2454" s="11"/>
      <c r="Q2454" s="11">
        <f t="shared" ref="Q2454:Q2458" si="370">M2454</f>
        <v>429522.21</v>
      </c>
      <c r="R2454" s="11">
        <v>429522.21</v>
      </c>
      <c r="S2454" s="35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74"/>
      <c r="AG2454" s="29" t="s">
        <v>2337</v>
      </c>
      <c r="AH2454" s="118"/>
      <c r="AI2454" s="95"/>
      <c r="AJ2454" s="182" t="s">
        <v>1396</v>
      </c>
      <c r="AK2454" s="182"/>
      <c r="AL2454" s="182"/>
      <c r="AM2454" s="182"/>
      <c r="AN2454" s="182"/>
      <c r="AO2454" s="70">
        <f>MAX(AO$26:AO2453)+1</f>
        <v>2343</v>
      </c>
      <c r="AP2454" s="70" t="s">
        <v>142</v>
      </c>
      <c r="AQ2454" s="70" t="str">
        <f t="shared" si="369"/>
        <v>2343.</v>
      </c>
      <c r="AS2454" s="70"/>
      <c r="AV2454" s="114"/>
    </row>
    <row r="2455" spans="1:48" ht="22.5" customHeight="1" x14ac:dyDescent="0.25">
      <c r="A2455" s="93" t="str">
        <f t="shared" si="368"/>
        <v>2344.</v>
      </c>
      <c r="B2455" s="93">
        <v>4380</v>
      </c>
      <c r="C2455" s="220" t="s">
        <v>2182</v>
      </c>
      <c r="D2455" s="4">
        <v>1953</v>
      </c>
      <c r="E2455" s="9" t="s">
        <v>23</v>
      </c>
      <c r="F2455" s="4" t="s">
        <v>24</v>
      </c>
      <c r="G2455" s="10">
        <v>4</v>
      </c>
      <c r="H2455" s="10">
        <v>5</v>
      </c>
      <c r="I2455" s="11">
        <v>3713.4</v>
      </c>
      <c r="J2455" s="11">
        <v>3272.8</v>
      </c>
      <c r="K2455" s="11">
        <v>2857.1</v>
      </c>
      <c r="L2455" s="35">
        <v>93</v>
      </c>
      <c r="M2455" s="11">
        <f t="shared" si="361"/>
        <v>6132110</v>
      </c>
      <c r="N2455" s="11"/>
      <c r="O2455" s="6"/>
      <c r="P2455" s="11"/>
      <c r="Q2455" s="11">
        <f t="shared" si="370"/>
        <v>6132110</v>
      </c>
      <c r="R2455" s="11">
        <v>6132110</v>
      </c>
      <c r="S2455" s="35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74"/>
      <c r="AG2455" s="29" t="s">
        <v>2337</v>
      </c>
      <c r="AH2455" s="118"/>
      <c r="AI2455" s="95"/>
      <c r="AJ2455" s="182" t="s">
        <v>1395</v>
      </c>
      <c r="AK2455" s="182"/>
      <c r="AL2455" s="182"/>
      <c r="AM2455" s="182"/>
      <c r="AN2455" s="182"/>
      <c r="AO2455" s="70">
        <f>MAX(AO$26:AO2454)+1</f>
        <v>2344</v>
      </c>
      <c r="AP2455" s="70" t="s">
        <v>142</v>
      </c>
      <c r="AQ2455" s="70" t="str">
        <f t="shared" si="369"/>
        <v>2344.</v>
      </c>
      <c r="AS2455" s="70"/>
      <c r="AV2455" s="114"/>
    </row>
    <row r="2456" spans="1:48" ht="22.5" customHeight="1" x14ac:dyDescent="0.25">
      <c r="A2456" s="93" t="str">
        <f t="shared" si="368"/>
        <v>2345.</v>
      </c>
      <c r="B2456" s="93">
        <v>5304</v>
      </c>
      <c r="C2456" s="220" t="s">
        <v>2191</v>
      </c>
      <c r="D2456" s="4">
        <v>1954</v>
      </c>
      <c r="E2456" s="9" t="s">
        <v>23</v>
      </c>
      <c r="F2456" s="4" t="s">
        <v>24</v>
      </c>
      <c r="G2456" s="10">
        <v>3</v>
      </c>
      <c r="H2456" s="10">
        <v>3</v>
      </c>
      <c r="I2456" s="11">
        <v>1927.5</v>
      </c>
      <c r="J2456" s="11">
        <v>1723.6</v>
      </c>
      <c r="K2456" s="11">
        <v>1723.6</v>
      </c>
      <c r="L2456" s="35">
        <v>48</v>
      </c>
      <c r="M2456" s="11">
        <f t="shared" si="361"/>
        <v>419016</v>
      </c>
      <c r="N2456" s="11"/>
      <c r="O2456" s="6"/>
      <c r="P2456" s="11"/>
      <c r="Q2456" s="11">
        <f t="shared" si="370"/>
        <v>419016</v>
      </c>
      <c r="R2456" s="11">
        <v>419016</v>
      </c>
      <c r="S2456" s="35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74"/>
      <c r="AG2456" s="29" t="s">
        <v>2337</v>
      </c>
      <c r="AH2456" s="118"/>
      <c r="AI2456" s="95"/>
      <c r="AJ2456" s="182" t="s">
        <v>1396</v>
      </c>
      <c r="AK2456" s="182"/>
      <c r="AL2456" s="182"/>
      <c r="AM2456" s="182"/>
      <c r="AN2456" s="182"/>
      <c r="AO2456" s="70">
        <f>MAX(AO$26:AO2455)+1</f>
        <v>2345</v>
      </c>
      <c r="AP2456" s="70" t="s">
        <v>142</v>
      </c>
      <c r="AQ2456" s="70" t="str">
        <f t="shared" si="369"/>
        <v>2345.</v>
      </c>
      <c r="AS2456" s="70"/>
      <c r="AV2456" s="114"/>
    </row>
    <row r="2457" spans="1:48" ht="22.5" customHeight="1" x14ac:dyDescent="0.25">
      <c r="A2457" s="93" t="str">
        <f t="shared" si="368"/>
        <v>2346.</v>
      </c>
      <c r="B2457" s="93">
        <v>4443</v>
      </c>
      <c r="C2457" s="220" t="s">
        <v>2206</v>
      </c>
      <c r="D2457" s="4">
        <v>1958</v>
      </c>
      <c r="E2457" s="9" t="s">
        <v>23</v>
      </c>
      <c r="F2457" s="4" t="s">
        <v>24</v>
      </c>
      <c r="G2457" s="10">
        <v>4</v>
      </c>
      <c r="H2457" s="10">
        <v>5</v>
      </c>
      <c r="I2457" s="11">
        <v>3973.3</v>
      </c>
      <c r="J2457" s="11">
        <v>3482.5</v>
      </c>
      <c r="K2457" s="11">
        <v>3482.5</v>
      </c>
      <c r="L2457" s="35">
        <v>122</v>
      </c>
      <c r="M2457" s="11">
        <f t="shared" si="361"/>
        <v>1942488</v>
      </c>
      <c r="N2457" s="11"/>
      <c r="O2457" s="6"/>
      <c r="P2457" s="11"/>
      <c r="Q2457" s="11">
        <f t="shared" si="370"/>
        <v>1942488</v>
      </c>
      <c r="R2457" s="11">
        <v>1942488</v>
      </c>
      <c r="S2457" s="35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74"/>
      <c r="AG2457" s="29" t="s">
        <v>2337</v>
      </c>
      <c r="AH2457" s="118"/>
      <c r="AI2457" s="95"/>
      <c r="AJ2457" s="182" t="s">
        <v>1405</v>
      </c>
      <c r="AK2457" s="182"/>
      <c r="AL2457" s="182"/>
      <c r="AM2457" s="182"/>
      <c r="AN2457" s="182"/>
      <c r="AO2457" s="70">
        <f>MAX(AO$26:AO2456)+1</f>
        <v>2346</v>
      </c>
      <c r="AP2457" s="70" t="s">
        <v>142</v>
      </c>
      <c r="AQ2457" s="70" t="str">
        <f t="shared" si="369"/>
        <v>2346.</v>
      </c>
      <c r="AS2457" s="70"/>
      <c r="AV2457" s="114"/>
    </row>
    <row r="2458" spans="1:48" ht="22.5" customHeight="1" x14ac:dyDescent="0.25">
      <c r="A2458" s="93" t="str">
        <f t="shared" si="368"/>
        <v>2347.</v>
      </c>
      <c r="B2458" s="93">
        <v>4436</v>
      </c>
      <c r="C2458" s="220" t="s">
        <v>846</v>
      </c>
      <c r="D2458" s="4">
        <v>1959</v>
      </c>
      <c r="E2458" s="9" t="s">
        <v>23</v>
      </c>
      <c r="F2458" s="4" t="s">
        <v>24</v>
      </c>
      <c r="G2458" s="10">
        <v>3</v>
      </c>
      <c r="H2458" s="10">
        <v>3</v>
      </c>
      <c r="I2458" s="11">
        <v>1526.61</v>
      </c>
      <c r="J2458" s="11">
        <v>1436.8</v>
      </c>
      <c r="K2458" s="11">
        <v>1008.8</v>
      </c>
      <c r="L2458" s="35">
        <v>39</v>
      </c>
      <c r="M2458" s="11">
        <f t="shared" si="361"/>
        <v>566688.33000000007</v>
      </c>
      <c r="N2458" s="11"/>
      <c r="O2458" s="6"/>
      <c r="P2458" s="11"/>
      <c r="Q2458" s="11">
        <f t="shared" si="370"/>
        <v>566688.33000000007</v>
      </c>
      <c r="R2458" s="11">
        <v>566688.33000000007</v>
      </c>
      <c r="S2458" s="35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74"/>
      <c r="AG2458" s="29" t="s">
        <v>2337</v>
      </c>
      <c r="AH2458" s="118"/>
      <c r="AI2458" s="95"/>
      <c r="AJ2458" s="182" t="s">
        <v>1396</v>
      </c>
      <c r="AK2458" s="182"/>
      <c r="AL2458" s="182"/>
      <c r="AM2458" s="182"/>
      <c r="AN2458" s="182"/>
      <c r="AO2458" s="70">
        <f>MAX(AO$26:AO2457)+1</f>
        <v>2347</v>
      </c>
      <c r="AP2458" s="70" t="s">
        <v>142</v>
      </c>
      <c r="AQ2458" s="70" t="str">
        <f t="shared" si="369"/>
        <v>2347.</v>
      </c>
      <c r="AS2458" s="70"/>
      <c r="AV2458" s="114"/>
    </row>
    <row r="2459" spans="1:48" ht="22.5" customHeight="1" x14ac:dyDescent="0.25">
      <c r="A2459" s="93" t="str">
        <f t="shared" si="368"/>
        <v>2348.</v>
      </c>
      <c r="B2459" s="93">
        <v>4393</v>
      </c>
      <c r="C2459" s="220" t="s">
        <v>2232</v>
      </c>
      <c r="D2459" s="4">
        <v>1961</v>
      </c>
      <c r="E2459" s="9" t="s">
        <v>23</v>
      </c>
      <c r="F2459" s="4" t="s">
        <v>24</v>
      </c>
      <c r="G2459" s="10">
        <v>2</v>
      </c>
      <c r="H2459" s="10">
        <v>4</v>
      </c>
      <c r="I2459" s="11">
        <v>331.9</v>
      </c>
      <c r="J2459" s="11">
        <v>232.4</v>
      </c>
      <c r="K2459" s="11">
        <v>232.4</v>
      </c>
      <c r="L2459" s="35">
        <v>20</v>
      </c>
      <c r="M2459" s="11">
        <f t="shared" si="361"/>
        <v>123209.19</v>
      </c>
      <c r="N2459" s="11"/>
      <c r="O2459" s="6"/>
      <c r="P2459" s="11"/>
      <c r="Q2459" s="11">
        <f t="shared" ref="Q2459:Q2460" si="371">M2459</f>
        <v>123209.19</v>
      </c>
      <c r="R2459" s="11">
        <v>123209.19</v>
      </c>
      <c r="S2459" s="35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74"/>
      <c r="AG2459" s="29" t="s">
        <v>2337</v>
      </c>
      <c r="AH2459" s="118"/>
      <c r="AI2459" s="95"/>
      <c r="AJ2459" s="182" t="s">
        <v>1396</v>
      </c>
      <c r="AK2459" s="182"/>
      <c r="AL2459" s="182"/>
      <c r="AM2459" s="182"/>
      <c r="AN2459" s="182"/>
      <c r="AO2459" s="70">
        <f>MAX(AO$26:AO2458)+1</f>
        <v>2348</v>
      </c>
      <c r="AP2459" s="70" t="s">
        <v>142</v>
      </c>
      <c r="AQ2459" s="70" t="str">
        <f t="shared" si="369"/>
        <v>2348.</v>
      </c>
      <c r="AS2459" s="70"/>
      <c r="AV2459" s="114"/>
    </row>
    <row r="2460" spans="1:48" ht="22.5" customHeight="1" x14ac:dyDescent="0.25">
      <c r="A2460" s="93" t="str">
        <f t="shared" si="368"/>
        <v>2349.</v>
      </c>
      <c r="B2460" s="93">
        <v>5282</v>
      </c>
      <c r="C2460" s="220" t="s">
        <v>2263</v>
      </c>
      <c r="D2460" s="4">
        <v>1968</v>
      </c>
      <c r="E2460" s="9" t="s">
        <v>23</v>
      </c>
      <c r="F2460" s="4" t="s">
        <v>24</v>
      </c>
      <c r="G2460" s="10">
        <v>5</v>
      </c>
      <c r="H2460" s="10">
        <v>4</v>
      </c>
      <c r="I2460" s="11">
        <v>2530</v>
      </c>
      <c r="J2460" s="11">
        <v>1714.1</v>
      </c>
      <c r="K2460" s="11">
        <v>1714.1</v>
      </c>
      <c r="L2460" s="35">
        <v>115</v>
      </c>
      <c r="M2460" s="11">
        <f t="shared" si="361"/>
        <v>908895</v>
      </c>
      <c r="N2460" s="11"/>
      <c r="O2460" s="6"/>
      <c r="P2460" s="11"/>
      <c r="Q2460" s="11">
        <f t="shared" si="371"/>
        <v>908895</v>
      </c>
      <c r="R2460" s="11">
        <v>908895</v>
      </c>
      <c r="S2460" s="35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74"/>
      <c r="AG2460" s="29" t="s">
        <v>2337</v>
      </c>
      <c r="AH2460" s="118"/>
      <c r="AI2460" s="95"/>
      <c r="AJ2460" s="182" t="s">
        <v>1396</v>
      </c>
      <c r="AK2460" s="182"/>
      <c r="AL2460" s="182"/>
      <c r="AM2460" s="182"/>
      <c r="AN2460" s="182"/>
      <c r="AO2460" s="70">
        <f>MAX(AO$26:AO2459)+1</f>
        <v>2349</v>
      </c>
      <c r="AP2460" s="70" t="s">
        <v>142</v>
      </c>
      <c r="AQ2460" s="70" t="str">
        <f t="shared" si="369"/>
        <v>2349.</v>
      </c>
      <c r="AS2460" s="70"/>
      <c r="AV2460" s="114"/>
    </row>
    <row r="2461" spans="1:48" ht="22.5" customHeight="1" x14ac:dyDescent="0.25">
      <c r="A2461" s="93" t="str">
        <f t="shared" ref="A2461" si="372">AQ2461</f>
        <v>2350.</v>
      </c>
      <c r="B2461" s="93">
        <v>4758</v>
      </c>
      <c r="C2461" s="220" t="s">
        <v>2306</v>
      </c>
      <c r="D2461" s="4">
        <v>1986</v>
      </c>
      <c r="E2461" s="9" t="s">
        <v>23</v>
      </c>
      <c r="F2461" s="4" t="s">
        <v>24</v>
      </c>
      <c r="G2461" s="10">
        <v>3</v>
      </c>
      <c r="H2461" s="10">
        <v>3</v>
      </c>
      <c r="I2461" s="11">
        <v>1291.0999999999999</v>
      </c>
      <c r="J2461" s="11">
        <v>643</v>
      </c>
      <c r="K2461" s="11">
        <v>643</v>
      </c>
      <c r="L2461" s="35">
        <v>50</v>
      </c>
      <c r="M2461" s="11">
        <f t="shared" si="361"/>
        <v>870408</v>
      </c>
      <c r="N2461" s="11"/>
      <c r="O2461" s="6"/>
      <c r="P2461" s="11"/>
      <c r="Q2461" s="11">
        <f t="shared" ref="Q2461:Q2462" si="373">M2461</f>
        <v>870408</v>
      </c>
      <c r="R2461" s="11"/>
      <c r="S2461" s="35"/>
      <c r="T2461" s="11"/>
      <c r="U2461" s="11">
        <v>276.32</v>
      </c>
      <c r="V2461" s="11">
        <v>870408</v>
      </c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74"/>
      <c r="AG2461" s="29" t="s">
        <v>2337</v>
      </c>
      <c r="AH2461" s="118"/>
      <c r="AI2461" s="95"/>
      <c r="AJ2461" s="182"/>
      <c r="AK2461" s="182"/>
      <c r="AL2461" s="182"/>
      <c r="AM2461" s="182"/>
      <c r="AN2461" s="182"/>
      <c r="AO2461" s="70">
        <f>MAX(AO$26:AO2460)+1</f>
        <v>2350</v>
      </c>
      <c r="AP2461" s="70" t="s">
        <v>142</v>
      </c>
      <c r="AQ2461" s="70" t="str">
        <f t="shared" si="369"/>
        <v>2350.</v>
      </c>
      <c r="AS2461" s="70"/>
      <c r="AV2461" s="114"/>
    </row>
    <row r="2462" spans="1:48" ht="22.5" customHeight="1" x14ac:dyDescent="0.25">
      <c r="A2462" s="93" t="str">
        <f t="shared" ref="A2462" si="374">AQ2462</f>
        <v>2351.</v>
      </c>
      <c r="B2462" s="93">
        <v>4359</v>
      </c>
      <c r="C2462" s="220" t="s">
        <v>1013</v>
      </c>
      <c r="D2462" s="4">
        <v>1964</v>
      </c>
      <c r="E2462" s="9" t="s">
        <v>23</v>
      </c>
      <c r="F2462" s="4" t="s">
        <v>24</v>
      </c>
      <c r="G2462" s="10">
        <v>4</v>
      </c>
      <c r="H2462" s="10">
        <v>5</v>
      </c>
      <c r="I2462" s="11">
        <v>2870.8</v>
      </c>
      <c r="J2462" s="11">
        <v>2569.1</v>
      </c>
      <c r="K2462" s="11">
        <v>2482.3000000000002</v>
      </c>
      <c r="L2462" s="35">
        <v>107</v>
      </c>
      <c r="M2462" s="11">
        <f t="shared" si="361"/>
        <v>985920</v>
      </c>
      <c r="N2462" s="11"/>
      <c r="O2462" s="6"/>
      <c r="P2462" s="11"/>
      <c r="Q2462" s="11">
        <f t="shared" si="373"/>
        <v>985920</v>
      </c>
      <c r="R2462" s="11">
        <v>985920</v>
      </c>
      <c r="S2462" s="35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74"/>
      <c r="AG2462" s="29" t="s">
        <v>2337</v>
      </c>
      <c r="AH2462" s="118"/>
      <c r="AI2462" s="95"/>
      <c r="AJ2462" s="182" t="s">
        <v>1396</v>
      </c>
      <c r="AK2462" s="182"/>
      <c r="AL2462" s="182"/>
      <c r="AM2462" s="182"/>
      <c r="AN2462" s="182"/>
      <c r="AO2462" s="70">
        <f>MAX(AO$26:AO2461)+1</f>
        <v>2351</v>
      </c>
      <c r="AP2462" s="70" t="s">
        <v>142</v>
      </c>
      <c r="AQ2462" s="70" t="str">
        <f t="shared" ref="AQ2462" si="375">CONCATENATE(AO2462,AP2462)</f>
        <v>2351.</v>
      </c>
      <c r="AS2462" s="70"/>
      <c r="AV2462" s="114"/>
    </row>
    <row r="2465" spans="1:45" ht="22.5" customHeight="1" x14ac:dyDescent="0.25">
      <c r="C2465" s="247"/>
      <c r="D2465" s="70"/>
      <c r="H2465" s="87"/>
      <c r="K2465" s="90"/>
      <c r="L2465" s="79"/>
      <c r="R2465" s="90"/>
      <c r="S2465" s="79"/>
      <c r="AF2465" s="88"/>
      <c r="AH2465" s="160"/>
      <c r="AI2465" s="130"/>
      <c r="AN2465" s="70"/>
      <c r="AQ2465" s="153"/>
      <c r="AR2465" s="79"/>
      <c r="AS2465" s="70"/>
    </row>
    <row r="2466" spans="1:45" ht="22.5" customHeight="1" x14ac:dyDescent="0.25">
      <c r="C2466" s="247"/>
      <c r="D2466" s="70"/>
      <c r="H2466" s="87"/>
      <c r="K2466" s="90"/>
      <c r="L2466" s="79"/>
      <c r="R2466" s="90"/>
      <c r="S2466" s="79"/>
      <c r="AF2466" s="88"/>
      <c r="AH2466" s="160"/>
      <c r="AI2466" s="130"/>
      <c r="AN2466" s="70"/>
      <c r="AQ2466" s="153"/>
      <c r="AR2466" s="79"/>
      <c r="AS2466" s="70"/>
    </row>
    <row r="2467" spans="1:45" ht="22.5" customHeight="1" x14ac:dyDescent="0.25">
      <c r="A2467" s="71" t="s">
        <v>181</v>
      </c>
      <c r="B2467" s="71"/>
      <c r="C2467" s="247"/>
      <c r="D2467" s="70"/>
      <c r="H2467" s="87"/>
      <c r="K2467" s="90"/>
      <c r="L2467" s="79"/>
      <c r="R2467" s="90"/>
      <c r="S2467" s="79"/>
      <c r="AF2467" s="88"/>
      <c r="AH2467" s="160"/>
      <c r="AI2467" s="130"/>
      <c r="AN2467" s="70"/>
      <c r="AQ2467" s="153"/>
      <c r="AR2467" s="79"/>
      <c r="AS2467" s="70"/>
    </row>
    <row r="2468" spans="1:45" ht="22.5" customHeight="1" x14ac:dyDescent="0.25">
      <c r="A2468" s="71" t="s">
        <v>182</v>
      </c>
      <c r="B2468" s="71"/>
      <c r="C2468" s="247"/>
      <c r="D2468" s="70"/>
      <c r="H2468" s="87"/>
      <c r="K2468" s="90"/>
      <c r="L2468" s="79"/>
      <c r="R2468" s="127"/>
      <c r="S2468" s="96"/>
      <c r="T2468" s="96"/>
      <c r="U2468" s="128"/>
      <c r="AF2468" s="88"/>
      <c r="AH2468" s="160"/>
      <c r="AI2468" s="130"/>
      <c r="AN2468" s="70"/>
      <c r="AQ2468" s="153"/>
      <c r="AR2468" s="79"/>
      <c r="AS2468" s="70"/>
    </row>
    <row r="2469" spans="1:45" ht="22.5" customHeight="1" x14ac:dyDescent="0.25">
      <c r="A2469" s="71" t="s">
        <v>183</v>
      </c>
      <c r="B2469" s="71"/>
      <c r="C2469" s="247"/>
      <c r="D2469" s="70"/>
      <c r="H2469" s="87"/>
      <c r="K2469" s="90"/>
      <c r="L2469" s="79"/>
      <c r="R2469" s="90"/>
      <c r="S2469" s="79"/>
      <c r="AF2469" s="88"/>
      <c r="AH2469" s="160"/>
      <c r="AI2469" s="130"/>
      <c r="AN2469" s="70"/>
      <c r="AQ2469" s="153"/>
      <c r="AR2469" s="79"/>
      <c r="AS2469" s="70"/>
    </row>
    <row r="2470" spans="1:45" ht="22.5" customHeight="1" x14ac:dyDescent="0.25">
      <c r="A2470" s="71" t="s">
        <v>184</v>
      </c>
      <c r="B2470" s="71"/>
      <c r="C2470" s="247"/>
      <c r="D2470" s="70"/>
      <c r="H2470" s="87"/>
      <c r="K2470" s="90"/>
      <c r="L2470" s="79"/>
      <c r="R2470" s="90"/>
      <c r="S2470" s="79"/>
      <c r="T2470" s="94"/>
      <c r="AF2470" s="88"/>
      <c r="AH2470" s="160"/>
      <c r="AI2470" s="130"/>
      <c r="AN2470" s="70"/>
      <c r="AQ2470" s="153"/>
      <c r="AR2470" s="79"/>
      <c r="AS2470" s="70"/>
    </row>
    <row r="2471" spans="1:45" s="71" customFormat="1" ht="22.5" customHeight="1" x14ac:dyDescent="0.25">
      <c r="A2471" s="71" t="s">
        <v>2312</v>
      </c>
      <c r="C2471" s="247"/>
      <c r="H2471" s="82"/>
      <c r="I2471" s="82"/>
      <c r="J2471" s="82"/>
      <c r="K2471" s="83"/>
      <c r="L2471" s="84"/>
      <c r="M2471" s="84"/>
      <c r="N2471" s="84"/>
      <c r="O2471" s="84"/>
      <c r="P2471" s="84"/>
      <c r="Q2471" s="84"/>
      <c r="R2471" s="83"/>
      <c r="S2471" s="84"/>
      <c r="T2471" s="84"/>
      <c r="U2471" s="84"/>
      <c r="V2471" s="84"/>
      <c r="W2471" s="84"/>
      <c r="X2471" s="84"/>
      <c r="Y2471" s="84"/>
      <c r="Z2471" s="84"/>
      <c r="AA2471" s="84"/>
      <c r="AB2471" s="84"/>
      <c r="AC2471" s="84"/>
      <c r="AD2471" s="84"/>
      <c r="AE2471" s="84"/>
      <c r="AF2471" s="181"/>
      <c r="AG2471" s="181"/>
      <c r="AH2471" s="160"/>
      <c r="AI2471" s="130"/>
      <c r="AJ2471" s="130"/>
      <c r="AK2471" s="130"/>
      <c r="AL2471" s="130"/>
      <c r="AM2471" s="130"/>
      <c r="AQ2471" s="130"/>
      <c r="AR2471" s="84"/>
    </row>
    <row r="2472" spans="1:45" s="71" customFormat="1" ht="22.5" customHeight="1" x14ac:dyDescent="0.25">
      <c r="A2472" s="71" t="s">
        <v>2338</v>
      </c>
      <c r="C2472" s="247"/>
      <c r="H2472" s="82"/>
      <c r="I2472" s="82"/>
      <c r="J2472" s="82"/>
      <c r="K2472" s="83"/>
      <c r="L2472" s="84"/>
      <c r="M2472" s="84"/>
      <c r="N2472" s="84"/>
      <c r="O2472" s="84"/>
      <c r="P2472" s="84"/>
      <c r="Q2472" s="84"/>
      <c r="R2472" s="83"/>
      <c r="S2472" s="84"/>
      <c r="T2472" s="84"/>
      <c r="U2472" s="84"/>
      <c r="V2472" s="84"/>
      <c r="W2472" s="84"/>
      <c r="X2472" s="84"/>
      <c r="Y2472" s="84"/>
      <c r="Z2472" s="84"/>
      <c r="AA2472" s="84"/>
      <c r="AB2472" s="84"/>
      <c r="AC2472" s="84"/>
      <c r="AD2472" s="84"/>
      <c r="AE2472" s="84"/>
      <c r="AF2472" s="181"/>
      <c r="AG2472" s="181"/>
      <c r="AH2472" s="160"/>
      <c r="AI2472" s="130"/>
      <c r="AJ2472" s="130"/>
      <c r="AK2472" s="130"/>
      <c r="AL2472" s="130"/>
      <c r="AM2472" s="130"/>
      <c r="AQ2472" s="130"/>
      <c r="AR2472" s="84"/>
    </row>
    <row r="2473" spans="1:45" s="71" customFormat="1" ht="22.5" customHeight="1" x14ac:dyDescent="0.25">
      <c r="A2473" s="71" t="s">
        <v>2339</v>
      </c>
      <c r="C2473" s="247"/>
      <c r="H2473" s="82"/>
      <c r="I2473" s="82"/>
      <c r="J2473" s="82"/>
      <c r="K2473" s="83"/>
      <c r="L2473" s="84"/>
      <c r="M2473" s="84"/>
      <c r="N2473" s="84"/>
      <c r="O2473" s="84"/>
      <c r="P2473" s="84"/>
      <c r="Q2473" s="84"/>
      <c r="R2473" s="83"/>
      <c r="S2473" s="84"/>
      <c r="T2473" s="84"/>
      <c r="U2473" s="84"/>
      <c r="V2473" s="84"/>
      <c r="W2473" s="84"/>
      <c r="X2473" s="84"/>
      <c r="Y2473" s="84"/>
      <c r="Z2473" s="84"/>
      <c r="AA2473" s="84"/>
      <c r="AB2473" s="84"/>
      <c r="AC2473" s="84"/>
      <c r="AD2473" s="84"/>
      <c r="AE2473" s="84"/>
      <c r="AF2473" s="181"/>
      <c r="AG2473" s="181"/>
      <c r="AH2473" s="160"/>
      <c r="AI2473" s="130"/>
      <c r="AJ2473" s="130"/>
      <c r="AK2473" s="130"/>
      <c r="AL2473" s="130"/>
      <c r="AM2473" s="130"/>
      <c r="AQ2473" s="130"/>
      <c r="AR2473" s="84"/>
    </row>
    <row r="2474" spans="1:45" s="71" customFormat="1" ht="22.5" customHeight="1" x14ac:dyDescent="0.25">
      <c r="C2474" s="247"/>
      <c r="H2474" s="82"/>
      <c r="I2474" s="82"/>
      <c r="J2474" s="82"/>
      <c r="K2474" s="83"/>
      <c r="L2474" s="84"/>
      <c r="M2474" s="84"/>
      <c r="N2474" s="84"/>
      <c r="O2474" s="84"/>
      <c r="P2474" s="84"/>
      <c r="Q2474" s="84"/>
      <c r="R2474" s="83"/>
      <c r="S2474" s="84"/>
      <c r="T2474" s="84"/>
      <c r="U2474" s="84"/>
      <c r="V2474" s="84"/>
      <c r="W2474" s="84"/>
      <c r="X2474" s="84"/>
      <c r="Y2474" s="84"/>
      <c r="Z2474" s="84"/>
      <c r="AA2474" s="84"/>
      <c r="AB2474" s="84"/>
      <c r="AC2474" s="84"/>
      <c r="AD2474" s="84"/>
      <c r="AE2474" s="84"/>
      <c r="AF2474" s="181"/>
      <c r="AG2474" s="181"/>
      <c r="AH2474" s="160"/>
      <c r="AI2474" s="130"/>
      <c r="AJ2474" s="130"/>
      <c r="AK2474" s="130"/>
      <c r="AL2474" s="130"/>
      <c r="AM2474" s="130"/>
      <c r="AQ2474" s="130"/>
      <c r="AR2474" s="84"/>
    </row>
    <row r="2475" spans="1:45" s="71" customFormat="1" ht="22.5" customHeight="1" x14ac:dyDescent="0.25">
      <c r="C2475" s="247" t="s">
        <v>2334</v>
      </c>
      <c r="H2475" s="82"/>
      <c r="I2475" s="82"/>
      <c r="J2475" s="82"/>
      <c r="K2475" s="83"/>
      <c r="L2475" s="84"/>
      <c r="M2475" s="84"/>
      <c r="N2475" s="84"/>
      <c r="O2475" s="84"/>
      <c r="P2475" s="84"/>
      <c r="Q2475" s="84"/>
      <c r="R2475" s="83"/>
      <c r="S2475" s="84"/>
      <c r="T2475" s="84"/>
      <c r="U2475" s="84"/>
      <c r="V2475" s="84"/>
      <c r="W2475" s="84"/>
      <c r="X2475" s="84"/>
      <c r="Y2475" s="84"/>
      <c r="Z2475" s="84"/>
      <c r="AA2475" s="84"/>
      <c r="AB2475" s="84"/>
      <c r="AC2475" s="84"/>
      <c r="AD2475" s="84"/>
      <c r="AE2475" s="84"/>
      <c r="AF2475" s="181"/>
      <c r="AG2475" s="181"/>
      <c r="AH2475" s="160"/>
      <c r="AI2475" s="130"/>
      <c r="AJ2475" s="130"/>
      <c r="AK2475" s="130"/>
      <c r="AL2475" s="130"/>
      <c r="AM2475" s="130"/>
      <c r="AQ2475" s="130"/>
      <c r="AR2475" s="84"/>
    </row>
    <row r="2476" spans="1:45" ht="22.5" customHeight="1" x14ac:dyDescent="0.25">
      <c r="C2476" s="247" t="s">
        <v>2333</v>
      </c>
      <c r="D2476" s="70"/>
      <c r="H2476" s="87"/>
      <c r="K2476" s="90"/>
      <c r="L2476" s="79"/>
      <c r="R2476" s="105" t="s">
        <v>1247</v>
      </c>
      <c r="S2476" s="79"/>
      <c r="AF2476" s="88"/>
      <c r="AH2476" s="160"/>
      <c r="AI2476" s="130"/>
      <c r="AN2476" s="70"/>
      <c r="AQ2476" s="153"/>
      <c r="AR2476" s="79"/>
      <c r="AS2476" s="70"/>
    </row>
    <row r="2477" spans="1:45" ht="22.5" customHeight="1" x14ac:dyDescent="0.25">
      <c r="C2477" s="247" t="s">
        <v>2340</v>
      </c>
      <c r="D2477" s="70"/>
      <c r="H2477" s="87"/>
      <c r="K2477" s="90"/>
      <c r="L2477" s="79"/>
      <c r="R2477" s="90"/>
      <c r="S2477" s="79"/>
      <c r="AF2477" s="88"/>
      <c r="AH2477" s="160"/>
      <c r="AI2477" s="130"/>
      <c r="AN2477" s="70"/>
      <c r="AQ2477" s="153"/>
      <c r="AR2477" s="79"/>
      <c r="AS2477" s="70"/>
    </row>
    <row r="2478" spans="1:45" ht="22.5" customHeight="1" x14ac:dyDescent="0.25">
      <c r="C2478" s="247"/>
      <c r="D2478" s="70"/>
      <c r="H2478" s="87"/>
      <c r="K2478" s="90"/>
      <c r="L2478" s="79"/>
      <c r="R2478" s="90"/>
      <c r="S2478" s="79"/>
      <c r="AF2478" s="88"/>
      <c r="AH2478" s="160"/>
      <c r="AI2478" s="130"/>
      <c r="AN2478" s="70"/>
      <c r="AQ2478" s="153"/>
      <c r="AR2478" s="79"/>
      <c r="AS2478" s="70"/>
    </row>
    <row r="2479" spans="1:45" ht="22.5" customHeight="1" x14ac:dyDescent="0.25">
      <c r="C2479" s="247"/>
      <c r="D2479" s="70"/>
      <c r="H2479" s="87"/>
      <c r="K2479" s="90"/>
      <c r="L2479" s="79"/>
      <c r="R2479" s="90"/>
      <c r="S2479" s="79"/>
      <c r="AF2479" s="88"/>
      <c r="AH2479" s="160"/>
      <c r="AI2479" s="130"/>
      <c r="AN2479" s="70"/>
      <c r="AQ2479" s="153"/>
      <c r="AR2479" s="79"/>
      <c r="AS2479" s="70"/>
    </row>
    <row r="2480" spans="1:45" ht="22.5" customHeight="1" x14ac:dyDescent="0.25">
      <c r="C2480" s="247"/>
      <c r="D2480" s="70"/>
      <c r="H2480" s="87"/>
      <c r="K2480" s="90"/>
      <c r="L2480" s="79"/>
      <c r="R2480" s="90"/>
      <c r="S2480" s="79"/>
      <c r="AF2480" s="88"/>
      <c r="AH2480" s="160"/>
      <c r="AI2480" s="130"/>
      <c r="AN2480" s="70"/>
      <c r="AQ2480" s="153"/>
      <c r="AR2480" s="79"/>
      <c r="AS2480" s="70"/>
    </row>
    <row r="2481" spans="3:45" ht="22.5" customHeight="1" x14ac:dyDescent="0.25">
      <c r="C2481" s="247"/>
      <c r="D2481" s="70"/>
      <c r="H2481" s="87"/>
      <c r="K2481" s="90"/>
      <c r="L2481" s="79"/>
      <c r="R2481" s="90"/>
      <c r="S2481" s="79"/>
      <c r="AF2481" s="88"/>
      <c r="AH2481" s="160"/>
      <c r="AI2481" s="130"/>
      <c r="AN2481" s="70"/>
      <c r="AQ2481" s="153"/>
      <c r="AR2481" s="79"/>
      <c r="AS2481" s="70"/>
    </row>
    <row r="2482" spans="3:45" ht="22.5" customHeight="1" x14ac:dyDescent="0.25">
      <c r="C2482" s="247"/>
      <c r="D2482" s="70"/>
      <c r="H2482" s="87"/>
      <c r="K2482" s="90"/>
      <c r="L2482" s="79"/>
      <c r="R2482" s="90"/>
      <c r="S2482" s="79"/>
      <c r="AF2482" s="88"/>
      <c r="AH2482" s="160"/>
      <c r="AI2482" s="130"/>
      <c r="AN2482" s="70"/>
      <c r="AQ2482" s="153"/>
      <c r="AR2482" s="79"/>
      <c r="AS2482" s="70"/>
    </row>
    <row r="2483" spans="3:45" ht="22.5" customHeight="1" x14ac:dyDescent="0.25">
      <c r="D2483" s="70"/>
      <c r="I2483" s="70"/>
      <c r="J2483" s="70"/>
      <c r="K2483" s="70"/>
      <c r="L2483" s="70"/>
      <c r="M2483" s="70"/>
      <c r="N2483" s="70"/>
      <c r="O2483" s="70"/>
      <c r="P2483" s="70"/>
      <c r="Q2483" s="70"/>
      <c r="R2483" s="70"/>
      <c r="S2483" s="70"/>
      <c r="T2483" s="70"/>
      <c r="U2483" s="70"/>
      <c r="V2483" s="70"/>
      <c r="W2483" s="70"/>
      <c r="X2483" s="70"/>
      <c r="Y2483" s="70"/>
      <c r="Z2483" s="70"/>
      <c r="AA2483" s="70"/>
      <c r="AB2483" s="70"/>
      <c r="AC2483" s="70"/>
      <c r="AD2483" s="70"/>
      <c r="AE2483" s="70"/>
      <c r="AF2483" s="88"/>
      <c r="AH2483" s="172"/>
      <c r="AI2483" s="70"/>
      <c r="AJ2483" s="70"/>
      <c r="AK2483" s="70"/>
      <c r="AL2483" s="70"/>
      <c r="AM2483" s="70"/>
      <c r="AN2483" s="70"/>
      <c r="AQ2483" s="153"/>
      <c r="AR2483" s="70"/>
      <c r="AS2483" s="70"/>
    </row>
    <row r="2484" spans="3:45" ht="22.5" customHeight="1" x14ac:dyDescent="0.25">
      <c r="C2484" s="247"/>
      <c r="D2484" s="70"/>
      <c r="H2484" s="87"/>
      <c r="K2484" s="90"/>
      <c r="L2484" s="79"/>
      <c r="R2484" s="90"/>
      <c r="S2484" s="79"/>
      <c r="AF2484" s="88"/>
      <c r="AH2484" s="160"/>
      <c r="AI2484" s="130"/>
      <c r="AN2484" s="70"/>
      <c r="AQ2484" s="153"/>
      <c r="AR2484" s="79"/>
      <c r="AS2484" s="70"/>
    </row>
    <row r="2485" spans="3:45" ht="22.5" customHeight="1" x14ac:dyDescent="0.25">
      <c r="C2485" s="247"/>
      <c r="D2485" s="70"/>
      <c r="H2485" s="87"/>
      <c r="K2485" s="90"/>
      <c r="L2485" s="79"/>
      <c r="R2485" s="90"/>
      <c r="S2485" s="79"/>
      <c r="AF2485" s="88"/>
      <c r="AH2485" s="160"/>
      <c r="AI2485" s="130"/>
      <c r="AN2485" s="70"/>
      <c r="AQ2485" s="153"/>
      <c r="AR2485" s="79"/>
      <c r="AS2485" s="70"/>
    </row>
    <row r="2486" spans="3:45" ht="22.5" customHeight="1" x14ac:dyDescent="0.25">
      <c r="C2486" s="247"/>
      <c r="D2486" s="70"/>
      <c r="H2486" s="87"/>
      <c r="K2486" s="90"/>
      <c r="L2486" s="79"/>
      <c r="R2486" s="90"/>
      <c r="S2486" s="79"/>
      <c r="AF2486" s="88"/>
      <c r="AH2486" s="160"/>
      <c r="AI2486" s="130"/>
      <c r="AN2486" s="70"/>
      <c r="AQ2486" s="153"/>
      <c r="AR2486" s="79"/>
      <c r="AS2486" s="70"/>
    </row>
    <row r="2487" spans="3:45" ht="22.5" customHeight="1" x14ac:dyDescent="0.25">
      <c r="C2487" s="247"/>
      <c r="D2487" s="70"/>
      <c r="H2487" s="87"/>
      <c r="K2487" s="90"/>
      <c r="L2487" s="79"/>
      <c r="R2487" s="90"/>
      <c r="S2487" s="79"/>
      <c r="AF2487" s="88"/>
      <c r="AH2487" s="160"/>
      <c r="AI2487" s="130"/>
      <c r="AN2487" s="70"/>
      <c r="AQ2487" s="153"/>
      <c r="AR2487" s="79"/>
      <c r="AS2487" s="70"/>
    </row>
    <row r="2488" spans="3:45" ht="22.5" customHeight="1" x14ac:dyDescent="0.25">
      <c r="C2488" s="247"/>
      <c r="D2488" s="70"/>
      <c r="H2488" s="87"/>
      <c r="K2488" s="90"/>
      <c r="L2488" s="79"/>
      <c r="R2488" s="90"/>
      <c r="S2488" s="79"/>
      <c r="AF2488" s="88"/>
      <c r="AH2488" s="160"/>
      <c r="AI2488" s="130"/>
      <c r="AN2488" s="70"/>
      <c r="AQ2488" s="153"/>
      <c r="AR2488" s="79"/>
      <c r="AS2488" s="70"/>
    </row>
    <row r="2489" spans="3:45" ht="22.5" customHeight="1" x14ac:dyDescent="0.25">
      <c r="C2489" s="247"/>
      <c r="D2489" s="70"/>
      <c r="H2489" s="87"/>
      <c r="K2489" s="90"/>
      <c r="L2489" s="79"/>
      <c r="R2489" s="90"/>
      <c r="S2489" s="79"/>
      <c r="AF2489" s="88"/>
      <c r="AH2489" s="160"/>
      <c r="AI2489" s="130"/>
      <c r="AN2489" s="70"/>
      <c r="AQ2489" s="153"/>
      <c r="AR2489" s="79"/>
      <c r="AS2489" s="70"/>
    </row>
    <row r="2490" spans="3:45" ht="22.5" customHeight="1" x14ac:dyDescent="0.25">
      <c r="C2490" s="247"/>
      <c r="D2490" s="70"/>
      <c r="H2490" s="87"/>
      <c r="K2490" s="90"/>
      <c r="L2490" s="79"/>
      <c r="R2490" s="90"/>
      <c r="S2490" s="79"/>
      <c r="AF2490" s="88"/>
      <c r="AH2490" s="160"/>
      <c r="AI2490" s="130"/>
      <c r="AN2490" s="70"/>
      <c r="AQ2490" s="153"/>
      <c r="AR2490" s="79"/>
      <c r="AS2490" s="70"/>
    </row>
    <row r="2491" spans="3:45" ht="22.5" customHeight="1" x14ac:dyDescent="0.25">
      <c r="C2491" s="247"/>
      <c r="D2491" s="70"/>
      <c r="H2491" s="87"/>
      <c r="K2491" s="90"/>
      <c r="L2491" s="79"/>
      <c r="R2491" s="90"/>
      <c r="S2491" s="79"/>
      <c r="AF2491" s="88"/>
      <c r="AH2491" s="160"/>
      <c r="AI2491" s="130"/>
      <c r="AN2491" s="70"/>
      <c r="AQ2491" s="153"/>
      <c r="AR2491" s="79"/>
      <c r="AS2491" s="70"/>
    </row>
    <row r="2492" spans="3:45" ht="22.5" customHeight="1" x14ac:dyDescent="0.25">
      <c r="C2492" s="247"/>
      <c r="D2492" s="70"/>
      <c r="H2492" s="87"/>
      <c r="K2492" s="90"/>
      <c r="L2492" s="79"/>
      <c r="R2492" s="90"/>
      <c r="S2492" s="79"/>
      <c r="AF2492" s="88"/>
      <c r="AH2492" s="160"/>
      <c r="AI2492" s="130"/>
      <c r="AN2492" s="70"/>
      <c r="AQ2492" s="153"/>
      <c r="AR2492" s="79"/>
      <c r="AS2492" s="70"/>
    </row>
    <row r="2493" spans="3:45" ht="22.5" customHeight="1" x14ac:dyDescent="0.25">
      <c r="C2493" s="247"/>
      <c r="D2493" s="70"/>
      <c r="H2493" s="87"/>
      <c r="K2493" s="90"/>
      <c r="L2493" s="79"/>
      <c r="R2493" s="90"/>
      <c r="S2493" s="79"/>
      <c r="AF2493" s="88"/>
      <c r="AH2493" s="160"/>
      <c r="AI2493" s="130"/>
      <c r="AN2493" s="70"/>
      <c r="AQ2493" s="153"/>
      <c r="AR2493" s="79"/>
      <c r="AS2493" s="70"/>
    </row>
    <row r="2494" spans="3:45" ht="22.5" customHeight="1" x14ac:dyDescent="0.25">
      <c r="C2494" s="247"/>
      <c r="D2494" s="70"/>
      <c r="H2494" s="87"/>
      <c r="K2494" s="90"/>
      <c r="L2494" s="79"/>
      <c r="R2494" s="90"/>
      <c r="S2494" s="79"/>
      <c r="AF2494" s="88"/>
      <c r="AH2494" s="160"/>
      <c r="AI2494" s="130"/>
      <c r="AN2494" s="70"/>
      <c r="AQ2494" s="153"/>
      <c r="AR2494" s="79"/>
      <c r="AS2494" s="70"/>
    </row>
    <row r="2495" spans="3:45" ht="22.5" customHeight="1" x14ac:dyDescent="0.25">
      <c r="C2495" s="247"/>
      <c r="D2495" s="70"/>
      <c r="H2495" s="87"/>
      <c r="K2495" s="90"/>
      <c r="L2495" s="79"/>
      <c r="R2495" s="90"/>
      <c r="S2495" s="79"/>
      <c r="AF2495" s="88"/>
      <c r="AH2495" s="160"/>
      <c r="AI2495" s="130"/>
      <c r="AN2495" s="70"/>
      <c r="AQ2495" s="153"/>
      <c r="AR2495" s="79"/>
      <c r="AS2495" s="70"/>
    </row>
    <row r="2496" spans="3:45" ht="22.5" customHeight="1" x14ac:dyDescent="0.25">
      <c r="C2496" s="247"/>
      <c r="D2496" s="70"/>
      <c r="H2496" s="87"/>
      <c r="K2496" s="90"/>
      <c r="L2496" s="79"/>
      <c r="R2496" s="90"/>
      <c r="S2496" s="79"/>
      <c r="AF2496" s="88"/>
      <c r="AH2496" s="160"/>
      <c r="AI2496" s="130"/>
      <c r="AN2496" s="70"/>
      <c r="AQ2496" s="153"/>
      <c r="AR2496" s="79"/>
      <c r="AS2496" s="70"/>
    </row>
    <row r="2497" spans="3:45" ht="22.5" customHeight="1" x14ac:dyDescent="0.25">
      <c r="C2497" s="247"/>
      <c r="D2497" s="70"/>
      <c r="H2497" s="87"/>
      <c r="K2497" s="90"/>
      <c r="L2497" s="79"/>
      <c r="R2497" s="90"/>
      <c r="S2497" s="79"/>
      <c r="AF2497" s="88"/>
      <c r="AH2497" s="160"/>
      <c r="AI2497" s="130"/>
      <c r="AN2497" s="70"/>
      <c r="AQ2497" s="153"/>
      <c r="AR2497" s="79"/>
      <c r="AS2497" s="70"/>
    </row>
    <row r="2498" spans="3:45" ht="22.5" customHeight="1" x14ac:dyDescent="0.25">
      <c r="C2498" s="247"/>
      <c r="D2498" s="70"/>
      <c r="H2498" s="87"/>
      <c r="K2498" s="90"/>
      <c r="L2498" s="79"/>
      <c r="R2498" s="90"/>
      <c r="S2498" s="79"/>
      <c r="AF2498" s="88"/>
      <c r="AH2498" s="160"/>
      <c r="AI2498" s="130"/>
      <c r="AN2498" s="70"/>
      <c r="AQ2498" s="153"/>
      <c r="AR2498" s="79"/>
      <c r="AS2498" s="70"/>
    </row>
    <row r="2499" spans="3:45" ht="22.5" customHeight="1" x14ac:dyDescent="0.25">
      <c r="C2499" s="247"/>
      <c r="D2499" s="70"/>
      <c r="H2499" s="87"/>
      <c r="K2499" s="90"/>
      <c r="L2499" s="79"/>
      <c r="R2499" s="90"/>
      <c r="S2499" s="79"/>
      <c r="AF2499" s="88"/>
      <c r="AH2499" s="160"/>
      <c r="AI2499" s="130"/>
      <c r="AN2499" s="70"/>
      <c r="AQ2499" s="153"/>
      <c r="AR2499" s="79"/>
      <c r="AS2499" s="70"/>
    </row>
    <row r="2500" spans="3:45" ht="22.5" customHeight="1" x14ac:dyDescent="0.25">
      <c r="C2500" s="247"/>
      <c r="D2500" s="70"/>
      <c r="H2500" s="87"/>
      <c r="K2500" s="90"/>
      <c r="L2500" s="79"/>
      <c r="R2500" s="90"/>
      <c r="S2500" s="79"/>
      <c r="AF2500" s="88"/>
      <c r="AH2500" s="160"/>
      <c r="AI2500" s="130"/>
      <c r="AN2500" s="70"/>
      <c r="AQ2500" s="153"/>
      <c r="AR2500" s="79"/>
      <c r="AS2500" s="70"/>
    </row>
    <row r="2501" spans="3:45" ht="22.5" customHeight="1" x14ac:dyDescent="0.25">
      <c r="C2501" s="247"/>
      <c r="D2501" s="70"/>
      <c r="H2501" s="87"/>
      <c r="K2501" s="90"/>
      <c r="L2501" s="79"/>
      <c r="R2501" s="90"/>
      <c r="S2501" s="79"/>
      <c r="AF2501" s="88"/>
      <c r="AH2501" s="160"/>
      <c r="AI2501" s="130"/>
      <c r="AN2501" s="70"/>
      <c r="AQ2501" s="153"/>
      <c r="AR2501" s="79"/>
      <c r="AS2501" s="70"/>
    </row>
    <row r="2502" spans="3:45" ht="22.5" customHeight="1" x14ac:dyDescent="0.25">
      <c r="C2502" s="247"/>
      <c r="D2502" s="70"/>
      <c r="H2502" s="87"/>
      <c r="K2502" s="90"/>
      <c r="L2502" s="79"/>
      <c r="R2502" s="90"/>
      <c r="S2502" s="79"/>
      <c r="AF2502" s="88"/>
      <c r="AH2502" s="160"/>
      <c r="AI2502" s="130"/>
      <c r="AN2502" s="70"/>
      <c r="AQ2502" s="153"/>
      <c r="AR2502" s="79"/>
      <c r="AS2502" s="70"/>
    </row>
    <row r="2503" spans="3:45" ht="22.5" customHeight="1" x14ac:dyDescent="0.25">
      <c r="C2503" s="247"/>
      <c r="D2503" s="70"/>
      <c r="H2503" s="87"/>
      <c r="K2503" s="90"/>
      <c r="L2503" s="79"/>
      <c r="R2503" s="90"/>
      <c r="S2503" s="79"/>
      <c r="AF2503" s="88"/>
      <c r="AH2503" s="160"/>
      <c r="AI2503" s="130"/>
      <c r="AN2503" s="70"/>
      <c r="AQ2503" s="153"/>
      <c r="AR2503" s="79"/>
      <c r="AS2503" s="70"/>
    </row>
    <row r="2504" spans="3:45" ht="22.5" customHeight="1" x14ac:dyDescent="0.25">
      <c r="C2504" s="247"/>
      <c r="D2504" s="70"/>
      <c r="H2504" s="87"/>
      <c r="K2504" s="90"/>
      <c r="L2504" s="79"/>
      <c r="R2504" s="90"/>
      <c r="S2504" s="79"/>
      <c r="AF2504" s="88"/>
      <c r="AH2504" s="160"/>
      <c r="AI2504" s="130"/>
      <c r="AN2504" s="70"/>
      <c r="AQ2504" s="153"/>
      <c r="AR2504" s="79"/>
      <c r="AS2504" s="70"/>
    </row>
    <row r="2505" spans="3:45" ht="22.5" customHeight="1" x14ac:dyDescent="0.25">
      <c r="C2505" s="247"/>
      <c r="D2505" s="70"/>
      <c r="H2505" s="87"/>
      <c r="K2505" s="90"/>
      <c r="L2505" s="79"/>
      <c r="R2505" s="90"/>
      <c r="S2505" s="79"/>
      <c r="AF2505" s="88"/>
      <c r="AH2505" s="160"/>
      <c r="AI2505" s="130"/>
      <c r="AN2505" s="70"/>
      <c r="AQ2505" s="153"/>
      <c r="AR2505" s="79"/>
      <c r="AS2505" s="70"/>
    </row>
    <row r="2506" spans="3:45" ht="22.5" customHeight="1" x14ac:dyDescent="0.25">
      <c r="C2506" s="247"/>
      <c r="D2506" s="70"/>
      <c r="H2506" s="87"/>
      <c r="K2506" s="90"/>
      <c r="L2506" s="79"/>
      <c r="R2506" s="90"/>
      <c r="S2506" s="79"/>
      <c r="AF2506" s="88"/>
      <c r="AH2506" s="160"/>
      <c r="AI2506" s="130"/>
      <c r="AN2506" s="70"/>
      <c r="AQ2506" s="153"/>
      <c r="AR2506" s="79"/>
      <c r="AS2506" s="70"/>
    </row>
    <row r="2507" spans="3:45" ht="22.5" customHeight="1" x14ac:dyDescent="0.25">
      <c r="C2507" s="247"/>
      <c r="D2507" s="70"/>
      <c r="H2507" s="87"/>
      <c r="K2507" s="90"/>
      <c r="L2507" s="79"/>
      <c r="R2507" s="90"/>
      <c r="S2507" s="79"/>
      <c r="AF2507" s="88"/>
      <c r="AH2507" s="160"/>
      <c r="AI2507" s="130"/>
      <c r="AN2507" s="70"/>
      <c r="AQ2507" s="153"/>
      <c r="AR2507" s="79"/>
      <c r="AS2507" s="70"/>
    </row>
    <row r="2508" spans="3:45" ht="22.5" customHeight="1" x14ac:dyDescent="0.25">
      <c r="C2508" s="247"/>
      <c r="D2508" s="70"/>
      <c r="H2508" s="87"/>
      <c r="K2508" s="90"/>
      <c r="L2508" s="79"/>
      <c r="R2508" s="90"/>
      <c r="S2508" s="79"/>
      <c r="AF2508" s="88"/>
      <c r="AH2508" s="160"/>
      <c r="AI2508" s="130"/>
      <c r="AN2508" s="70"/>
      <c r="AQ2508" s="153"/>
      <c r="AR2508" s="79"/>
      <c r="AS2508" s="70"/>
    </row>
    <row r="2509" spans="3:45" ht="22.5" customHeight="1" x14ac:dyDescent="0.25">
      <c r="C2509" s="247"/>
      <c r="D2509" s="70"/>
      <c r="H2509" s="87"/>
      <c r="K2509" s="90"/>
      <c r="L2509" s="79"/>
      <c r="R2509" s="90"/>
      <c r="S2509" s="79"/>
      <c r="AF2509" s="88"/>
      <c r="AH2509" s="160"/>
      <c r="AI2509" s="130"/>
      <c r="AN2509" s="70"/>
      <c r="AQ2509" s="153"/>
      <c r="AR2509" s="79"/>
      <c r="AS2509" s="70"/>
    </row>
    <row r="2510" spans="3:45" ht="22.5" customHeight="1" x14ac:dyDescent="0.25">
      <c r="C2510" s="247"/>
      <c r="D2510" s="70"/>
      <c r="H2510" s="87"/>
      <c r="K2510" s="90"/>
      <c r="L2510" s="79"/>
      <c r="R2510" s="90"/>
      <c r="S2510" s="79"/>
      <c r="AF2510" s="88"/>
      <c r="AH2510" s="160"/>
      <c r="AI2510" s="130"/>
      <c r="AN2510" s="70"/>
      <c r="AQ2510" s="153"/>
      <c r="AR2510" s="79"/>
      <c r="AS2510" s="70"/>
    </row>
    <row r="2511" spans="3:45" ht="22.5" customHeight="1" x14ac:dyDescent="0.25">
      <c r="C2511" s="247"/>
      <c r="D2511" s="70"/>
      <c r="H2511" s="87"/>
      <c r="K2511" s="90"/>
      <c r="L2511" s="79"/>
      <c r="R2511" s="90"/>
      <c r="S2511" s="79"/>
      <c r="AF2511" s="88"/>
      <c r="AH2511" s="160"/>
      <c r="AI2511" s="130"/>
      <c r="AN2511" s="70"/>
      <c r="AQ2511" s="153"/>
      <c r="AR2511" s="79"/>
      <c r="AS2511" s="70"/>
    </row>
    <row r="2512" spans="3:45" ht="22.5" customHeight="1" x14ac:dyDescent="0.25">
      <c r="C2512" s="247"/>
      <c r="D2512" s="70"/>
      <c r="H2512" s="87"/>
      <c r="K2512" s="90"/>
      <c r="L2512" s="79"/>
      <c r="R2512" s="90"/>
      <c r="S2512" s="79"/>
      <c r="AF2512" s="88"/>
      <c r="AH2512" s="160"/>
      <c r="AI2512" s="130"/>
      <c r="AN2512" s="70"/>
      <c r="AQ2512" s="153"/>
      <c r="AR2512" s="79"/>
      <c r="AS2512" s="70"/>
    </row>
    <row r="2513" spans="3:45" ht="22.5" customHeight="1" x14ac:dyDescent="0.25">
      <c r="C2513" s="247"/>
      <c r="D2513" s="70"/>
      <c r="H2513" s="87"/>
      <c r="K2513" s="90"/>
      <c r="L2513" s="79"/>
      <c r="R2513" s="90"/>
      <c r="S2513" s="79"/>
      <c r="AF2513" s="88"/>
      <c r="AH2513" s="160"/>
      <c r="AI2513" s="130"/>
      <c r="AN2513" s="70"/>
      <c r="AQ2513" s="153"/>
      <c r="AR2513" s="79"/>
      <c r="AS2513" s="70"/>
    </row>
    <row r="2514" spans="3:45" ht="22.5" customHeight="1" x14ac:dyDescent="0.25">
      <c r="C2514" s="247"/>
      <c r="D2514" s="70"/>
      <c r="H2514" s="87"/>
      <c r="K2514" s="90"/>
      <c r="L2514" s="79"/>
      <c r="R2514" s="90"/>
      <c r="S2514" s="79"/>
      <c r="AF2514" s="88"/>
      <c r="AH2514" s="160"/>
      <c r="AI2514" s="130"/>
      <c r="AN2514" s="70"/>
      <c r="AQ2514" s="153"/>
      <c r="AR2514" s="79"/>
      <c r="AS2514" s="70"/>
    </row>
    <row r="2515" spans="3:45" ht="22.5" customHeight="1" x14ac:dyDescent="0.25">
      <c r="C2515" s="247"/>
      <c r="D2515" s="70"/>
      <c r="H2515" s="87"/>
      <c r="K2515" s="90"/>
      <c r="L2515" s="79"/>
      <c r="R2515" s="90"/>
      <c r="S2515" s="79"/>
      <c r="AF2515" s="88"/>
      <c r="AH2515" s="160"/>
      <c r="AI2515" s="130"/>
      <c r="AN2515" s="70"/>
      <c r="AQ2515" s="153"/>
      <c r="AR2515" s="79"/>
      <c r="AS2515" s="70"/>
    </row>
    <row r="2516" spans="3:45" ht="22.5" customHeight="1" x14ac:dyDescent="0.25">
      <c r="C2516" s="247"/>
      <c r="D2516" s="70"/>
      <c r="H2516" s="87"/>
      <c r="K2516" s="90"/>
      <c r="L2516" s="79"/>
      <c r="R2516" s="90"/>
      <c r="S2516" s="79"/>
      <c r="AF2516" s="88"/>
      <c r="AH2516" s="160"/>
      <c r="AI2516" s="130"/>
      <c r="AN2516" s="70"/>
      <c r="AQ2516" s="153"/>
      <c r="AR2516" s="79"/>
      <c r="AS2516" s="70"/>
    </row>
    <row r="2517" spans="3:45" ht="22.5" customHeight="1" x14ac:dyDescent="0.25">
      <c r="C2517" s="247"/>
      <c r="D2517" s="70"/>
      <c r="H2517" s="87"/>
      <c r="K2517" s="90"/>
      <c r="L2517" s="79"/>
      <c r="R2517" s="90"/>
      <c r="S2517" s="79"/>
      <c r="AF2517" s="88"/>
      <c r="AH2517" s="160"/>
      <c r="AI2517" s="130"/>
      <c r="AN2517" s="70"/>
      <c r="AQ2517" s="153"/>
      <c r="AR2517" s="79"/>
      <c r="AS2517" s="70"/>
    </row>
    <row r="2518" spans="3:45" ht="22.5" customHeight="1" x14ac:dyDescent="0.25">
      <c r="C2518" s="247"/>
      <c r="D2518" s="70"/>
      <c r="H2518" s="87"/>
      <c r="K2518" s="90"/>
      <c r="L2518" s="79"/>
      <c r="R2518" s="90"/>
      <c r="S2518" s="79"/>
      <c r="AF2518" s="88"/>
      <c r="AH2518" s="160"/>
      <c r="AI2518" s="130"/>
      <c r="AN2518" s="70"/>
      <c r="AQ2518" s="153"/>
      <c r="AR2518" s="79"/>
      <c r="AS2518" s="70"/>
    </row>
    <row r="2519" spans="3:45" ht="22.5" customHeight="1" x14ac:dyDescent="0.25">
      <c r="C2519" s="247"/>
      <c r="D2519" s="70"/>
      <c r="H2519" s="87"/>
      <c r="K2519" s="90"/>
      <c r="L2519" s="79"/>
      <c r="R2519" s="90"/>
      <c r="S2519" s="79"/>
      <c r="AF2519" s="88"/>
      <c r="AH2519" s="160"/>
      <c r="AI2519" s="130"/>
      <c r="AN2519" s="70"/>
      <c r="AQ2519" s="153"/>
      <c r="AR2519" s="79"/>
      <c r="AS2519" s="70"/>
    </row>
    <row r="2520" spans="3:45" ht="22.5" customHeight="1" x14ac:dyDescent="0.25">
      <c r="C2520" s="247"/>
      <c r="D2520" s="70"/>
      <c r="H2520" s="87"/>
      <c r="K2520" s="90"/>
      <c r="L2520" s="79"/>
      <c r="R2520" s="90"/>
      <c r="S2520" s="79"/>
      <c r="AF2520" s="88"/>
      <c r="AH2520" s="160"/>
      <c r="AI2520" s="130"/>
      <c r="AN2520" s="70"/>
      <c r="AQ2520" s="153"/>
      <c r="AR2520" s="79"/>
      <c r="AS2520" s="70"/>
    </row>
    <row r="2521" spans="3:45" ht="22.5" customHeight="1" x14ac:dyDescent="0.25">
      <c r="C2521" s="247"/>
      <c r="D2521" s="70"/>
      <c r="H2521" s="87"/>
      <c r="K2521" s="90"/>
      <c r="L2521" s="79"/>
      <c r="R2521" s="90"/>
      <c r="S2521" s="79"/>
      <c r="AF2521" s="88"/>
      <c r="AH2521" s="160"/>
      <c r="AI2521" s="130"/>
      <c r="AN2521" s="70"/>
      <c r="AQ2521" s="153"/>
      <c r="AR2521" s="79"/>
      <c r="AS2521" s="70"/>
    </row>
    <row r="2522" spans="3:45" ht="22.5" customHeight="1" x14ac:dyDescent="0.25">
      <c r="C2522" s="247"/>
      <c r="D2522" s="70"/>
      <c r="H2522" s="87"/>
      <c r="K2522" s="90"/>
      <c r="L2522" s="79"/>
      <c r="R2522" s="90"/>
      <c r="S2522" s="79"/>
      <c r="AF2522" s="88"/>
      <c r="AH2522" s="160"/>
      <c r="AI2522" s="130"/>
      <c r="AN2522" s="70"/>
      <c r="AQ2522" s="153"/>
      <c r="AR2522" s="79"/>
      <c r="AS2522" s="70"/>
    </row>
    <row r="2523" spans="3:45" ht="22.5" customHeight="1" x14ac:dyDescent="0.25">
      <c r="C2523" s="247"/>
      <c r="D2523" s="70"/>
      <c r="H2523" s="87"/>
      <c r="K2523" s="90"/>
      <c r="L2523" s="79"/>
      <c r="R2523" s="90"/>
      <c r="S2523" s="79"/>
      <c r="AF2523" s="88"/>
      <c r="AH2523" s="160"/>
      <c r="AI2523" s="130"/>
      <c r="AN2523" s="70"/>
      <c r="AQ2523" s="153"/>
      <c r="AR2523" s="79"/>
      <c r="AS2523" s="70"/>
    </row>
    <row r="2524" spans="3:45" ht="22.5" customHeight="1" x14ac:dyDescent="0.25">
      <c r="C2524" s="247"/>
      <c r="D2524" s="70"/>
      <c r="H2524" s="87"/>
      <c r="K2524" s="90"/>
      <c r="L2524" s="79"/>
      <c r="R2524" s="90"/>
      <c r="S2524" s="79"/>
      <c r="AF2524" s="88"/>
      <c r="AH2524" s="160"/>
      <c r="AI2524" s="130"/>
      <c r="AN2524" s="70"/>
      <c r="AQ2524" s="153"/>
      <c r="AR2524" s="79"/>
      <c r="AS2524" s="70"/>
    </row>
    <row r="2525" spans="3:45" ht="22.5" customHeight="1" x14ac:dyDescent="0.25">
      <c r="C2525" s="247"/>
      <c r="D2525" s="70"/>
      <c r="H2525" s="87"/>
      <c r="K2525" s="90"/>
      <c r="L2525" s="79"/>
      <c r="R2525" s="90"/>
      <c r="S2525" s="79"/>
      <c r="AF2525" s="88"/>
      <c r="AH2525" s="160"/>
      <c r="AI2525" s="130"/>
      <c r="AN2525" s="70"/>
      <c r="AQ2525" s="153"/>
      <c r="AR2525" s="79"/>
      <c r="AS2525" s="70"/>
    </row>
    <row r="2526" spans="3:45" ht="22.5" customHeight="1" x14ac:dyDescent="0.25">
      <c r="C2526" s="247"/>
      <c r="D2526" s="70"/>
      <c r="H2526" s="87"/>
      <c r="K2526" s="90"/>
      <c r="L2526" s="79"/>
      <c r="R2526" s="90"/>
      <c r="S2526" s="79"/>
      <c r="AF2526" s="88"/>
      <c r="AH2526" s="160"/>
      <c r="AI2526" s="130"/>
      <c r="AN2526" s="70"/>
      <c r="AQ2526" s="153"/>
      <c r="AR2526" s="79"/>
      <c r="AS2526" s="70"/>
    </row>
    <row r="2527" spans="3:45" ht="22.5" customHeight="1" x14ac:dyDescent="0.25">
      <c r="C2527" s="247"/>
      <c r="D2527" s="70"/>
      <c r="H2527" s="87"/>
      <c r="K2527" s="90"/>
      <c r="L2527" s="79"/>
      <c r="R2527" s="90"/>
      <c r="S2527" s="79"/>
      <c r="AF2527" s="88"/>
      <c r="AH2527" s="160"/>
      <c r="AI2527" s="130"/>
      <c r="AN2527" s="70"/>
      <c r="AQ2527" s="153"/>
      <c r="AR2527" s="79"/>
      <c r="AS2527" s="70"/>
    </row>
    <row r="2528" spans="3:45" ht="22.5" customHeight="1" x14ac:dyDescent="0.25">
      <c r="C2528" s="247"/>
      <c r="D2528" s="70"/>
      <c r="H2528" s="87"/>
      <c r="K2528" s="90"/>
      <c r="L2528" s="79"/>
      <c r="R2528" s="90"/>
      <c r="S2528" s="79"/>
      <c r="AF2528" s="88"/>
      <c r="AH2528" s="160"/>
      <c r="AI2528" s="130"/>
      <c r="AN2528" s="70"/>
      <c r="AQ2528" s="153"/>
      <c r="AR2528" s="79"/>
      <c r="AS2528" s="70"/>
    </row>
    <row r="2529" spans="3:45" ht="22.5" customHeight="1" x14ac:dyDescent="0.25">
      <c r="C2529" s="247"/>
      <c r="D2529" s="70"/>
      <c r="H2529" s="87"/>
      <c r="K2529" s="90"/>
      <c r="L2529" s="79"/>
      <c r="R2529" s="90"/>
      <c r="S2529" s="79"/>
      <c r="AF2529" s="88"/>
      <c r="AH2529" s="160"/>
      <c r="AI2529" s="130"/>
      <c r="AN2529" s="70"/>
      <c r="AQ2529" s="153"/>
      <c r="AR2529" s="79"/>
      <c r="AS2529" s="70"/>
    </row>
    <row r="2530" spans="3:45" ht="22.5" customHeight="1" x14ac:dyDescent="0.25">
      <c r="C2530" s="247"/>
      <c r="D2530" s="70"/>
      <c r="H2530" s="87"/>
      <c r="K2530" s="90"/>
      <c r="L2530" s="79"/>
      <c r="R2530" s="90"/>
      <c r="S2530" s="79"/>
      <c r="AF2530" s="88"/>
      <c r="AH2530" s="160"/>
      <c r="AI2530" s="130"/>
      <c r="AN2530" s="70"/>
      <c r="AQ2530" s="153"/>
      <c r="AR2530" s="79"/>
      <c r="AS2530" s="70"/>
    </row>
    <row r="2531" spans="3:45" ht="22.5" customHeight="1" x14ac:dyDescent="0.25">
      <c r="C2531" s="247"/>
      <c r="D2531" s="70"/>
      <c r="H2531" s="87"/>
      <c r="K2531" s="90"/>
      <c r="L2531" s="79"/>
      <c r="R2531" s="90"/>
      <c r="S2531" s="79"/>
      <c r="AF2531" s="88"/>
      <c r="AH2531" s="160"/>
      <c r="AI2531" s="130"/>
      <c r="AN2531" s="70"/>
      <c r="AQ2531" s="153"/>
      <c r="AR2531" s="79"/>
      <c r="AS2531" s="70"/>
    </row>
    <row r="2532" spans="3:45" ht="22.5" customHeight="1" x14ac:dyDescent="0.25">
      <c r="C2532" s="247"/>
      <c r="D2532" s="70"/>
      <c r="H2532" s="87"/>
      <c r="K2532" s="90"/>
      <c r="L2532" s="79"/>
      <c r="R2532" s="90"/>
      <c r="S2532" s="79"/>
      <c r="AF2532" s="88"/>
      <c r="AH2532" s="160"/>
      <c r="AI2532" s="130"/>
      <c r="AN2532" s="70"/>
      <c r="AQ2532" s="153"/>
      <c r="AR2532" s="79"/>
      <c r="AS2532" s="70"/>
    </row>
    <row r="2533" spans="3:45" ht="22.5" customHeight="1" x14ac:dyDescent="0.25">
      <c r="C2533" s="247"/>
      <c r="D2533" s="70"/>
      <c r="H2533" s="87"/>
      <c r="K2533" s="90"/>
      <c r="L2533" s="79"/>
      <c r="R2533" s="90"/>
      <c r="S2533" s="79"/>
      <c r="AF2533" s="88"/>
      <c r="AH2533" s="160"/>
      <c r="AI2533" s="130"/>
      <c r="AN2533" s="70"/>
      <c r="AQ2533" s="153"/>
      <c r="AR2533" s="79"/>
      <c r="AS2533" s="70"/>
    </row>
    <row r="2534" spans="3:45" ht="22.5" customHeight="1" x14ac:dyDescent="0.25">
      <c r="C2534" s="247"/>
      <c r="D2534" s="70"/>
      <c r="H2534" s="87"/>
      <c r="K2534" s="90"/>
      <c r="L2534" s="79"/>
      <c r="R2534" s="90"/>
      <c r="S2534" s="79"/>
      <c r="AF2534" s="88"/>
      <c r="AH2534" s="160"/>
      <c r="AI2534" s="130"/>
      <c r="AN2534" s="70"/>
      <c r="AQ2534" s="153"/>
      <c r="AR2534" s="79"/>
      <c r="AS2534" s="70"/>
    </row>
    <row r="2535" spans="3:45" ht="22.5" customHeight="1" x14ac:dyDescent="0.25">
      <c r="C2535" s="247"/>
      <c r="D2535" s="70"/>
      <c r="H2535" s="87"/>
      <c r="K2535" s="90"/>
      <c r="L2535" s="79"/>
      <c r="R2535" s="90"/>
      <c r="S2535" s="79"/>
      <c r="AF2535" s="88"/>
      <c r="AH2535" s="160"/>
      <c r="AI2535" s="130"/>
      <c r="AN2535" s="70"/>
      <c r="AQ2535" s="153"/>
      <c r="AR2535" s="79"/>
      <c r="AS2535" s="70"/>
    </row>
    <row r="2536" spans="3:45" ht="22.5" customHeight="1" x14ac:dyDescent="0.25">
      <c r="C2536" s="247"/>
      <c r="D2536" s="70"/>
      <c r="H2536" s="87"/>
      <c r="K2536" s="90"/>
      <c r="L2536" s="79"/>
      <c r="R2536" s="90"/>
      <c r="S2536" s="79"/>
      <c r="AF2536" s="88"/>
      <c r="AH2536" s="160"/>
      <c r="AI2536" s="130"/>
      <c r="AN2536" s="70"/>
      <c r="AQ2536" s="153"/>
      <c r="AR2536" s="79"/>
      <c r="AS2536" s="70"/>
    </row>
    <row r="2537" spans="3:45" ht="22.5" customHeight="1" x14ac:dyDescent="0.25">
      <c r="C2537" s="247"/>
      <c r="D2537" s="70"/>
      <c r="H2537" s="87"/>
      <c r="K2537" s="90"/>
      <c r="L2537" s="79"/>
      <c r="R2537" s="90"/>
      <c r="S2537" s="79"/>
      <c r="AF2537" s="88"/>
      <c r="AH2537" s="160"/>
      <c r="AI2537" s="130"/>
      <c r="AN2537" s="70"/>
      <c r="AQ2537" s="153"/>
      <c r="AR2537" s="79"/>
      <c r="AS2537" s="70"/>
    </row>
    <row r="2538" spans="3:45" ht="22.5" customHeight="1" x14ac:dyDescent="0.25">
      <c r="C2538" s="247"/>
      <c r="D2538" s="70"/>
      <c r="H2538" s="87"/>
      <c r="K2538" s="90"/>
      <c r="L2538" s="79"/>
      <c r="R2538" s="90"/>
      <c r="S2538" s="79"/>
      <c r="AF2538" s="88"/>
      <c r="AH2538" s="160"/>
      <c r="AI2538" s="130"/>
      <c r="AN2538" s="70"/>
      <c r="AQ2538" s="153"/>
      <c r="AR2538" s="79"/>
      <c r="AS2538" s="70"/>
    </row>
    <row r="2539" spans="3:45" ht="22.5" customHeight="1" x14ac:dyDescent="0.25">
      <c r="C2539" s="247"/>
      <c r="D2539" s="70"/>
      <c r="H2539" s="87"/>
      <c r="K2539" s="90"/>
      <c r="L2539" s="79"/>
      <c r="R2539" s="90"/>
      <c r="S2539" s="79"/>
      <c r="AF2539" s="88"/>
      <c r="AH2539" s="160"/>
      <c r="AI2539" s="130"/>
      <c r="AN2539" s="70"/>
      <c r="AQ2539" s="153"/>
      <c r="AR2539" s="79"/>
      <c r="AS2539" s="70"/>
    </row>
    <row r="2540" spans="3:45" ht="22.5" customHeight="1" x14ac:dyDescent="0.25">
      <c r="C2540" s="247"/>
      <c r="D2540" s="70"/>
      <c r="H2540" s="87"/>
      <c r="K2540" s="90"/>
      <c r="L2540" s="79"/>
      <c r="R2540" s="90"/>
      <c r="S2540" s="79"/>
      <c r="AF2540" s="88"/>
      <c r="AH2540" s="160"/>
      <c r="AI2540" s="130"/>
      <c r="AN2540" s="70"/>
      <c r="AQ2540" s="153"/>
      <c r="AR2540" s="79"/>
      <c r="AS2540" s="70"/>
    </row>
    <row r="2541" spans="3:45" ht="22.5" customHeight="1" x14ac:dyDescent="0.25">
      <c r="C2541" s="247"/>
      <c r="D2541" s="70"/>
      <c r="H2541" s="87"/>
      <c r="K2541" s="90"/>
      <c r="L2541" s="79"/>
      <c r="R2541" s="90"/>
      <c r="S2541" s="79"/>
      <c r="AF2541" s="88"/>
      <c r="AH2541" s="160"/>
      <c r="AI2541" s="130"/>
      <c r="AN2541" s="70"/>
      <c r="AQ2541" s="153"/>
      <c r="AR2541" s="79"/>
      <c r="AS2541" s="70"/>
    </row>
    <row r="2542" spans="3:45" ht="22.5" customHeight="1" x14ac:dyDescent="0.25">
      <c r="C2542" s="247"/>
      <c r="D2542" s="70"/>
      <c r="H2542" s="87"/>
      <c r="K2542" s="90"/>
      <c r="L2542" s="79"/>
      <c r="R2542" s="90"/>
      <c r="S2542" s="79"/>
      <c r="AF2542" s="88"/>
      <c r="AH2542" s="160"/>
      <c r="AI2542" s="130"/>
      <c r="AN2542" s="70"/>
      <c r="AQ2542" s="153"/>
      <c r="AR2542" s="79"/>
      <c r="AS2542" s="70"/>
    </row>
    <row r="2543" spans="3:45" ht="22.5" customHeight="1" x14ac:dyDescent="0.25">
      <c r="C2543" s="247"/>
      <c r="D2543" s="70"/>
      <c r="H2543" s="87"/>
      <c r="K2543" s="90"/>
      <c r="L2543" s="79"/>
      <c r="R2543" s="90"/>
      <c r="S2543" s="79"/>
      <c r="AF2543" s="88"/>
      <c r="AH2543" s="160"/>
      <c r="AI2543" s="130"/>
      <c r="AN2543" s="70"/>
      <c r="AQ2543" s="153"/>
      <c r="AR2543" s="79"/>
      <c r="AS2543" s="70"/>
    </row>
    <row r="2544" spans="3:45" ht="22.5" customHeight="1" x14ac:dyDescent="0.25">
      <c r="C2544" s="247"/>
      <c r="D2544" s="70"/>
      <c r="H2544" s="87"/>
      <c r="K2544" s="90"/>
      <c r="L2544" s="79"/>
      <c r="R2544" s="90"/>
      <c r="S2544" s="79"/>
      <c r="AF2544" s="88"/>
      <c r="AH2544" s="160"/>
      <c r="AI2544" s="130"/>
      <c r="AN2544" s="70"/>
      <c r="AQ2544" s="153"/>
      <c r="AR2544" s="79"/>
      <c r="AS2544" s="70"/>
    </row>
    <row r="2545" spans="3:45" ht="22.5" customHeight="1" x14ac:dyDescent="0.25">
      <c r="C2545" s="247"/>
      <c r="D2545" s="70"/>
      <c r="H2545" s="87"/>
      <c r="K2545" s="90"/>
      <c r="L2545" s="79"/>
      <c r="R2545" s="90"/>
      <c r="S2545" s="79"/>
      <c r="AF2545" s="88"/>
      <c r="AH2545" s="160"/>
      <c r="AI2545" s="130"/>
      <c r="AN2545" s="70"/>
      <c r="AQ2545" s="153"/>
      <c r="AR2545" s="79"/>
      <c r="AS2545" s="70"/>
    </row>
    <row r="2546" spans="3:45" ht="22.5" customHeight="1" x14ac:dyDescent="0.25">
      <c r="C2546" s="247"/>
      <c r="D2546" s="70"/>
      <c r="H2546" s="87"/>
      <c r="K2546" s="90"/>
      <c r="L2546" s="79"/>
      <c r="R2546" s="90"/>
      <c r="S2546" s="79"/>
      <c r="AF2546" s="88"/>
      <c r="AH2546" s="160"/>
      <c r="AI2546" s="130"/>
      <c r="AN2546" s="70"/>
      <c r="AQ2546" s="153"/>
      <c r="AR2546" s="79"/>
      <c r="AS2546" s="70"/>
    </row>
    <row r="2547" spans="3:45" ht="22.5" customHeight="1" x14ac:dyDescent="0.25">
      <c r="C2547" s="247"/>
      <c r="D2547" s="70"/>
      <c r="H2547" s="87"/>
      <c r="K2547" s="90"/>
      <c r="L2547" s="79"/>
      <c r="R2547" s="90"/>
      <c r="S2547" s="79"/>
      <c r="AF2547" s="88"/>
      <c r="AH2547" s="160"/>
      <c r="AI2547" s="130"/>
      <c r="AN2547" s="70"/>
      <c r="AQ2547" s="153"/>
      <c r="AR2547" s="79"/>
      <c r="AS2547" s="70"/>
    </row>
    <row r="2548" spans="3:45" ht="22.5" customHeight="1" x14ac:dyDescent="0.25">
      <c r="C2548" s="247"/>
      <c r="D2548" s="70"/>
      <c r="H2548" s="87"/>
      <c r="K2548" s="90"/>
      <c r="L2548" s="79"/>
      <c r="R2548" s="90"/>
      <c r="S2548" s="79"/>
      <c r="AF2548" s="88"/>
      <c r="AH2548" s="160"/>
      <c r="AI2548" s="130"/>
      <c r="AN2548" s="70"/>
      <c r="AQ2548" s="153"/>
      <c r="AR2548" s="79"/>
      <c r="AS2548" s="70"/>
    </row>
    <row r="2549" spans="3:45" ht="22.5" customHeight="1" x14ac:dyDescent="0.25">
      <c r="C2549" s="247"/>
      <c r="D2549" s="70"/>
      <c r="H2549" s="87"/>
      <c r="K2549" s="90"/>
      <c r="L2549" s="79"/>
      <c r="R2549" s="90"/>
      <c r="S2549" s="79"/>
      <c r="AF2549" s="88"/>
      <c r="AH2549" s="160"/>
      <c r="AI2549" s="130"/>
      <c r="AN2549" s="70"/>
      <c r="AQ2549" s="153"/>
      <c r="AR2549" s="79"/>
      <c r="AS2549" s="70"/>
    </row>
    <row r="2550" spans="3:45" ht="22.5" customHeight="1" x14ac:dyDescent="0.25">
      <c r="C2550" s="247"/>
      <c r="D2550" s="70"/>
      <c r="H2550" s="87"/>
      <c r="K2550" s="90"/>
      <c r="L2550" s="79"/>
      <c r="R2550" s="90"/>
      <c r="S2550" s="79"/>
      <c r="AF2550" s="88"/>
      <c r="AH2550" s="160"/>
      <c r="AI2550" s="130"/>
      <c r="AN2550" s="70"/>
      <c r="AQ2550" s="153"/>
      <c r="AR2550" s="79"/>
      <c r="AS2550" s="70"/>
    </row>
    <row r="2551" spans="3:45" ht="22.5" customHeight="1" x14ac:dyDescent="0.25">
      <c r="C2551" s="247"/>
      <c r="D2551" s="70"/>
      <c r="H2551" s="87"/>
      <c r="K2551" s="90"/>
      <c r="L2551" s="79"/>
      <c r="R2551" s="90"/>
      <c r="S2551" s="79"/>
      <c r="AF2551" s="88"/>
      <c r="AH2551" s="160"/>
      <c r="AI2551" s="130"/>
      <c r="AN2551" s="70"/>
      <c r="AQ2551" s="153"/>
      <c r="AR2551" s="79"/>
      <c r="AS2551" s="70"/>
    </row>
    <row r="2552" spans="3:45" ht="22.5" customHeight="1" x14ac:dyDescent="0.25">
      <c r="C2552" s="247"/>
      <c r="D2552" s="70"/>
      <c r="H2552" s="87"/>
      <c r="K2552" s="90"/>
      <c r="L2552" s="79"/>
      <c r="R2552" s="90"/>
      <c r="S2552" s="79"/>
      <c r="AF2552" s="88"/>
      <c r="AH2552" s="160"/>
      <c r="AI2552" s="130"/>
      <c r="AN2552" s="70"/>
      <c r="AQ2552" s="153"/>
      <c r="AR2552" s="79"/>
      <c r="AS2552" s="70"/>
    </row>
    <row r="2553" spans="3:45" ht="22.5" customHeight="1" x14ac:dyDescent="0.25">
      <c r="C2553" s="247"/>
      <c r="D2553" s="70"/>
      <c r="H2553" s="87"/>
      <c r="K2553" s="90"/>
      <c r="L2553" s="79"/>
      <c r="R2553" s="90"/>
      <c r="S2553" s="79"/>
      <c r="AF2553" s="88"/>
      <c r="AH2553" s="160"/>
      <c r="AI2553" s="130"/>
      <c r="AN2553" s="70"/>
      <c r="AQ2553" s="153"/>
      <c r="AR2553" s="79"/>
      <c r="AS2553" s="70"/>
    </row>
    <row r="2554" spans="3:45" ht="22.5" customHeight="1" x14ac:dyDescent="0.25">
      <c r="C2554" s="247"/>
      <c r="D2554" s="70"/>
      <c r="H2554" s="87"/>
      <c r="K2554" s="90"/>
      <c r="L2554" s="79"/>
      <c r="R2554" s="90"/>
      <c r="S2554" s="79"/>
      <c r="AF2554" s="88"/>
      <c r="AH2554" s="160"/>
      <c r="AI2554" s="130"/>
      <c r="AN2554" s="70"/>
      <c r="AQ2554" s="153"/>
      <c r="AR2554" s="79"/>
      <c r="AS2554" s="70"/>
    </row>
    <row r="2555" spans="3:45" ht="22.5" customHeight="1" x14ac:dyDescent="0.25">
      <c r="C2555" s="247"/>
      <c r="D2555" s="70"/>
      <c r="H2555" s="87"/>
      <c r="K2555" s="90"/>
      <c r="L2555" s="79"/>
      <c r="R2555" s="90"/>
      <c r="S2555" s="79"/>
      <c r="AF2555" s="88"/>
      <c r="AH2555" s="160"/>
      <c r="AI2555" s="130"/>
      <c r="AN2555" s="70"/>
      <c r="AQ2555" s="153"/>
      <c r="AR2555" s="79"/>
      <c r="AS2555" s="70"/>
    </row>
    <row r="2556" spans="3:45" ht="22.5" customHeight="1" x14ac:dyDescent="0.25">
      <c r="C2556" s="247"/>
      <c r="D2556" s="70"/>
      <c r="H2556" s="87"/>
      <c r="K2556" s="90"/>
      <c r="L2556" s="79"/>
      <c r="R2556" s="90"/>
      <c r="S2556" s="79"/>
      <c r="AF2556" s="88"/>
      <c r="AH2556" s="160"/>
      <c r="AI2556" s="130"/>
      <c r="AN2556" s="70"/>
      <c r="AQ2556" s="153"/>
      <c r="AR2556" s="79"/>
      <c r="AS2556" s="70"/>
    </row>
    <row r="2557" spans="3:45" ht="22.5" customHeight="1" x14ac:dyDescent="0.25">
      <c r="C2557" s="247"/>
      <c r="D2557" s="70"/>
      <c r="H2557" s="87"/>
      <c r="K2557" s="90"/>
      <c r="L2557" s="79"/>
      <c r="R2557" s="90"/>
      <c r="S2557" s="79"/>
      <c r="AF2557" s="88"/>
      <c r="AH2557" s="160"/>
      <c r="AI2557" s="130"/>
      <c r="AN2557" s="70"/>
      <c r="AQ2557" s="153"/>
      <c r="AR2557" s="79"/>
      <c r="AS2557" s="70"/>
    </row>
    <row r="2558" spans="3:45" ht="22.5" customHeight="1" x14ac:dyDescent="0.25">
      <c r="C2558" s="247"/>
      <c r="D2558" s="70"/>
      <c r="H2558" s="87"/>
      <c r="K2558" s="90"/>
      <c r="L2558" s="79"/>
      <c r="R2558" s="90"/>
      <c r="S2558" s="79"/>
      <c r="AF2558" s="88"/>
      <c r="AH2558" s="160"/>
      <c r="AI2558" s="130"/>
      <c r="AN2558" s="70"/>
      <c r="AQ2558" s="153"/>
      <c r="AR2558" s="79"/>
      <c r="AS2558" s="70"/>
    </row>
    <row r="2559" spans="3:45" ht="22.5" customHeight="1" x14ac:dyDescent="0.25">
      <c r="C2559" s="247"/>
      <c r="D2559" s="70"/>
      <c r="H2559" s="87"/>
      <c r="K2559" s="90"/>
      <c r="L2559" s="79"/>
      <c r="R2559" s="90"/>
      <c r="S2559" s="79"/>
      <c r="AF2559" s="88"/>
      <c r="AH2559" s="160"/>
      <c r="AI2559" s="130"/>
      <c r="AN2559" s="70"/>
      <c r="AQ2559" s="153"/>
      <c r="AR2559" s="79"/>
      <c r="AS2559" s="70"/>
    </row>
    <row r="2560" spans="3:45" ht="22.5" customHeight="1" x14ac:dyDescent="0.25">
      <c r="C2560" s="247"/>
      <c r="D2560" s="70"/>
      <c r="H2560" s="87"/>
      <c r="K2560" s="90"/>
      <c r="L2560" s="79"/>
      <c r="R2560" s="90"/>
      <c r="S2560" s="79"/>
      <c r="AF2560" s="88"/>
      <c r="AH2560" s="160"/>
      <c r="AI2560" s="130"/>
      <c r="AN2560" s="70"/>
      <c r="AQ2560" s="153"/>
      <c r="AR2560" s="79"/>
      <c r="AS2560" s="70"/>
    </row>
    <row r="2561" spans="3:45" ht="22.5" customHeight="1" x14ac:dyDescent="0.25">
      <c r="C2561" s="247"/>
      <c r="D2561" s="70"/>
      <c r="H2561" s="87"/>
      <c r="K2561" s="90"/>
      <c r="L2561" s="79"/>
      <c r="R2561" s="90"/>
      <c r="S2561" s="79"/>
      <c r="AF2561" s="88"/>
      <c r="AH2561" s="160"/>
      <c r="AI2561" s="130"/>
      <c r="AN2561" s="70"/>
      <c r="AQ2561" s="153"/>
      <c r="AR2561" s="79"/>
      <c r="AS2561" s="70"/>
    </row>
    <row r="2562" spans="3:45" ht="22.5" customHeight="1" x14ac:dyDescent="0.25">
      <c r="C2562" s="247"/>
      <c r="D2562" s="70"/>
      <c r="H2562" s="87"/>
      <c r="K2562" s="90"/>
      <c r="L2562" s="79"/>
      <c r="R2562" s="90"/>
      <c r="S2562" s="79"/>
      <c r="AF2562" s="88"/>
      <c r="AH2562" s="160"/>
      <c r="AI2562" s="130"/>
      <c r="AN2562" s="70"/>
      <c r="AQ2562" s="153"/>
      <c r="AR2562" s="79"/>
      <c r="AS2562" s="70"/>
    </row>
    <row r="2563" spans="3:45" ht="22.5" customHeight="1" x14ac:dyDescent="0.25">
      <c r="C2563" s="247"/>
      <c r="D2563" s="70"/>
      <c r="H2563" s="87"/>
      <c r="K2563" s="90"/>
      <c r="L2563" s="79"/>
      <c r="R2563" s="90"/>
      <c r="S2563" s="79"/>
      <c r="AF2563" s="88"/>
      <c r="AH2563" s="160"/>
      <c r="AI2563" s="130"/>
      <c r="AN2563" s="70"/>
      <c r="AQ2563" s="153"/>
      <c r="AR2563" s="79"/>
      <c r="AS2563" s="70"/>
    </row>
    <row r="2564" spans="3:45" ht="22.5" customHeight="1" x14ac:dyDescent="0.25">
      <c r="C2564" s="247"/>
      <c r="D2564" s="70"/>
      <c r="H2564" s="87"/>
      <c r="K2564" s="90"/>
      <c r="L2564" s="79"/>
      <c r="R2564" s="90"/>
      <c r="S2564" s="79"/>
      <c r="AF2564" s="88"/>
      <c r="AH2564" s="160"/>
      <c r="AI2564" s="130"/>
      <c r="AN2564" s="70"/>
      <c r="AQ2564" s="153"/>
      <c r="AR2564" s="79"/>
      <c r="AS2564" s="70"/>
    </row>
    <row r="2565" spans="3:45" ht="22.5" customHeight="1" x14ac:dyDescent="0.25">
      <c r="C2565" s="247"/>
      <c r="D2565" s="70"/>
      <c r="H2565" s="87"/>
      <c r="K2565" s="90"/>
      <c r="L2565" s="79"/>
      <c r="R2565" s="90"/>
      <c r="S2565" s="79"/>
      <c r="AF2565" s="88"/>
      <c r="AH2565" s="160"/>
      <c r="AI2565" s="130"/>
      <c r="AN2565" s="70"/>
      <c r="AQ2565" s="153"/>
      <c r="AR2565" s="79"/>
      <c r="AS2565" s="70"/>
    </row>
    <row r="2566" spans="3:45" ht="22.5" customHeight="1" x14ac:dyDescent="0.25">
      <c r="C2566" s="247"/>
      <c r="D2566" s="70"/>
      <c r="H2566" s="87"/>
      <c r="K2566" s="90"/>
      <c r="L2566" s="79"/>
      <c r="R2566" s="90"/>
      <c r="S2566" s="79"/>
      <c r="AF2566" s="88"/>
      <c r="AH2566" s="160"/>
      <c r="AI2566" s="130"/>
      <c r="AN2566" s="70"/>
      <c r="AQ2566" s="153"/>
      <c r="AR2566" s="79"/>
      <c r="AS2566" s="70"/>
    </row>
    <row r="2567" spans="3:45" ht="22.5" customHeight="1" x14ac:dyDescent="0.25">
      <c r="C2567" s="247"/>
      <c r="D2567" s="70"/>
      <c r="H2567" s="87"/>
      <c r="K2567" s="90"/>
      <c r="L2567" s="79"/>
      <c r="R2567" s="90"/>
      <c r="S2567" s="79"/>
      <c r="AF2567" s="88"/>
      <c r="AH2567" s="160"/>
      <c r="AI2567" s="130"/>
      <c r="AN2567" s="70"/>
      <c r="AQ2567" s="153"/>
      <c r="AR2567" s="79"/>
      <c r="AS2567" s="70"/>
    </row>
    <row r="2568" spans="3:45" ht="22.5" customHeight="1" x14ac:dyDescent="0.25">
      <c r="C2568" s="247"/>
      <c r="D2568" s="70"/>
      <c r="H2568" s="87"/>
      <c r="K2568" s="90"/>
      <c r="L2568" s="79"/>
      <c r="R2568" s="90"/>
      <c r="S2568" s="79"/>
      <c r="AF2568" s="88"/>
      <c r="AH2568" s="160"/>
      <c r="AI2568" s="130"/>
      <c r="AN2568" s="70"/>
      <c r="AQ2568" s="153"/>
      <c r="AR2568" s="79"/>
      <c r="AS2568" s="70"/>
    </row>
    <row r="2569" spans="3:45" ht="22.5" customHeight="1" x14ac:dyDescent="0.25">
      <c r="C2569" s="247"/>
      <c r="D2569" s="70"/>
      <c r="H2569" s="87"/>
      <c r="K2569" s="90"/>
      <c r="L2569" s="79"/>
      <c r="R2569" s="90"/>
      <c r="S2569" s="79"/>
      <c r="AF2569" s="88"/>
      <c r="AH2569" s="160"/>
      <c r="AI2569" s="130"/>
      <c r="AN2569" s="70"/>
      <c r="AQ2569" s="153"/>
      <c r="AR2569" s="79"/>
      <c r="AS2569" s="70"/>
    </row>
    <row r="2570" spans="3:45" ht="22.5" customHeight="1" x14ac:dyDescent="0.25">
      <c r="C2570" s="247"/>
      <c r="D2570" s="70"/>
      <c r="H2570" s="87"/>
      <c r="K2570" s="90"/>
      <c r="L2570" s="79"/>
      <c r="R2570" s="90"/>
      <c r="S2570" s="79"/>
      <c r="AF2570" s="88"/>
      <c r="AH2570" s="160"/>
      <c r="AI2570" s="130"/>
      <c r="AN2570" s="70"/>
      <c r="AQ2570" s="153"/>
      <c r="AR2570" s="79"/>
      <c r="AS2570" s="70"/>
    </row>
    <row r="2571" spans="3:45" ht="22.5" customHeight="1" x14ac:dyDescent="0.25">
      <c r="C2571" s="247"/>
      <c r="D2571" s="70"/>
      <c r="H2571" s="87"/>
      <c r="K2571" s="90"/>
      <c r="L2571" s="79"/>
      <c r="R2571" s="90"/>
      <c r="S2571" s="79"/>
      <c r="AF2571" s="88"/>
      <c r="AH2571" s="160"/>
      <c r="AI2571" s="130"/>
      <c r="AN2571" s="70"/>
      <c r="AQ2571" s="153"/>
      <c r="AR2571" s="79"/>
      <c r="AS2571" s="70"/>
    </row>
    <row r="2572" spans="3:45" ht="22.5" customHeight="1" x14ac:dyDescent="0.25">
      <c r="C2572" s="247"/>
      <c r="D2572" s="70"/>
      <c r="H2572" s="87"/>
      <c r="K2572" s="90"/>
      <c r="L2572" s="79"/>
      <c r="R2572" s="90"/>
      <c r="S2572" s="79"/>
      <c r="AF2572" s="88"/>
      <c r="AH2572" s="160"/>
      <c r="AI2572" s="130"/>
      <c r="AN2572" s="70"/>
      <c r="AQ2572" s="153"/>
      <c r="AR2572" s="79"/>
      <c r="AS2572" s="70"/>
    </row>
    <row r="2573" spans="3:45" ht="22.5" customHeight="1" x14ac:dyDescent="0.25">
      <c r="C2573" s="247"/>
      <c r="D2573" s="70"/>
      <c r="H2573" s="87"/>
      <c r="K2573" s="90"/>
      <c r="L2573" s="79"/>
      <c r="R2573" s="90"/>
      <c r="S2573" s="79"/>
      <c r="AF2573" s="88"/>
      <c r="AH2573" s="160"/>
      <c r="AI2573" s="130"/>
      <c r="AN2573" s="70"/>
      <c r="AQ2573" s="153"/>
      <c r="AR2573" s="79"/>
      <c r="AS2573" s="70"/>
    </row>
    <row r="2574" spans="3:45" ht="22.5" customHeight="1" x14ac:dyDescent="0.25">
      <c r="C2574" s="247"/>
      <c r="D2574" s="70"/>
      <c r="H2574" s="87"/>
      <c r="K2574" s="90"/>
      <c r="L2574" s="79"/>
      <c r="R2574" s="90"/>
      <c r="S2574" s="79"/>
      <c r="AF2574" s="88"/>
      <c r="AH2574" s="160"/>
      <c r="AI2574" s="130"/>
      <c r="AN2574" s="70"/>
      <c r="AQ2574" s="153"/>
      <c r="AR2574" s="79"/>
      <c r="AS2574" s="70"/>
    </row>
    <row r="2575" spans="3:45" ht="22.5" customHeight="1" x14ac:dyDescent="0.25">
      <c r="C2575" s="247"/>
      <c r="D2575" s="70"/>
      <c r="H2575" s="87"/>
      <c r="K2575" s="90"/>
      <c r="L2575" s="79"/>
      <c r="R2575" s="90"/>
      <c r="S2575" s="79"/>
      <c r="AF2575" s="88"/>
      <c r="AH2575" s="160"/>
      <c r="AI2575" s="130"/>
      <c r="AN2575" s="70"/>
      <c r="AQ2575" s="153"/>
      <c r="AR2575" s="79"/>
      <c r="AS2575" s="70"/>
    </row>
    <row r="2576" spans="3:45" ht="22.5" customHeight="1" x14ac:dyDescent="0.25">
      <c r="C2576" s="247"/>
      <c r="D2576" s="70"/>
      <c r="H2576" s="87"/>
      <c r="K2576" s="90"/>
      <c r="L2576" s="79"/>
      <c r="R2576" s="90"/>
      <c r="S2576" s="79"/>
      <c r="AF2576" s="88"/>
      <c r="AH2576" s="160"/>
      <c r="AI2576" s="130"/>
      <c r="AN2576" s="70"/>
      <c r="AQ2576" s="153"/>
      <c r="AR2576" s="79"/>
      <c r="AS2576" s="70"/>
    </row>
    <row r="2577" spans="3:45" ht="22.5" customHeight="1" x14ac:dyDescent="0.25">
      <c r="C2577" s="247"/>
      <c r="D2577" s="70"/>
      <c r="H2577" s="87"/>
      <c r="K2577" s="90"/>
      <c r="L2577" s="79"/>
      <c r="R2577" s="90"/>
      <c r="S2577" s="79"/>
      <c r="AF2577" s="88"/>
      <c r="AH2577" s="160"/>
      <c r="AI2577" s="130"/>
      <c r="AN2577" s="70"/>
      <c r="AQ2577" s="153"/>
      <c r="AR2577" s="79"/>
      <c r="AS2577" s="70"/>
    </row>
    <row r="2578" spans="3:45" ht="22.5" customHeight="1" x14ac:dyDescent="0.25">
      <c r="C2578" s="247"/>
      <c r="D2578" s="70"/>
      <c r="H2578" s="87"/>
      <c r="K2578" s="90"/>
      <c r="L2578" s="79"/>
      <c r="R2578" s="90"/>
      <c r="S2578" s="79"/>
      <c r="AF2578" s="88"/>
      <c r="AH2578" s="160"/>
      <c r="AI2578" s="130"/>
      <c r="AN2578" s="70"/>
      <c r="AQ2578" s="153"/>
      <c r="AR2578" s="79"/>
      <c r="AS2578" s="70"/>
    </row>
    <row r="2579" spans="3:45" ht="22.5" customHeight="1" x14ac:dyDescent="0.25">
      <c r="C2579" s="247"/>
      <c r="D2579" s="70"/>
      <c r="H2579" s="87"/>
      <c r="K2579" s="90"/>
      <c r="L2579" s="79"/>
      <c r="R2579" s="90"/>
      <c r="S2579" s="79"/>
      <c r="AF2579" s="88"/>
      <c r="AH2579" s="160"/>
      <c r="AI2579" s="130"/>
      <c r="AN2579" s="70"/>
      <c r="AQ2579" s="153"/>
      <c r="AR2579" s="79"/>
      <c r="AS2579" s="70"/>
    </row>
    <row r="2580" spans="3:45" ht="22.5" customHeight="1" x14ac:dyDescent="0.25">
      <c r="C2580" s="247"/>
      <c r="D2580" s="70"/>
      <c r="H2580" s="87"/>
      <c r="K2580" s="90"/>
      <c r="L2580" s="79"/>
      <c r="R2580" s="90"/>
      <c r="S2580" s="79"/>
      <c r="AF2580" s="88"/>
      <c r="AH2580" s="160"/>
      <c r="AI2580" s="130"/>
      <c r="AN2580" s="70"/>
      <c r="AQ2580" s="153"/>
      <c r="AR2580" s="79"/>
      <c r="AS2580" s="70"/>
    </row>
    <row r="2581" spans="3:45" ht="22.5" customHeight="1" x14ac:dyDescent="0.25">
      <c r="C2581" s="247"/>
      <c r="D2581" s="70"/>
      <c r="H2581" s="87"/>
      <c r="K2581" s="90"/>
      <c r="L2581" s="79"/>
      <c r="R2581" s="90"/>
      <c r="S2581" s="79"/>
      <c r="AF2581" s="88"/>
      <c r="AH2581" s="160"/>
      <c r="AI2581" s="130"/>
      <c r="AN2581" s="70"/>
      <c r="AQ2581" s="153"/>
      <c r="AR2581" s="79"/>
      <c r="AS2581" s="70"/>
    </row>
    <row r="2582" spans="3:45" ht="22.5" customHeight="1" x14ac:dyDescent="0.25">
      <c r="C2582" s="247"/>
      <c r="D2582" s="70"/>
      <c r="H2582" s="87"/>
      <c r="K2582" s="90"/>
      <c r="L2582" s="79"/>
      <c r="R2582" s="90"/>
      <c r="S2582" s="79"/>
      <c r="AF2582" s="88"/>
      <c r="AH2582" s="160"/>
      <c r="AI2582" s="130"/>
      <c r="AN2582" s="70"/>
      <c r="AQ2582" s="153"/>
      <c r="AR2582" s="79"/>
      <c r="AS2582" s="70"/>
    </row>
    <row r="2583" spans="3:45" ht="22.5" customHeight="1" x14ac:dyDescent="0.25">
      <c r="C2583" s="247"/>
      <c r="D2583" s="70"/>
      <c r="H2583" s="87"/>
      <c r="K2583" s="90"/>
      <c r="L2583" s="79"/>
      <c r="R2583" s="90"/>
      <c r="S2583" s="79"/>
      <c r="AF2583" s="88"/>
      <c r="AH2583" s="160"/>
      <c r="AI2583" s="130"/>
      <c r="AN2583" s="70"/>
      <c r="AQ2583" s="153"/>
      <c r="AR2583" s="79"/>
      <c r="AS2583" s="70"/>
    </row>
    <row r="2584" spans="3:45" ht="22.5" customHeight="1" x14ac:dyDescent="0.25">
      <c r="C2584" s="247"/>
      <c r="D2584" s="70"/>
      <c r="H2584" s="87"/>
      <c r="K2584" s="90"/>
      <c r="L2584" s="79"/>
      <c r="R2584" s="90"/>
      <c r="S2584" s="79"/>
      <c r="AF2584" s="88"/>
      <c r="AH2584" s="160"/>
      <c r="AI2584" s="130"/>
      <c r="AN2584" s="70"/>
      <c r="AQ2584" s="153"/>
      <c r="AR2584" s="79"/>
      <c r="AS2584" s="70"/>
    </row>
    <row r="2585" spans="3:45" ht="22.5" customHeight="1" x14ac:dyDescent="0.25">
      <c r="C2585" s="247"/>
      <c r="D2585" s="70"/>
      <c r="H2585" s="87"/>
      <c r="K2585" s="90"/>
      <c r="L2585" s="79"/>
      <c r="R2585" s="90"/>
      <c r="S2585" s="79"/>
      <c r="AF2585" s="88"/>
      <c r="AH2585" s="160"/>
      <c r="AI2585" s="130"/>
      <c r="AN2585" s="70"/>
      <c r="AQ2585" s="153"/>
      <c r="AR2585" s="79"/>
      <c r="AS2585" s="70"/>
    </row>
    <row r="2586" spans="3:45" ht="22.5" customHeight="1" x14ac:dyDescent="0.25">
      <c r="C2586" s="247"/>
      <c r="D2586" s="70"/>
      <c r="H2586" s="87"/>
      <c r="K2586" s="90"/>
      <c r="L2586" s="79"/>
      <c r="R2586" s="90"/>
      <c r="S2586" s="79"/>
      <c r="AF2586" s="88"/>
      <c r="AH2586" s="160"/>
      <c r="AI2586" s="130"/>
      <c r="AN2586" s="70"/>
      <c r="AQ2586" s="153"/>
      <c r="AR2586" s="79"/>
      <c r="AS2586" s="70"/>
    </row>
    <row r="2587" spans="3:45" ht="22.5" customHeight="1" x14ac:dyDescent="0.25">
      <c r="C2587" s="247"/>
      <c r="D2587" s="70"/>
      <c r="H2587" s="87"/>
      <c r="K2587" s="90"/>
      <c r="L2587" s="79"/>
      <c r="R2587" s="90"/>
      <c r="S2587" s="79"/>
      <c r="AF2587" s="88"/>
      <c r="AH2587" s="160"/>
      <c r="AI2587" s="130"/>
      <c r="AN2587" s="70"/>
      <c r="AQ2587" s="153"/>
      <c r="AR2587" s="79"/>
      <c r="AS2587" s="70"/>
    </row>
    <row r="2588" spans="3:45" ht="22.5" customHeight="1" x14ac:dyDescent="0.25">
      <c r="C2588" s="247"/>
      <c r="D2588" s="70"/>
      <c r="H2588" s="87"/>
      <c r="K2588" s="90"/>
      <c r="L2588" s="79"/>
      <c r="R2588" s="90"/>
      <c r="S2588" s="79"/>
      <c r="AF2588" s="88"/>
      <c r="AH2588" s="160"/>
      <c r="AI2588" s="130"/>
      <c r="AN2588" s="70"/>
      <c r="AQ2588" s="153"/>
      <c r="AR2588" s="79"/>
      <c r="AS2588" s="70"/>
    </row>
    <row r="2589" spans="3:45" ht="22.5" customHeight="1" x14ac:dyDescent="0.25">
      <c r="C2589" s="247"/>
      <c r="D2589" s="70"/>
      <c r="H2589" s="87"/>
      <c r="K2589" s="90"/>
      <c r="L2589" s="79"/>
      <c r="R2589" s="90"/>
      <c r="S2589" s="79"/>
      <c r="AF2589" s="88"/>
      <c r="AH2589" s="160"/>
      <c r="AI2589" s="130"/>
      <c r="AN2589" s="70"/>
      <c r="AQ2589" s="153"/>
      <c r="AR2589" s="79"/>
      <c r="AS2589" s="70"/>
    </row>
    <row r="2590" spans="3:45" ht="22.5" customHeight="1" x14ac:dyDescent="0.25">
      <c r="C2590" s="247"/>
      <c r="D2590" s="70"/>
      <c r="H2590" s="87"/>
      <c r="K2590" s="90"/>
      <c r="L2590" s="79"/>
      <c r="R2590" s="90"/>
      <c r="S2590" s="79"/>
      <c r="AF2590" s="88"/>
      <c r="AH2590" s="160"/>
      <c r="AI2590" s="130"/>
      <c r="AN2590" s="70"/>
      <c r="AQ2590" s="153"/>
      <c r="AR2590" s="79"/>
      <c r="AS2590" s="70"/>
    </row>
    <row r="2591" spans="3:45" ht="22.5" customHeight="1" x14ac:dyDescent="0.25">
      <c r="C2591" s="247"/>
      <c r="D2591" s="70"/>
      <c r="H2591" s="87"/>
      <c r="K2591" s="90"/>
      <c r="L2591" s="79"/>
      <c r="R2591" s="90"/>
      <c r="S2591" s="79"/>
      <c r="AF2591" s="88"/>
      <c r="AH2591" s="160"/>
      <c r="AI2591" s="130"/>
      <c r="AN2591" s="70"/>
      <c r="AQ2591" s="153"/>
      <c r="AR2591" s="79"/>
      <c r="AS2591" s="70"/>
    </row>
    <row r="2592" spans="3:45" ht="22.5" customHeight="1" x14ac:dyDescent="0.25">
      <c r="C2592" s="247"/>
      <c r="D2592" s="70"/>
      <c r="H2592" s="87"/>
      <c r="K2592" s="90"/>
      <c r="L2592" s="79"/>
      <c r="R2592" s="90"/>
      <c r="S2592" s="79"/>
      <c r="AF2592" s="88"/>
      <c r="AH2592" s="160"/>
      <c r="AI2592" s="130"/>
      <c r="AN2592" s="70"/>
      <c r="AQ2592" s="153"/>
      <c r="AR2592" s="79"/>
      <c r="AS2592" s="70"/>
    </row>
    <row r="2593" spans="3:45" ht="22.5" customHeight="1" x14ac:dyDescent="0.25">
      <c r="C2593" s="247"/>
      <c r="D2593" s="70"/>
      <c r="H2593" s="87"/>
      <c r="K2593" s="90"/>
      <c r="L2593" s="79"/>
      <c r="R2593" s="90"/>
      <c r="S2593" s="79"/>
      <c r="AF2593" s="88"/>
      <c r="AH2593" s="160"/>
      <c r="AI2593" s="130"/>
      <c r="AN2593" s="70"/>
      <c r="AQ2593" s="153"/>
      <c r="AR2593" s="79"/>
      <c r="AS2593" s="70"/>
    </row>
    <row r="2594" spans="3:45" ht="22.5" customHeight="1" x14ac:dyDescent="0.25">
      <c r="C2594" s="247"/>
      <c r="D2594" s="70"/>
      <c r="H2594" s="87"/>
      <c r="K2594" s="90"/>
      <c r="L2594" s="79"/>
      <c r="R2594" s="90"/>
      <c r="S2594" s="79"/>
      <c r="AF2594" s="88"/>
      <c r="AH2594" s="160"/>
      <c r="AI2594" s="130"/>
      <c r="AN2594" s="70"/>
      <c r="AQ2594" s="153"/>
      <c r="AR2594" s="79"/>
      <c r="AS2594" s="70"/>
    </row>
    <row r="2595" spans="3:45" ht="22.5" customHeight="1" x14ac:dyDescent="0.25">
      <c r="C2595" s="247"/>
      <c r="D2595" s="70"/>
      <c r="H2595" s="87"/>
      <c r="K2595" s="90"/>
      <c r="L2595" s="79"/>
      <c r="R2595" s="90"/>
      <c r="S2595" s="79"/>
      <c r="AF2595" s="88"/>
      <c r="AH2595" s="160"/>
      <c r="AI2595" s="130"/>
      <c r="AN2595" s="70"/>
      <c r="AQ2595" s="153"/>
      <c r="AR2595" s="79"/>
      <c r="AS2595" s="70"/>
    </row>
    <row r="2596" spans="3:45" ht="22.5" customHeight="1" x14ac:dyDescent="0.25">
      <c r="C2596" s="247"/>
      <c r="D2596" s="70"/>
      <c r="H2596" s="87"/>
      <c r="K2596" s="90"/>
      <c r="L2596" s="79"/>
      <c r="R2596" s="90"/>
      <c r="S2596" s="79"/>
      <c r="AF2596" s="88"/>
      <c r="AH2596" s="160"/>
      <c r="AI2596" s="130"/>
      <c r="AN2596" s="70"/>
      <c r="AQ2596" s="153"/>
      <c r="AR2596" s="79"/>
      <c r="AS2596" s="70"/>
    </row>
    <row r="2597" spans="3:45" ht="22.5" customHeight="1" x14ac:dyDescent="0.25">
      <c r="C2597" s="247"/>
      <c r="D2597" s="70"/>
      <c r="H2597" s="87"/>
      <c r="K2597" s="90"/>
      <c r="L2597" s="79"/>
      <c r="R2597" s="90"/>
      <c r="S2597" s="79"/>
      <c r="AF2597" s="88"/>
      <c r="AH2597" s="160"/>
      <c r="AI2597" s="130"/>
      <c r="AN2597" s="70"/>
      <c r="AQ2597" s="153"/>
      <c r="AR2597" s="79"/>
      <c r="AS2597" s="70"/>
    </row>
    <row r="2598" spans="3:45" ht="22.5" customHeight="1" x14ac:dyDescent="0.25">
      <c r="C2598" s="247"/>
      <c r="D2598" s="70"/>
      <c r="H2598" s="87"/>
      <c r="K2598" s="90"/>
      <c r="L2598" s="79"/>
      <c r="R2598" s="90"/>
      <c r="S2598" s="79"/>
      <c r="AF2598" s="88"/>
      <c r="AH2598" s="160"/>
      <c r="AI2598" s="130"/>
      <c r="AN2598" s="70"/>
      <c r="AQ2598" s="153"/>
      <c r="AR2598" s="79"/>
      <c r="AS2598" s="70"/>
    </row>
    <row r="2599" spans="3:45" ht="22.5" customHeight="1" x14ac:dyDescent="0.25">
      <c r="C2599" s="247"/>
      <c r="D2599" s="70"/>
      <c r="H2599" s="87"/>
      <c r="K2599" s="90"/>
      <c r="L2599" s="79"/>
      <c r="R2599" s="90"/>
      <c r="S2599" s="79"/>
      <c r="AF2599" s="88"/>
      <c r="AH2599" s="160"/>
      <c r="AI2599" s="130"/>
      <c r="AN2599" s="70"/>
      <c r="AQ2599" s="153"/>
      <c r="AR2599" s="79"/>
      <c r="AS2599" s="70"/>
    </row>
    <row r="2600" spans="3:45" ht="22.5" customHeight="1" x14ac:dyDescent="0.25">
      <c r="C2600" s="247"/>
      <c r="D2600" s="70"/>
      <c r="H2600" s="87"/>
      <c r="K2600" s="90"/>
      <c r="L2600" s="79"/>
      <c r="R2600" s="90"/>
      <c r="S2600" s="79"/>
      <c r="AF2600" s="88"/>
      <c r="AH2600" s="160"/>
      <c r="AI2600" s="130"/>
      <c r="AN2600" s="70"/>
      <c r="AQ2600" s="153"/>
      <c r="AR2600" s="79"/>
      <c r="AS2600" s="70"/>
    </row>
    <row r="2601" spans="3:45" ht="22.5" customHeight="1" x14ac:dyDescent="0.25">
      <c r="C2601" s="247"/>
      <c r="D2601" s="70"/>
      <c r="H2601" s="87"/>
      <c r="K2601" s="90"/>
      <c r="L2601" s="79"/>
      <c r="R2601" s="90"/>
      <c r="S2601" s="79"/>
      <c r="AF2601" s="88"/>
      <c r="AH2601" s="160"/>
      <c r="AI2601" s="130"/>
      <c r="AN2601" s="70"/>
      <c r="AQ2601" s="153"/>
      <c r="AR2601" s="79"/>
      <c r="AS2601" s="70"/>
    </row>
    <row r="2602" spans="3:45" ht="22.5" customHeight="1" x14ac:dyDescent="0.25">
      <c r="C2602" s="247"/>
      <c r="D2602" s="70"/>
      <c r="H2602" s="87"/>
      <c r="K2602" s="90"/>
      <c r="L2602" s="79"/>
      <c r="R2602" s="90"/>
      <c r="S2602" s="79"/>
      <c r="AF2602" s="88"/>
      <c r="AH2602" s="160"/>
      <c r="AI2602" s="130"/>
      <c r="AN2602" s="70"/>
      <c r="AQ2602" s="153"/>
      <c r="AR2602" s="79"/>
      <c r="AS2602" s="70"/>
    </row>
    <row r="2603" spans="3:45" ht="22.5" customHeight="1" x14ac:dyDescent="0.25">
      <c r="C2603" s="247"/>
      <c r="D2603" s="70"/>
      <c r="H2603" s="87"/>
      <c r="K2603" s="90"/>
      <c r="L2603" s="79"/>
      <c r="R2603" s="90"/>
      <c r="S2603" s="79"/>
      <c r="AF2603" s="88"/>
      <c r="AH2603" s="160"/>
      <c r="AI2603" s="130"/>
      <c r="AN2603" s="70"/>
      <c r="AQ2603" s="153"/>
      <c r="AR2603" s="79"/>
      <c r="AS2603" s="70"/>
    </row>
    <row r="2604" spans="3:45" ht="22.5" customHeight="1" x14ac:dyDescent="0.25">
      <c r="C2604" s="247"/>
      <c r="D2604" s="70"/>
      <c r="H2604" s="87"/>
      <c r="K2604" s="90"/>
      <c r="L2604" s="79"/>
      <c r="R2604" s="90"/>
      <c r="S2604" s="79"/>
      <c r="AF2604" s="88"/>
      <c r="AH2604" s="160"/>
      <c r="AI2604" s="130"/>
      <c r="AN2604" s="70"/>
      <c r="AQ2604" s="153"/>
      <c r="AR2604" s="79"/>
      <c r="AS2604" s="70"/>
    </row>
    <row r="2605" spans="3:45" ht="22.5" customHeight="1" x14ac:dyDescent="0.25">
      <c r="C2605" s="247"/>
      <c r="D2605" s="70"/>
      <c r="H2605" s="87"/>
      <c r="K2605" s="90"/>
      <c r="L2605" s="79"/>
      <c r="R2605" s="90"/>
      <c r="S2605" s="79"/>
      <c r="AF2605" s="88"/>
      <c r="AH2605" s="160"/>
      <c r="AI2605" s="130"/>
      <c r="AN2605" s="70"/>
      <c r="AQ2605" s="153"/>
      <c r="AR2605" s="79"/>
      <c r="AS2605" s="70"/>
    </row>
    <row r="2606" spans="3:45" ht="22.5" customHeight="1" x14ac:dyDescent="0.25">
      <c r="C2606" s="247"/>
      <c r="D2606" s="70"/>
      <c r="H2606" s="87"/>
      <c r="K2606" s="90"/>
      <c r="L2606" s="79"/>
      <c r="R2606" s="90"/>
      <c r="S2606" s="79"/>
      <c r="AF2606" s="88"/>
      <c r="AH2606" s="160"/>
      <c r="AI2606" s="130"/>
      <c r="AN2606" s="70"/>
      <c r="AQ2606" s="153"/>
      <c r="AR2606" s="79"/>
      <c r="AS2606" s="70"/>
    </row>
    <row r="2607" spans="3:45" ht="22.5" customHeight="1" x14ac:dyDescent="0.25">
      <c r="C2607" s="247"/>
      <c r="D2607" s="70"/>
      <c r="H2607" s="87"/>
      <c r="K2607" s="90"/>
      <c r="L2607" s="79"/>
      <c r="R2607" s="90"/>
      <c r="S2607" s="79"/>
      <c r="AF2607" s="88"/>
      <c r="AH2607" s="160"/>
      <c r="AI2607" s="130"/>
      <c r="AN2607" s="70"/>
      <c r="AQ2607" s="153"/>
      <c r="AR2607" s="79"/>
      <c r="AS2607" s="70"/>
    </row>
    <row r="2608" spans="3:45" ht="22.5" customHeight="1" x14ac:dyDescent="0.25">
      <c r="C2608" s="247"/>
      <c r="D2608" s="70"/>
      <c r="H2608" s="87"/>
      <c r="K2608" s="90"/>
      <c r="L2608" s="79"/>
      <c r="R2608" s="90"/>
      <c r="S2608" s="79"/>
      <c r="AF2608" s="88"/>
      <c r="AH2608" s="160"/>
      <c r="AI2608" s="130"/>
      <c r="AN2608" s="70"/>
      <c r="AQ2608" s="153"/>
      <c r="AR2608" s="79"/>
      <c r="AS2608" s="70"/>
    </row>
    <row r="2609" spans="3:45" ht="22.5" customHeight="1" x14ac:dyDescent="0.25">
      <c r="C2609" s="247"/>
      <c r="D2609" s="70"/>
      <c r="H2609" s="87"/>
      <c r="K2609" s="90"/>
      <c r="L2609" s="79"/>
      <c r="R2609" s="90"/>
      <c r="S2609" s="79"/>
      <c r="AF2609" s="88"/>
      <c r="AH2609" s="160"/>
      <c r="AI2609" s="130"/>
      <c r="AN2609" s="70"/>
      <c r="AQ2609" s="153"/>
      <c r="AR2609" s="79"/>
      <c r="AS2609" s="70"/>
    </row>
    <row r="2610" spans="3:45" ht="22.5" customHeight="1" x14ac:dyDescent="0.25">
      <c r="C2610" s="247"/>
      <c r="D2610" s="70"/>
      <c r="H2610" s="87"/>
      <c r="K2610" s="90"/>
      <c r="L2610" s="79"/>
      <c r="R2610" s="90"/>
      <c r="S2610" s="79"/>
      <c r="AF2610" s="88"/>
      <c r="AH2610" s="160"/>
      <c r="AI2610" s="130"/>
      <c r="AN2610" s="70"/>
      <c r="AQ2610" s="153"/>
      <c r="AR2610" s="79"/>
      <c r="AS2610" s="70"/>
    </row>
    <row r="2611" spans="3:45" ht="22.5" customHeight="1" x14ac:dyDescent="0.25">
      <c r="C2611" s="247"/>
      <c r="D2611" s="70"/>
      <c r="H2611" s="87"/>
      <c r="K2611" s="90"/>
      <c r="L2611" s="79"/>
      <c r="R2611" s="90"/>
      <c r="S2611" s="79"/>
      <c r="AF2611" s="88"/>
      <c r="AH2611" s="160"/>
      <c r="AI2611" s="130"/>
      <c r="AN2611" s="70"/>
      <c r="AQ2611" s="153"/>
      <c r="AR2611" s="79"/>
      <c r="AS2611" s="70"/>
    </row>
    <row r="2612" spans="3:45" ht="22.5" customHeight="1" x14ac:dyDescent="0.25">
      <c r="C2612" s="247"/>
      <c r="D2612" s="70"/>
      <c r="H2612" s="87"/>
      <c r="K2612" s="90"/>
      <c r="L2612" s="79"/>
      <c r="R2612" s="90"/>
      <c r="S2612" s="79"/>
      <c r="AF2612" s="88"/>
      <c r="AH2612" s="160"/>
      <c r="AI2612" s="130"/>
      <c r="AN2612" s="70"/>
      <c r="AQ2612" s="153"/>
      <c r="AR2612" s="79"/>
      <c r="AS2612" s="70"/>
    </row>
    <row r="2613" spans="3:45" ht="22.5" customHeight="1" x14ac:dyDescent="0.25">
      <c r="C2613" s="247"/>
      <c r="D2613" s="70"/>
      <c r="H2613" s="87"/>
      <c r="K2613" s="90"/>
      <c r="L2613" s="79"/>
      <c r="R2613" s="90"/>
      <c r="S2613" s="79"/>
      <c r="AF2613" s="88"/>
      <c r="AH2613" s="160"/>
      <c r="AI2613" s="130"/>
      <c r="AN2613" s="70"/>
      <c r="AQ2613" s="153"/>
      <c r="AR2613" s="79"/>
      <c r="AS2613" s="70"/>
    </row>
    <row r="2614" spans="3:45" ht="22.5" customHeight="1" x14ac:dyDescent="0.25">
      <c r="C2614" s="247"/>
      <c r="D2614" s="70"/>
      <c r="H2614" s="87"/>
      <c r="K2614" s="90"/>
      <c r="L2614" s="79"/>
      <c r="R2614" s="90"/>
      <c r="S2614" s="79"/>
      <c r="AF2614" s="88"/>
      <c r="AH2614" s="160"/>
      <c r="AI2614" s="130"/>
      <c r="AN2614" s="70"/>
      <c r="AQ2614" s="153"/>
      <c r="AR2614" s="79"/>
      <c r="AS2614" s="70"/>
    </row>
    <row r="2615" spans="3:45" ht="22.5" customHeight="1" x14ac:dyDescent="0.25">
      <c r="C2615" s="247"/>
      <c r="D2615" s="70"/>
      <c r="H2615" s="87"/>
      <c r="K2615" s="90"/>
      <c r="L2615" s="79"/>
      <c r="R2615" s="90"/>
      <c r="S2615" s="79"/>
      <c r="AF2615" s="88"/>
      <c r="AH2615" s="160"/>
      <c r="AI2615" s="130"/>
      <c r="AN2615" s="70"/>
      <c r="AQ2615" s="153"/>
      <c r="AR2615" s="79"/>
      <c r="AS2615" s="70"/>
    </row>
    <row r="2616" spans="3:45" ht="22.5" customHeight="1" x14ac:dyDescent="0.25">
      <c r="C2616" s="247"/>
      <c r="D2616" s="70"/>
      <c r="H2616" s="87"/>
      <c r="K2616" s="90"/>
      <c r="L2616" s="79"/>
      <c r="R2616" s="90"/>
      <c r="S2616" s="79"/>
      <c r="AF2616" s="88"/>
      <c r="AH2616" s="160"/>
      <c r="AI2616" s="130"/>
      <c r="AN2616" s="70"/>
      <c r="AQ2616" s="153"/>
      <c r="AR2616" s="79"/>
      <c r="AS2616" s="70"/>
    </row>
    <row r="2617" spans="3:45" ht="22.5" customHeight="1" x14ac:dyDescent="0.25">
      <c r="C2617" s="247"/>
      <c r="D2617" s="70"/>
      <c r="H2617" s="87"/>
      <c r="K2617" s="90"/>
      <c r="L2617" s="79"/>
      <c r="R2617" s="90"/>
      <c r="S2617" s="79"/>
      <c r="AF2617" s="88"/>
      <c r="AH2617" s="160"/>
      <c r="AI2617" s="130"/>
      <c r="AN2617" s="70"/>
      <c r="AQ2617" s="153"/>
      <c r="AR2617" s="79"/>
      <c r="AS2617" s="70"/>
    </row>
    <row r="2618" spans="3:45" ht="22.5" customHeight="1" x14ac:dyDescent="0.25">
      <c r="C2618" s="247"/>
      <c r="D2618" s="70"/>
      <c r="H2618" s="87"/>
      <c r="K2618" s="90"/>
      <c r="L2618" s="79"/>
      <c r="R2618" s="90"/>
      <c r="S2618" s="79"/>
      <c r="AF2618" s="88"/>
      <c r="AH2618" s="160"/>
      <c r="AI2618" s="130"/>
      <c r="AN2618" s="70"/>
      <c r="AQ2618" s="153"/>
      <c r="AR2618" s="79"/>
      <c r="AS2618" s="70"/>
    </row>
    <row r="2619" spans="3:45" ht="22.5" customHeight="1" x14ac:dyDescent="0.25">
      <c r="C2619" s="247"/>
      <c r="D2619" s="70"/>
      <c r="H2619" s="87"/>
      <c r="K2619" s="90"/>
      <c r="L2619" s="79"/>
      <c r="R2619" s="90"/>
      <c r="S2619" s="79"/>
      <c r="AF2619" s="88"/>
      <c r="AH2619" s="160"/>
      <c r="AI2619" s="130"/>
      <c r="AN2619" s="70"/>
      <c r="AQ2619" s="153"/>
      <c r="AR2619" s="79"/>
      <c r="AS2619" s="70"/>
    </row>
    <row r="2620" spans="3:45" ht="22.5" customHeight="1" x14ac:dyDescent="0.25">
      <c r="C2620" s="247"/>
      <c r="D2620" s="70"/>
      <c r="H2620" s="87"/>
      <c r="K2620" s="90"/>
      <c r="L2620" s="79"/>
      <c r="R2620" s="90"/>
      <c r="S2620" s="79"/>
      <c r="AF2620" s="88"/>
      <c r="AH2620" s="160"/>
      <c r="AI2620" s="130"/>
      <c r="AN2620" s="70"/>
      <c r="AQ2620" s="153"/>
      <c r="AR2620" s="79"/>
      <c r="AS2620" s="70"/>
    </row>
    <row r="2621" spans="3:45" ht="22.5" customHeight="1" x14ac:dyDescent="0.25">
      <c r="C2621" s="247"/>
      <c r="D2621" s="70"/>
      <c r="H2621" s="87"/>
      <c r="K2621" s="90"/>
      <c r="L2621" s="79"/>
      <c r="R2621" s="90"/>
      <c r="S2621" s="79"/>
      <c r="AF2621" s="88"/>
      <c r="AH2621" s="160"/>
      <c r="AI2621" s="130"/>
      <c r="AN2621" s="70"/>
      <c r="AQ2621" s="153"/>
      <c r="AR2621" s="79"/>
      <c r="AS2621" s="70"/>
    </row>
    <row r="2622" spans="3:45" ht="22.5" customHeight="1" x14ac:dyDescent="0.25">
      <c r="C2622" s="247"/>
      <c r="D2622" s="70"/>
      <c r="H2622" s="87"/>
      <c r="K2622" s="90"/>
      <c r="L2622" s="79"/>
      <c r="R2622" s="90"/>
      <c r="S2622" s="79"/>
      <c r="AF2622" s="88"/>
      <c r="AH2622" s="160"/>
      <c r="AI2622" s="130"/>
      <c r="AN2622" s="70"/>
      <c r="AQ2622" s="153"/>
      <c r="AR2622" s="79"/>
      <c r="AS2622" s="70"/>
    </row>
    <row r="2623" spans="3:45" ht="22.5" customHeight="1" x14ac:dyDescent="0.25">
      <c r="C2623" s="247"/>
      <c r="D2623" s="70"/>
      <c r="H2623" s="87"/>
      <c r="K2623" s="90"/>
      <c r="L2623" s="79"/>
      <c r="R2623" s="90"/>
      <c r="S2623" s="79"/>
      <c r="AF2623" s="88"/>
      <c r="AH2623" s="160"/>
      <c r="AI2623" s="130"/>
      <c r="AN2623" s="70"/>
      <c r="AQ2623" s="153"/>
      <c r="AR2623" s="79"/>
      <c r="AS2623" s="70"/>
    </row>
    <row r="2624" spans="3:45" ht="22.5" customHeight="1" x14ac:dyDescent="0.25">
      <c r="C2624" s="247"/>
      <c r="D2624" s="70"/>
      <c r="H2624" s="87"/>
      <c r="K2624" s="90"/>
      <c r="L2624" s="79"/>
      <c r="R2624" s="90"/>
      <c r="S2624" s="79"/>
      <c r="AF2624" s="88"/>
      <c r="AH2624" s="160"/>
      <c r="AI2624" s="130"/>
      <c r="AN2624" s="70"/>
      <c r="AQ2624" s="153"/>
      <c r="AR2624" s="79"/>
      <c r="AS2624" s="70"/>
    </row>
    <row r="2625" spans="3:45" ht="22.5" customHeight="1" x14ac:dyDescent="0.25">
      <c r="C2625" s="247"/>
      <c r="D2625" s="70"/>
      <c r="H2625" s="87"/>
      <c r="K2625" s="90"/>
      <c r="L2625" s="79"/>
      <c r="R2625" s="90"/>
      <c r="S2625" s="79"/>
      <c r="AF2625" s="88"/>
      <c r="AH2625" s="160"/>
      <c r="AI2625" s="130"/>
      <c r="AN2625" s="70"/>
      <c r="AQ2625" s="153"/>
      <c r="AR2625" s="79"/>
      <c r="AS2625" s="70"/>
    </row>
    <row r="2626" spans="3:45" ht="22.5" customHeight="1" x14ac:dyDescent="0.25">
      <c r="C2626" s="247"/>
      <c r="D2626" s="70"/>
      <c r="H2626" s="87"/>
      <c r="K2626" s="90"/>
      <c r="L2626" s="79"/>
      <c r="R2626" s="90"/>
      <c r="S2626" s="79"/>
      <c r="AF2626" s="88"/>
      <c r="AH2626" s="160"/>
      <c r="AI2626" s="130"/>
      <c r="AN2626" s="70"/>
      <c r="AQ2626" s="153"/>
      <c r="AR2626" s="79"/>
      <c r="AS2626" s="70"/>
    </row>
    <row r="2627" spans="3:45" ht="22.5" customHeight="1" x14ac:dyDescent="0.25">
      <c r="C2627" s="247"/>
      <c r="D2627" s="70"/>
      <c r="H2627" s="87"/>
      <c r="K2627" s="90"/>
      <c r="L2627" s="79"/>
      <c r="R2627" s="90"/>
      <c r="S2627" s="79"/>
      <c r="AF2627" s="88"/>
      <c r="AH2627" s="160"/>
      <c r="AI2627" s="130"/>
      <c r="AN2627" s="70"/>
      <c r="AQ2627" s="153"/>
      <c r="AR2627" s="79"/>
      <c r="AS2627" s="70"/>
    </row>
    <row r="2628" spans="3:45" ht="22.5" customHeight="1" x14ac:dyDescent="0.25">
      <c r="C2628" s="247"/>
      <c r="D2628" s="70"/>
      <c r="H2628" s="87"/>
      <c r="K2628" s="90"/>
      <c r="L2628" s="79"/>
      <c r="R2628" s="90"/>
      <c r="S2628" s="79"/>
      <c r="AF2628" s="88"/>
      <c r="AH2628" s="160"/>
      <c r="AI2628" s="130"/>
      <c r="AN2628" s="70"/>
      <c r="AQ2628" s="153"/>
      <c r="AR2628" s="79"/>
      <c r="AS2628" s="70"/>
    </row>
    <row r="2629" spans="3:45" ht="22.5" customHeight="1" x14ac:dyDescent="0.25">
      <c r="C2629" s="247"/>
      <c r="D2629" s="70"/>
      <c r="H2629" s="87"/>
      <c r="K2629" s="90"/>
      <c r="L2629" s="79"/>
      <c r="R2629" s="90"/>
      <c r="S2629" s="79"/>
      <c r="AF2629" s="88"/>
      <c r="AH2629" s="160"/>
      <c r="AI2629" s="130"/>
      <c r="AN2629" s="70"/>
      <c r="AQ2629" s="153"/>
      <c r="AR2629" s="79"/>
      <c r="AS2629" s="70"/>
    </row>
    <row r="2630" spans="3:45" ht="22.5" customHeight="1" x14ac:dyDescent="0.25">
      <c r="C2630" s="247"/>
      <c r="D2630" s="70"/>
      <c r="H2630" s="87"/>
      <c r="K2630" s="90"/>
      <c r="L2630" s="79"/>
      <c r="R2630" s="90"/>
      <c r="S2630" s="79"/>
      <c r="AF2630" s="88"/>
      <c r="AH2630" s="160"/>
      <c r="AI2630" s="130"/>
      <c r="AN2630" s="70"/>
      <c r="AQ2630" s="153"/>
      <c r="AR2630" s="79"/>
      <c r="AS2630" s="70"/>
    </row>
    <row r="2631" spans="3:45" ht="22.5" customHeight="1" x14ac:dyDescent="0.25">
      <c r="C2631" s="247"/>
      <c r="D2631" s="70"/>
      <c r="H2631" s="87"/>
      <c r="K2631" s="90"/>
      <c r="L2631" s="79"/>
      <c r="R2631" s="90"/>
      <c r="S2631" s="79"/>
      <c r="AF2631" s="88"/>
      <c r="AH2631" s="160"/>
      <c r="AI2631" s="130"/>
      <c r="AN2631" s="70"/>
      <c r="AQ2631" s="153"/>
      <c r="AR2631" s="79"/>
      <c r="AS2631" s="70"/>
    </row>
    <row r="2632" spans="3:45" ht="22.5" customHeight="1" x14ac:dyDescent="0.25">
      <c r="C2632" s="247"/>
      <c r="D2632" s="70"/>
      <c r="H2632" s="87"/>
      <c r="K2632" s="90"/>
      <c r="L2632" s="79"/>
      <c r="R2632" s="90"/>
      <c r="S2632" s="79"/>
      <c r="AF2632" s="88"/>
      <c r="AH2632" s="160"/>
      <c r="AI2632" s="130"/>
      <c r="AN2632" s="70"/>
      <c r="AQ2632" s="153"/>
      <c r="AR2632" s="79"/>
      <c r="AS2632" s="70"/>
    </row>
    <row r="2633" spans="3:45" ht="22.5" customHeight="1" x14ac:dyDescent="0.25">
      <c r="C2633" s="247"/>
      <c r="D2633" s="70"/>
      <c r="H2633" s="87"/>
      <c r="K2633" s="90"/>
      <c r="L2633" s="79"/>
      <c r="R2633" s="90"/>
      <c r="S2633" s="79"/>
      <c r="AF2633" s="88"/>
      <c r="AH2633" s="160"/>
      <c r="AI2633" s="130"/>
      <c r="AN2633" s="70"/>
      <c r="AQ2633" s="153"/>
      <c r="AR2633" s="79"/>
      <c r="AS2633" s="70"/>
    </row>
    <row r="2634" spans="3:45" ht="22.5" customHeight="1" x14ac:dyDescent="0.25">
      <c r="C2634" s="247"/>
      <c r="D2634" s="70"/>
      <c r="H2634" s="87"/>
      <c r="K2634" s="90"/>
      <c r="L2634" s="79"/>
      <c r="R2634" s="90"/>
      <c r="S2634" s="79"/>
      <c r="AF2634" s="88"/>
      <c r="AH2634" s="160"/>
      <c r="AI2634" s="130"/>
      <c r="AN2634" s="70"/>
      <c r="AQ2634" s="153"/>
      <c r="AR2634" s="79"/>
      <c r="AS2634" s="70"/>
    </row>
    <row r="2635" spans="3:45" ht="22.5" customHeight="1" x14ac:dyDescent="0.25">
      <c r="C2635" s="247"/>
      <c r="D2635" s="70"/>
      <c r="H2635" s="87"/>
      <c r="K2635" s="90"/>
      <c r="L2635" s="79"/>
      <c r="R2635" s="90"/>
      <c r="S2635" s="79"/>
      <c r="AF2635" s="88"/>
      <c r="AH2635" s="160"/>
      <c r="AI2635" s="130"/>
      <c r="AN2635" s="70"/>
      <c r="AQ2635" s="153"/>
      <c r="AR2635" s="79"/>
      <c r="AS2635" s="70"/>
    </row>
    <row r="2636" spans="3:45" ht="22.5" customHeight="1" x14ac:dyDescent="0.25">
      <c r="C2636" s="247"/>
      <c r="D2636" s="70"/>
      <c r="H2636" s="87"/>
      <c r="K2636" s="90"/>
      <c r="L2636" s="79"/>
      <c r="R2636" s="90"/>
      <c r="S2636" s="79"/>
      <c r="AF2636" s="88"/>
      <c r="AH2636" s="160"/>
      <c r="AI2636" s="130"/>
      <c r="AN2636" s="70"/>
      <c r="AQ2636" s="153"/>
      <c r="AR2636" s="79"/>
      <c r="AS2636" s="70"/>
    </row>
    <row r="2637" spans="3:45" ht="22.5" customHeight="1" x14ac:dyDescent="0.25">
      <c r="C2637" s="247"/>
      <c r="D2637" s="70"/>
      <c r="H2637" s="87"/>
      <c r="K2637" s="90"/>
      <c r="L2637" s="79"/>
      <c r="R2637" s="90"/>
      <c r="S2637" s="79"/>
      <c r="AF2637" s="88"/>
      <c r="AH2637" s="160"/>
      <c r="AI2637" s="130"/>
      <c r="AN2637" s="70"/>
      <c r="AQ2637" s="153"/>
      <c r="AR2637" s="79"/>
      <c r="AS2637" s="70"/>
    </row>
    <row r="2638" spans="3:45" ht="22.5" customHeight="1" x14ac:dyDescent="0.25">
      <c r="C2638" s="247"/>
      <c r="D2638" s="70"/>
      <c r="H2638" s="87"/>
      <c r="K2638" s="90"/>
      <c r="L2638" s="79"/>
      <c r="R2638" s="90"/>
      <c r="S2638" s="79"/>
      <c r="AF2638" s="88"/>
      <c r="AH2638" s="160"/>
      <c r="AI2638" s="130"/>
      <c r="AN2638" s="70"/>
      <c r="AQ2638" s="153"/>
      <c r="AR2638" s="79"/>
      <c r="AS2638" s="70"/>
    </row>
    <row r="2639" spans="3:45" ht="22.5" customHeight="1" x14ac:dyDescent="0.25">
      <c r="C2639" s="247"/>
      <c r="D2639" s="70"/>
      <c r="H2639" s="87"/>
      <c r="K2639" s="90"/>
      <c r="L2639" s="79"/>
      <c r="R2639" s="90"/>
      <c r="S2639" s="79"/>
      <c r="AF2639" s="88"/>
      <c r="AH2639" s="160"/>
      <c r="AI2639" s="130"/>
      <c r="AN2639" s="70"/>
      <c r="AQ2639" s="153"/>
      <c r="AR2639" s="79"/>
      <c r="AS2639" s="70"/>
    </row>
    <row r="2640" spans="3:45" ht="22.5" customHeight="1" x14ac:dyDescent="0.25">
      <c r="C2640" s="247"/>
      <c r="D2640" s="70"/>
      <c r="H2640" s="87"/>
      <c r="K2640" s="90"/>
      <c r="L2640" s="79"/>
      <c r="R2640" s="90"/>
      <c r="S2640" s="79"/>
      <c r="AF2640" s="88"/>
      <c r="AH2640" s="160"/>
      <c r="AI2640" s="130"/>
      <c r="AN2640" s="70"/>
      <c r="AQ2640" s="153"/>
      <c r="AR2640" s="79"/>
      <c r="AS2640" s="70"/>
    </row>
    <row r="2641" spans="3:45" ht="22.5" customHeight="1" x14ac:dyDescent="0.25">
      <c r="C2641" s="247"/>
      <c r="D2641" s="70"/>
      <c r="H2641" s="87"/>
      <c r="K2641" s="90"/>
      <c r="L2641" s="79"/>
      <c r="R2641" s="90"/>
      <c r="S2641" s="79"/>
      <c r="AF2641" s="88"/>
      <c r="AH2641" s="160"/>
      <c r="AI2641" s="130"/>
      <c r="AN2641" s="70"/>
      <c r="AQ2641" s="153"/>
      <c r="AR2641" s="79"/>
      <c r="AS2641" s="70"/>
    </row>
    <row r="2642" spans="3:45" ht="22.5" customHeight="1" x14ac:dyDescent="0.25">
      <c r="C2642" s="247"/>
      <c r="D2642" s="70"/>
      <c r="H2642" s="87"/>
      <c r="K2642" s="90"/>
      <c r="L2642" s="79"/>
      <c r="R2642" s="90"/>
      <c r="S2642" s="79"/>
      <c r="AF2642" s="88"/>
      <c r="AH2642" s="160"/>
      <c r="AI2642" s="130"/>
      <c r="AN2642" s="70"/>
      <c r="AQ2642" s="153"/>
      <c r="AR2642" s="79"/>
      <c r="AS2642" s="70"/>
    </row>
    <row r="2643" spans="3:45" ht="22.5" customHeight="1" x14ac:dyDescent="0.25">
      <c r="C2643" s="247"/>
      <c r="D2643" s="70"/>
      <c r="H2643" s="87"/>
      <c r="K2643" s="90"/>
      <c r="L2643" s="79"/>
      <c r="R2643" s="90"/>
      <c r="S2643" s="79"/>
      <c r="AF2643" s="88"/>
      <c r="AH2643" s="160"/>
      <c r="AI2643" s="130"/>
      <c r="AN2643" s="70"/>
      <c r="AQ2643" s="153"/>
      <c r="AR2643" s="79"/>
      <c r="AS2643" s="70"/>
    </row>
    <row r="2644" spans="3:45" ht="22.5" customHeight="1" x14ac:dyDescent="0.25">
      <c r="C2644" s="247"/>
      <c r="D2644" s="70"/>
      <c r="H2644" s="87"/>
      <c r="K2644" s="90"/>
      <c r="L2644" s="79"/>
      <c r="R2644" s="90"/>
      <c r="S2644" s="79"/>
      <c r="AF2644" s="88"/>
      <c r="AH2644" s="160"/>
      <c r="AI2644" s="130"/>
      <c r="AN2644" s="70"/>
      <c r="AQ2644" s="153"/>
      <c r="AR2644" s="79"/>
      <c r="AS2644" s="70"/>
    </row>
    <row r="2645" spans="3:45" ht="22.5" customHeight="1" x14ac:dyDescent="0.25">
      <c r="C2645" s="247"/>
      <c r="D2645" s="70"/>
      <c r="H2645" s="87"/>
      <c r="K2645" s="90"/>
      <c r="L2645" s="79"/>
      <c r="R2645" s="90"/>
      <c r="S2645" s="79"/>
      <c r="AF2645" s="88"/>
      <c r="AH2645" s="160"/>
      <c r="AI2645" s="130"/>
      <c r="AN2645" s="70"/>
      <c r="AQ2645" s="153"/>
      <c r="AR2645" s="79"/>
      <c r="AS2645" s="70"/>
    </row>
    <row r="2646" spans="3:45" ht="22.5" customHeight="1" x14ac:dyDescent="0.25">
      <c r="C2646" s="247"/>
      <c r="D2646" s="70"/>
      <c r="H2646" s="87"/>
      <c r="K2646" s="90"/>
      <c r="L2646" s="79"/>
      <c r="R2646" s="90"/>
      <c r="S2646" s="79"/>
      <c r="AF2646" s="88"/>
      <c r="AH2646" s="160"/>
      <c r="AI2646" s="130"/>
      <c r="AN2646" s="70"/>
      <c r="AQ2646" s="153"/>
      <c r="AR2646" s="79"/>
      <c r="AS2646" s="70"/>
    </row>
    <row r="2647" spans="3:45" ht="22.5" customHeight="1" x14ac:dyDescent="0.25">
      <c r="C2647" s="247"/>
      <c r="D2647" s="70"/>
      <c r="H2647" s="87"/>
      <c r="K2647" s="90"/>
      <c r="L2647" s="79"/>
      <c r="R2647" s="90"/>
      <c r="S2647" s="79"/>
      <c r="AF2647" s="88"/>
      <c r="AH2647" s="160"/>
      <c r="AI2647" s="130"/>
      <c r="AN2647" s="70"/>
      <c r="AQ2647" s="153"/>
      <c r="AR2647" s="79"/>
      <c r="AS2647" s="70"/>
    </row>
    <row r="2648" spans="3:45" ht="22.5" customHeight="1" x14ac:dyDescent="0.25">
      <c r="C2648" s="247"/>
      <c r="D2648" s="70"/>
      <c r="H2648" s="87"/>
      <c r="K2648" s="90"/>
      <c r="L2648" s="79"/>
      <c r="R2648" s="90"/>
      <c r="S2648" s="79"/>
      <c r="AF2648" s="88"/>
      <c r="AH2648" s="160"/>
      <c r="AI2648" s="130"/>
      <c r="AN2648" s="70"/>
      <c r="AQ2648" s="153"/>
      <c r="AR2648" s="79"/>
      <c r="AS2648" s="70"/>
    </row>
    <row r="2649" spans="3:45" ht="22.5" customHeight="1" x14ac:dyDescent="0.25">
      <c r="C2649" s="247"/>
      <c r="D2649" s="70"/>
      <c r="H2649" s="87"/>
      <c r="K2649" s="90"/>
      <c r="L2649" s="79"/>
      <c r="R2649" s="90"/>
      <c r="S2649" s="79"/>
      <c r="AF2649" s="88"/>
      <c r="AH2649" s="160"/>
      <c r="AI2649" s="130"/>
      <c r="AN2649" s="70"/>
      <c r="AQ2649" s="153"/>
      <c r="AR2649" s="79"/>
      <c r="AS2649" s="70"/>
    </row>
    <row r="2650" spans="3:45" ht="22.5" customHeight="1" x14ac:dyDescent="0.25">
      <c r="C2650" s="247"/>
      <c r="D2650" s="70"/>
      <c r="H2650" s="87"/>
      <c r="K2650" s="90"/>
      <c r="L2650" s="79"/>
      <c r="R2650" s="90"/>
      <c r="S2650" s="79"/>
      <c r="AF2650" s="88"/>
      <c r="AH2650" s="160"/>
      <c r="AI2650" s="130"/>
      <c r="AN2650" s="70"/>
      <c r="AQ2650" s="153"/>
      <c r="AR2650" s="79"/>
      <c r="AS2650" s="70"/>
    </row>
    <row r="2651" spans="3:45" ht="22.5" customHeight="1" x14ac:dyDescent="0.25">
      <c r="C2651" s="247"/>
      <c r="D2651" s="70"/>
      <c r="H2651" s="87"/>
      <c r="K2651" s="90"/>
      <c r="L2651" s="79"/>
      <c r="R2651" s="90"/>
      <c r="S2651" s="79"/>
      <c r="AF2651" s="88"/>
      <c r="AH2651" s="160"/>
      <c r="AI2651" s="130"/>
      <c r="AN2651" s="70"/>
      <c r="AQ2651" s="153"/>
      <c r="AR2651" s="79"/>
      <c r="AS2651" s="70"/>
    </row>
    <row r="2652" spans="3:45" ht="22.5" customHeight="1" x14ac:dyDescent="0.25">
      <c r="C2652" s="247"/>
      <c r="D2652" s="70"/>
      <c r="H2652" s="87"/>
      <c r="K2652" s="90"/>
      <c r="L2652" s="79"/>
      <c r="R2652" s="90"/>
      <c r="S2652" s="79"/>
      <c r="AF2652" s="88"/>
      <c r="AH2652" s="160"/>
      <c r="AI2652" s="130"/>
      <c r="AN2652" s="70"/>
      <c r="AQ2652" s="153"/>
      <c r="AR2652" s="79"/>
      <c r="AS2652" s="70"/>
    </row>
    <row r="2653" spans="3:45" ht="22.5" customHeight="1" x14ac:dyDescent="0.25">
      <c r="C2653" s="247"/>
      <c r="D2653" s="70"/>
      <c r="H2653" s="87"/>
      <c r="K2653" s="90"/>
      <c r="L2653" s="79"/>
      <c r="R2653" s="90"/>
      <c r="S2653" s="79"/>
      <c r="AF2653" s="88"/>
      <c r="AH2653" s="160"/>
      <c r="AI2653" s="130"/>
      <c r="AN2653" s="70"/>
      <c r="AQ2653" s="153"/>
      <c r="AR2653" s="79"/>
      <c r="AS2653" s="70"/>
    </row>
    <row r="2654" spans="3:45" ht="22.5" customHeight="1" x14ac:dyDescent="0.25">
      <c r="C2654" s="247"/>
      <c r="D2654" s="70"/>
      <c r="H2654" s="87"/>
      <c r="K2654" s="90"/>
      <c r="L2654" s="79"/>
      <c r="R2654" s="90"/>
      <c r="S2654" s="79"/>
      <c r="AF2654" s="88"/>
      <c r="AH2654" s="160"/>
      <c r="AI2654" s="130"/>
      <c r="AN2654" s="70"/>
      <c r="AQ2654" s="153"/>
      <c r="AR2654" s="79"/>
      <c r="AS2654" s="70"/>
    </row>
    <row r="2655" spans="3:45" ht="22.5" customHeight="1" x14ac:dyDescent="0.25">
      <c r="C2655" s="247"/>
      <c r="D2655" s="70"/>
      <c r="H2655" s="87"/>
      <c r="K2655" s="90"/>
      <c r="L2655" s="79"/>
      <c r="R2655" s="90"/>
      <c r="S2655" s="79"/>
      <c r="AF2655" s="88"/>
      <c r="AH2655" s="160"/>
      <c r="AI2655" s="130"/>
      <c r="AN2655" s="70"/>
      <c r="AQ2655" s="153"/>
      <c r="AR2655" s="79"/>
      <c r="AS2655" s="70"/>
    </row>
    <row r="2656" spans="3:45" ht="22.5" customHeight="1" x14ac:dyDescent="0.25">
      <c r="C2656" s="247"/>
      <c r="D2656" s="70"/>
      <c r="H2656" s="87"/>
      <c r="K2656" s="90"/>
      <c r="L2656" s="79"/>
      <c r="R2656" s="90"/>
      <c r="S2656" s="79"/>
      <c r="AF2656" s="88"/>
      <c r="AH2656" s="160"/>
      <c r="AI2656" s="130"/>
      <c r="AN2656" s="70"/>
      <c r="AQ2656" s="153"/>
      <c r="AR2656" s="79"/>
      <c r="AS2656" s="70"/>
    </row>
    <row r="2657" spans="3:45" ht="22.5" customHeight="1" x14ac:dyDescent="0.25">
      <c r="C2657" s="247"/>
      <c r="D2657" s="70"/>
      <c r="H2657" s="87"/>
      <c r="K2657" s="90"/>
      <c r="L2657" s="79"/>
      <c r="R2657" s="90"/>
      <c r="S2657" s="79"/>
      <c r="AF2657" s="88"/>
      <c r="AH2657" s="160"/>
      <c r="AI2657" s="130"/>
      <c r="AN2657" s="70"/>
      <c r="AQ2657" s="153"/>
      <c r="AR2657" s="79"/>
      <c r="AS2657" s="70"/>
    </row>
    <row r="2658" spans="3:45" ht="22.5" customHeight="1" x14ac:dyDescent="0.25">
      <c r="C2658" s="247"/>
      <c r="D2658" s="70"/>
      <c r="H2658" s="87"/>
      <c r="K2658" s="90"/>
      <c r="L2658" s="79"/>
      <c r="R2658" s="90"/>
      <c r="S2658" s="79"/>
      <c r="AF2658" s="88"/>
      <c r="AH2658" s="160"/>
      <c r="AI2658" s="130"/>
      <c r="AN2658" s="70"/>
      <c r="AQ2658" s="153"/>
      <c r="AR2658" s="79"/>
      <c r="AS2658" s="70"/>
    </row>
    <row r="2659" spans="3:45" ht="22.5" customHeight="1" x14ac:dyDescent="0.25">
      <c r="C2659" s="247"/>
      <c r="D2659" s="70"/>
      <c r="H2659" s="87"/>
      <c r="K2659" s="90"/>
      <c r="L2659" s="79"/>
      <c r="R2659" s="90"/>
      <c r="S2659" s="79"/>
      <c r="AF2659" s="88"/>
      <c r="AH2659" s="160"/>
      <c r="AI2659" s="130"/>
      <c r="AN2659" s="70"/>
      <c r="AQ2659" s="153"/>
      <c r="AR2659" s="79"/>
      <c r="AS2659" s="70"/>
    </row>
    <row r="2660" spans="3:45" ht="22.5" customHeight="1" x14ac:dyDescent="0.25">
      <c r="C2660" s="247"/>
      <c r="D2660" s="70"/>
      <c r="H2660" s="87"/>
      <c r="K2660" s="90"/>
      <c r="L2660" s="79"/>
      <c r="R2660" s="90"/>
      <c r="S2660" s="79"/>
      <c r="AF2660" s="88"/>
      <c r="AH2660" s="160"/>
      <c r="AI2660" s="130"/>
      <c r="AN2660" s="70"/>
      <c r="AQ2660" s="153"/>
      <c r="AR2660" s="79"/>
      <c r="AS2660" s="70"/>
    </row>
    <row r="2661" spans="3:45" ht="22.5" customHeight="1" x14ac:dyDescent="0.25">
      <c r="C2661" s="247"/>
      <c r="D2661" s="70"/>
      <c r="H2661" s="87"/>
      <c r="K2661" s="90"/>
      <c r="L2661" s="79"/>
      <c r="R2661" s="90"/>
      <c r="S2661" s="79"/>
      <c r="AF2661" s="88"/>
      <c r="AH2661" s="160"/>
      <c r="AI2661" s="130"/>
      <c r="AN2661" s="70"/>
      <c r="AQ2661" s="153"/>
      <c r="AR2661" s="79"/>
      <c r="AS2661" s="70"/>
    </row>
    <row r="2662" spans="3:45" ht="22.5" customHeight="1" x14ac:dyDescent="0.25">
      <c r="C2662" s="247"/>
      <c r="D2662" s="70"/>
      <c r="H2662" s="87"/>
      <c r="K2662" s="90"/>
      <c r="L2662" s="79"/>
      <c r="R2662" s="90"/>
      <c r="S2662" s="79"/>
      <c r="AF2662" s="88"/>
      <c r="AH2662" s="160"/>
      <c r="AI2662" s="130"/>
      <c r="AN2662" s="70"/>
      <c r="AQ2662" s="153"/>
      <c r="AR2662" s="79"/>
      <c r="AS2662" s="70"/>
    </row>
    <row r="2663" spans="3:45" ht="22.5" customHeight="1" x14ac:dyDescent="0.25">
      <c r="C2663" s="247"/>
      <c r="D2663" s="70"/>
      <c r="H2663" s="87"/>
      <c r="K2663" s="90"/>
      <c r="L2663" s="79"/>
      <c r="R2663" s="90"/>
      <c r="S2663" s="79"/>
      <c r="AF2663" s="88"/>
      <c r="AH2663" s="160"/>
      <c r="AI2663" s="130"/>
      <c r="AN2663" s="70"/>
      <c r="AQ2663" s="153"/>
      <c r="AR2663" s="79"/>
      <c r="AS2663" s="70"/>
    </row>
    <row r="2664" spans="3:45" ht="22.5" customHeight="1" x14ac:dyDescent="0.25">
      <c r="C2664" s="247"/>
      <c r="D2664" s="70"/>
      <c r="H2664" s="87"/>
      <c r="K2664" s="90"/>
      <c r="L2664" s="79"/>
      <c r="R2664" s="90"/>
      <c r="S2664" s="79"/>
      <c r="AF2664" s="88"/>
      <c r="AH2664" s="160"/>
      <c r="AI2664" s="130"/>
      <c r="AN2664" s="70"/>
      <c r="AQ2664" s="153"/>
      <c r="AR2664" s="79"/>
      <c r="AS2664" s="70"/>
    </row>
    <row r="2665" spans="3:45" ht="22.5" customHeight="1" x14ac:dyDescent="0.25">
      <c r="C2665" s="247"/>
      <c r="D2665" s="70"/>
      <c r="H2665" s="87"/>
      <c r="K2665" s="90"/>
      <c r="L2665" s="79"/>
      <c r="R2665" s="90"/>
      <c r="S2665" s="79"/>
      <c r="AF2665" s="88"/>
      <c r="AH2665" s="160"/>
      <c r="AI2665" s="130"/>
      <c r="AN2665" s="70"/>
      <c r="AQ2665" s="153"/>
      <c r="AR2665" s="79"/>
      <c r="AS2665" s="70"/>
    </row>
    <row r="2666" spans="3:45" ht="22.5" customHeight="1" x14ac:dyDescent="0.25">
      <c r="C2666" s="247"/>
      <c r="D2666" s="70"/>
      <c r="H2666" s="87"/>
      <c r="K2666" s="90"/>
      <c r="L2666" s="79"/>
      <c r="R2666" s="90"/>
      <c r="S2666" s="79"/>
      <c r="AF2666" s="88"/>
      <c r="AH2666" s="160"/>
      <c r="AI2666" s="130"/>
      <c r="AN2666" s="70"/>
      <c r="AQ2666" s="153"/>
      <c r="AR2666" s="79"/>
      <c r="AS2666" s="70"/>
    </row>
    <row r="2667" spans="3:45" ht="22.5" customHeight="1" x14ac:dyDescent="0.25">
      <c r="C2667" s="247"/>
      <c r="D2667" s="70"/>
      <c r="H2667" s="87"/>
      <c r="K2667" s="90"/>
      <c r="L2667" s="79"/>
      <c r="R2667" s="90"/>
      <c r="S2667" s="79"/>
      <c r="AF2667" s="88"/>
      <c r="AH2667" s="160"/>
      <c r="AI2667" s="130"/>
      <c r="AN2667" s="70"/>
      <c r="AQ2667" s="153"/>
      <c r="AR2667" s="79"/>
      <c r="AS2667" s="70"/>
    </row>
    <row r="2668" spans="3:45" ht="22.5" customHeight="1" x14ac:dyDescent="0.25">
      <c r="C2668" s="247"/>
      <c r="D2668" s="70"/>
      <c r="H2668" s="87"/>
      <c r="K2668" s="90"/>
      <c r="L2668" s="79"/>
      <c r="R2668" s="90"/>
      <c r="S2668" s="79"/>
      <c r="AF2668" s="88"/>
      <c r="AH2668" s="160"/>
      <c r="AI2668" s="130"/>
      <c r="AN2668" s="70"/>
      <c r="AQ2668" s="153"/>
      <c r="AR2668" s="79"/>
      <c r="AS2668" s="70"/>
    </row>
    <row r="2669" spans="3:45" ht="22.5" customHeight="1" x14ac:dyDescent="0.25">
      <c r="C2669" s="247"/>
      <c r="D2669" s="70"/>
      <c r="H2669" s="87"/>
      <c r="K2669" s="90"/>
      <c r="L2669" s="79"/>
      <c r="R2669" s="90"/>
      <c r="S2669" s="79"/>
      <c r="AF2669" s="88"/>
      <c r="AH2669" s="160"/>
      <c r="AI2669" s="130"/>
      <c r="AN2669" s="70"/>
      <c r="AQ2669" s="153"/>
      <c r="AR2669" s="79"/>
      <c r="AS2669" s="70"/>
    </row>
    <row r="2670" spans="3:45" ht="22.5" customHeight="1" x14ac:dyDescent="0.25">
      <c r="C2670" s="247"/>
      <c r="D2670" s="70"/>
      <c r="H2670" s="87"/>
      <c r="K2670" s="90"/>
      <c r="L2670" s="79"/>
      <c r="R2670" s="90"/>
      <c r="S2670" s="79"/>
      <c r="AF2670" s="88"/>
      <c r="AH2670" s="160"/>
      <c r="AI2670" s="130"/>
      <c r="AN2670" s="70"/>
      <c r="AQ2670" s="153"/>
      <c r="AR2670" s="79"/>
      <c r="AS2670" s="70"/>
    </row>
    <row r="2671" spans="3:45" ht="22.5" customHeight="1" x14ac:dyDescent="0.25">
      <c r="C2671" s="247"/>
      <c r="D2671" s="70"/>
      <c r="H2671" s="87"/>
      <c r="K2671" s="90"/>
      <c r="L2671" s="79"/>
      <c r="R2671" s="90"/>
      <c r="S2671" s="79"/>
      <c r="AF2671" s="88"/>
      <c r="AH2671" s="160"/>
      <c r="AI2671" s="130"/>
      <c r="AN2671" s="70"/>
      <c r="AQ2671" s="153"/>
      <c r="AR2671" s="79"/>
      <c r="AS2671" s="70"/>
    </row>
    <row r="2672" spans="3:45" ht="22.5" customHeight="1" x14ac:dyDescent="0.25">
      <c r="C2672" s="247"/>
      <c r="D2672" s="70"/>
      <c r="H2672" s="87"/>
      <c r="K2672" s="90"/>
      <c r="L2672" s="79"/>
      <c r="R2672" s="90"/>
      <c r="S2672" s="79"/>
      <c r="AF2672" s="88"/>
      <c r="AH2672" s="160"/>
      <c r="AI2672" s="130"/>
      <c r="AN2672" s="70"/>
      <c r="AQ2672" s="153"/>
      <c r="AR2672" s="79"/>
      <c r="AS2672" s="70"/>
    </row>
    <row r="2673" spans="3:45" ht="22.5" customHeight="1" x14ac:dyDescent="0.25">
      <c r="C2673" s="247"/>
      <c r="D2673" s="70"/>
      <c r="H2673" s="87"/>
      <c r="K2673" s="90"/>
      <c r="L2673" s="79"/>
      <c r="R2673" s="90"/>
      <c r="S2673" s="79"/>
      <c r="AF2673" s="88"/>
      <c r="AH2673" s="160"/>
      <c r="AI2673" s="130"/>
      <c r="AN2673" s="70"/>
      <c r="AQ2673" s="153"/>
      <c r="AR2673" s="79"/>
      <c r="AS2673" s="70"/>
    </row>
    <row r="2674" spans="3:45" ht="22.5" customHeight="1" x14ac:dyDescent="0.25">
      <c r="C2674" s="247"/>
      <c r="D2674" s="70"/>
      <c r="H2674" s="87"/>
      <c r="K2674" s="90"/>
      <c r="L2674" s="79"/>
      <c r="R2674" s="90"/>
      <c r="S2674" s="79"/>
      <c r="AF2674" s="88"/>
      <c r="AH2674" s="160"/>
      <c r="AI2674" s="130"/>
      <c r="AN2674" s="70"/>
      <c r="AQ2674" s="153"/>
      <c r="AR2674" s="79"/>
      <c r="AS2674" s="70"/>
    </row>
    <row r="2675" spans="3:45" ht="22.5" customHeight="1" x14ac:dyDescent="0.25">
      <c r="C2675" s="247"/>
      <c r="D2675" s="70"/>
      <c r="H2675" s="87"/>
      <c r="K2675" s="90"/>
      <c r="L2675" s="79"/>
      <c r="R2675" s="90"/>
      <c r="S2675" s="79"/>
      <c r="AF2675" s="88"/>
      <c r="AH2675" s="160"/>
      <c r="AI2675" s="130"/>
      <c r="AN2675" s="70"/>
      <c r="AQ2675" s="153"/>
      <c r="AR2675" s="79"/>
      <c r="AS2675" s="70"/>
    </row>
    <row r="2676" spans="3:45" ht="22.5" customHeight="1" x14ac:dyDescent="0.25">
      <c r="C2676" s="247"/>
      <c r="D2676" s="70"/>
      <c r="H2676" s="87"/>
      <c r="K2676" s="90"/>
      <c r="L2676" s="79"/>
      <c r="R2676" s="90"/>
      <c r="S2676" s="79"/>
      <c r="AF2676" s="88"/>
      <c r="AH2676" s="160"/>
      <c r="AI2676" s="130"/>
      <c r="AN2676" s="70"/>
      <c r="AQ2676" s="153"/>
      <c r="AR2676" s="79"/>
      <c r="AS2676" s="70"/>
    </row>
    <row r="2677" spans="3:45" ht="22.5" customHeight="1" x14ac:dyDescent="0.25">
      <c r="C2677" s="247"/>
      <c r="D2677" s="70"/>
      <c r="H2677" s="87"/>
      <c r="K2677" s="90"/>
      <c r="L2677" s="79"/>
      <c r="R2677" s="90"/>
      <c r="S2677" s="79"/>
      <c r="AF2677" s="88"/>
      <c r="AH2677" s="160"/>
      <c r="AI2677" s="130"/>
      <c r="AN2677" s="70"/>
      <c r="AQ2677" s="153"/>
      <c r="AR2677" s="79"/>
      <c r="AS2677" s="70"/>
    </row>
    <row r="2678" spans="3:45" ht="22.5" customHeight="1" x14ac:dyDescent="0.25">
      <c r="C2678" s="247"/>
      <c r="D2678" s="70"/>
      <c r="H2678" s="87"/>
      <c r="K2678" s="90"/>
      <c r="L2678" s="79"/>
      <c r="R2678" s="90"/>
      <c r="S2678" s="79"/>
      <c r="AF2678" s="88"/>
      <c r="AH2678" s="160"/>
      <c r="AI2678" s="130"/>
      <c r="AN2678" s="70"/>
      <c r="AQ2678" s="153"/>
      <c r="AR2678" s="79"/>
      <c r="AS2678" s="70"/>
    </row>
    <row r="2679" spans="3:45" ht="22.5" customHeight="1" x14ac:dyDescent="0.25">
      <c r="C2679" s="247"/>
      <c r="D2679" s="70"/>
      <c r="H2679" s="87"/>
      <c r="K2679" s="90"/>
      <c r="L2679" s="79"/>
      <c r="R2679" s="90"/>
      <c r="S2679" s="79"/>
      <c r="AF2679" s="88"/>
      <c r="AH2679" s="160"/>
      <c r="AI2679" s="130"/>
      <c r="AN2679" s="70"/>
      <c r="AQ2679" s="153"/>
      <c r="AR2679" s="79"/>
      <c r="AS2679" s="70"/>
    </row>
    <row r="2680" spans="3:45" ht="22.5" customHeight="1" x14ac:dyDescent="0.25">
      <c r="C2680" s="247"/>
      <c r="D2680" s="70"/>
      <c r="H2680" s="87"/>
      <c r="K2680" s="90"/>
      <c r="L2680" s="79"/>
      <c r="R2680" s="90"/>
      <c r="S2680" s="79"/>
      <c r="AF2680" s="88"/>
      <c r="AH2680" s="160"/>
      <c r="AI2680" s="130"/>
      <c r="AN2680" s="70"/>
      <c r="AQ2680" s="153"/>
      <c r="AR2680" s="79"/>
      <c r="AS2680" s="70"/>
    </row>
    <row r="2681" spans="3:45" ht="22.5" customHeight="1" x14ac:dyDescent="0.25">
      <c r="C2681" s="247"/>
      <c r="D2681" s="70"/>
      <c r="H2681" s="87"/>
      <c r="K2681" s="90"/>
      <c r="L2681" s="79"/>
      <c r="R2681" s="90"/>
      <c r="S2681" s="79"/>
      <c r="AF2681" s="88"/>
      <c r="AH2681" s="160"/>
      <c r="AI2681" s="130"/>
      <c r="AN2681" s="70"/>
      <c r="AQ2681" s="153"/>
      <c r="AR2681" s="79"/>
      <c r="AS2681" s="70"/>
    </row>
    <row r="2682" spans="3:45" ht="22.5" customHeight="1" x14ac:dyDescent="0.25">
      <c r="C2682" s="247"/>
      <c r="D2682" s="70"/>
      <c r="H2682" s="87"/>
      <c r="K2682" s="90"/>
      <c r="L2682" s="79"/>
      <c r="R2682" s="90"/>
      <c r="S2682" s="79"/>
      <c r="AF2682" s="88"/>
      <c r="AH2682" s="160"/>
      <c r="AI2682" s="130"/>
      <c r="AN2682" s="70"/>
      <c r="AQ2682" s="153"/>
      <c r="AR2682" s="79"/>
      <c r="AS2682" s="70"/>
    </row>
    <row r="2683" spans="3:45" ht="22.5" customHeight="1" x14ac:dyDescent="0.25">
      <c r="C2683" s="247"/>
      <c r="D2683" s="70"/>
      <c r="H2683" s="87"/>
      <c r="K2683" s="90"/>
      <c r="L2683" s="79"/>
      <c r="R2683" s="90"/>
      <c r="S2683" s="79"/>
      <c r="AF2683" s="88"/>
      <c r="AH2683" s="160"/>
      <c r="AI2683" s="130"/>
      <c r="AN2683" s="70"/>
      <c r="AQ2683" s="153"/>
      <c r="AR2683" s="79"/>
      <c r="AS2683" s="70"/>
    </row>
    <row r="2684" spans="3:45" ht="22.5" customHeight="1" x14ac:dyDescent="0.25">
      <c r="C2684" s="247"/>
      <c r="D2684" s="70"/>
      <c r="H2684" s="87"/>
      <c r="K2684" s="90"/>
      <c r="L2684" s="79"/>
      <c r="R2684" s="90"/>
      <c r="S2684" s="79"/>
      <c r="AF2684" s="88"/>
      <c r="AH2684" s="160"/>
      <c r="AI2684" s="130"/>
      <c r="AN2684" s="70"/>
      <c r="AQ2684" s="153"/>
      <c r="AR2684" s="79"/>
      <c r="AS2684" s="70"/>
    </row>
    <row r="2685" spans="3:45" ht="22.5" customHeight="1" x14ac:dyDescent="0.25">
      <c r="C2685" s="247"/>
      <c r="D2685" s="70"/>
      <c r="H2685" s="87"/>
      <c r="K2685" s="90"/>
      <c r="L2685" s="79"/>
      <c r="R2685" s="90"/>
      <c r="S2685" s="79"/>
      <c r="AF2685" s="88"/>
      <c r="AH2685" s="160"/>
      <c r="AI2685" s="130"/>
      <c r="AN2685" s="70"/>
      <c r="AQ2685" s="153"/>
      <c r="AR2685" s="79"/>
      <c r="AS2685" s="70"/>
    </row>
    <row r="2686" spans="3:45" ht="22.5" customHeight="1" x14ac:dyDescent="0.25">
      <c r="C2686" s="247"/>
      <c r="D2686" s="70"/>
      <c r="H2686" s="87"/>
      <c r="K2686" s="90"/>
      <c r="L2686" s="79"/>
      <c r="R2686" s="90"/>
      <c r="S2686" s="79"/>
      <c r="AF2686" s="88"/>
      <c r="AH2686" s="160"/>
      <c r="AI2686" s="130"/>
      <c r="AN2686" s="70"/>
      <c r="AQ2686" s="153"/>
      <c r="AR2686" s="79"/>
      <c r="AS2686" s="70"/>
    </row>
    <row r="2687" spans="3:45" ht="22.5" customHeight="1" x14ac:dyDescent="0.25">
      <c r="C2687" s="247"/>
      <c r="D2687" s="70"/>
      <c r="H2687" s="87"/>
      <c r="K2687" s="90"/>
      <c r="L2687" s="79"/>
      <c r="R2687" s="90"/>
      <c r="S2687" s="79"/>
      <c r="AF2687" s="88"/>
      <c r="AH2687" s="160"/>
      <c r="AI2687" s="130"/>
      <c r="AN2687" s="70"/>
      <c r="AQ2687" s="153"/>
      <c r="AR2687" s="79"/>
      <c r="AS2687" s="70"/>
    </row>
    <row r="2688" spans="3:45" ht="22.5" customHeight="1" x14ac:dyDescent="0.25">
      <c r="C2688" s="247"/>
      <c r="D2688" s="70"/>
      <c r="H2688" s="87"/>
      <c r="K2688" s="90"/>
      <c r="L2688" s="79"/>
      <c r="R2688" s="90"/>
      <c r="S2688" s="79"/>
      <c r="AF2688" s="88"/>
      <c r="AH2688" s="160"/>
      <c r="AI2688" s="130"/>
      <c r="AN2688" s="70"/>
      <c r="AQ2688" s="153"/>
      <c r="AR2688" s="79"/>
      <c r="AS2688" s="70"/>
    </row>
    <row r="2689" spans="3:45" ht="22.5" customHeight="1" x14ac:dyDescent="0.25">
      <c r="C2689" s="247"/>
      <c r="D2689" s="70"/>
      <c r="H2689" s="87"/>
      <c r="K2689" s="90"/>
      <c r="L2689" s="79"/>
      <c r="R2689" s="90"/>
      <c r="S2689" s="79"/>
      <c r="AF2689" s="88"/>
      <c r="AH2689" s="160"/>
      <c r="AI2689" s="130"/>
      <c r="AN2689" s="70"/>
      <c r="AQ2689" s="153"/>
      <c r="AR2689" s="79"/>
      <c r="AS2689" s="70"/>
    </row>
    <row r="2690" spans="3:45" ht="22.5" customHeight="1" x14ac:dyDescent="0.25">
      <c r="C2690" s="247"/>
      <c r="D2690" s="70"/>
      <c r="H2690" s="87"/>
      <c r="K2690" s="90"/>
      <c r="L2690" s="79"/>
      <c r="R2690" s="90"/>
      <c r="S2690" s="79"/>
      <c r="AF2690" s="88"/>
      <c r="AH2690" s="160"/>
      <c r="AI2690" s="130"/>
      <c r="AN2690" s="70"/>
      <c r="AQ2690" s="153"/>
      <c r="AR2690" s="79"/>
      <c r="AS2690" s="70"/>
    </row>
    <row r="2691" spans="3:45" ht="22.5" customHeight="1" x14ac:dyDescent="0.25">
      <c r="C2691" s="247"/>
      <c r="D2691" s="70"/>
      <c r="H2691" s="87"/>
      <c r="K2691" s="90"/>
      <c r="L2691" s="79"/>
      <c r="R2691" s="90"/>
      <c r="S2691" s="79"/>
      <c r="AF2691" s="88"/>
      <c r="AH2691" s="160"/>
      <c r="AI2691" s="130"/>
      <c r="AN2691" s="70"/>
      <c r="AQ2691" s="153"/>
      <c r="AR2691" s="79"/>
      <c r="AS2691" s="70"/>
    </row>
    <row r="2692" spans="3:45" ht="22.5" customHeight="1" x14ac:dyDescent="0.25">
      <c r="C2692" s="247"/>
      <c r="D2692" s="70"/>
      <c r="H2692" s="87"/>
      <c r="K2692" s="90"/>
      <c r="L2692" s="79"/>
      <c r="R2692" s="90"/>
      <c r="S2692" s="79"/>
      <c r="AF2692" s="88"/>
      <c r="AH2692" s="160"/>
      <c r="AI2692" s="130"/>
      <c r="AN2692" s="70"/>
      <c r="AQ2692" s="153"/>
      <c r="AR2692" s="79"/>
      <c r="AS2692" s="70"/>
    </row>
    <row r="2693" spans="3:45" ht="22.5" customHeight="1" x14ac:dyDescent="0.25">
      <c r="C2693" s="247"/>
      <c r="D2693" s="70"/>
      <c r="H2693" s="87"/>
      <c r="K2693" s="90"/>
      <c r="L2693" s="79"/>
      <c r="R2693" s="90"/>
      <c r="S2693" s="79"/>
      <c r="AF2693" s="88"/>
      <c r="AH2693" s="160"/>
      <c r="AI2693" s="130"/>
      <c r="AN2693" s="70"/>
      <c r="AQ2693" s="153"/>
      <c r="AR2693" s="79"/>
      <c r="AS2693" s="70"/>
    </row>
    <row r="2694" spans="3:45" ht="22.5" customHeight="1" x14ac:dyDescent="0.25">
      <c r="C2694" s="247"/>
      <c r="D2694" s="70"/>
      <c r="H2694" s="87"/>
      <c r="K2694" s="90"/>
      <c r="L2694" s="79"/>
      <c r="R2694" s="90"/>
      <c r="S2694" s="79"/>
      <c r="AF2694" s="88"/>
      <c r="AH2694" s="160"/>
      <c r="AI2694" s="130"/>
      <c r="AN2694" s="70"/>
      <c r="AQ2694" s="153"/>
      <c r="AR2694" s="79"/>
      <c r="AS2694" s="70"/>
    </row>
    <row r="2695" spans="3:45" ht="22.5" customHeight="1" x14ac:dyDescent="0.25">
      <c r="C2695" s="247"/>
      <c r="D2695" s="70"/>
      <c r="H2695" s="87"/>
      <c r="K2695" s="90"/>
      <c r="L2695" s="79"/>
      <c r="R2695" s="90"/>
      <c r="S2695" s="79"/>
      <c r="AF2695" s="88"/>
      <c r="AH2695" s="160"/>
      <c r="AI2695" s="130"/>
      <c r="AN2695" s="70"/>
      <c r="AQ2695" s="153"/>
      <c r="AR2695" s="79"/>
      <c r="AS2695" s="70"/>
    </row>
    <row r="2696" spans="3:45" ht="22.5" customHeight="1" x14ac:dyDescent="0.25">
      <c r="C2696" s="247"/>
      <c r="D2696" s="70"/>
      <c r="H2696" s="87"/>
      <c r="K2696" s="90"/>
      <c r="L2696" s="79"/>
      <c r="R2696" s="90"/>
      <c r="S2696" s="79"/>
      <c r="AF2696" s="88"/>
      <c r="AH2696" s="160"/>
      <c r="AI2696" s="130"/>
      <c r="AN2696" s="70"/>
      <c r="AQ2696" s="153"/>
      <c r="AR2696" s="79"/>
      <c r="AS2696" s="70"/>
    </row>
    <row r="2697" spans="3:45" ht="22.5" customHeight="1" x14ac:dyDescent="0.25">
      <c r="C2697" s="247"/>
      <c r="D2697" s="70"/>
      <c r="H2697" s="87"/>
      <c r="K2697" s="90"/>
      <c r="L2697" s="79"/>
      <c r="R2697" s="90"/>
      <c r="S2697" s="79"/>
      <c r="AF2697" s="88"/>
      <c r="AH2697" s="160"/>
      <c r="AI2697" s="130"/>
      <c r="AN2697" s="70"/>
      <c r="AQ2697" s="153"/>
      <c r="AR2697" s="79"/>
      <c r="AS2697" s="70"/>
    </row>
    <row r="2698" spans="3:45" ht="22.5" customHeight="1" x14ac:dyDescent="0.25">
      <c r="C2698" s="247"/>
      <c r="D2698" s="70"/>
      <c r="H2698" s="87"/>
      <c r="K2698" s="90"/>
      <c r="L2698" s="79"/>
      <c r="R2698" s="90"/>
      <c r="S2698" s="79"/>
      <c r="AF2698" s="88"/>
      <c r="AH2698" s="160"/>
      <c r="AI2698" s="130"/>
      <c r="AN2698" s="70"/>
      <c r="AQ2698" s="153"/>
      <c r="AR2698" s="79"/>
      <c r="AS2698" s="70"/>
    </row>
    <row r="2699" spans="3:45" ht="22.5" customHeight="1" x14ac:dyDescent="0.25">
      <c r="C2699" s="247"/>
      <c r="D2699" s="70"/>
      <c r="H2699" s="87"/>
      <c r="K2699" s="90"/>
      <c r="L2699" s="79"/>
      <c r="R2699" s="90"/>
      <c r="S2699" s="79"/>
      <c r="AF2699" s="88"/>
      <c r="AH2699" s="160"/>
      <c r="AI2699" s="130"/>
      <c r="AN2699" s="70"/>
      <c r="AQ2699" s="153"/>
      <c r="AR2699" s="79"/>
      <c r="AS2699" s="70"/>
    </row>
    <row r="2700" spans="3:45" ht="22.5" customHeight="1" x14ac:dyDescent="0.25">
      <c r="C2700" s="247"/>
      <c r="D2700" s="70"/>
      <c r="H2700" s="87"/>
      <c r="K2700" s="90"/>
      <c r="L2700" s="79"/>
      <c r="R2700" s="90"/>
      <c r="S2700" s="79"/>
      <c r="AF2700" s="88"/>
      <c r="AH2700" s="160"/>
      <c r="AI2700" s="130"/>
      <c r="AN2700" s="70"/>
      <c r="AQ2700" s="153"/>
      <c r="AR2700" s="79"/>
      <c r="AS2700" s="70"/>
    </row>
    <row r="2701" spans="3:45" ht="22.5" customHeight="1" x14ac:dyDescent="0.25">
      <c r="C2701" s="247"/>
      <c r="D2701" s="70"/>
      <c r="H2701" s="87"/>
      <c r="K2701" s="90"/>
      <c r="L2701" s="79"/>
      <c r="R2701" s="90"/>
      <c r="S2701" s="79"/>
      <c r="AF2701" s="88"/>
      <c r="AH2701" s="160"/>
      <c r="AI2701" s="130"/>
      <c r="AN2701" s="70"/>
      <c r="AQ2701" s="153"/>
      <c r="AR2701" s="79"/>
      <c r="AS2701" s="70"/>
    </row>
    <row r="2702" spans="3:45" ht="22.5" customHeight="1" x14ac:dyDescent="0.25">
      <c r="C2702" s="247"/>
      <c r="D2702" s="70"/>
      <c r="H2702" s="87"/>
      <c r="K2702" s="90"/>
      <c r="L2702" s="79"/>
      <c r="R2702" s="90"/>
      <c r="S2702" s="79"/>
      <c r="AF2702" s="88"/>
      <c r="AH2702" s="160"/>
      <c r="AI2702" s="130"/>
      <c r="AN2702" s="70"/>
      <c r="AQ2702" s="153"/>
      <c r="AR2702" s="79"/>
      <c r="AS2702" s="70"/>
    </row>
    <row r="2703" spans="3:45" ht="22.5" customHeight="1" x14ac:dyDescent="0.25">
      <c r="C2703" s="247"/>
      <c r="D2703" s="70"/>
      <c r="H2703" s="87"/>
      <c r="K2703" s="90"/>
      <c r="L2703" s="79"/>
      <c r="R2703" s="90"/>
      <c r="S2703" s="79"/>
      <c r="AF2703" s="88"/>
      <c r="AH2703" s="160"/>
      <c r="AI2703" s="130"/>
      <c r="AN2703" s="70"/>
      <c r="AQ2703" s="153"/>
      <c r="AR2703" s="79"/>
      <c r="AS2703" s="70"/>
    </row>
    <row r="2704" spans="3:45" ht="22.5" customHeight="1" x14ac:dyDescent="0.25">
      <c r="C2704" s="247"/>
      <c r="D2704" s="70"/>
      <c r="H2704" s="87"/>
      <c r="K2704" s="90"/>
      <c r="L2704" s="79"/>
      <c r="R2704" s="90"/>
      <c r="S2704" s="79"/>
      <c r="AF2704" s="88"/>
      <c r="AH2704" s="160"/>
      <c r="AI2704" s="130"/>
      <c r="AN2704" s="70"/>
      <c r="AQ2704" s="153"/>
      <c r="AR2704" s="79"/>
      <c r="AS2704" s="70"/>
    </row>
    <row r="2705" spans="3:45" ht="22.5" customHeight="1" x14ac:dyDescent="0.25">
      <c r="C2705" s="247"/>
      <c r="D2705" s="70"/>
      <c r="H2705" s="87"/>
      <c r="K2705" s="90"/>
      <c r="L2705" s="79"/>
      <c r="R2705" s="90"/>
      <c r="S2705" s="79"/>
      <c r="AF2705" s="88"/>
      <c r="AH2705" s="160"/>
      <c r="AI2705" s="130"/>
      <c r="AN2705" s="70"/>
      <c r="AQ2705" s="153"/>
      <c r="AR2705" s="79"/>
      <c r="AS2705" s="70"/>
    </row>
    <row r="2706" spans="3:45" ht="22.5" customHeight="1" x14ac:dyDescent="0.25">
      <c r="C2706" s="247"/>
      <c r="D2706" s="70"/>
      <c r="H2706" s="87"/>
      <c r="K2706" s="90"/>
      <c r="L2706" s="79"/>
      <c r="R2706" s="90"/>
      <c r="S2706" s="79"/>
      <c r="AF2706" s="88"/>
      <c r="AH2706" s="160"/>
      <c r="AI2706" s="130"/>
      <c r="AN2706" s="70"/>
      <c r="AQ2706" s="153"/>
      <c r="AR2706" s="79"/>
      <c r="AS2706" s="70"/>
    </row>
    <row r="2707" spans="3:45" ht="22.5" customHeight="1" x14ac:dyDescent="0.25">
      <c r="C2707" s="247"/>
      <c r="D2707" s="70"/>
      <c r="H2707" s="87"/>
      <c r="K2707" s="90"/>
      <c r="L2707" s="79"/>
      <c r="R2707" s="90"/>
      <c r="S2707" s="79"/>
      <c r="AF2707" s="88"/>
      <c r="AH2707" s="160"/>
      <c r="AI2707" s="130"/>
      <c r="AN2707" s="70"/>
      <c r="AQ2707" s="153"/>
      <c r="AR2707" s="79"/>
      <c r="AS2707" s="70"/>
    </row>
    <row r="2708" spans="3:45" ht="22.5" customHeight="1" x14ac:dyDescent="0.25">
      <c r="C2708" s="247"/>
      <c r="D2708" s="70"/>
      <c r="H2708" s="87"/>
      <c r="K2708" s="90"/>
      <c r="L2708" s="79"/>
      <c r="R2708" s="90"/>
      <c r="S2708" s="79"/>
      <c r="AF2708" s="88"/>
      <c r="AH2708" s="160"/>
      <c r="AI2708" s="130"/>
      <c r="AN2708" s="70"/>
      <c r="AQ2708" s="153"/>
      <c r="AR2708" s="79"/>
      <c r="AS2708" s="70"/>
    </row>
    <row r="2709" spans="3:45" ht="22.5" customHeight="1" x14ac:dyDescent="0.25">
      <c r="C2709" s="247"/>
      <c r="D2709" s="70"/>
      <c r="H2709" s="87"/>
      <c r="K2709" s="90"/>
      <c r="L2709" s="79"/>
      <c r="R2709" s="90"/>
      <c r="S2709" s="79"/>
      <c r="AF2709" s="88"/>
      <c r="AH2709" s="160"/>
      <c r="AI2709" s="130"/>
      <c r="AN2709" s="70"/>
      <c r="AQ2709" s="153"/>
      <c r="AR2709" s="79"/>
      <c r="AS2709" s="70"/>
    </row>
    <row r="2710" spans="3:45" ht="22.5" customHeight="1" x14ac:dyDescent="0.25">
      <c r="C2710" s="247"/>
      <c r="D2710" s="70"/>
      <c r="H2710" s="87"/>
      <c r="K2710" s="90"/>
      <c r="L2710" s="79"/>
      <c r="R2710" s="90"/>
      <c r="S2710" s="79"/>
      <c r="AF2710" s="88"/>
      <c r="AH2710" s="160"/>
      <c r="AI2710" s="130"/>
      <c r="AN2710" s="70"/>
      <c r="AQ2710" s="153"/>
      <c r="AR2710" s="79"/>
      <c r="AS2710" s="70"/>
    </row>
    <row r="2711" spans="3:45" ht="22.5" customHeight="1" x14ac:dyDescent="0.25">
      <c r="C2711" s="247"/>
      <c r="D2711" s="70"/>
      <c r="H2711" s="87"/>
      <c r="K2711" s="90"/>
      <c r="L2711" s="79"/>
      <c r="R2711" s="90"/>
      <c r="S2711" s="79"/>
      <c r="AF2711" s="88"/>
      <c r="AH2711" s="160"/>
      <c r="AI2711" s="130"/>
      <c r="AN2711" s="70"/>
      <c r="AQ2711" s="153"/>
      <c r="AR2711" s="79"/>
      <c r="AS2711" s="70"/>
    </row>
    <row r="2712" spans="3:45" ht="22.5" customHeight="1" x14ac:dyDescent="0.25">
      <c r="C2712" s="247"/>
      <c r="D2712" s="70"/>
      <c r="H2712" s="87"/>
      <c r="K2712" s="90"/>
      <c r="L2712" s="79"/>
      <c r="R2712" s="90"/>
      <c r="S2712" s="79"/>
      <c r="AF2712" s="88"/>
      <c r="AH2712" s="160"/>
      <c r="AI2712" s="130"/>
      <c r="AN2712" s="70"/>
      <c r="AQ2712" s="153"/>
      <c r="AR2712" s="79"/>
      <c r="AS2712" s="70"/>
    </row>
    <row r="2713" spans="3:45" ht="22.5" customHeight="1" x14ac:dyDescent="0.25">
      <c r="C2713" s="247"/>
      <c r="D2713" s="70"/>
      <c r="H2713" s="87"/>
      <c r="K2713" s="90"/>
      <c r="L2713" s="79"/>
      <c r="R2713" s="90"/>
      <c r="S2713" s="79"/>
      <c r="AF2713" s="88"/>
      <c r="AH2713" s="160"/>
      <c r="AI2713" s="130"/>
      <c r="AN2713" s="70"/>
      <c r="AQ2713" s="153"/>
      <c r="AR2713" s="79"/>
      <c r="AS2713" s="70"/>
    </row>
    <row r="2714" spans="3:45" ht="22.5" customHeight="1" x14ac:dyDescent="0.25">
      <c r="C2714" s="247"/>
      <c r="D2714" s="70"/>
      <c r="H2714" s="87"/>
      <c r="K2714" s="90"/>
      <c r="L2714" s="79"/>
      <c r="R2714" s="90"/>
      <c r="S2714" s="79"/>
      <c r="AF2714" s="88"/>
      <c r="AH2714" s="160"/>
      <c r="AI2714" s="130"/>
      <c r="AN2714" s="70"/>
      <c r="AQ2714" s="153"/>
      <c r="AR2714" s="79"/>
      <c r="AS2714" s="70"/>
    </row>
    <row r="2715" spans="3:45" ht="22.5" customHeight="1" x14ac:dyDescent="0.25">
      <c r="C2715" s="247"/>
      <c r="D2715" s="70"/>
      <c r="H2715" s="87"/>
      <c r="K2715" s="90"/>
      <c r="L2715" s="79"/>
      <c r="R2715" s="90"/>
      <c r="S2715" s="79"/>
      <c r="AF2715" s="88"/>
      <c r="AH2715" s="160"/>
      <c r="AI2715" s="130"/>
      <c r="AN2715" s="70"/>
      <c r="AQ2715" s="153"/>
      <c r="AR2715" s="79"/>
      <c r="AS2715" s="70"/>
    </row>
    <row r="2716" spans="3:45" ht="22.5" customHeight="1" x14ac:dyDescent="0.25">
      <c r="C2716" s="247"/>
      <c r="D2716" s="70"/>
      <c r="H2716" s="87"/>
      <c r="K2716" s="90"/>
      <c r="L2716" s="79"/>
      <c r="R2716" s="90"/>
      <c r="S2716" s="79"/>
      <c r="AF2716" s="88"/>
      <c r="AH2716" s="160"/>
      <c r="AI2716" s="130"/>
      <c r="AN2716" s="70"/>
      <c r="AQ2716" s="153"/>
      <c r="AR2716" s="79"/>
      <c r="AS2716" s="70"/>
    </row>
    <row r="2717" spans="3:45" ht="22.5" customHeight="1" x14ac:dyDescent="0.25">
      <c r="C2717" s="247"/>
      <c r="D2717" s="70"/>
      <c r="H2717" s="87"/>
      <c r="K2717" s="90"/>
      <c r="L2717" s="79"/>
      <c r="R2717" s="90"/>
      <c r="S2717" s="79"/>
      <c r="AF2717" s="88"/>
      <c r="AH2717" s="160"/>
      <c r="AI2717" s="130"/>
      <c r="AN2717" s="70"/>
      <c r="AQ2717" s="153"/>
      <c r="AR2717" s="79"/>
      <c r="AS2717" s="70"/>
    </row>
    <row r="2718" spans="3:45" ht="22.5" customHeight="1" x14ac:dyDescent="0.25">
      <c r="C2718" s="247"/>
      <c r="D2718" s="70"/>
      <c r="H2718" s="87"/>
      <c r="K2718" s="90"/>
      <c r="L2718" s="79"/>
      <c r="R2718" s="90"/>
      <c r="S2718" s="79"/>
      <c r="AF2718" s="88"/>
      <c r="AH2718" s="160"/>
      <c r="AI2718" s="130"/>
      <c r="AN2718" s="70"/>
      <c r="AQ2718" s="153"/>
      <c r="AR2718" s="79"/>
      <c r="AS2718" s="70"/>
    </row>
    <row r="2719" spans="3:45" ht="22.5" customHeight="1" x14ac:dyDescent="0.25">
      <c r="C2719" s="247"/>
      <c r="D2719" s="70"/>
      <c r="H2719" s="87"/>
      <c r="K2719" s="90"/>
      <c r="L2719" s="79"/>
      <c r="R2719" s="90"/>
      <c r="S2719" s="79"/>
      <c r="AF2719" s="88"/>
      <c r="AH2719" s="160"/>
      <c r="AI2719" s="130"/>
      <c r="AN2719" s="70"/>
      <c r="AQ2719" s="153"/>
      <c r="AR2719" s="79"/>
      <c r="AS2719" s="70"/>
    </row>
    <row r="2720" spans="3:45" ht="22.5" customHeight="1" x14ac:dyDescent="0.25">
      <c r="C2720" s="247"/>
      <c r="D2720" s="70"/>
      <c r="H2720" s="87"/>
      <c r="K2720" s="90"/>
      <c r="L2720" s="79"/>
      <c r="R2720" s="90"/>
      <c r="S2720" s="79"/>
      <c r="AF2720" s="88"/>
      <c r="AH2720" s="160"/>
      <c r="AI2720" s="130"/>
      <c r="AN2720" s="70"/>
      <c r="AQ2720" s="153"/>
      <c r="AR2720" s="79"/>
      <c r="AS2720" s="70"/>
    </row>
    <row r="2721" spans="3:45" ht="22.5" customHeight="1" x14ac:dyDescent="0.25">
      <c r="C2721" s="247"/>
      <c r="D2721" s="70"/>
      <c r="H2721" s="87"/>
      <c r="K2721" s="90"/>
      <c r="L2721" s="79"/>
      <c r="R2721" s="90"/>
      <c r="S2721" s="79"/>
      <c r="AF2721" s="88"/>
      <c r="AH2721" s="160"/>
      <c r="AI2721" s="130"/>
      <c r="AN2721" s="70"/>
      <c r="AQ2721" s="153"/>
      <c r="AR2721" s="79"/>
      <c r="AS2721" s="70"/>
    </row>
    <row r="2722" spans="3:45" ht="22.5" customHeight="1" x14ac:dyDescent="0.25">
      <c r="C2722" s="247"/>
      <c r="D2722" s="70"/>
      <c r="H2722" s="87"/>
      <c r="K2722" s="90"/>
      <c r="L2722" s="79"/>
      <c r="R2722" s="90"/>
      <c r="S2722" s="79"/>
      <c r="AF2722" s="88"/>
      <c r="AH2722" s="160"/>
      <c r="AI2722" s="130"/>
      <c r="AN2722" s="70"/>
      <c r="AQ2722" s="153"/>
      <c r="AR2722" s="79"/>
      <c r="AS2722" s="70"/>
    </row>
    <row r="2723" spans="3:45" ht="22.5" customHeight="1" x14ac:dyDescent="0.25">
      <c r="C2723" s="247"/>
      <c r="D2723" s="70"/>
      <c r="H2723" s="87"/>
      <c r="K2723" s="90"/>
      <c r="L2723" s="79"/>
      <c r="R2723" s="90"/>
      <c r="S2723" s="79"/>
      <c r="AF2723" s="88"/>
      <c r="AH2723" s="160"/>
      <c r="AI2723" s="130"/>
      <c r="AN2723" s="70"/>
      <c r="AQ2723" s="153"/>
      <c r="AR2723" s="79"/>
      <c r="AS2723" s="70"/>
    </row>
    <row r="2724" spans="3:45" ht="22.5" customHeight="1" x14ac:dyDescent="0.25">
      <c r="C2724" s="247"/>
      <c r="D2724" s="70"/>
      <c r="H2724" s="87"/>
      <c r="K2724" s="90"/>
      <c r="L2724" s="79"/>
      <c r="R2724" s="90"/>
      <c r="S2724" s="79"/>
      <c r="AF2724" s="88"/>
      <c r="AH2724" s="160"/>
      <c r="AI2724" s="130"/>
      <c r="AN2724" s="70"/>
      <c r="AQ2724" s="153"/>
      <c r="AR2724" s="79"/>
      <c r="AS2724" s="70"/>
    </row>
    <row r="2725" spans="3:45" ht="22.5" customHeight="1" x14ac:dyDescent="0.25">
      <c r="C2725" s="247"/>
      <c r="D2725" s="70"/>
      <c r="H2725" s="87"/>
      <c r="K2725" s="90"/>
      <c r="L2725" s="79"/>
      <c r="R2725" s="90"/>
      <c r="S2725" s="79"/>
      <c r="AF2725" s="88"/>
      <c r="AH2725" s="160"/>
      <c r="AI2725" s="130"/>
      <c r="AN2725" s="70"/>
      <c r="AQ2725" s="153"/>
      <c r="AR2725" s="79"/>
      <c r="AS2725" s="70"/>
    </row>
    <row r="2726" spans="3:45" ht="22.5" customHeight="1" x14ac:dyDescent="0.25">
      <c r="C2726" s="247"/>
      <c r="D2726" s="70"/>
      <c r="H2726" s="87"/>
      <c r="K2726" s="90"/>
      <c r="L2726" s="79"/>
      <c r="R2726" s="90"/>
      <c r="S2726" s="79"/>
      <c r="AF2726" s="88"/>
      <c r="AH2726" s="160"/>
      <c r="AI2726" s="130"/>
      <c r="AN2726" s="70"/>
      <c r="AQ2726" s="153"/>
      <c r="AR2726" s="79"/>
      <c r="AS2726" s="70"/>
    </row>
    <row r="2727" spans="3:45" ht="22.5" customHeight="1" x14ac:dyDescent="0.25">
      <c r="C2727" s="247"/>
      <c r="D2727" s="70"/>
      <c r="H2727" s="87"/>
      <c r="K2727" s="90"/>
      <c r="L2727" s="79"/>
      <c r="R2727" s="90"/>
      <c r="S2727" s="79"/>
      <c r="AF2727" s="88"/>
      <c r="AH2727" s="160"/>
      <c r="AI2727" s="130"/>
      <c r="AN2727" s="70"/>
      <c r="AQ2727" s="153"/>
      <c r="AR2727" s="79"/>
      <c r="AS2727" s="70"/>
    </row>
    <row r="2728" spans="3:45" ht="22.5" customHeight="1" x14ac:dyDescent="0.25">
      <c r="C2728" s="247"/>
      <c r="D2728" s="70"/>
      <c r="H2728" s="87"/>
      <c r="K2728" s="90"/>
      <c r="L2728" s="79"/>
      <c r="R2728" s="90"/>
      <c r="S2728" s="79"/>
      <c r="AF2728" s="88"/>
      <c r="AH2728" s="160"/>
      <c r="AI2728" s="130"/>
      <c r="AN2728" s="70"/>
      <c r="AQ2728" s="153"/>
      <c r="AR2728" s="79"/>
      <c r="AS2728" s="70"/>
    </row>
    <row r="2729" spans="3:45" ht="22.5" customHeight="1" x14ac:dyDescent="0.25">
      <c r="C2729" s="247"/>
      <c r="D2729" s="70"/>
      <c r="H2729" s="87"/>
      <c r="K2729" s="90"/>
      <c r="L2729" s="79"/>
      <c r="R2729" s="90"/>
      <c r="S2729" s="79"/>
      <c r="AF2729" s="88"/>
      <c r="AH2729" s="160"/>
      <c r="AI2729" s="130"/>
      <c r="AN2729" s="70"/>
      <c r="AQ2729" s="153"/>
      <c r="AR2729" s="79"/>
      <c r="AS2729" s="70"/>
    </row>
    <row r="2730" spans="3:45" ht="22.5" customHeight="1" x14ac:dyDescent="0.25">
      <c r="C2730" s="247"/>
      <c r="D2730" s="70"/>
      <c r="H2730" s="87"/>
      <c r="K2730" s="90"/>
      <c r="L2730" s="79"/>
      <c r="R2730" s="90"/>
      <c r="S2730" s="79"/>
      <c r="AF2730" s="88"/>
      <c r="AH2730" s="160"/>
      <c r="AI2730" s="130"/>
      <c r="AN2730" s="70"/>
      <c r="AQ2730" s="153"/>
      <c r="AR2730" s="79"/>
      <c r="AS2730" s="70"/>
    </row>
    <row r="2731" spans="3:45" ht="22.5" customHeight="1" x14ac:dyDescent="0.25">
      <c r="C2731" s="247"/>
      <c r="D2731" s="70"/>
      <c r="H2731" s="87"/>
      <c r="K2731" s="90"/>
      <c r="L2731" s="79"/>
      <c r="R2731" s="90"/>
      <c r="S2731" s="79"/>
      <c r="AF2731" s="88"/>
      <c r="AH2731" s="160"/>
      <c r="AI2731" s="130"/>
      <c r="AN2731" s="70"/>
      <c r="AQ2731" s="153"/>
      <c r="AR2731" s="79"/>
      <c r="AS2731" s="70"/>
    </row>
    <row r="2732" spans="3:45" ht="22.5" customHeight="1" x14ac:dyDescent="0.25">
      <c r="C2732" s="247"/>
      <c r="D2732" s="70"/>
      <c r="H2732" s="87"/>
      <c r="K2732" s="90"/>
      <c r="L2732" s="79"/>
      <c r="R2732" s="90"/>
      <c r="S2732" s="79"/>
      <c r="AF2732" s="88"/>
      <c r="AH2732" s="160"/>
      <c r="AI2732" s="130"/>
      <c r="AN2732" s="70"/>
      <c r="AQ2732" s="153"/>
      <c r="AR2732" s="79"/>
      <c r="AS2732" s="70"/>
    </row>
    <row r="2733" spans="3:45" ht="22.5" customHeight="1" x14ac:dyDescent="0.25">
      <c r="C2733" s="247"/>
      <c r="D2733" s="70"/>
      <c r="H2733" s="87"/>
      <c r="K2733" s="90"/>
      <c r="L2733" s="79"/>
      <c r="R2733" s="90"/>
      <c r="S2733" s="79"/>
      <c r="AF2733" s="88"/>
      <c r="AH2733" s="160"/>
      <c r="AI2733" s="130"/>
      <c r="AN2733" s="70"/>
      <c r="AQ2733" s="153"/>
      <c r="AR2733" s="79"/>
      <c r="AS2733" s="70"/>
    </row>
    <row r="2734" spans="3:45" ht="22.5" customHeight="1" x14ac:dyDescent="0.25">
      <c r="C2734" s="247"/>
      <c r="D2734" s="70"/>
      <c r="H2734" s="87"/>
      <c r="K2734" s="90"/>
      <c r="L2734" s="79"/>
      <c r="R2734" s="90"/>
      <c r="S2734" s="79"/>
      <c r="AF2734" s="88"/>
      <c r="AH2734" s="160"/>
      <c r="AI2734" s="130"/>
      <c r="AN2734" s="70"/>
      <c r="AQ2734" s="153"/>
      <c r="AR2734" s="79"/>
      <c r="AS2734" s="70"/>
    </row>
    <row r="2735" spans="3:45" ht="22.5" customHeight="1" x14ac:dyDescent="0.25">
      <c r="C2735" s="247"/>
      <c r="D2735" s="70"/>
      <c r="H2735" s="87"/>
      <c r="K2735" s="90"/>
      <c r="L2735" s="79"/>
      <c r="R2735" s="90"/>
      <c r="S2735" s="79"/>
      <c r="AF2735" s="88"/>
      <c r="AH2735" s="160"/>
      <c r="AI2735" s="130"/>
      <c r="AN2735" s="70"/>
      <c r="AQ2735" s="153"/>
      <c r="AR2735" s="79"/>
      <c r="AS2735" s="70"/>
    </row>
    <row r="2736" spans="3:45" ht="22.5" customHeight="1" x14ac:dyDescent="0.25">
      <c r="C2736" s="247"/>
      <c r="D2736" s="70"/>
      <c r="H2736" s="87"/>
      <c r="K2736" s="90"/>
      <c r="L2736" s="79"/>
      <c r="R2736" s="90"/>
      <c r="S2736" s="79"/>
      <c r="AF2736" s="88"/>
      <c r="AH2736" s="160"/>
      <c r="AI2736" s="130"/>
      <c r="AN2736" s="70"/>
      <c r="AQ2736" s="153"/>
      <c r="AR2736" s="79"/>
      <c r="AS2736" s="70"/>
    </row>
    <row r="2737" spans="3:45" ht="22.5" customHeight="1" x14ac:dyDescent="0.25">
      <c r="C2737" s="247"/>
      <c r="D2737" s="70"/>
      <c r="H2737" s="87"/>
      <c r="K2737" s="90"/>
      <c r="L2737" s="79"/>
      <c r="R2737" s="90"/>
      <c r="S2737" s="79"/>
      <c r="AF2737" s="88"/>
      <c r="AH2737" s="160"/>
      <c r="AI2737" s="130"/>
      <c r="AN2737" s="70"/>
      <c r="AQ2737" s="153"/>
      <c r="AR2737" s="79"/>
      <c r="AS2737" s="70"/>
    </row>
    <row r="2738" spans="3:45" ht="22.5" customHeight="1" x14ac:dyDescent="0.25">
      <c r="C2738" s="247"/>
      <c r="D2738" s="70"/>
      <c r="H2738" s="87"/>
      <c r="K2738" s="90"/>
      <c r="L2738" s="79"/>
      <c r="R2738" s="90"/>
      <c r="S2738" s="79"/>
      <c r="AF2738" s="88"/>
      <c r="AH2738" s="160"/>
      <c r="AI2738" s="130"/>
      <c r="AN2738" s="70"/>
      <c r="AQ2738" s="153"/>
      <c r="AR2738" s="79"/>
      <c r="AS2738" s="70"/>
    </row>
    <row r="2739" spans="3:45" ht="22.5" customHeight="1" x14ac:dyDescent="0.25">
      <c r="C2739" s="247"/>
      <c r="D2739" s="70"/>
      <c r="H2739" s="87"/>
      <c r="K2739" s="90"/>
      <c r="L2739" s="79"/>
      <c r="R2739" s="90"/>
      <c r="S2739" s="79"/>
      <c r="AF2739" s="88"/>
      <c r="AH2739" s="160"/>
      <c r="AI2739" s="130"/>
      <c r="AN2739" s="70"/>
      <c r="AQ2739" s="153"/>
      <c r="AR2739" s="79"/>
      <c r="AS2739" s="70"/>
    </row>
    <row r="2740" spans="3:45" ht="22.5" customHeight="1" x14ac:dyDescent="0.25">
      <c r="C2740" s="247"/>
      <c r="D2740" s="70"/>
      <c r="H2740" s="87"/>
      <c r="K2740" s="90"/>
      <c r="L2740" s="79"/>
      <c r="R2740" s="90"/>
      <c r="S2740" s="79"/>
      <c r="AF2740" s="88"/>
      <c r="AH2740" s="160"/>
      <c r="AI2740" s="130"/>
      <c r="AN2740" s="70"/>
      <c r="AQ2740" s="153"/>
      <c r="AR2740" s="79"/>
      <c r="AS2740" s="70"/>
    </row>
    <row r="2741" spans="3:45" ht="22.5" customHeight="1" x14ac:dyDescent="0.25">
      <c r="C2741" s="247"/>
      <c r="D2741" s="70"/>
      <c r="H2741" s="87"/>
      <c r="K2741" s="90"/>
      <c r="L2741" s="79"/>
      <c r="R2741" s="90"/>
      <c r="S2741" s="79"/>
      <c r="AF2741" s="88"/>
      <c r="AH2741" s="160"/>
      <c r="AI2741" s="130"/>
      <c r="AN2741" s="70"/>
      <c r="AQ2741" s="153"/>
      <c r="AR2741" s="79"/>
      <c r="AS2741" s="70"/>
    </row>
    <row r="2742" spans="3:45" ht="22.5" customHeight="1" x14ac:dyDescent="0.25">
      <c r="C2742" s="247"/>
      <c r="D2742" s="70"/>
      <c r="H2742" s="87"/>
      <c r="K2742" s="90"/>
      <c r="L2742" s="79"/>
      <c r="R2742" s="90"/>
      <c r="S2742" s="79"/>
      <c r="AF2742" s="88"/>
      <c r="AH2742" s="160"/>
      <c r="AI2742" s="130"/>
      <c r="AN2742" s="70"/>
      <c r="AQ2742" s="153"/>
      <c r="AR2742" s="79"/>
      <c r="AS2742" s="70"/>
    </row>
    <row r="2743" spans="3:45" ht="22.5" customHeight="1" x14ac:dyDescent="0.25">
      <c r="C2743" s="247"/>
      <c r="D2743" s="70"/>
      <c r="H2743" s="87"/>
      <c r="K2743" s="90"/>
      <c r="L2743" s="79"/>
      <c r="R2743" s="90"/>
      <c r="S2743" s="79"/>
      <c r="AF2743" s="88"/>
      <c r="AH2743" s="160"/>
      <c r="AI2743" s="130"/>
      <c r="AN2743" s="70"/>
      <c r="AQ2743" s="153"/>
      <c r="AR2743" s="79"/>
      <c r="AS2743" s="70"/>
    </row>
    <row r="2744" spans="3:45" ht="22.5" customHeight="1" x14ac:dyDescent="0.25">
      <c r="C2744" s="247"/>
      <c r="D2744" s="70"/>
      <c r="H2744" s="87"/>
      <c r="K2744" s="90"/>
      <c r="L2744" s="79"/>
      <c r="R2744" s="90"/>
      <c r="S2744" s="79"/>
      <c r="AF2744" s="88"/>
      <c r="AH2744" s="160"/>
      <c r="AI2744" s="130"/>
      <c r="AN2744" s="70"/>
      <c r="AQ2744" s="153"/>
      <c r="AR2744" s="79"/>
      <c r="AS2744" s="70"/>
    </row>
    <row r="2745" spans="3:45" ht="22.5" customHeight="1" x14ac:dyDescent="0.25">
      <c r="C2745" s="247"/>
      <c r="D2745" s="70"/>
      <c r="H2745" s="87"/>
      <c r="K2745" s="90"/>
      <c r="L2745" s="79"/>
      <c r="R2745" s="90"/>
      <c r="S2745" s="79"/>
      <c r="AF2745" s="88"/>
      <c r="AH2745" s="160"/>
      <c r="AI2745" s="130"/>
      <c r="AN2745" s="70"/>
      <c r="AQ2745" s="153"/>
      <c r="AR2745" s="79"/>
      <c r="AS2745" s="70"/>
    </row>
    <row r="2746" spans="3:45" ht="22.5" customHeight="1" x14ac:dyDescent="0.25">
      <c r="C2746" s="247"/>
      <c r="D2746" s="70"/>
      <c r="H2746" s="87"/>
      <c r="K2746" s="90"/>
      <c r="L2746" s="79"/>
      <c r="R2746" s="90"/>
      <c r="S2746" s="79"/>
      <c r="AF2746" s="88"/>
      <c r="AH2746" s="160"/>
      <c r="AI2746" s="130"/>
      <c r="AN2746" s="70"/>
      <c r="AQ2746" s="153"/>
      <c r="AR2746" s="79"/>
      <c r="AS2746" s="70"/>
    </row>
    <row r="2747" spans="3:45" ht="22.5" customHeight="1" x14ac:dyDescent="0.25">
      <c r="C2747" s="247"/>
      <c r="D2747" s="70"/>
      <c r="H2747" s="87"/>
      <c r="K2747" s="90"/>
      <c r="L2747" s="79"/>
      <c r="R2747" s="90"/>
      <c r="S2747" s="79"/>
      <c r="AF2747" s="88"/>
      <c r="AH2747" s="160"/>
      <c r="AI2747" s="130"/>
      <c r="AN2747" s="70"/>
      <c r="AQ2747" s="153"/>
      <c r="AR2747" s="79"/>
      <c r="AS2747" s="70"/>
    </row>
    <row r="2748" spans="3:45" ht="22.5" customHeight="1" x14ac:dyDescent="0.25">
      <c r="C2748" s="247"/>
      <c r="D2748" s="70"/>
      <c r="H2748" s="87"/>
      <c r="K2748" s="90"/>
      <c r="L2748" s="79"/>
      <c r="R2748" s="90"/>
      <c r="S2748" s="79"/>
      <c r="AF2748" s="88"/>
      <c r="AH2748" s="160"/>
      <c r="AI2748" s="130"/>
      <c r="AN2748" s="70"/>
      <c r="AQ2748" s="153"/>
      <c r="AR2748" s="79"/>
      <c r="AS2748" s="70"/>
    </row>
    <row r="2749" spans="3:45" ht="22.5" customHeight="1" x14ac:dyDescent="0.25">
      <c r="C2749" s="247"/>
      <c r="D2749" s="70"/>
      <c r="H2749" s="87"/>
      <c r="K2749" s="90"/>
      <c r="L2749" s="79"/>
      <c r="R2749" s="90"/>
      <c r="S2749" s="79"/>
      <c r="AF2749" s="88"/>
      <c r="AH2749" s="160"/>
      <c r="AI2749" s="130"/>
      <c r="AN2749" s="70"/>
      <c r="AQ2749" s="153"/>
      <c r="AR2749" s="79"/>
      <c r="AS2749" s="70"/>
    </row>
    <row r="2750" spans="3:45" ht="22.5" customHeight="1" x14ac:dyDescent="0.25">
      <c r="C2750" s="247"/>
      <c r="D2750" s="70"/>
      <c r="H2750" s="87"/>
      <c r="K2750" s="90"/>
      <c r="L2750" s="79"/>
      <c r="R2750" s="90"/>
      <c r="S2750" s="79"/>
      <c r="AF2750" s="88"/>
      <c r="AH2750" s="160"/>
      <c r="AI2750" s="130"/>
      <c r="AN2750" s="70"/>
      <c r="AQ2750" s="153"/>
      <c r="AR2750" s="79"/>
      <c r="AS2750" s="70"/>
    </row>
    <row r="2751" spans="3:45" ht="22.5" customHeight="1" x14ac:dyDescent="0.25">
      <c r="C2751" s="247"/>
      <c r="D2751" s="70"/>
      <c r="H2751" s="87"/>
      <c r="K2751" s="90"/>
      <c r="L2751" s="79"/>
      <c r="R2751" s="90"/>
      <c r="S2751" s="79"/>
      <c r="AF2751" s="88"/>
      <c r="AH2751" s="160"/>
      <c r="AI2751" s="130"/>
      <c r="AN2751" s="70"/>
      <c r="AQ2751" s="153"/>
      <c r="AR2751" s="79"/>
      <c r="AS2751" s="70"/>
    </row>
    <row r="2752" spans="3:45" ht="22.5" customHeight="1" x14ac:dyDescent="0.25">
      <c r="C2752" s="247"/>
      <c r="D2752" s="70"/>
      <c r="H2752" s="87"/>
      <c r="K2752" s="90"/>
      <c r="L2752" s="79"/>
      <c r="R2752" s="90"/>
      <c r="S2752" s="79"/>
      <c r="AF2752" s="88"/>
      <c r="AH2752" s="160"/>
      <c r="AI2752" s="130"/>
      <c r="AN2752" s="70"/>
      <c r="AQ2752" s="153"/>
      <c r="AR2752" s="79"/>
      <c r="AS2752" s="70"/>
    </row>
    <row r="2753" spans="3:45" ht="22.5" customHeight="1" x14ac:dyDescent="0.25">
      <c r="C2753" s="247"/>
      <c r="D2753" s="70"/>
      <c r="H2753" s="87"/>
      <c r="K2753" s="90"/>
      <c r="L2753" s="79"/>
      <c r="R2753" s="90"/>
      <c r="S2753" s="79"/>
      <c r="AF2753" s="88"/>
      <c r="AH2753" s="160"/>
      <c r="AI2753" s="130"/>
      <c r="AN2753" s="70"/>
      <c r="AQ2753" s="153"/>
      <c r="AR2753" s="79"/>
      <c r="AS2753" s="70"/>
    </row>
    <row r="2754" spans="3:45" ht="22.5" customHeight="1" x14ac:dyDescent="0.25">
      <c r="C2754" s="247"/>
      <c r="D2754" s="70"/>
      <c r="H2754" s="87"/>
      <c r="K2754" s="90"/>
      <c r="L2754" s="79"/>
      <c r="R2754" s="90"/>
      <c r="S2754" s="79"/>
      <c r="AF2754" s="88"/>
      <c r="AH2754" s="160"/>
      <c r="AI2754" s="130"/>
      <c r="AN2754" s="70"/>
      <c r="AQ2754" s="153"/>
      <c r="AR2754" s="79"/>
      <c r="AS2754" s="70"/>
    </row>
    <row r="2755" spans="3:45" ht="22.5" customHeight="1" x14ac:dyDescent="0.25">
      <c r="C2755" s="247"/>
      <c r="D2755" s="70"/>
      <c r="H2755" s="87"/>
      <c r="K2755" s="90"/>
      <c r="L2755" s="79"/>
      <c r="R2755" s="90"/>
      <c r="S2755" s="79"/>
      <c r="AF2755" s="88"/>
      <c r="AH2755" s="160"/>
      <c r="AI2755" s="130"/>
      <c r="AN2755" s="70"/>
      <c r="AQ2755" s="153"/>
      <c r="AR2755" s="79"/>
      <c r="AS2755" s="70"/>
    </row>
    <row r="2756" spans="3:45" ht="22.5" customHeight="1" x14ac:dyDescent="0.25">
      <c r="C2756" s="247"/>
      <c r="D2756" s="70"/>
      <c r="H2756" s="87"/>
      <c r="K2756" s="90"/>
      <c r="L2756" s="79"/>
      <c r="R2756" s="90"/>
      <c r="S2756" s="79"/>
      <c r="AF2756" s="88"/>
      <c r="AH2756" s="160"/>
      <c r="AI2756" s="130"/>
      <c r="AN2756" s="70"/>
      <c r="AQ2756" s="153"/>
      <c r="AR2756" s="79"/>
      <c r="AS2756" s="70"/>
    </row>
    <row r="2757" spans="3:45" ht="22.5" customHeight="1" x14ac:dyDescent="0.25">
      <c r="C2757" s="247"/>
      <c r="D2757" s="70"/>
      <c r="H2757" s="87"/>
      <c r="K2757" s="90"/>
      <c r="L2757" s="79"/>
      <c r="R2757" s="90"/>
      <c r="S2757" s="79"/>
      <c r="AF2757" s="88"/>
      <c r="AH2757" s="160"/>
      <c r="AI2757" s="130"/>
      <c r="AN2757" s="70"/>
      <c r="AQ2757" s="153"/>
      <c r="AR2757" s="79"/>
      <c r="AS2757" s="70"/>
    </row>
    <row r="2758" spans="3:45" ht="22.5" customHeight="1" x14ac:dyDescent="0.25">
      <c r="C2758" s="247"/>
      <c r="D2758" s="70"/>
      <c r="H2758" s="87"/>
      <c r="K2758" s="90"/>
      <c r="L2758" s="79"/>
      <c r="R2758" s="90"/>
      <c r="S2758" s="79"/>
      <c r="AF2758" s="88"/>
      <c r="AH2758" s="160"/>
      <c r="AI2758" s="130"/>
      <c r="AN2758" s="70"/>
      <c r="AQ2758" s="153"/>
      <c r="AR2758" s="79"/>
      <c r="AS2758" s="70"/>
    </row>
    <row r="2759" spans="3:45" ht="22.5" customHeight="1" x14ac:dyDescent="0.25">
      <c r="C2759" s="247"/>
      <c r="D2759" s="70"/>
      <c r="H2759" s="87"/>
      <c r="K2759" s="90"/>
      <c r="L2759" s="79"/>
      <c r="R2759" s="90"/>
      <c r="S2759" s="79"/>
      <c r="AF2759" s="88"/>
      <c r="AH2759" s="160"/>
      <c r="AI2759" s="130"/>
      <c r="AN2759" s="70"/>
      <c r="AQ2759" s="153"/>
      <c r="AR2759" s="79"/>
      <c r="AS2759" s="70"/>
    </row>
    <row r="2760" spans="3:45" ht="22.5" customHeight="1" x14ac:dyDescent="0.25">
      <c r="C2760" s="247"/>
      <c r="D2760" s="70"/>
      <c r="H2760" s="87"/>
      <c r="K2760" s="90"/>
      <c r="L2760" s="79"/>
      <c r="R2760" s="90"/>
      <c r="S2760" s="79"/>
      <c r="AF2760" s="88"/>
      <c r="AH2760" s="160"/>
      <c r="AI2760" s="130"/>
      <c r="AN2760" s="70"/>
      <c r="AQ2760" s="153"/>
      <c r="AR2760" s="79"/>
      <c r="AS2760" s="70"/>
    </row>
    <row r="2761" spans="3:45" ht="22.5" customHeight="1" x14ac:dyDescent="0.25">
      <c r="C2761" s="247"/>
      <c r="D2761" s="70"/>
      <c r="H2761" s="87"/>
      <c r="K2761" s="90"/>
      <c r="L2761" s="79"/>
      <c r="R2761" s="90"/>
      <c r="S2761" s="79"/>
      <c r="AF2761" s="88"/>
      <c r="AH2761" s="160"/>
      <c r="AI2761" s="130"/>
      <c r="AN2761" s="70"/>
      <c r="AQ2761" s="153"/>
      <c r="AR2761" s="79"/>
      <c r="AS2761" s="70"/>
    </row>
    <row r="2762" spans="3:45" ht="22.5" customHeight="1" x14ac:dyDescent="0.25">
      <c r="C2762" s="247"/>
      <c r="D2762" s="70"/>
      <c r="H2762" s="87"/>
      <c r="K2762" s="90"/>
      <c r="L2762" s="79"/>
      <c r="R2762" s="90"/>
      <c r="S2762" s="79"/>
      <c r="AF2762" s="88"/>
      <c r="AH2762" s="160"/>
      <c r="AI2762" s="130"/>
      <c r="AN2762" s="70"/>
      <c r="AQ2762" s="153"/>
      <c r="AR2762" s="79"/>
      <c r="AS2762" s="70"/>
    </row>
    <row r="2763" spans="3:45" ht="22.5" customHeight="1" x14ac:dyDescent="0.25">
      <c r="C2763" s="247"/>
      <c r="D2763" s="70"/>
      <c r="H2763" s="87"/>
      <c r="K2763" s="90"/>
      <c r="L2763" s="79"/>
      <c r="R2763" s="90"/>
      <c r="S2763" s="79"/>
      <c r="AF2763" s="88"/>
      <c r="AH2763" s="160"/>
      <c r="AI2763" s="130"/>
      <c r="AN2763" s="70"/>
      <c r="AQ2763" s="153"/>
      <c r="AR2763" s="79"/>
      <c r="AS2763" s="70"/>
    </row>
    <row r="2764" spans="3:45" ht="22.5" customHeight="1" x14ac:dyDescent="0.25">
      <c r="C2764" s="247"/>
      <c r="D2764" s="70"/>
      <c r="H2764" s="87"/>
      <c r="K2764" s="90"/>
      <c r="L2764" s="79"/>
      <c r="R2764" s="90"/>
      <c r="S2764" s="79"/>
      <c r="AF2764" s="88"/>
      <c r="AH2764" s="160"/>
      <c r="AI2764" s="130"/>
      <c r="AN2764" s="70"/>
      <c r="AQ2764" s="153"/>
      <c r="AR2764" s="79"/>
      <c r="AS2764" s="70"/>
    </row>
    <row r="2765" spans="3:45" ht="22.5" customHeight="1" x14ac:dyDescent="0.25">
      <c r="C2765" s="247"/>
      <c r="D2765" s="70"/>
      <c r="H2765" s="87"/>
      <c r="K2765" s="90"/>
      <c r="L2765" s="79"/>
      <c r="R2765" s="90"/>
      <c r="S2765" s="79"/>
      <c r="AF2765" s="88"/>
      <c r="AH2765" s="160"/>
      <c r="AI2765" s="130"/>
      <c r="AN2765" s="70"/>
      <c r="AQ2765" s="153"/>
      <c r="AR2765" s="79"/>
      <c r="AS2765" s="70"/>
    </row>
    <row r="2766" spans="3:45" ht="22.5" customHeight="1" x14ac:dyDescent="0.25">
      <c r="C2766" s="247"/>
      <c r="D2766" s="70"/>
      <c r="H2766" s="87"/>
      <c r="K2766" s="90"/>
      <c r="L2766" s="79"/>
      <c r="R2766" s="90"/>
      <c r="S2766" s="79"/>
      <c r="AF2766" s="88"/>
      <c r="AH2766" s="160"/>
      <c r="AI2766" s="130"/>
      <c r="AN2766" s="70"/>
      <c r="AQ2766" s="153"/>
      <c r="AR2766" s="79"/>
      <c r="AS2766" s="70"/>
    </row>
    <row r="2767" spans="3:45" ht="22.5" customHeight="1" x14ac:dyDescent="0.25">
      <c r="C2767" s="247"/>
      <c r="D2767" s="70"/>
      <c r="H2767" s="87"/>
      <c r="K2767" s="90"/>
      <c r="L2767" s="79"/>
      <c r="R2767" s="90"/>
      <c r="S2767" s="79"/>
      <c r="AF2767" s="88"/>
      <c r="AH2767" s="160"/>
      <c r="AI2767" s="130"/>
      <c r="AN2767" s="70"/>
      <c r="AQ2767" s="153"/>
      <c r="AR2767" s="79"/>
      <c r="AS2767" s="70"/>
    </row>
    <row r="2768" spans="3:45" ht="22.5" customHeight="1" x14ac:dyDescent="0.25">
      <c r="C2768" s="247"/>
      <c r="D2768" s="70"/>
      <c r="H2768" s="87"/>
      <c r="K2768" s="90"/>
      <c r="L2768" s="79"/>
      <c r="R2768" s="90"/>
      <c r="S2768" s="79"/>
      <c r="AF2768" s="88"/>
      <c r="AH2768" s="160"/>
      <c r="AI2768" s="130"/>
      <c r="AN2768" s="70"/>
      <c r="AQ2768" s="153"/>
      <c r="AR2768" s="79"/>
      <c r="AS2768" s="70"/>
    </row>
    <row r="2769" spans="3:45" ht="22.5" customHeight="1" x14ac:dyDescent="0.25">
      <c r="C2769" s="247"/>
      <c r="D2769" s="70"/>
      <c r="H2769" s="87"/>
      <c r="K2769" s="90"/>
      <c r="L2769" s="79"/>
      <c r="R2769" s="90"/>
      <c r="S2769" s="79"/>
      <c r="AF2769" s="88"/>
      <c r="AH2769" s="160"/>
      <c r="AI2769" s="130"/>
      <c r="AN2769" s="70"/>
      <c r="AQ2769" s="153"/>
      <c r="AR2769" s="79"/>
      <c r="AS2769" s="70"/>
    </row>
    <row r="2770" spans="3:45" ht="22.5" customHeight="1" x14ac:dyDescent="0.25">
      <c r="C2770" s="247"/>
      <c r="D2770" s="70"/>
      <c r="H2770" s="87"/>
      <c r="K2770" s="90"/>
      <c r="L2770" s="79"/>
      <c r="R2770" s="90"/>
      <c r="S2770" s="79"/>
      <c r="AF2770" s="88"/>
      <c r="AH2770" s="160"/>
      <c r="AI2770" s="130"/>
      <c r="AN2770" s="70"/>
      <c r="AQ2770" s="153"/>
      <c r="AR2770" s="79"/>
      <c r="AS2770" s="70"/>
    </row>
    <row r="2771" spans="3:45" ht="22.5" customHeight="1" x14ac:dyDescent="0.25">
      <c r="C2771" s="247"/>
      <c r="D2771" s="70"/>
      <c r="H2771" s="87"/>
      <c r="K2771" s="90"/>
      <c r="L2771" s="79"/>
      <c r="R2771" s="90"/>
      <c r="S2771" s="79"/>
      <c r="AF2771" s="88"/>
      <c r="AH2771" s="160"/>
      <c r="AI2771" s="130"/>
      <c r="AN2771" s="70"/>
      <c r="AQ2771" s="153"/>
      <c r="AR2771" s="79"/>
      <c r="AS2771" s="70"/>
    </row>
    <row r="2772" spans="3:45" ht="22.5" customHeight="1" x14ac:dyDescent="0.25">
      <c r="C2772" s="247"/>
      <c r="D2772" s="70"/>
      <c r="H2772" s="87"/>
      <c r="K2772" s="90"/>
      <c r="L2772" s="79"/>
      <c r="R2772" s="90"/>
      <c r="S2772" s="79"/>
      <c r="AF2772" s="88"/>
      <c r="AH2772" s="160"/>
      <c r="AI2772" s="130"/>
      <c r="AN2772" s="70"/>
      <c r="AQ2772" s="153"/>
      <c r="AR2772" s="79"/>
      <c r="AS2772" s="70"/>
    </row>
    <row r="2773" spans="3:45" ht="22.5" customHeight="1" x14ac:dyDescent="0.25">
      <c r="C2773" s="247"/>
      <c r="D2773" s="70"/>
      <c r="H2773" s="87"/>
      <c r="K2773" s="90"/>
      <c r="L2773" s="79"/>
      <c r="R2773" s="90"/>
      <c r="S2773" s="79"/>
      <c r="AF2773" s="88"/>
      <c r="AH2773" s="160"/>
      <c r="AI2773" s="130"/>
      <c r="AN2773" s="70"/>
      <c r="AQ2773" s="153"/>
      <c r="AR2773" s="79"/>
      <c r="AS2773" s="70"/>
    </row>
    <row r="2774" spans="3:45" ht="22.5" customHeight="1" x14ac:dyDescent="0.25">
      <c r="C2774" s="247"/>
      <c r="D2774" s="70"/>
      <c r="H2774" s="87"/>
      <c r="K2774" s="90"/>
      <c r="L2774" s="79"/>
      <c r="R2774" s="90"/>
      <c r="S2774" s="79"/>
      <c r="AF2774" s="88"/>
      <c r="AH2774" s="160"/>
      <c r="AI2774" s="130"/>
      <c r="AN2774" s="70"/>
      <c r="AQ2774" s="153"/>
      <c r="AR2774" s="79"/>
      <c r="AS2774" s="70"/>
    </row>
    <row r="2775" spans="3:45" ht="22.5" customHeight="1" x14ac:dyDescent="0.25">
      <c r="C2775" s="247"/>
      <c r="D2775" s="70"/>
      <c r="H2775" s="87"/>
      <c r="K2775" s="90"/>
      <c r="L2775" s="79"/>
      <c r="R2775" s="90"/>
      <c r="S2775" s="79"/>
      <c r="AF2775" s="88"/>
      <c r="AH2775" s="160"/>
      <c r="AI2775" s="130"/>
      <c r="AN2775" s="70"/>
      <c r="AQ2775" s="153"/>
      <c r="AR2775" s="79"/>
      <c r="AS2775" s="70"/>
    </row>
    <row r="2776" spans="3:45" ht="22.5" customHeight="1" x14ac:dyDescent="0.25">
      <c r="C2776" s="247"/>
      <c r="D2776" s="70"/>
      <c r="H2776" s="87"/>
      <c r="K2776" s="90"/>
      <c r="L2776" s="79"/>
      <c r="R2776" s="90"/>
      <c r="S2776" s="79"/>
      <c r="AF2776" s="88"/>
      <c r="AH2776" s="160"/>
      <c r="AI2776" s="130"/>
      <c r="AN2776" s="70"/>
      <c r="AQ2776" s="153"/>
      <c r="AR2776" s="79"/>
      <c r="AS2776" s="70"/>
    </row>
    <row r="2777" spans="3:45" ht="22.5" customHeight="1" x14ac:dyDescent="0.25">
      <c r="C2777" s="247"/>
      <c r="D2777" s="70"/>
      <c r="H2777" s="87"/>
      <c r="K2777" s="90"/>
      <c r="L2777" s="79"/>
      <c r="R2777" s="90"/>
      <c r="S2777" s="79"/>
      <c r="AF2777" s="88"/>
      <c r="AH2777" s="160"/>
      <c r="AI2777" s="130"/>
      <c r="AN2777" s="70"/>
      <c r="AQ2777" s="153"/>
      <c r="AR2777" s="79"/>
      <c r="AS2777" s="70"/>
    </row>
    <row r="2778" spans="3:45" ht="22.5" customHeight="1" x14ac:dyDescent="0.25">
      <c r="C2778" s="247"/>
      <c r="D2778" s="70"/>
      <c r="H2778" s="87"/>
      <c r="K2778" s="90"/>
      <c r="L2778" s="79"/>
      <c r="R2778" s="90"/>
      <c r="S2778" s="79"/>
      <c r="AF2778" s="88"/>
      <c r="AH2778" s="160"/>
      <c r="AI2778" s="130"/>
      <c r="AN2778" s="70"/>
      <c r="AQ2778" s="153"/>
      <c r="AR2778" s="79"/>
      <c r="AS2778" s="70"/>
    </row>
    <row r="2779" spans="3:45" ht="22.5" customHeight="1" x14ac:dyDescent="0.25">
      <c r="C2779" s="247"/>
      <c r="D2779" s="70"/>
      <c r="H2779" s="87"/>
      <c r="K2779" s="90"/>
      <c r="L2779" s="79"/>
      <c r="R2779" s="90"/>
      <c r="S2779" s="79"/>
      <c r="AF2779" s="88"/>
      <c r="AH2779" s="160"/>
      <c r="AI2779" s="130"/>
      <c r="AN2779" s="70"/>
      <c r="AQ2779" s="153"/>
      <c r="AR2779" s="79"/>
      <c r="AS2779" s="70"/>
    </row>
    <row r="2780" spans="3:45" ht="22.5" customHeight="1" x14ac:dyDescent="0.25">
      <c r="C2780" s="247"/>
      <c r="D2780" s="70"/>
      <c r="H2780" s="87"/>
      <c r="K2780" s="90"/>
      <c r="L2780" s="79"/>
      <c r="R2780" s="90"/>
      <c r="S2780" s="79"/>
      <c r="AF2780" s="88"/>
      <c r="AH2780" s="160"/>
      <c r="AI2780" s="130"/>
      <c r="AN2780" s="70"/>
      <c r="AQ2780" s="153"/>
      <c r="AR2780" s="79"/>
      <c r="AS2780" s="70"/>
    </row>
    <row r="2781" spans="3:45" ht="22.5" customHeight="1" x14ac:dyDescent="0.25">
      <c r="C2781" s="247"/>
      <c r="D2781" s="70"/>
      <c r="H2781" s="87"/>
      <c r="K2781" s="90"/>
      <c r="L2781" s="79"/>
      <c r="R2781" s="90"/>
      <c r="S2781" s="79"/>
      <c r="AF2781" s="88"/>
      <c r="AH2781" s="160"/>
      <c r="AI2781" s="130"/>
      <c r="AN2781" s="70"/>
      <c r="AQ2781" s="153"/>
      <c r="AR2781" s="79"/>
      <c r="AS2781" s="70"/>
    </row>
    <row r="2782" spans="3:45" ht="22.5" customHeight="1" x14ac:dyDescent="0.25">
      <c r="C2782" s="247"/>
      <c r="D2782" s="70"/>
      <c r="H2782" s="87"/>
      <c r="K2782" s="90"/>
      <c r="L2782" s="79"/>
      <c r="R2782" s="90"/>
      <c r="S2782" s="79"/>
      <c r="AF2782" s="88"/>
      <c r="AH2782" s="160"/>
      <c r="AI2782" s="130"/>
      <c r="AN2782" s="70"/>
      <c r="AQ2782" s="153"/>
      <c r="AR2782" s="79"/>
      <c r="AS2782" s="70"/>
    </row>
    <row r="2783" spans="3:45" ht="22.5" customHeight="1" x14ac:dyDescent="0.25">
      <c r="C2783" s="247"/>
      <c r="D2783" s="70"/>
      <c r="H2783" s="87"/>
      <c r="K2783" s="90"/>
      <c r="L2783" s="79"/>
      <c r="R2783" s="90"/>
      <c r="S2783" s="79"/>
      <c r="AF2783" s="88"/>
      <c r="AH2783" s="160"/>
      <c r="AI2783" s="130"/>
      <c r="AN2783" s="70"/>
      <c r="AQ2783" s="153"/>
      <c r="AR2783" s="79"/>
      <c r="AS2783" s="70"/>
    </row>
    <row r="2784" spans="3:45" ht="22.5" customHeight="1" x14ac:dyDescent="0.25">
      <c r="C2784" s="247"/>
      <c r="D2784" s="70"/>
      <c r="H2784" s="87"/>
      <c r="K2784" s="90"/>
      <c r="L2784" s="79"/>
      <c r="R2784" s="90"/>
      <c r="S2784" s="79"/>
      <c r="AF2784" s="88"/>
      <c r="AH2784" s="160"/>
      <c r="AI2784" s="130"/>
      <c r="AN2784" s="70"/>
      <c r="AQ2784" s="153"/>
      <c r="AR2784" s="79"/>
      <c r="AS2784" s="70"/>
    </row>
    <row r="2785" spans="3:45" ht="22.5" customHeight="1" x14ac:dyDescent="0.25">
      <c r="C2785" s="247"/>
      <c r="D2785" s="70"/>
      <c r="H2785" s="87"/>
      <c r="K2785" s="90"/>
      <c r="L2785" s="79"/>
      <c r="R2785" s="90"/>
      <c r="S2785" s="79"/>
      <c r="AF2785" s="88"/>
      <c r="AH2785" s="160"/>
      <c r="AI2785" s="130"/>
      <c r="AN2785" s="70"/>
      <c r="AQ2785" s="153"/>
      <c r="AR2785" s="79"/>
      <c r="AS2785" s="70"/>
    </row>
    <row r="2786" spans="3:45" ht="22.5" customHeight="1" x14ac:dyDescent="0.25">
      <c r="C2786" s="247"/>
      <c r="D2786" s="70"/>
      <c r="H2786" s="87"/>
      <c r="K2786" s="90"/>
      <c r="L2786" s="79"/>
      <c r="R2786" s="90"/>
      <c r="S2786" s="79"/>
      <c r="AF2786" s="88"/>
      <c r="AH2786" s="160"/>
      <c r="AI2786" s="130"/>
      <c r="AN2786" s="70"/>
      <c r="AQ2786" s="153"/>
      <c r="AR2786" s="79"/>
      <c r="AS2786" s="70"/>
    </row>
    <row r="2787" spans="3:45" ht="22.5" customHeight="1" x14ac:dyDescent="0.25">
      <c r="C2787" s="247"/>
      <c r="D2787" s="70"/>
      <c r="H2787" s="87"/>
      <c r="K2787" s="90"/>
      <c r="L2787" s="79"/>
      <c r="R2787" s="90"/>
      <c r="S2787" s="79"/>
      <c r="AF2787" s="88"/>
      <c r="AH2787" s="160"/>
      <c r="AI2787" s="130"/>
      <c r="AN2787" s="70"/>
      <c r="AQ2787" s="153"/>
      <c r="AR2787" s="79"/>
      <c r="AS2787" s="70"/>
    </row>
    <row r="2788" spans="3:45" ht="22.5" customHeight="1" x14ac:dyDescent="0.25">
      <c r="C2788" s="247"/>
      <c r="D2788" s="70"/>
      <c r="H2788" s="87"/>
      <c r="K2788" s="90"/>
      <c r="L2788" s="79"/>
      <c r="R2788" s="90"/>
      <c r="S2788" s="79"/>
      <c r="AF2788" s="88"/>
      <c r="AH2788" s="160"/>
      <c r="AI2788" s="130"/>
      <c r="AN2788" s="70"/>
      <c r="AQ2788" s="153"/>
      <c r="AR2788" s="79"/>
      <c r="AS2788" s="70"/>
    </row>
    <row r="2789" spans="3:45" ht="22.5" customHeight="1" x14ac:dyDescent="0.25">
      <c r="C2789" s="247"/>
      <c r="D2789" s="70"/>
      <c r="H2789" s="87"/>
      <c r="K2789" s="90"/>
      <c r="L2789" s="79"/>
      <c r="R2789" s="90"/>
      <c r="S2789" s="79"/>
      <c r="AF2789" s="88"/>
      <c r="AH2789" s="160"/>
      <c r="AI2789" s="130"/>
      <c r="AN2789" s="70"/>
      <c r="AQ2789" s="153"/>
      <c r="AR2789" s="79"/>
      <c r="AS2789" s="70"/>
    </row>
    <row r="2790" spans="3:45" ht="22.5" customHeight="1" x14ac:dyDescent="0.25">
      <c r="C2790" s="247"/>
      <c r="D2790" s="70"/>
      <c r="H2790" s="87"/>
      <c r="K2790" s="90"/>
      <c r="L2790" s="79"/>
      <c r="R2790" s="90"/>
      <c r="S2790" s="79"/>
      <c r="AF2790" s="88"/>
      <c r="AH2790" s="160"/>
      <c r="AI2790" s="130"/>
      <c r="AN2790" s="70"/>
      <c r="AQ2790" s="153"/>
      <c r="AR2790" s="79"/>
      <c r="AS2790" s="70"/>
    </row>
    <row r="2791" spans="3:45" ht="22.5" customHeight="1" x14ac:dyDescent="0.25">
      <c r="C2791" s="247"/>
      <c r="D2791" s="70"/>
      <c r="H2791" s="87"/>
      <c r="K2791" s="90"/>
      <c r="L2791" s="79"/>
      <c r="R2791" s="90"/>
      <c r="S2791" s="79"/>
      <c r="AF2791" s="88"/>
      <c r="AH2791" s="160"/>
      <c r="AI2791" s="130"/>
      <c r="AN2791" s="70"/>
      <c r="AQ2791" s="153"/>
      <c r="AR2791" s="79"/>
      <c r="AS2791" s="70"/>
    </row>
    <row r="2792" spans="3:45" ht="22.5" customHeight="1" x14ac:dyDescent="0.25">
      <c r="C2792" s="247"/>
      <c r="D2792" s="70"/>
      <c r="H2792" s="87"/>
      <c r="K2792" s="90"/>
      <c r="L2792" s="79"/>
      <c r="R2792" s="90"/>
      <c r="S2792" s="79"/>
      <c r="AF2792" s="88"/>
      <c r="AH2792" s="160"/>
      <c r="AI2792" s="130"/>
      <c r="AN2792" s="70"/>
      <c r="AQ2792" s="153"/>
      <c r="AR2792" s="79"/>
      <c r="AS2792" s="70"/>
    </row>
    <row r="2793" spans="3:45" ht="22.5" customHeight="1" x14ac:dyDescent="0.25">
      <c r="C2793" s="247"/>
      <c r="D2793" s="70"/>
      <c r="H2793" s="87"/>
      <c r="K2793" s="90"/>
      <c r="L2793" s="79"/>
      <c r="R2793" s="90"/>
      <c r="S2793" s="79"/>
      <c r="AF2793" s="88"/>
      <c r="AH2793" s="160"/>
      <c r="AI2793" s="130"/>
      <c r="AN2793" s="70"/>
      <c r="AQ2793" s="153"/>
      <c r="AR2793" s="79"/>
      <c r="AS2793" s="70"/>
    </row>
    <row r="2794" spans="3:45" ht="22.5" customHeight="1" x14ac:dyDescent="0.25">
      <c r="C2794" s="247"/>
      <c r="D2794" s="70"/>
      <c r="H2794" s="87"/>
      <c r="K2794" s="90"/>
      <c r="L2794" s="79"/>
      <c r="R2794" s="90"/>
      <c r="S2794" s="79"/>
      <c r="AF2794" s="88"/>
      <c r="AH2794" s="160"/>
      <c r="AI2794" s="130"/>
      <c r="AN2794" s="70"/>
      <c r="AQ2794" s="153"/>
      <c r="AR2794" s="79"/>
      <c r="AS2794" s="70"/>
    </row>
    <row r="2795" spans="3:45" ht="22.5" customHeight="1" x14ac:dyDescent="0.25">
      <c r="C2795" s="247"/>
      <c r="D2795" s="70"/>
      <c r="H2795" s="87"/>
      <c r="K2795" s="90"/>
      <c r="L2795" s="79"/>
      <c r="R2795" s="90"/>
      <c r="S2795" s="79"/>
      <c r="AF2795" s="88"/>
      <c r="AH2795" s="160"/>
      <c r="AI2795" s="130"/>
      <c r="AN2795" s="70"/>
      <c r="AQ2795" s="153"/>
      <c r="AR2795" s="79"/>
      <c r="AS2795" s="70"/>
    </row>
    <row r="2796" spans="3:45" ht="22.5" customHeight="1" x14ac:dyDescent="0.25">
      <c r="C2796" s="247"/>
      <c r="D2796" s="70"/>
      <c r="H2796" s="87"/>
      <c r="K2796" s="90"/>
      <c r="L2796" s="79"/>
      <c r="R2796" s="90"/>
      <c r="S2796" s="79"/>
      <c r="AF2796" s="88"/>
      <c r="AH2796" s="160"/>
      <c r="AI2796" s="130"/>
      <c r="AN2796" s="70"/>
      <c r="AQ2796" s="153"/>
      <c r="AR2796" s="79"/>
      <c r="AS2796" s="70"/>
    </row>
    <row r="2797" spans="3:45" ht="22.5" customHeight="1" x14ac:dyDescent="0.25">
      <c r="C2797" s="247"/>
      <c r="D2797" s="70"/>
      <c r="H2797" s="87"/>
      <c r="K2797" s="90"/>
      <c r="L2797" s="79"/>
      <c r="R2797" s="90"/>
      <c r="S2797" s="79"/>
      <c r="AF2797" s="88"/>
      <c r="AH2797" s="160"/>
      <c r="AI2797" s="130"/>
      <c r="AN2797" s="70"/>
      <c r="AQ2797" s="153"/>
      <c r="AR2797" s="79"/>
      <c r="AS2797" s="70"/>
    </row>
    <row r="2798" spans="3:45" ht="22.5" customHeight="1" x14ac:dyDescent="0.25">
      <c r="C2798" s="247"/>
      <c r="D2798" s="70"/>
      <c r="H2798" s="87"/>
      <c r="K2798" s="90"/>
      <c r="L2798" s="79"/>
      <c r="R2798" s="90"/>
      <c r="S2798" s="79"/>
      <c r="AF2798" s="88"/>
      <c r="AH2798" s="160"/>
      <c r="AI2798" s="130"/>
      <c r="AN2798" s="70"/>
      <c r="AQ2798" s="153"/>
      <c r="AR2798" s="79"/>
      <c r="AS2798" s="70"/>
    </row>
    <row r="2799" spans="3:45" ht="22.5" customHeight="1" x14ac:dyDescent="0.25">
      <c r="C2799" s="247"/>
      <c r="D2799" s="70"/>
      <c r="H2799" s="87"/>
      <c r="K2799" s="90"/>
      <c r="L2799" s="79"/>
      <c r="R2799" s="90"/>
      <c r="S2799" s="79"/>
      <c r="AF2799" s="88"/>
      <c r="AH2799" s="160"/>
      <c r="AI2799" s="130"/>
      <c r="AN2799" s="70"/>
      <c r="AQ2799" s="153"/>
      <c r="AR2799" s="79"/>
      <c r="AS2799" s="70"/>
    </row>
    <row r="2800" spans="3:45" ht="22.5" customHeight="1" x14ac:dyDescent="0.25">
      <c r="C2800" s="247"/>
      <c r="D2800" s="70"/>
      <c r="H2800" s="87"/>
      <c r="K2800" s="90"/>
      <c r="L2800" s="79"/>
      <c r="R2800" s="90"/>
      <c r="S2800" s="79"/>
      <c r="AF2800" s="88"/>
      <c r="AH2800" s="160"/>
      <c r="AI2800" s="130"/>
      <c r="AN2800" s="70"/>
      <c r="AQ2800" s="153"/>
      <c r="AR2800" s="79"/>
      <c r="AS2800" s="70"/>
    </row>
    <row r="2801" spans="3:45" ht="22.5" customHeight="1" x14ac:dyDescent="0.25">
      <c r="C2801" s="247"/>
      <c r="D2801" s="70"/>
      <c r="H2801" s="87"/>
      <c r="K2801" s="90"/>
      <c r="L2801" s="79"/>
      <c r="R2801" s="90"/>
      <c r="S2801" s="79"/>
      <c r="AF2801" s="88"/>
      <c r="AH2801" s="160"/>
      <c r="AI2801" s="130"/>
      <c r="AN2801" s="70"/>
      <c r="AQ2801" s="153"/>
      <c r="AR2801" s="79"/>
      <c r="AS2801" s="70"/>
    </row>
    <row r="2802" spans="3:45" ht="22.5" customHeight="1" x14ac:dyDescent="0.25">
      <c r="C2802" s="247"/>
      <c r="D2802" s="70"/>
      <c r="H2802" s="87"/>
      <c r="K2802" s="90"/>
      <c r="L2802" s="79"/>
      <c r="R2802" s="90"/>
      <c r="S2802" s="79"/>
      <c r="AF2802" s="88"/>
      <c r="AH2802" s="160"/>
      <c r="AI2802" s="130"/>
      <c r="AN2802" s="70"/>
      <c r="AQ2802" s="153"/>
      <c r="AR2802" s="79"/>
      <c r="AS2802" s="70"/>
    </row>
    <row r="2803" spans="3:45" ht="22.5" customHeight="1" x14ac:dyDescent="0.25">
      <c r="C2803" s="247"/>
      <c r="D2803" s="70"/>
      <c r="H2803" s="87"/>
      <c r="K2803" s="90"/>
      <c r="L2803" s="79"/>
      <c r="R2803" s="90"/>
      <c r="S2803" s="79"/>
      <c r="AF2803" s="88"/>
      <c r="AH2803" s="160"/>
      <c r="AI2803" s="130"/>
      <c r="AN2803" s="70"/>
      <c r="AQ2803" s="153"/>
      <c r="AR2803" s="79"/>
      <c r="AS2803" s="70"/>
    </row>
    <row r="2804" spans="3:45" ht="22.5" customHeight="1" x14ac:dyDescent="0.25">
      <c r="C2804" s="247"/>
      <c r="D2804" s="70"/>
      <c r="H2804" s="87"/>
      <c r="K2804" s="90"/>
      <c r="L2804" s="79"/>
      <c r="R2804" s="90"/>
      <c r="S2804" s="79"/>
      <c r="AF2804" s="88"/>
      <c r="AH2804" s="160"/>
      <c r="AI2804" s="130"/>
      <c r="AN2804" s="70"/>
      <c r="AQ2804" s="153"/>
      <c r="AR2804" s="79"/>
      <c r="AS2804" s="70"/>
    </row>
    <row r="2805" spans="3:45" ht="22.5" customHeight="1" x14ac:dyDescent="0.25">
      <c r="C2805" s="247"/>
      <c r="D2805" s="70"/>
      <c r="H2805" s="87"/>
      <c r="K2805" s="90"/>
      <c r="L2805" s="79"/>
      <c r="R2805" s="90"/>
      <c r="S2805" s="79"/>
      <c r="AF2805" s="88"/>
      <c r="AH2805" s="160"/>
      <c r="AI2805" s="130"/>
      <c r="AN2805" s="70"/>
      <c r="AQ2805" s="153"/>
      <c r="AR2805" s="79"/>
      <c r="AS2805" s="70"/>
    </row>
    <row r="2806" spans="3:45" ht="22.5" customHeight="1" x14ac:dyDescent="0.25">
      <c r="C2806" s="247"/>
      <c r="D2806" s="70"/>
      <c r="H2806" s="87"/>
      <c r="K2806" s="90"/>
      <c r="L2806" s="79"/>
      <c r="R2806" s="90"/>
      <c r="S2806" s="79"/>
      <c r="AF2806" s="88"/>
      <c r="AH2806" s="160"/>
      <c r="AI2806" s="130"/>
      <c r="AN2806" s="70"/>
      <c r="AQ2806" s="153"/>
      <c r="AR2806" s="79"/>
      <c r="AS2806" s="70"/>
    </row>
    <row r="2807" spans="3:45" ht="22.5" customHeight="1" x14ac:dyDescent="0.25">
      <c r="C2807" s="247"/>
      <c r="D2807" s="70"/>
      <c r="H2807" s="87"/>
      <c r="K2807" s="90"/>
      <c r="L2807" s="79"/>
      <c r="R2807" s="90"/>
      <c r="S2807" s="79"/>
      <c r="AF2807" s="88"/>
      <c r="AH2807" s="160"/>
      <c r="AI2807" s="130"/>
      <c r="AN2807" s="70"/>
      <c r="AQ2807" s="153"/>
      <c r="AR2807" s="79"/>
      <c r="AS2807" s="70"/>
    </row>
    <row r="2808" spans="3:45" ht="22.5" customHeight="1" x14ac:dyDescent="0.25">
      <c r="C2808" s="247"/>
      <c r="D2808" s="70"/>
      <c r="H2808" s="87"/>
      <c r="K2808" s="90"/>
      <c r="L2808" s="79"/>
      <c r="R2808" s="90"/>
      <c r="S2808" s="79"/>
      <c r="AF2808" s="88"/>
      <c r="AH2808" s="160"/>
      <c r="AI2808" s="130"/>
      <c r="AN2808" s="70"/>
      <c r="AQ2808" s="153"/>
      <c r="AR2808" s="79"/>
      <c r="AS2808" s="70"/>
    </row>
    <row r="2809" spans="3:45" ht="22.5" customHeight="1" x14ac:dyDescent="0.25">
      <c r="C2809" s="247"/>
      <c r="D2809" s="70"/>
      <c r="H2809" s="87"/>
      <c r="K2809" s="90"/>
      <c r="L2809" s="79"/>
      <c r="R2809" s="90"/>
      <c r="S2809" s="79"/>
      <c r="AF2809" s="88"/>
      <c r="AH2809" s="160"/>
      <c r="AI2809" s="130"/>
      <c r="AN2809" s="70"/>
      <c r="AQ2809" s="153"/>
      <c r="AR2809" s="79"/>
      <c r="AS2809" s="70"/>
    </row>
    <row r="2810" spans="3:45" ht="22.5" customHeight="1" x14ac:dyDescent="0.25">
      <c r="C2810" s="247"/>
      <c r="D2810" s="70"/>
      <c r="H2810" s="87"/>
      <c r="K2810" s="90"/>
      <c r="L2810" s="79"/>
      <c r="R2810" s="90"/>
      <c r="S2810" s="79"/>
      <c r="AF2810" s="88"/>
      <c r="AH2810" s="160"/>
      <c r="AI2810" s="130"/>
      <c r="AN2810" s="70"/>
      <c r="AQ2810" s="153"/>
      <c r="AR2810" s="79"/>
      <c r="AS2810" s="70"/>
    </row>
    <row r="2811" spans="3:45" ht="22.5" customHeight="1" x14ac:dyDescent="0.25">
      <c r="C2811" s="247"/>
      <c r="D2811" s="70"/>
      <c r="H2811" s="87"/>
      <c r="K2811" s="90"/>
      <c r="L2811" s="79"/>
      <c r="R2811" s="90"/>
      <c r="S2811" s="79"/>
      <c r="AF2811" s="88"/>
      <c r="AH2811" s="160"/>
      <c r="AI2811" s="130"/>
      <c r="AN2811" s="70"/>
      <c r="AQ2811" s="153"/>
      <c r="AR2811" s="79"/>
      <c r="AS2811" s="70"/>
    </row>
    <row r="2812" spans="3:45" ht="22.5" customHeight="1" x14ac:dyDescent="0.25">
      <c r="C2812" s="247"/>
      <c r="D2812" s="70"/>
      <c r="H2812" s="87"/>
      <c r="K2812" s="90"/>
      <c r="L2812" s="79"/>
      <c r="R2812" s="90"/>
      <c r="S2812" s="79"/>
      <c r="AF2812" s="88"/>
      <c r="AH2812" s="160"/>
      <c r="AI2812" s="130"/>
      <c r="AN2812" s="70"/>
      <c r="AQ2812" s="153"/>
      <c r="AR2812" s="79"/>
      <c r="AS2812" s="70"/>
    </row>
    <row r="2813" spans="3:45" ht="22.5" customHeight="1" x14ac:dyDescent="0.25">
      <c r="C2813" s="247"/>
      <c r="D2813" s="70"/>
      <c r="H2813" s="87"/>
      <c r="K2813" s="90"/>
      <c r="L2813" s="79"/>
      <c r="R2813" s="90"/>
      <c r="S2813" s="79"/>
      <c r="AF2813" s="88"/>
      <c r="AH2813" s="160"/>
      <c r="AI2813" s="130"/>
      <c r="AN2813" s="70"/>
      <c r="AQ2813" s="153"/>
      <c r="AR2813" s="79"/>
      <c r="AS2813" s="70"/>
    </row>
    <row r="2814" spans="3:45" ht="22.5" customHeight="1" x14ac:dyDescent="0.25">
      <c r="C2814" s="247"/>
      <c r="D2814" s="70"/>
      <c r="H2814" s="87"/>
      <c r="K2814" s="90"/>
      <c r="L2814" s="79"/>
      <c r="R2814" s="90"/>
      <c r="S2814" s="79"/>
      <c r="AF2814" s="88"/>
      <c r="AH2814" s="160"/>
      <c r="AI2814" s="130"/>
      <c r="AN2814" s="70"/>
      <c r="AQ2814" s="153"/>
      <c r="AR2814" s="79"/>
      <c r="AS2814" s="70"/>
    </row>
    <row r="2815" spans="3:45" ht="22.5" customHeight="1" x14ac:dyDescent="0.25">
      <c r="C2815" s="247"/>
      <c r="D2815" s="70"/>
      <c r="H2815" s="87"/>
      <c r="K2815" s="90"/>
      <c r="L2815" s="79"/>
      <c r="R2815" s="90"/>
      <c r="S2815" s="79"/>
      <c r="AF2815" s="88"/>
      <c r="AH2815" s="160"/>
      <c r="AI2815" s="130"/>
      <c r="AN2815" s="70"/>
      <c r="AQ2815" s="153"/>
      <c r="AR2815" s="79"/>
      <c r="AS2815" s="70"/>
    </row>
    <row r="2816" spans="3:45" ht="22.5" customHeight="1" x14ac:dyDescent="0.25">
      <c r="C2816" s="247"/>
      <c r="D2816" s="70"/>
      <c r="H2816" s="87"/>
      <c r="K2816" s="90"/>
      <c r="L2816" s="79"/>
      <c r="R2816" s="90"/>
      <c r="S2816" s="79"/>
      <c r="AF2816" s="88"/>
      <c r="AH2816" s="160"/>
      <c r="AI2816" s="130"/>
      <c r="AN2816" s="70"/>
      <c r="AQ2816" s="153"/>
      <c r="AR2816" s="79"/>
      <c r="AS2816" s="70"/>
    </row>
    <row r="2817" spans="3:45" ht="22.5" customHeight="1" x14ac:dyDescent="0.25">
      <c r="C2817" s="247"/>
      <c r="D2817" s="70"/>
      <c r="H2817" s="87"/>
      <c r="K2817" s="90"/>
      <c r="L2817" s="79"/>
      <c r="R2817" s="90"/>
      <c r="S2817" s="79"/>
      <c r="AF2817" s="88"/>
      <c r="AH2817" s="160"/>
      <c r="AI2817" s="130"/>
      <c r="AN2817" s="70"/>
      <c r="AQ2817" s="153"/>
      <c r="AR2817" s="79"/>
      <c r="AS2817" s="70"/>
    </row>
    <row r="2818" spans="3:45" ht="22.5" customHeight="1" x14ac:dyDescent="0.25">
      <c r="C2818" s="247"/>
      <c r="D2818" s="70"/>
      <c r="H2818" s="87"/>
      <c r="K2818" s="90"/>
      <c r="L2818" s="79"/>
      <c r="R2818" s="90"/>
      <c r="S2818" s="79"/>
      <c r="AF2818" s="88"/>
      <c r="AH2818" s="160"/>
      <c r="AI2818" s="130"/>
      <c r="AN2818" s="70"/>
      <c r="AQ2818" s="153"/>
      <c r="AR2818" s="79"/>
      <c r="AS2818" s="70"/>
    </row>
    <row r="2819" spans="3:45" ht="22.5" customHeight="1" x14ac:dyDescent="0.25">
      <c r="C2819" s="247"/>
      <c r="D2819" s="70"/>
      <c r="H2819" s="87"/>
      <c r="K2819" s="90"/>
      <c r="L2819" s="79"/>
      <c r="R2819" s="90"/>
      <c r="S2819" s="79"/>
      <c r="AF2819" s="88"/>
      <c r="AH2819" s="160"/>
      <c r="AI2819" s="130"/>
      <c r="AN2819" s="70"/>
      <c r="AQ2819" s="153"/>
      <c r="AR2819" s="79"/>
      <c r="AS2819" s="70"/>
    </row>
    <row r="2820" spans="3:45" ht="22.5" customHeight="1" x14ac:dyDescent="0.25">
      <c r="C2820" s="247"/>
      <c r="D2820" s="70"/>
      <c r="H2820" s="87"/>
      <c r="K2820" s="90"/>
      <c r="L2820" s="79"/>
      <c r="R2820" s="90"/>
      <c r="S2820" s="79"/>
      <c r="AF2820" s="88"/>
      <c r="AH2820" s="160"/>
      <c r="AI2820" s="130"/>
      <c r="AN2820" s="70"/>
      <c r="AQ2820" s="153"/>
      <c r="AR2820" s="79"/>
      <c r="AS2820" s="70"/>
    </row>
    <row r="2821" spans="3:45" ht="22.5" customHeight="1" x14ac:dyDescent="0.25">
      <c r="C2821" s="247"/>
      <c r="D2821" s="70"/>
      <c r="H2821" s="87"/>
      <c r="K2821" s="90"/>
      <c r="L2821" s="79"/>
      <c r="R2821" s="90"/>
      <c r="S2821" s="79"/>
      <c r="AF2821" s="88"/>
      <c r="AH2821" s="160"/>
      <c r="AI2821" s="130"/>
      <c r="AN2821" s="70"/>
      <c r="AQ2821" s="153"/>
      <c r="AR2821" s="79"/>
      <c r="AS2821" s="70"/>
    </row>
    <row r="2822" spans="3:45" ht="22.5" customHeight="1" x14ac:dyDescent="0.25">
      <c r="C2822" s="247"/>
      <c r="D2822" s="70"/>
      <c r="H2822" s="87"/>
      <c r="K2822" s="90"/>
      <c r="L2822" s="79"/>
      <c r="R2822" s="90"/>
      <c r="S2822" s="79"/>
      <c r="AF2822" s="88"/>
      <c r="AH2822" s="160"/>
      <c r="AI2822" s="130"/>
      <c r="AN2822" s="70"/>
      <c r="AQ2822" s="153"/>
      <c r="AR2822" s="79"/>
      <c r="AS2822" s="70"/>
    </row>
    <row r="2823" spans="3:45" ht="22.5" customHeight="1" x14ac:dyDescent="0.25">
      <c r="C2823" s="247"/>
      <c r="D2823" s="70"/>
      <c r="H2823" s="87"/>
      <c r="K2823" s="90"/>
      <c r="L2823" s="79"/>
      <c r="R2823" s="90"/>
      <c r="S2823" s="79"/>
      <c r="AF2823" s="88"/>
      <c r="AH2823" s="160"/>
      <c r="AI2823" s="130"/>
      <c r="AN2823" s="70"/>
      <c r="AQ2823" s="153"/>
      <c r="AR2823" s="79"/>
      <c r="AS2823" s="70"/>
    </row>
    <row r="2824" spans="3:45" ht="22.5" customHeight="1" x14ac:dyDescent="0.25">
      <c r="C2824" s="247"/>
      <c r="D2824" s="70"/>
      <c r="H2824" s="87"/>
      <c r="K2824" s="90"/>
      <c r="L2824" s="79"/>
      <c r="R2824" s="90"/>
      <c r="S2824" s="79"/>
      <c r="AF2824" s="88"/>
      <c r="AH2824" s="160"/>
      <c r="AI2824" s="130"/>
      <c r="AN2824" s="70"/>
      <c r="AQ2824" s="153"/>
      <c r="AR2824" s="79"/>
      <c r="AS2824" s="70"/>
    </row>
    <row r="2825" spans="3:45" ht="22.5" customHeight="1" x14ac:dyDescent="0.25">
      <c r="C2825" s="247"/>
      <c r="D2825" s="70"/>
      <c r="H2825" s="87"/>
      <c r="K2825" s="90"/>
      <c r="L2825" s="79"/>
      <c r="R2825" s="90"/>
      <c r="S2825" s="79"/>
      <c r="AF2825" s="88"/>
      <c r="AH2825" s="160"/>
      <c r="AI2825" s="130"/>
      <c r="AN2825" s="70"/>
      <c r="AQ2825" s="153"/>
      <c r="AR2825" s="79"/>
      <c r="AS2825" s="70"/>
    </row>
    <row r="2826" spans="3:45" ht="22.5" customHeight="1" x14ac:dyDescent="0.25">
      <c r="C2826" s="247"/>
      <c r="D2826" s="70"/>
      <c r="H2826" s="87"/>
      <c r="K2826" s="90"/>
      <c r="L2826" s="79"/>
      <c r="R2826" s="90"/>
      <c r="S2826" s="79"/>
      <c r="AF2826" s="88"/>
      <c r="AH2826" s="160"/>
      <c r="AI2826" s="130"/>
      <c r="AN2826" s="70"/>
      <c r="AQ2826" s="153"/>
      <c r="AR2826" s="79"/>
      <c r="AS2826" s="70"/>
    </row>
    <row r="2827" spans="3:45" ht="22.5" customHeight="1" x14ac:dyDescent="0.25">
      <c r="C2827" s="247"/>
      <c r="D2827" s="70"/>
      <c r="H2827" s="87"/>
      <c r="K2827" s="90"/>
      <c r="L2827" s="79"/>
      <c r="R2827" s="90"/>
      <c r="S2827" s="79"/>
      <c r="AF2827" s="88"/>
      <c r="AH2827" s="160"/>
      <c r="AI2827" s="130"/>
      <c r="AN2827" s="70"/>
      <c r="AQ2827" s="153"/>
      <c r="AR2827" s="79"/>
      <c r="AS2827" s="70"/>
    </row>
    <row r="2828" spans="3:45" ht="22.5" customHeight="1" x14ac:dyDescent="0.25">
      <c r="C2828" s="247"/>
      <c r="D2828" s="70"/>
      <c r="H2828" s="87"/>
      <c r="K2828" s="90"/>
      <c r="L2828" s="79"/>
      <c r="R2828" s="90"/>
      <c r="S2828" s="79"/>
      <c r="AF2828" s="88"/>
      <c r="AH2828" s="160"/>
      <c r="AI2828" s="130"/>
      <c r="AN2828" s="70"/>
      <c r="AQ2828" s="153"/>
      <c r="AR2828" s="79"/>
      <c r="AS2828" s="70"/>
    </row>
    <row r="2829" spans="3:45" ht="22.5" customHeight="1" x14ac:dyDescent="0.25">
      <c r="C2829" s="247"/>
      <c r="D2829" s="70"/>
      <c r="H2829" s="87"/>
      <c r="K2829" s="90"/>
      <c r="L2829" s="79"/>
      <c r="R2829" s="90"/>
      <c r="S2829" s="79"/>
      <c r="AF2829" s="88"/>
      <c r="AH2829" s="160"/>
      <c r="AI2829" s="130"/>
      <c r="AN2829" s="70"/>
      <c r="AQ2829" s="153"/>
      <c r="AR2829" s="79"/>
      <c r="AS2829" s="70"/>
    </row>
    <row r="2830" spans="3:45" ht="22.5" customHeight="1" x14ac:dyDescent="0.25">
      <c r="C2830" s="247"/>
      <c r="D2830" s="70"/>
      <c r="H2830" s="87"/>
      <c r="K2830" s="90"/>
      <c r="L2830" s="79"/>
      <c r="R2830" s="90"/>
      <c r="S2830" s="79"/>
      <c r="AF2830" s="88"/>
      <c r="AH2830" s="160"/>
      <c r="AI2830" s="130"/>
      <c r="AN2830" s="70"/>
      <c r="AQ2830" s="153"/>
      <c r="AR2830" s="79"/>
      <c r="AS2830" s="70"/>
    </row>
    <row r="2831" spans="3:45" ht="22.5" customHeight="1" x14ac:dyDescent="0.25">
      <c r="C2831" s="247"/>
      <c r="D2831" s="70"/>
      <c r="H2831" s="87"/>
      <c r="K2831" s="90"/>
      <c r="L2831" s="79"/>
      <c r="R2831" s="90"/>
      <c r="S2831" s="79"/>
      <c r="AF2831" s="88"/>
      <c r="AH2831" s="160"/>
      <c r="AI2831" s="130"/>
      <c r="AN2831" s="70"/>
      <c r="AQ2831" s="153"/>
      <c r="AR2831" s="79"/>
      <c r="AS2831" s="70"/>
    </row>
    <row r="2832" spans="3:45" ht="22.5" customHeight="1" x14ac:dyDescent="0.25">
      <c r="C2832" s="247"/>
      <c r="D2832" s="70"/>
      <c r="H2832" s="87"/>
      <c r="K2832" s="90"/>
      <c r="L2832" s="79"/>
      <c r="R2832" s="90"/>
      <c r="S2832" s="79"/>
      <c r="AF2832" s="88"/>
      <c r="AH2832" s="160"/>
      <c r="AI2832" s="130"/>
      <c r="AN2832" s="70"/>
      <c r="AQ2832" s="153"/>
      <c r="AR2832" s="79"/>
      <c r="AS2832" s="70"/>
    </row>
    <row r="2833" spans="3:45" ht="22.5" customHeight="1" x14ac:dyDescent="0.25">
      <c r="C2833" s="247"/>
      <c r="D2833" s="70"/>
      <c r="H2833" s="87"/>
      <c r="K2833" s="90"/>
      <c r="L2833" s="79"/>
      <c r="R2833" s="90"/>
      <c r="S2833" s="79"/>
      <c r="AF2833" s="88"/>
      <c r="AH2833" s="160"/>
      <c r="AI2833" s="130"/>
      <c r="AN2833" s="70"/>
      <c r="AQ2833" s="153"/>
      <c r="AR2833" s="79"/>
      <c r="AS2833" s="70"/>
    </row>
    <row r="2834" spans="3:45" ht="22.5" customHeight="1" x14ac:dyDescent="0.25">
      <c r="C2834" s="247"/>
      <c r="D2834" s="70"/>
      <c r="H2834" s="87"/>
      <c r="K2834" s="90"/>
      <c r="L2834" s="79"/>
      <c r="R2834" s="90"/>
      <c r="S2834" s="79"/>
      <c r="AF2834" s="88"/>
      <c r="AH2834" s="160"/>
      <c r="AI2834" s="130"/>
      <c r="AN2834" s="70"/>
      <c r="AQ2834" s="153"/>
      <c r="AR2834" s="79"/>
      <c r="AS2834" s="70"/>
    </row>
    <row r="2835" spans="3:45" ht="22.5" customHeight="1" x14ac:dyDescent="0.25">
      <c r="C2835" s="247"/>
      <c r="D2835" s="70"/>
      <c r="H2835" s="87"/>
      <c r="K2835" s="90"/>
      <c r="L2835" s="79"/>
      <c r="R2835" s="90"/>
      <c r="S2835" s="79"/>
      <c r="AF2835" s="88"/>
      <c r="AH2835" s="160"/>
      <c r="AI2835" s="130"/>
      <c r="AN2835" s="70"/>
      <c r="AQ2835" s="153"/>
      <c r="AR2835" s="79"/>
      <c r="AS2835" s="70"/>
    </row>
    <row r="2836" spans="3:45" ht="22.5" customHeight="1" x14ac:dyDescent="0.25">
      <c r="C2836" s="247"/>
      <c r="D2836" s="70"/>
      <c r="H2836" s="87"/>
      <c r="K2836" s="90"/>
      <c r="L2836" s="79"/>
      <c r="R2836" s="90"/>
      <c r="S2836" s="79"/>
      <c r="AF2836" s="88"/>
      <c r="AH2836" s="160"/>
      <c r="AI2836" s="130"/>
      <c r="AN2836" s="70"/>
      <c r="AQ2836" s="153"/>
      <c r="AR2836" s="79"/>
      <c r="AS2836" s="70"/>
    </row>
    <row r="2837" spans="3:45" ht="22.5" customHeight="1" x14ac:dyDescent="0.25">
      <c r="C2837" s="247"/>
      <c r="D2837" s="70"/>
      <c r="H2837" s="87"/>
      <c r="K2837" s="90"/>
      <c r="L2837" s="79"/>
      <c r="R2837" s="90"/>
      <c r="S2837" s="79"/>
      <c r="AF2837" s="88"/>
      <c r="AH2837" s="160"/>
      <c r="AI2837" s="130"/>
      <c r="AN2837" s="70"/>
      <c r="AQ2837" s="153"/>
      <c r="AR2837" s="79"/>
      <c r="AS2837" s="70"/>
    </row>
    <row r="2838" spans="3:45" ht="22.5" customHeight="1" x14ac:dyDescent="0.25">
      <c r="C2838" s="247"/>
      <c r="D2838" s="70"/>
      <c r="H2838" s="87"/>
      <c r="K2838" s="90"/>
      <c r="L2838" s="79"/>
      <c r="R2838" s="90"/>
      <c r="S2838" s="79"/>
      <c r="AF2838" s="88"/>
      <c r="AH2838" s="160"/>
      <c r="AI2838" s="130"/>
      <c r="AN2838" s="70"/>
      <c r="AQ2838" s="153"/>
      <c r="AR2838" s="79"/>
      <c r="AS2838" s="70"/>
    </row>
    <row r="2839" spans="3:45" ht="22.5" customHeight="1" x14ac:dyDescent="0.25">
      <c r="C2839" s="247"/>
      <c r="D2839" s="70"/>
      <c r="H2839" s="87"/>
      <c r="K2839" s="90"/>
      <c r="L2839" s="79"/>
      <c r="R2839" s="90"/>
      <c r="S2839" s="79"/>
      <c r="AF2839" s="88"/>
      <c r="AH2839" s="160"/>
      <c r="AI2839" s="130"/>
      <c r="AN2839" s="70"/>
      <c r="AQ2839" s="153"/>
      <c r="AR2839" s="79"/>
      <c r="AS2839" s="70"/>
    </row>
    <row r="2840" spans="3:45" ht="22.5" customHeight="1" x14ac:dyDescent="0.25">
      <c r="C2840" s="247"/>
      <c r="D2840" s="70"/>
      <c r="H2840" s="87"/>
      <c r="K2840" s="90"/>
      <c r="L2840" s="79"/>
      <c r="R2840" s="90"/>
      <c r="S2840" s="79"/>
      <c r="AF2840" s="88"/>
      <c r="AH2840" s="160"/>
      <c r="AI2840" s="130"/>
      <c r="AN2840" s="70"/>
      <c r="AQ2840" s="153"/>
      <c r="AR2840" s="79"/>
      <c r="AS2840" s="70"/>
    </row>
    <row r="2841" spans="3:45" ht="22.5" customHeight="1" x14ac:dyDescent="0.25">
      <c r="C2841" s="247"/>
      <c r="D2841" s="70"/>
      <c r="H2841" s="87"/>
      <c r="K2841" s="90"/>
      <c r="L2841" s="79"/>
      <c r="R2841" s="90"/>
      <c r="S2841" s="79"/>
      <c r="AF2841" s="88"/>
      <c r="AH2841" s="160"/>
      <c r="AI2841" s="130"/>
      <c r="AN2841" s="70"/>
      <c r="AQ2841" s="153"/>
      <c r="AR2841" s="79"/>
      <c r="AS2841" s="70"/>
    </row>
    <row r="2842" spans="3:45" ht="22.5" customHeight="1" x14ac:dyDescent="0.25">
      <c r="C2842" s="247"/>
      <c r="D2842" s="70"/>
      <c r="H2842" s="87"/>
      <c r="K2842" s="90"/>
      <c r="L2842" s="79"/>
      <c r="R2842" s="90"/>
      <c r="S2842" s="79"/>
      <c r="AF2842" s="88"/>
      <c r="AH2842" s="160"/>
      <c r="AI2842" s="130"/>
      <c r="AN2842" s="70"/>
      <c r="AQ2842" s="153"/>
      <c r="AR2842" s="79"/>
      <c r="AS2842" s="70"/>
    </row>
    <row r="2843" spans="3:45" ht="22.5" customHeight="1" x14ac:dyDescent="0.25">
      <c r="C2843" s="247"/>
      <c r="D2843" s="70"/>
      <c r="H2843" s="87"/>
      <c r="K2843" s="90"/>
      <c r="L2843" s="79"/>
      <c r="R2843" s="90"/>
      <c r="S2843" s="79"/>
      <c r="AF2843" s="88"/>
      <c r="AH2843" s="160"/>
      <c r="AI2843" s="130"/>
      <c r="AN2843" s="70"/>
      <c r="AQ2843" s="153"/>
      <c r="AR2843" s="79"/>
      <c r="AS2843" s="70"/>
    </row>
    <row r="2844" spans="3:45" ht="22.5" customHeight="1" x14ac:dyDescent="0.25">
      <c r="C2844" s="247"/>
      <c r="D2844" s="70"/>
      <c r="H2844" s="87"/>
      <c r="K2844" s="90"/>
      <c r="L2844" s="79"/>
      <c r="R2844" s="90"/>
      <c r="S2844" s="79"/>
      <c r="AF2844" s="88"/>
      <c r="AH2844" s="160"/>
      <c r="AI2844" s="130"/>
      <c r="AN2844" s="70"/>
      <c r="AQ2844" s="153"/>
      <c r="AR2844" s="79"/>
      <c r="AS2844" s="70"/>
    </row>
    <row r="2845" spans="3:45" ht="22.5" customHeight="1" x14ac:dyDescent="0.25">
      <c r="C2845" s="247"/>
      <c r="D2845" s="70"/>
      <c r="H2845" s="87"/>
      <c r="K2845" s="90"/>
      <c r="L2845" s="79"/>
      <c r="R2845" s="90"/>
      <c r="S2845" s="79"/>
      <c r="AF2845" s="88"/>
      <c r="AH2845" s="160"/>
      <c r="AI2845" s="130"/>
      <c r="AN2845" s="70"/>
      <c r="AQ2845" s="153"/>
      <c r="AR2845" s="79"/>
      <c r="AS2845" s="70"/>
    </row>
    <row r="2846" spans="3:45" ht="22.5" customHeight="1" x14ac:dyDescent="0.25">
      <c r="C2846" s="247"/>
      <c r="D2846" s="70"/>
      <c r="H2846" s="87"/>
      <c r="K2846" s="90"/>
      <c r="L2846" s="79"/>
      <c r="R2846" s="90"/>
      <c r="S2846" s="79"/>
      <c r="AF2846" s="88"/>
      <c r="AH2846" s="160"/>
      <c r="AI2846" s="130"/>
      <c r="AN2846" s="70"/>
      <c r="AQ2846" s="153"/>
      <c r="AR2846" s="79"/>
      <c r="AS2846" s="70"/>
    </row>
    <row r="2847" spans="3:45" ht="22.5" customHeight="1" x14ac:dyDescent="0.25">
      <c r="C2847" s="247"/>
      <c r="D2847" s="70"/>
      <c r="H2847" s="87"/>
      <c r="K2847" s="90"/>
      <c r="L2847" s="79"/>
      <c r="R2847" s="90"/>
      <c r="S2847" s="79"/>
      <c r="AF2847" s="88"/>
      <c r="AH2847" s="160"/>
      <c r="AI2847" s="130"/>
      <c r="AN2847" s="70"/>
      <c r="AQ2847" s="153"/>
      <c r="AR2847" s="79"/>
      <c r="AS2847" s="70"/>
    </row>
    <row r="2848" spans="3:45" ht="22.5" customHeight="1" x14ac:dyDescent="0.25">
      <c r="C2848" s="247"/>
      <c r="D2848" s="70"/>
      <c r="H2848" s="87"/>
      <c r="K2848" s="90"/>
      <c r="L2848" s="79"/>
      <c r="R2848" s="90"/>
      <c r="S2848" s="79"/>
      <c r="AF2848" s="88"/>
      <c r="AH2848" s="160"/>
      <c r="AI2848" s="130"/>
      <c r="AN2848" s="70"/>
      <c r="AQ2848" s="153"/>
      <c r="AR2848" s="79"/>
      <c r="AS2848" s="70"/>
    </row>
    <row r="2849" spans="3:45" ht="22.5" customHeight="1" x14ac:dyDescent="0.25">
      <c r="C2849" s="247"/>
      <c r="D2849" s="70"/>
      <c r="H2849" s="87"/>
      <c r="K2849" s="90"/>
      <c r="L2849" s="79"/>
      <c r="R2849" s="90"/>
      <c r="S2849" s="79"/>
      <c r="AF2849" s="88"/>
      <c r="AH2849" s="160"/>
      <c r="AI2849" s="130"/>
      <c r="AN2849" s="70"/>
      <c r="AQ2849" s="153"/>
      <c r="AR2849" s="79"/>
      <c r="AS2849" s="70"/>
    </row>
    <row r="2850" spans="3:45" ht="22.5" customHeight="1" x14ac:dyDescent="0.25">
      <c r="C2850" s="247"/>
      <c r="D2850" s="70"/>
      <c r="H2850" s="87"/>
      <c r="K2850" s="90"/>
      <c r="L2850" s="79"/>
      <c r="R2850" s="90"/>
      <c r="S2850" s="79"/>
      <c r="AF2850" s="88"/>
      <c r="AH2850" s="160"/>
      <c r="AI2850" s="130"/>
      <c r="AN2850" s="70"/>
      <c r="AQ2850" s="153"/>
      <c r="AR2850" s="79"/>
      <c r="AS2850" s="70"/>
    </row>
    <row r="2851" spans="3:45" ht="22.5" customHeight="1" x14ac:dyDescent="0.25">
      <c r="C2851" s="247"/>
      <c r="D2851" s="70"/>
      <c r="H2851" s="87"/>
      <c r="K2851" s="90"/>
      <c r="L2851" s="79"/>
      <c r="R2851" s="90"/>
      <c r="S2851" s="79"/>
      <c r="AF2851" s="88"/>
      <c r="AH2851" s="160"/>
      <c r="AI2851" s="130"/>
      <c r="AN2851" s="70"/>
      <c r="AQ2851" s="153"/>
      <c r="AR2851" s="79"/>
      <c r="AS2851" s="70"/>
    </row>
    <row r="2852" spans="3:45" ht="22.5" customHeight="1" x14ac:dyDescent="0.25">
      <c r="C2852" s="247"/>
      <c r="D2852" s="70"/>
      <c r="H2852" s="87"/>
      <c r="K2852" s="90"/>
      <c r="L2852" s="79"/>
      <c r="R2852" s="90"/>
      <c r="S2852" s="79"/>
      <c r="AF2852" s="88"/>
      <c r="AH2852" s="160"/>
      <c r="AI2852" s="130"/>
      <c r="AN2852" s="70"/>
      <c r="AQ2852" s="153"/>
      <c r="AR2852" s="79"/>
      <c r="AS2852" s="70"/>
    </row>
    <row r="2853" spans="3:45" ht="22.5" customHeight="1" x14ac:dyDescent="0.25">
      <c r="C2853" s="247"/>
      <c r="D2853" s="70"/>
      <c r="H2853" s="87"/>
      <c r="K2853" s="90"/>
      <c r="L2853" s="79"/>
      <c r="R2853" s="90"/>
      <c r="S2853" s="79"/>
      <c r="AF2853" s="88"/>
      <c r="AH2853" s="160"/>
      <c r="AI2853" s="130"/>
      <c r="AN2853" s="70"/>
      <c r="AQ2853" s="153"/>
      <c r="AR2853" s="79"/>
      <c r="AS2853" s="70"/>
    </row>
    <row r="2854" spans="3:45" ht="22.5" customHeight="1" x14ac:dyDescent="0.25">
      <c r="C2854" s="247"/>
      <c r="D2854" s="70"/>
      <c r="H2854" s="87"/>
      <c r="K2854" s="90"/>
      <c r="L2854" s="79"/>
      <c r="R2854" s="90"/>
      <c r="S2854" s="79"/>
      <c r="AF2854" s="88"/>
      <c r="AH2854" s="160"/>
      <c r="AI2854" s="130"/>
      <c r="AN2854" s="70"/>
      <c r="AQ2854" s="153"/>
      <c r="AR2854" s="79"/>
      <c r="AS2854" s="70"/>
    </row>
    <row r="2855" spans="3:45" ht="22.5" customHeight="1" x14ac:dyDescent="0.25">
      <c r="C2855" s="247"/>
      <c r="D2855" s="70"/>
      <c r="H2855" s="87"/>
      <c r="K2855" s="90"/>
      <c r="L2855" s="79"/>
      <c r="R2855" s="90"/>
      <c r="S2855" s="79"/>
      <c r="AF2855" s="88"/>
      <c r="AH2855" s="160"/>
      <c r="AI2855" s="130"/>
      <c r="AN2855" s="70"/>
      <c r="AQ2855" s="153"/>
      <c r="AR2855" s="79"/>
      <c r="AS2855" s="70"/>
    </row>
    <row r="2856" spans="3:45" ht="22.5" customHeight="1" x14ac:dyDescent="0.25">
      <c r="C2856" s="247"/>
      <c r="D2856" s="70"/>
      <c r="H2856" s="87"/>
      <c r="K2856" s="90"/>
      <c r="L2856" s="79"/>
      <c r="R2856" s="90"/>
      <c r="S2856" s="79"/>
      <c r="AF2856" s="88"/>
      <c r="AH2856" s="160"/>
      <c r="AI2856" s="130"/>
      <c r="AN2856" s="70"/>
      <c r="AQ2856" s="153"/>
      <c r="AR2856" s="79"/>
      <c r="AS2856" s="70"/>
    </row>
    <row r="2857" spans="3:45" ht="22.5" customHeight="1" x14ac:dyDescent="0.25">
      <c r="C2857" s="247"/>
      <c r="D2857" s="70"/>
      <c r="H2857" s="87"/>
      <c r="K2857" s="90"/>
      <c r="L2857" s="79"/>
      <c r="R2857" s="90"/>
      <c r="S2857" s="79"/>
      <c r="AF2857" s="88"/>
      <c r="AH2857" s="160"/>
      <c r="AI2857" s="130"/>
      <c r="AN2857" s="70"/>
      <c r="AQ2857" s="153"/>
      <c r="AR2857" s="79"/>
      <c r="AS2857" s="70"/>
    </row>
    <row r="2858" spans="3:45" ht="22.5" customHeight="1" x14ac:dyDescent="0.25">
      <c r="C2858" s="247"/>
      <c r="D2858" s="70"/>
      <c r="H2858" s="87"/>
      <c r="K2858" s="90"/>
      <c r="L2858" s="79"/>
      <c r="R2858" s="90"/>
      <c r="S2858" s="79"/>
      <c r="AF2858" s="88"/>
      <c r="AH2858" s="160"/>
      <c r="AI2858" s="130"/>
      <c r="AN2858" s="70"/>
      <c r="AQ2858" s="153"/>
      <c r="AR2858" s="79"/>
      <c r="AS2858" s="70"/>
    </row>
    <row r="2859" spans="3:45" ht="22.5" customHeight="1" x14ac:dyDescent="0.25">
      <c r="C2859" s="247"/>
      <c r="D2859" s="70"/>
      <c r="H2859" s="87"/>
      <c r="K2859" s="90"/>
      <c r="L2859" s="79"/>
      <c r="R2859" s="90"/>
      <c r="S2859" s="79"/>
      <c r="AF2859" s="88"/>
      <c r="AH2859" s="160"/>
      <c r="AI2859" s="130"/>
      <c r="AN2859" s="70"/>
      <c r="AQ2859" s="153"/>
      <c r="AR2859" s="79"/>
      <c r="AS2859" s="70"/>
    </row>
    <row r="2860" spans="3:45" ht="22.5" customHeight="1" x14ac:dyDescent="0.25">
      <c r="C2860" s="247"/>
      <c r="D2860" s="70"/>
      <c r="H2860" s="87"/>
      <c r="K2860" s="90"/>
      <c r="L2860" s="79"/>
      <c r="R2860" s="90"/>
      <c r="S2860" s="79"/>
      <c r="AF2860" s="88"/>
      <c r="AH2860" s="160"/>
      <c r="AI2860" s="130"/>
      <c r="AN2860" s="70"/>
      <c r="AQ2860" s="153"/>
      <c r="AR2860" s="79"/>
      <c r="AS2860" s="70"/>
    </row>
    <row r="2861" spans="3:45" ht="22.5" customHeight="1" x14ac:dyDescent="0.25">
      <c r="C2861" s="247"/>
      <c r="D2861" s="70"/>
      <c r="H2861" s="87"/>
      <c r="K2861" s="90"/>
      <c r="L2861" s="79"/>
      <c r="R2861" s="90"/>
      <c r="S2861" s="79"/>
      <c r="AF2861" s="88"/>
      <c r="AH2861" s="160"/>
      <c r="AI2861" s="130"/>
      <c r="AN2861" s="70"/>
      <c r="AQ2861" s="153"/>
      <c r="AR2861" s="79"/>
      <c r="AS2861" s="70"/>
    </row>
    <row r="2862" spans="3:45" ht="22.5" customHeight="1" x14ac:dyDescent="0.25">
      <c r="C2862" s="247"/>
      <c r="D2862" s="70"/>
      <c r="H2862" s="87"/>
      <c r="K2862" s="90"/>
      <c r="L2862" s="79"/>
      <c r="R2862" s="90"/>
      <c r="S2862" s="79"/>
      <c r="AF2862" s="88"/>
      <c r="AH2862" s="160"/>
      <c r="AI2862" s="130"/>
      <c r="AN2862" s="70"/>
      <c r="AQ2862" s="153"/>
      <c r="AR2862" s="79"/>
      <c r="AS2862" s="70"/>
    </row>
    <row r="2863" spans="3:45" ht="22.5" customHeight="1" x14ac:dyDescent="0.25">
      <c r="C2863" s="247"/>
      <c r="D2863" s="70"/>
      <c r="H2863" s="87"/>
      <c r="K2863" s="90"/>
      <c r="L2863" s="79"/>
      <c r="R2863" s="90"/>
      <c r="S2863" s="79"/>
      <c r="AF2863" s="88"/>
      <c r="AH2863" s="160"/>
      <c r="AI2863" s="130"/>
      <c r="AN2863" s="70"/>
      <c r="AQ2863" s="153"/>
      <c r="AR2863" s="79"/>
      <c r="AS2863" s="70"/>
    </row>
    <row r="2864" spans="3:45" ht="22.5" customHeight="1" x14ac:dyDescent="0.25">
      <c r="C2864" s="247"/>
      <c r="D2864" s="70"/>
      <c r="H2864" s="87"/>
      <c r="K2864" s="90"/>
      <c r="L2864" s="79"/>
      <c r="R2864" s="90"/>
      <c r="S2864" s="79"/>
      <c r="AF2864" s="88"/>
      <c r="AH2864" s="160"/>
      <c r="AI2864" s="130"/>
      <c r="AN2864" s="70"/>
      <c r="AQ2864" s="153"/>
      <c r="AR2864" s="79"/>
      <c r="AS2864" s="70"/>
    </row>
    <row r="2865" spans="3:45" ht="22.5" customHeight="1" x14ac:dyDescent="0.25">
      <c r="C2865" s="247"/>
      <c r="D2865" s="70"/>
      <c r="H2865" s="87"/>
      <c r="K2865" s="90"/>
      <c r="L2865" s="79"/>
      <c r="R2865" s="90"/>
      <c r="S2865" s="79"/>
      <c r="AF2865" s="88"/>
      <c r="AH2865" s="160"/>
      <c r="AI2865" s="130"/>
      <c r="AN2865" s="70"/>
      <c r="AQ2865" s="153"/>
      <c r="AR2865" s="79"/>
      <c r="AS2865" s="70"/>
    </row>
    <row r="2866" spans="3:45" ht="22.5" customHeight="1" x14ac:dyDescent="0.25">
      <c r="C2866" s="247"/>
      <c r="D2866" s="70"/>
      <c r="H2866" s="87"/>
      <c r="K2866" s="90"/>
      <c r="L2866" s="79"/>
      <c r="R2866" s="90"/>
      <c r="S2866" s="79"/>
      <c r="AF2866" s="88"/>
      <c r="AH2866" s="160"/>
      <c r="AI2866" s="130"/>
      <c r="AN2866" s="70"/>
      <c r="AQ2866" s="153"/>
      <c r="AR2866" s="79"/>
      <c r="AS2866" s="70"/>
    </row>
    <row r="2867" spans="3:45" ht="22.5" customHeight="1" x14ac:dyDescent="0.25">
      <c r="C2867" s="247"/>
      <c r="D2867" s="70"/>
      <c r="H2867" s="87"/>
      <c r="K2867" s="90"/>
      <c r="L2867" s="79"/>
      <c r="R2867" s="90"/>
      <c r="S2867" s="79"/>
      <c r="AF2867" s="88"/>
      <c r="AH2867" s="160"/>
      <c r="AI2867" s="130"/>
      <c r="AN2867" s="70"/>
      <c r="AQ2867" s="153"/>
      <c r="AR2867" s="79"/>
      <c r="AS2867" s="70"/>
    </row>
    <row r="2868" spans="3:45" ht="22.5" customHeight="1" x14ac:dyDescent="0.25">
      <c r="C2868" s="247"/>
      <c r="D2868" s="70"/>
      <c r="H2868" s="87"/>
      <c r="K2868" s="90"/>
      <c r="L2868" s="79"/>
      <c r="R2868" s="90"/>
      <c r="S2868" s="79"/>
      <c r="AF2868" s="88"/>
      <c r="AH2868" s="160"/>
      <c r="AI2868" s="130"/>
      <c r="AN2868" s="70"/>
      <c r="AQ2868" s="153"/>
      <c r="AR2868" s="79"/>
      <c r="AS2868" s="70"/>
    </row>
    <row r="2869" spans="3:45" ht="22.5" customHeight="1" x14ac:dyDescent="0.25">
      <c r="C2869" s="247"/>
      <c r="D2869" s="70"/>
      <c r="H2869" s="87"/>
      <c r="K2869" s="90"/>
      <c r="L2869" s="79"/>
      <c r="R2869" s="90"/>
      <c r="S2869" s="79"/>
      <c r="AF2869" s="88"/>
      <c r="AH2869" s="160"/>
      <c r="AI2869" s="130"/>
      <c r="AN2869" s="70"/>
      <c r="AQ2869" s="153"/>
      <c r="AR2869" s="79"/>
      <c r="AS2869" s="70"/>
    </row>
    <row r="2870" spans="3:45" ht="22.5" customHeight="1" x14ac:dyDescent="0.25">
      <c r="C2870" s="247"/>
      <c r="D2870" s="70"/>
      <c r="H2870" s="87"/>
      <c r="K2870" s="90"/>
      <c r="L2870" s="79"/>
      <c r="R2870" s="90"/>
      <c r="S2870" s="79"/>
      <c r="AF2870" s="88"/>
      <c r="AH2870" s="160"/>
      <c r="AI2870" s="130"/>
      <c r="AN2870" s="70"/>
      <c r="AQ2870" s="153"/>
      <c r="AR2870" s="79"/>
      <c r="AS2870" s="70"/>
    </row>
    <row r="2871" spans="3:45" ht="22.5" customHeight="1" x14ac:dyDescent="0.25">
      <c r="C2871" s="247"/>
      <c r="D2871" s="70"/>
      <c r="H2871" s="87"/>
      <c r="K2871" s="90"/>
      <c r="L2871" s="79"/>
      <c r="R2871" s="90"/>
      <c r="S2871" s="79"/>
      <c r="AF2871" s="88"/>
      <c r="AH2871" s="160"/>
      <c r="AI2871" s="130"/>
      <c r="AN2871" s="70"/>
      <c r="AQ2871" s="153"/>
      <c r="AR2871" s="79"/>
      <c r="AS2871" s="70"/>
    </row>
    <row r="2872" spans="3:45" ht="22.5" customHeight="1" x14ac:dyDescent="0.25">
      <c r="C2872" s="247"/>
      <c r="D2872" s="70"/>
      <c r="H2872" s="87"/>
      <c r="K2872" s="90"/>
      <c r="L2872" s="79"/>
      <c r="R2872" s="90"/>
      <c r="S2872" s="79"/>
      <c r="AF2872" s="88"/>
      <c r="AH2872" s="160"/>
      <c r="AI2872" s="130"/>
      <c r="AN2872" s="70"/>
      <c r="AQ2872" s="153"/>
      <c r="AR2872" s="79"/>
      <c r="AS2872" s="70"/>
    </row>
    <row r="2873" spans="3:45" ht="22.5" customHeight="1" x14ac:dyDescent="0.25">
      <c r="C2873" s="247"/>
      <c r="D2873" s="70"/>
      <c r="H2873" s="87"/>
      <c r="K2873" s="90"/>
      <c r="L2873" s="79"/>
      <c r="R2873" s="90"/>
      <c r="S2873" s="79"/>
      <c r="AF2873" s="88"/>
      <c r="AH2873" s="160"/>
      <c r="AI2873" s="130"/>
      <c r="AN2873" s="70"/>
      <c r="AQ2873" s="153"/>
      <c r="AR2873" s="79"/>
      <c r="AS2873" s="70"/>
    </row>
    <row r="2874" spans="3:45" ht="22.5" customHeight="1" x14ac:dyDescent="0.25">
      <c r="C2874" s="247"/>
      <c r="D2874" s="70"/>
      <c r="H2874" s="87"/>
      <c r="K2874" s="90"/>
      <c r="L2874" s="79"/>
      <c r="R2874" s="90"/>
      <c r="S2874" s="79"/>
      <c r="AF2874" s="88"/>
      <c r="AH2874" s="160"/>
      <c r="AI2874" s="130"/>
      <c r="AN2874" s="70"/>
      <c r="AQ2874" s="153"/>
      <c r="AR2874" s="79"/>
      <c r="AS2874" s="70"/>
    </row>
    <row r="2875" spans="3:45" ht="22.5" customHeight="1" x14ac:dyDescent="0.25">
      <c r="C2875" s="247"/>
      <c r="D2875" s="70"/>
      <c r="H2875" s="87"/>
      <c r="K2875" s="90"/>
      <c r="L2875" s="79"/>
      <c r="R2875" s="90"/>
      <c r="S2875" s="79"/>
      <c r="AF2875" s="88"/>
      <c r="AH2875" s="160"/>
      <c r="AI2875" s="130"/>
      <c r="AN2875" s="70"/>
      <c r="AQ2875" s="153"/>
      <c r="AR2875" s="79"/>
      <c r="AS2875" s="70"/>
    </row>
    <row r="2876" spans="3:45" ht="22.5" customHeight="1" x14ac:dyDescent="0.25">
      <c r="C2876" s="247"/>
      <c r="D2876" s="70"/>
      <c r="H2876" s="87"/>
      <c r="K2876" s="90"/>
      <c r="L2876" s="79"/>
      <c r="R2876" s="90"/>
      <c r="S2876" s="79"/>
      <c r="AF2876" s="88"/>
      <c r="AH2876" s="160"/>
      <c r="AI2876" s="130"/>
      <c r="AN2876" s="70"/>
      <c r="AQ2876" s="153"/>
      <c r="AR2876" s="79"/>
      <c r="AS2876" s="70"/>
    </row>
    <row r="2877" spans="3:45" ht="22.5" customHeight="1" x14ac:dyDescent="0.25">
      <c r="C2877" s="247"/>
      <c r="D2877" s="70"/>
      <c r="H2877" s="87"/>
      <c r="K2877" s="90"/>
      <c r="L2877" s="79"/>
      <c r="R2877" s="90"/>
      <c r="S2877" s="79"/>
      <c r="AF2877" s="88"/>
      <c r="AH2877" s="160"/>
      <c r="AI2877" s="130"/>
      <c r="AN2877" s="70"/>
      <c r="AQ2877" s="153"/>
      <c r="AR2877" s="79"/>
      <c r="AS2877" s="70"/>
    </row>
    <row r="2878" spans="3:45" ht="22.5" customHeight="1" x14ac:dyDescent="0.25">
      <c r="C2878" s="247"/>
      <c r="D2878" s="70"/>
      <c r="H2878" s="87"/>
      <c r="K2878" s="90"/>
      <c r="L2878" s="79"/>
      <c r="R2878" s="90"/>
      <c r="S2878" s="79"/>
      <c r="AF2878" s="88"/>
      <c r="AH2878" s="160"/>
      <c r="AI2878" s="130"/>
      <c r="AN2878" s="70"/>
      <c r="AQ2878" s="153"/>
      <c r="AR2878" s="79"/>
      <c r="AS2878" s="70"/>
    </row>
    <row r="2879" spans="3:45" ht="22.5" customHeight="1" x14ac:dyDescent="0.25">
      <c r="C2879" s="247"/>
      <c r="D2879" s="70"/>
      <c r="H2879" s="87"/>
      <c r="K2879" s="90"/>
      <c r="L2879" s="79"/>
      <c r="R2879" s="90"/>
      <c r="S2879" s="79"/>
      <c r="AF2879" s="88"/>
      <c r="AH2879" s="160"/>
      <c r="AI2879" s="130"/>
      <c r="AN2879" s="70"/>
      <c r="AQ2879" s="153"/>
      <c r="AR2879" s="79"/>
      <c r="AS2879" s="70"/>
    </row>
    <row r="2880" spans="3:45" ht="22.5" customHeight="1" x14ac:dyDescent="0.25">
      <c r="C2880" s="247"/>
      <c r="D2880" s="70"/>
      <c r="H2880" s="87"/>
      <c r="K2880" s="90"/>
      <c r="L2880" s="79"/>
      <c r="R2880" s="90"/>
      <c r="S2880" s="79"/>
      <c r="AF2880" s="88"/>
      <c r="AH2880" s="160"/>
      <c r="AI2880" s="130"/>
      <c r="AN2880" s="70"/>
      <c r="AQ2880" s="153"/>
      <c r="AR2880" s="79"/>
      <c r="AS2880" s="70"/>
    </row>
    <row r="2881" spans="3:45" ht="22.5" customHeight="1" x14ac:dyDescent="0.25">
      <c r="C2881" s="247"/>
      <c r="D2881" s="70"/>
      <c r="H2881" s="87"/>
      <c r="K2881" s="90"/>
      <c r="L2881" s="79"/>
      <c r="R2881" s="90"/>
      <c r="S2881" s="79"/>
      <c r="AF2881" s="88"/>
      <c r="AH2881" s="160"/>
      <c r="AI2881" s="130"/>
      <c r="AN2881" s="70"/>
      <c r="AQ2881" s="153"/>
      <c r="AR2881" s="79"/>
      <c r="AS2881" s="70"/>
    </row>
    <row r="2882" spans="3:45" ht="22.5" customHeight="1" x14ac:dyDescent="0.25">
      <c r="C2882" s="247"/>
      <c r="D2882" s="70"/>
      <c r="H2882" s="87"/>
      <c r="K2882" s="90"/>
      <c r="L2882" s="79"/>
      <c r="R2882" s="90"/>
      <c r="S2882" s="79"/>
      <c r="AF2882" s="88"/>
      <c r="AH2882" s="160"/>
      <c r="AI2882" s="130"/>
      <c r="AN2882" s="70"/>
      <c r="AQ2882" s="153"/>
      <c r="AR2882" s="79"/>
      <c r="AS2882" s="70"/>
    </row>
    <row r="2883" spans="3:45" ht="22.5" customHeight="1" x14ac:dyDescent="0.25">
      <c r="C2883" s="247"/>
      <c r="D2883" s="70"/>
      <c r="H2883" s="87"/>
      <c r="K2883" s="90"/>
      <c r="L2883" s="79"/>
      <c r="R2883" s="90"/>
      <c r="S2883" s="79"/>
      <c r="AF2883" s="88"/>
      <c r="AH2883" s="160"/>
      <c r="AI2883" s="130"/>
      <c r="AN2883" s="70"/>
      <c r="AQ2883" s="153"/>
      <c r="AR2883" s="79"/>
      <c r="AS2883" s="70"/>
    </row>
    <row r="2884" spans="3:45" ht="22.5" customHeight="1" x14ac:dyDescent="0.25">
      <c r="C2884" s="247"/>
      <c r="D2884" s="70"/>
      <c r="H2884" s="87"/>
      <c r="K2884" s="90"/>
      <c r="L2884" s="79"/>
      <c r="R2884" s="90"/>
      <c r="S2884" s="79"/>
      <c r="AF2884" s="88"/>
      <c r="AH2884" s="160"/>
      <c r="AI2884" s="130"/>
      <c r="AN2884" s="70"/>
      <c r="AQ2884" s="153"/>
      <c r="AR2884" s="79"/>
      <c r="AS2884" s="70"/>
    </row>
    <row r="2885" spans="3:45" ht="22.5" customHeight="1" x14ac:dyDescent="0.25">
      <c r="C2885" s="247"/>
      <c r="D2885" s="70"/>
      <c r="H2885" s="87"/>
      <c r="K2885" s="90"/>
      <c r="L2885" s="79"/>
      <c r="R2885" s="90"/>
      <c r="S2885" s="79"/>
      <c r="AF2885" s="88"/>
      <c r="AH2885" s="160"/>
      <c r="AI2885" s="130"/>
      <c r="AN2885" s="70"/>
      <c r="AQ2885" s="153"/>
      <c r="AR2885" s="79"/>
      <c r="AS2885" s="70"/>
    </row>
    <row r="2886" spans="3:45" ht="22.5" customHeight="1" x14ac:dyDescent="0.25">
      <c r="C2886" s="247"/>
      <c r="D2886" s="70"/>
      <c r="H2886" s="87"/>
      <c r="K2886" s="90"/>
      <c r="L2886" s="79"/>
      <c r="R2886" s="90"/>
      <c r="S2886" s="79"/>
      <c r="AF2886" s="88"/>
      <c r="AH2886" s="160"/>
      <c r="AI2886" s="130"/>
      <c r="AN2886" s="70"/>
      <c r="AQ2886" s="153"/>
      <c r="AR2886" s="79"/>
      <c r="AS2886" s="70"/>
    </row>
    <row r="2887" spans="3:45" ht="22.5" customHeight="1" x14ac:dyDescent="0.25">
      <c r="C2887" s="247"/>
      <c r="D2887" s="70"/>
      <c r="H2887" s="87"/>
      <c r="K2887" s="90"/>
      <c r="L2887" s="79"/>
      <c r="R2887" s="90"/>
      <c r="S2887" s="79"/>
      <c r="AF2887" s="88"/>
      <c r="AH2887" s="160"/>
      <c r="AI2887" s="130"/>
      <c r="AN2887" s="70"/>
      <c r="AQ2887" s="153"/>
      <c r="AR2887" s="79"/>
      <c r="AS2887" s="70"/>
    </row>
    <row r="2888" spans="3:45" ht="22.5" customHeight="1" x14ac:dyDescent="0.25">
      <c r="C2888" s="247"/>
      <c r="D2888" s="70"/>
      <c r="H2888" s="87"/>
      <c r="K2888" s="90"/>
      <c r="L2888" s="79"/>
      <c r="R2888" s="90"/>
      <c r="S2888" s="79"/>
      <c r="AF2888" s="88"/>
      <c r="AH2888" s="160"/>
      <c r="AI2888" s="130"/>
      <c r="AN2888" s="70"/>
      <c r="AQ2888" s="153"/>
      <c r="AR2888" s="79"/>
      <c r="AS2888" s="70"/>
    </row>
    <row r="2889" spans="3:45" ht="22.5" customHeight="1" x14ac:dyDescent="0.25">
      <c r="C2889" s="247"/>
      <c r="D2889" s="70"/>
      <c r="H2889" s="87"/>
      <c r="K2889" s="90"/>
      <c r="L2889" s="79"/>
      <c r="R2889" s="90"/>
      <c r="S2889" s="79"/>
      <c r="AF2889" s="88"/>
      <c r="AH2889" s="160"/>
      <c r="AI2889" s="130"/>
      <c r="AN2889" s="70"/>
      <c r="AQ2889" s="153"/>
      <c r="AR2889" s="79"/>
      <c r="AS2889" s="70"/>
    </row>
    <row r="2890" spans="3:45" ht="22.5" customHeight="1" x14ac:dyDescent="0.25">
      <c r="C2890" s="247"/>
      <c r="D2890" s="70"/>
      <c r="H2890" s="87"/>
      <c r="K2890" s="90"/>
      <c r="L2890" s="79"/>
      <c r="R2890" s="90"/>
      <c r="S2890" s="79"/>
      <c r="AF2890" s="88"/>
      <c r="AH2890" s="160"/>
      <c r="AI2890" s="130"/>
      <c r="AN2890" s="70"/>
      <c r="AQ2890" s="153"/>
      <c r="AR2890" s="79"/>
      <c r="AS2890" s="70"/>
    </row>
    <row r="2891" spans="3:45" ht="22.5" customHeight="1" x14ac:dyDescent="0.25">
      <c r="C2891" s="247"/>
      <c r="D2891" s="70"/>
      <c r="H2891" s="87"/>
      <c r="K2891" s="90"/>
      <c r="L2891" s="79"/>
      <c r="R2891" s="90"/>
      <c r="S2891" s="79"/>
      <c r="AF2891" s="88"/>
      <c r="AH2891" s="160"/>
      <c r="AI2891" s="130"/>
      <c r="AN2891" s="70"/>
      <c r="AQ2891" s="153"/>
      <c r="AR2891" s="79"/>
      <c r="AS2891" s="70"/>
    </row>
    <row r="2892" spans="3:45" ht="22.5" customHeight="1" x14ac:dyDescent="0.25">
      <c r="C2892" s="247"/>
      <c r="D2892" s="70"/>
      <c r="H2892" s="87"/>
      <c r="K2892" s="90"/>
      <c r="L2892" s="79"/>
      <c r="R2892" s="90"/>
      <c r="S2892" s="79"/>
      <c r="AF2892" s="88"/>
      <c r="AH2892" s="160"/>
      <c r="AI2892" s="130"/>
      <c r="AN2892" s="70"/>
      <c r="AQ2892" s="153"/>
      <c r="AR2892" s="79"/>
      <c r="AS2892" s="70"/>
    </row>
    <row r="2893" spans="3:45" ht="22.5" customHeight="1" x14ac:dyDescent="0.25">
      <c r="C2893" s="247"/>
      <c r="D2893" s="70"/>
      <c r="H2893" s="87"/>
      <c r="K2893" s="90"/>
      <c r="L2893" s="79"/>
      <c r="R2893" s="90"/>
      <c r="S2893" s="79"/>
      <c r="AF2893" s="88"/>
      <c r="AH2893" s="160"/>
      <c r="AI2893" s="130"/>
      <c r="AN2893" s="70"/>
      <c r="AQ2893" s="153"/>
      <c r="AR2893" s="79"/>
      <c r="AS2893" s="70"/>
    </row>
    <row r="2894" spans="3:45" ht="22.5" customHeight="1" x14ac:dyDescent="0.25">
      <c r="C2894" s="247"/>
      <c r="D2894" s="70"/>
      <c r="H2894" s="87"/>
      <c r="K2894" s="90"/>
      <c r="L2894" s="79"/>
      <c r="R2894" s="90"/>
      <c r="S2894" s="79"/>
      <c r="AF2894" s="88"/>
      <c r="AH2894" s="160"/>
      <c r="AI2894" s="130"/>
      <c r="AN2894" s="70"/>
      <c r="AQ2894" s="153"/>
      <c r="AR2894" s="79"/>
      <c r="AS2894" s="70"/>
    </row>
    <row r="2895" spans="3:45" ht="22.5" customHeight="1" x14ac:dyDescent="0.25">
      <c r="C2895" s="247"/>
      <c r="D2895" s="70"/>
      <c r="H2895" s="87"/>
      <c r="K2895" s="90"/>
      <c r="L2895" s="79"/>
      <c r="R2895" s="90"/>
      <c r="S2895" s="79"/>
      <c r="AF2895" s="88"/>
      <c r="AH2895" s="160"/>
      <c r="AI2895" s="130"/>
      <c r="AN2895" s="70"/>
      <c r="AQ2895" s="153"/>
      <c r="AR2895" s="79"/>
      <c r="AS2895" s="70"/>
    </row>
    <row r="2896" spans="3:45" ht="22.5" customHeight="1" x14ac:dyDescent="0.25">
      <c r="C2896" s="247"/>
      <c r="D2896" s="70"/>
      <c r="H2896" s="87"/>
      <c r="K2896" s="90"/>
      <c r="L2896" s="79"/>
      <c r="R2896" s="90"/>
      <c r="S2896" s="79"/>
      <c r="AF2896" s="88"/>
      <c r="AH2896" s="160"/>
      <c r="AI2896" s="130"/>
      <c r="AN2896" s="70"/>
      <c r="AQ2896" s="153"/>
      <c r="AR2896" s="79"/>
      <c r="AS2896" s="70"/>
    </row>
    <row r="2897" spans="3:45" ht="22.5" customHeight="1" x14ac:dyDescent="0.25">
      <c r="C2897" s="247"/>
      <c r="D2897" s="70"/>
      <c r="H2897" s="87"/>
      <c r="K2897" s="90"/>
      <c r="L2897" s="79"/>
      <c r="R2897" s="90"/>
      <c r="S2897" s="79"/>
      <c r="AF2897" s="88"/>
      <c r="AH2897" s="160"/>
      <c r="AI2897" s="130"/>
      <c r="AN2897" s="70"/>
      <c r="AQ2897" s="153"/>
      <c r="AR2897" s="79"/>
      <c r="AS2897" s="70"/>
    </row>
    <row r="2898" spans="3:45" ht="22.5" customHeight="1" x14ac:dyDescent="0.25">
      <c r="C2898" s="247"/>
      <c r="D2898" s="70"/>
      <c r="H2898" s="87"/>
      <c r="K2898" s="90"/>
      <c r="L2898" s="79"/>
      <c r="R2898" s="90"/>
      <c r="S2898" s="79"/>
      <c r="AF2898" s="88"/>
      <c r="AH2898" s="160"/>
      <c r="AI2898" s="130"/>
      <c r="AN2898" s="70"/>
      <c r="AQ2898" s="153"/>
      <c r="AR2898" s="79"/>
      <c r="AS2898" s="70"/>
    </row>
    <row r="2899" spans="3:45" ht="22.5" customHeight="1" x14ac:dyDescent="0.25">
      <c r="C2899" s="247"/>
      <c r="D2899" s="70"/>
      <c r="H2899" s="87"/>
      <c r="K2899" s="90"/>
      <c r="L2899" s="79"/>
      <c r="R2899" s="90"/>
      <c r="S2899" s="79"/>
      <c r="AF2899" s="88"/>
      <c r="AH2899" s="160"/>
      <c r="AI2899" s="130"/>
      <c r="AN2899" s="70"/>
      <c r="AQ2899" s="153"/>
      <c r="AR2899" s="79"/>
      <c r="AS2899" s="70"/>
    </row>
    <row r="2900" spans="3:45" ht="22.5" customHeight="1" x14ac:dyDescent="0.25">
      <c r="C2900" s="247"/>
      <c r="D2900" s="70"/>
      <c r="H2900" s="87"/>
      <c r="K2900" s="90"/>
      <c r="L2900" s="79"/>
      <c r="R2900" s="90"/>
      <c r="S2900" s="79"/>
      <c r="AF2900" s="88"/>
      <c r="AH2900" s="160"/>
      <c r="AI2900" s="130"/>
      <c r="AN2900" s="70"/>
      <c r="AQ2900" s="153"/>
      <c r="AR2900" s="79"/>
      <c r="AS2900" s="70"/>
    </row>
    <row r="2901" spans="3:45" ht="22.5" customHeight="1" x14ac:dyDescent="0.25">
      <c r="C2901" s="247"/>
      <c r="D2901" s="70"/>
      <c r="H2901" s="87"/>
      <c r="K2901" s="90"/>
      <c r="L2901" s="79"/>
      <c r="R2901" s="90"/>
      <c r="S2901" s="79"/>
      <c r="AF2901" s="88"/>
      <c r="AH2901" s="160"/>
      <c r="AI2901" s="130"/>
      <c r="AN2901" s="70"/>
      <c r="AQ2901" s="153"/>
      <c r="AR2901" s="79"/>
      <c r="AS2901" s="70"/>
    </row>
    <row r="2902" spans="3:45" ht="22.5" customHeight="1" x14ac:dyDescent="0.25">
      <c r="C2902" s="247"/>
      <c r="D2902" s="70"/>
      <c r="H2902" s="87"/>
      <c r="K2902" s="90"/>
      <c r="L2902" s="79"/>
      <c r="R2902" s="90"/>
      <c r="S2902" s="79"/>
      <c r="AF2902" s="88"/>
      <c r="AH2902" s="160"/>
      <c r="AI2902" s="130"/>
      <c r="AN2902" s="70"/>
      <c r="AQ2902" s="153"/>
      <c r="AR2902" s="79"/>
      <c r="AS2902" s="70"/>
    </row>
    <row r="2903" spans="3:45" ht="22.5" customHeight="1" x14ac:dyDescent="0.25">
      <c r="C2903" s="247"/>
      <c r="D2903" s="70"/>
      <c r="H2903" s="87"/>
      <c r="K2903" s="90"/>
      <c r="L2903" s="79"/>
      <c r="R2903" s="90"/>
      <c r="S2903" s="79"/>
      <c r="AF2903" s="88"/>
      <c r="AH2903" s="160"/>
      <c r="AI2903" s="130"/>
      <c r="AN2903" s="70"/>
      <c r="AQ2903" s="153"/>
      <c r="AR2903" s="79"/>
      <c r="AS2903" s="70"/>
    </row>
    <row r="2904" spans="3:45" ht="22.5" customHeight="1" x14ac:dyDescent="0.25">
      <c r="C2904" s="247"/>
      <c r="D2904" s="70"/>
      <c r="H2904" s="87"/>
      <c r="K2904" s="90"/>
      <c r="L2904" s="79"/>
      <c r="R2904" s="90"/>
      <c r="S2904" s="79"/>
      <c r="AF2904" s="88"/>
      <c r="AH2904" s="160"/>
      <c r="AI2904" s="130"/>
      <c r="AN2904" s="70"/>
      <c r="AQ2904" s="153"/>
      <c r="AR2904" s="79"/>
      <c r="AS2904" s="70"/>
    </row>
    <row r="2905" spans="3:45" ht="22.5" customHeight="1" x14ac:dyDescent="0.25">
      <c r="C2905" s="247"/>
      <c r="D2905" s="70"/>
      <c r="H2905" s="87"/>
      <c r="K2905" s="90"/>
      <c r="L2905" s="79"/>
      <c r="R2905" s="90"/>
      <c r="S2905" s="79"/>
      <c r="AF2905" s="88"/>
      <c r="AH2905" s="160"/>
      <c r="AI2905" s="130"/>
      <c r="AN2905" s="70"/>
      <c r="AQ2905" s="153"/>
      <c r="AR2905" s="79"/>
      <c r="AS2905" s="70"/>
    </row>
    <row r="2906" spans="3:45" ht="22.5" customHeight="1" x14ac:dyDescent="0.25">
      <c r="C2906" s="247"/>
      <c r="D2906" s="70"/>
      <c r="H2906" s="87"/>
      <c r="K2906" s="90"/>
      <c r="L2906" s="79"/>
      <c r="R2906" s="90"/>
      <c r="S2906" s="79"/>
      <c r="AF2906" s="88"/>
      <c r="AH2906" s="160"/>
      <c r="AI2906" s="130"/>
      <c r="AN2906" s="70"/>
      <c r="AQ2906" s="153"/>
      <c r="AR2906" s="79"/>
      <c r="AS2906" s="70"/>
    </row>
    <row r="2907" spans="3:45" ht="22.5" customHeight="1" x14ac:dyDescent="0.25">
      <c r="C2907" s="247"/>
      <c r="D2907" s="70"/>
      <c r="H2907" s="87"/>
      <c r="K2907" s="90"/>
      <c r="L2907" s="79"/>
      <c r="R2907" s="90"/>
      <c r="S2907" s="79"/>
      <c r="AF2907" s="88"/>
      <c r="AH2907" s="160"/>
      <c r="AI2907" s="130"/>
      <c r="AN2907" s="70"/>
      <c r="AQ2907" s="153"/>
      <c r="AR2907" s="79"/>
      <c r="AS2907" s="70"/>
    </row>
    <row r="2908" spans="3:45" ht="22.5" customHeight="1" x14ac:dyDescent="0.25">
      <c r="C2908" s="247"/>
      <c r="D2908" s="70"/>
      <c r="H2908" s="87"/>
      <c r="K2908" s="90"/>
      <c r="L2908" s="79"/>
      <c r="R2908" s="90"/>
      <c r="S2908" s="79"/>
      <c r="AF2908" s="88"/>
      <c r="AH2908" s="160"/>
      <c r="AI2908" s="130"/>
      <c r="AN2908" s="70"/>
      <c r="AQ2908" s="153"/>
      <c r="AR2908" s="79"/>
      <c r="AS2908" s="70"/>
    </row>
    <row r="2909" spans="3:45" ht="22.5" customHeight="1" x14ac:dyDescent="0.25">
      <c r="C2909" s="247"/>
      <c r="D2909" s="70"/>
      <c r="H2909" s="87"/>
      <c r="K2909" s="90"/>
      <c r="L2909" s="79"/>
      <c r="R2909" s="90"/>
      <c r="S2909" s="79"/>
      <c r="AF2909" s="88"/>
      <c r="AH2909" s="160"/>
      <c r="AI2909" s="130"/>
      <c r="AN2909" s="70"/>
      <c r="AQ2909" s="153"/>
      <c r="AR2909" s="79"/>
      <c r="AS2909" s="70"/>
    </row>
    <row r="2910" spans="3:45" ht="22.5" customHeight="1" x14ac:dyDescent="0.25">
      <c r="C2910" s="247"/>
      <c r="D2910" s="70"/>
      <c r="H2910" s="87"/>
      <c r="K2910" s="90"/>
      <c r="L2910" s="79"/>
      <c r="R2910" s="90"/>
      <c r="S2910" s="79"/>
      <c r="AF2910" s="88"/>
      <c r="AH2910" s="160"/>
      <c r="AI2910" s="130"/>
      <c r="AN2910" s="70"/>
      <c r="AQ2910" s="153"/>
      <c r="AR2910" s="79"/>
      <c r="AS2910" s="70"/>
    </row>
    <row r="2911" spans="3:45" ht="22.5" customHeight="1" x14ac:dyDescent="0.25">
      <c r="C2911" s="247"/>
      <c r="D2911" s="70"/>
      <c r="H2911" s="87"/>
      <c r="K2911" s="90"/>
      <c r="L2911" s="79"/>
      <c r="R2911" s="90"/>
      <c r="S2911" s="79"/>
      <c r="AF2911" s="88"/>
      <c r="AH2911" s="160"/>
      <c r="AI2911" s="130"/>
      <c r="AN2911" s="70"/>
      <c r="AQ2911" s="153"/>
      <c r="AR2911" s="79"/>
      <c r="AS2911" s="70"/>
    </row>
    <row r="2912" spans="3:45" ht="22.5" customHeight="1" x14ac:dyDescent="0.25">
      <c r="C2912" s="247"/>
      <c r="D2912" s="70"/>
      <c r="H2912" s="87"/>
      <c r="K2912" s="90"/>
      <c r="L2912" s="79"/>
      <c r="R2912" s="90"/>
      <c r="S2912" s="79"/>
      <c r="AF2912" s="88"/>
      <c r="AH2912" s="160"/>
      <c r="AI2912" s="130"/>
      <c r="AN2912" s="70"/>
      <c r="AQ2912" s="153"/>
      <c r="AR2912" s="79"/>
      <c r="AS2912" s="70"/>
    </row>
    <row r="2913" spans="3:45" ht="22.5" customHeight="1" x14ac:dyDescent="0.25">
      <c r="C2913" s="247"/>
      <c r="D2913" s="70"/>
      <c r="H2913" s="87"/>
      <c r="K2913" s="90"/>
      <c r="L2913" s="79"/>
      <c r="R2913" s="90"/>
      <c r="S2913" s="79"/>
      <c r="AF2913" s="88"/>
      <c r="AH2913" s="160"/>
      <c r="AI2913" s="130"/>
      <c r="AN2913" s="70"/>
      <c r="AQ2913" s="153"/>
      <c r="AR2913" s="79"/>
      <c r="AS2913" s="70"/>
    </row>
    <row r="2914" spans="3:45" ht="22.5" customHeight="1" x14ac:dyDescent="0.25">
      <c r="C2914" s="247"/>
      <c r="D2914" s="70"/>
      <c r="H2914" s="87"/>
      <c r="K2914" s="90"/>
      <c r="L2914" s="79"/>
      <c r="R2914" s="90"/>
      <c r="S2914" s="79"/>
      <c r="AF2914" s="88"/>
      <c r="AH2914" s="160"/>
      <c r="AI2914" s="130"/>
      <c r="AN2914" s="70"/>
      <c r="AQ2914" s="153"/>
      <c r="AR2914" s="79"/>
      <c r="AS2914" s="70"/>
    </row>
    <row r="2915" spans="3:45" ht="22.5" customHeight="1" x14ac:dyDescent="0.25">
      <c r="C2915" s="247"/>
      <c r="D2915" s="70"/>
      <c r="H2915" s="87"/>
      <c r="K2915" s="90"/>
      <c r="L2915" s="79"/>
      <c r="R2915" s="90"/>
      <c r="S2915" s="79"/>
      <c r="AF2915" s="88"/>
      <c r="AH2915" s="160"/>
      <c r="AI2915" s="130"/>
      <c r="AN2915" s="70"/>
      <c r="AQ2915" s="153"/>
      <c r="AR2915" s="79"/>
      <c r="AS2915" s="70"/>
    </row>
    <row r="2916" spans="3:45" ht="22.5" customHeight="1" x14ac:dyDescent="0.25">
      <c r="C2916" s="247"/>
      <c r="D2916" s="70"/>
      <c r="H2916" s="87"/>
      <c r="K2916" s="90"/>
      <c r="L2916" s="79"/>
      <c r="R2916" s="90"/>
      <c r="S2916" s="79"/>
      <c r="AF2916" s="88"/>
      <c r="AH2916" s="160"/>
      <c r="AI2916" s="130"/>
      <c r="AN2916" s="70"/>
      <c r="AQ2916" s="153"/>
      <c r="AR2916" s="79"/>
      <c r="AS2916" s="70"/>
    </row>
    <row r="2917" spans="3:45" ht="22.5" customHeight="1" x14ac:dyDescent="0.25">
      <c r="C2917" s="247"/>
      <c r="D2917" s="70"/>
      <c r="H2917" s="87"/>
      <c r="K2917" s="90"/>
      <c r="L2917" s="79"/>
      <c r="R2917" s="90"/>
      <c r="S2917" s="79"/>
      <c r="AF2917" s="88"/>
      <c r="AH2917" s="160"/>
      <c r="AI2917" s="130"/>
      <c r="AN2917" s="70"/>
      <c r="AQ2917" s="153"/>
      <c r="AR2917" s="79"/>
      <c r="AS2917" s="70"/>
    </row>
    <row r="2918" spans="3:45" ht="22.5" customHeight="1" x14ac:dyDescent="0.25">
      <c r="C2918" s="247"/>
      <c r="D2918" s="70"/>
      <c r="H2918" s="87"/>
      <c r="K2918" s="90"/>
      <c r="L2918" s="79"/>
      <c r="R2918" s="90"/>
      <c r="S2918" s="79"/>
      <c r="AF2918" s="88"/>
      <c r="AH2918" s="160"/>
      <c r="AI2918" s="130"/>
      <c r="AN2918" s="70"/>
      <c r="AQ2918" s="153"/>
      <c r="AR2918" s="79"/>
      <c r="AS2918" s="70"/>
    </row>
    <row r="2919" spans="3:45" ht="22.5" customHeight="1" x14ac:dyDescent="0.25">
      <c r="C2919" s="247"/>
      <c r="D2919" s="70"/>
      <c r="H2919" s="87"/>
      <c r="K2919" s="90"/>
      <c r="L2919" s="79"/>
      <c r="R2919" s="90"/>
      <c r="S2919" s="79"/>
      <c r="AF2919" s="88"/>
      <c r="AH2919" s="160"/>
      <c r="AI2919" s="130"/>
      <c r="AN2919" s="70"/>
      <c r="AQ2919" s="153"/>
      <c r="AR2919" s="79"/>
      <c r="AS2919" s="70"/>
    </row>
    <row r="2920" spans="3:45" ht="22.5" customHeight="1" x14ac:dyDescent="0.25">
      <c r="C2920" s="247"/>
      <c r="D2920" s="70"/>
      <c r="H2920" s="87"/>
      <c r="K2920" s="90"/>
      <c r="L2920" s="79"/>
      <c r="R2920" s="90"/>
      <c r="S2920" s="79"/>
      <c r="AF2920" s="88"/>
      <c r="AH2920" s="160"/>
      <c r="AI2920" s="130"/>
      <c r="AN2920" s="70"/>
      <c r="AQ2920" s="153"/>
      <c r="AR2920" s="79"/>
      <c r="AS2920" s="70"/>
    </row>
    <row r="2921" spans="3:45" ht="22.5" customHeight="1" x14ac:dyDescent="0.25">
      <c r="C2921" s="247"/>
      <c r="D2921" s="70"/>
      <c r="H2921" s="87"/>
      <c r="K2921" s="90"/>
      <c r="L2921" s="79"/>
      <c r="R2921" s="90"/>
      <c r="S2921" s="79"/>
      <c r="AF2921" s="88"/>
      <c r="AH2921" s="160"/>
      <c r="AI2921" s="130"/>
      <c r="AN2921" s="70"/>
      <c r="AQ2921" s="153"/>
      <c r="AR2921" s="79"/>
      <c r="AS2921" s="70"/>
    </row>
    <row r="2922" spans="3:45" ht="22.5" customHeight="1" x14ac:dyDescent="0.25">
      <c r="C2922" s="247"/>
      <c r="D2922" s="70"/>
      <c r="H2922" s="87"/>
      <c r="K2922" s="90"/>
      <c r="L2922" s="79"/>
      <c r="R2922" s="90"/>
      <c r="S2922" s="79"/>
      <c r="AF2922" s="88"/>
      <c r="AH2922" s="160"/>
      <c r="AI2922" s="130"/>
      <c r="AN2922" s="70"/>
      <c r="AQ2922" s="153"/>
      <c r="AR2922" s="79"/>
      <c r="AS2922" s="70"/>
    </row>
    <row r="2923" spans="3:45" ht="22.5" customHeight="1" x14ac:dyDescent="0.25">
      <c r="C2923" s="247"/>
      <c r="D2923" s="70"/>
      <c r="H2923" s="87"/>
      <c r="K2923" s="90"/>
      <c r="L2923" s="79"/>
      <c r="R2923" s="90"/>
      <c r="S2923" s="79"/>
      <c r="AF2923" s="88"/>
      <c r="AH2923" s="160"/>
      <c r="AI2923" s="130"/>
      <c r="AN2923" s="70"/>
      <c r="AQ2923" s="153"/>
      <c r="AR2923" s="79"/>
      <c r="AS2923" s="70"/>
    </row>
    <row r="2924" spans="3:45" ht="22.5" customHeight="1" x14ac:dyDescent="0.25">
      <c r="C2924" s="247"/>
      <c r="D2924" s="70"/>
      <c r="H2924" s="87"/>
      <c r="K2924" s="90"/>
      <c r="L2924" s="79"/>
      <c r="R2924" s="90"/>
      <c r="S2924" s="79"/>
      <c r="AF2924" s="88"/>
      <c r="AH2924" s="160"/>
      <c r="AI2924" s="130"/>
      <c r="AN2924" s="70"/>
      <c r="AQ2924" s="153"/>
      <c r="AR2924" s="79"/>
      <c r="AS2924" s="70"/>
    </row>
    <row r="2925" spans="3:45" ht="22.5" customHeight="1" x14ac:dyDescent="0.25">
      <c r="C2925" s="247"/>
      <c r="D2925" s="70"/>
      <c r="H2925" s="87"/>
      <c r="K2925" s="90"/>
      <c r="L2925" s="79"/>
      <c r="R2925" s="90"/>
      <c r="S2925" s="79"/>
      <c r="AF2925" s="88"/>
      <c r="AH2925" s="160"/>
      <c r="AI2925" s="130"/>
      <c r="AN2925" s="70"/>
      <c r="AQ2925" s="153"/>
      <c r="AR2925" s="79"/>
      <c r="AS2925" s="70"/>
    </row>
    <row r="2926" spans="3:45" ht="22.5" customHeight="1" x14ac:dyDescent="0.25">
      <c r="C2926" s="247"/>
      <c r="D2926" s="70"/>
      <c r="H2926" s="87"/>
      <c r="K2926" s="90"/>
      <c r="L2926" s="79"/>
      <c r="R2926" s="90"/>
      <c r="S2926" s="79"/>
      <c r="AF2926" s="88"/>
      <c r="AH2926" s="160"/>
      <c r="AI2926" s="130"/>
      <c r="AN2926" s="70"/>
      <c r="AQ2926" s="153"/>
      <c r="AR2926" s="79"/>
      <c r="AS2926" s="70"/>
    </row>
    <row r="2927" spans="3:45" ht="22.5" customHeight="1" x14ac:dyDescent="0.25">
      <c r="C2927" s="247"/>
      <c r="D2927" s="70"/>
      <c r="H2927" s="87"/>
      <c r="K2927" s="90"/>
      <c r="L2927" s="79"/>
      <c r="R2927" s="90"/>
      <c r="S2927" s="79"/>
      <c r="AF2927" s="88"/>
      <c r="AH2927" s="160"/>
      <c r="AI2927" s="130"/>
      <c r="AN2927" s="70"/>
      <c r="AQ2927" s="153"/>
      <c r="AR2927" s="79"/>
      <c r="AS2927" s="70"/>
    </row>
    <row r="2928" spans="3:45" ht="22.5" customHeight="1" x14ac:dyDescent="0.25">
      <c r="C2928" s="247"/>
      <c r="D2928" s="70"/>
      <c r="H2928" s="87"/>
      <c r="K2928" s="90"/>
      <c r="L2928" s="79"/>
      <c r="R2928" s="90"/>
      <c r="S2928" s="79"/>
      <c r="AF2928" s="88"/>
      <c r="AH2928" s="160"/>
      <c r="AI2928" s="130"/>
      <c r="AN2928" s="70"/>
      <c r="AQ2928" s="153"/>
      <c r="AR2928" s="79"/>
      <c r="AS2928" s="70"/>
    </row>
    <row r="2929" spans="3:45" ht="22.5" customHeight="1" x14ac:dyDescent="0.25">
      <c r="C2929" s="247"/>
      <c r="D2929" s="70"/>
      <c r="H2929" s="87"/>
      <c r="K2929" s="90"/>
      <c r="L2929" s="79"/>
      <c r="R2929" s="90"/>
      <c r="S2929" s="79"/>
      <c r="AF2929" s="88"/>
      <c r="AH2929" s="160"/>
      <c r="AI2929" s="130"/>
      <c r="AN2929" s="70"/>
      <c r="AQ2929" s="153"/>
      <c r="AR2929" s="79"/>
      <c r="AS2929" s="70"/>
    </row>
    <row r="2930" spans="3:45" ht="22.5" customHeight="1" x14ac:dyDescent="0.25">
      <c r="C2930" s="247"/>
      <c r="D2930" s="70"/>
      <c r="H2930" s="87"/>
      <c r="K2930" s="90"/>
      <c r="L2930" s="79"/>
      <c r="R2930" s="90"/>
      <c r="S2930" s="79"/>
      <c r="AF2930" s="88"/>
      <c r="AH2930" s="160"/>
      <c r="AI2930" s="130"/>
      <c r="AN2930" s="70"/>
      <c r="AQ2930" s="153"/>
      <c r="AR2930" s="79"/>
      <c r="AS2930" s="70"/>
    </row>
    <row r="2931" spans="3:45" ht="22.5" customHeight="1" x14ac:dyDescent="0.25">
      <c r="C2931" s="247"/>
      <c r="D2931" s="70"/>
      <c r="H2931" s="87"/>
      <c r="K2931" s="90"/>
      <c r="L2931" s="79"/>
      <c r="R2931" s="90"/>
      <c r="S2931" s="79"/>
      <c r="AF2931" s="88"/>
      <c r="AH2931" s="160"/>
      <c r="AI2931" s="130"/>
      <c r="AN2931" s="70"/>
      <c r="AQ2931" s="153"/>
      <c r="AR2931" s="79"/>
      <c r="AS2931" s="70"/>
    </row>
    <row r="2932" spans="3:45" ht="22.5" customHeight="1" x14ac:dyDescent="0.25">
      <c r="C2932" s="247"/>
      <c r="D2932" s="70"/>
      <c r="H2932" s="87"/>
      <c r="K2932" s="90"/>
      <c r="L2932" s="79"/>
      <c r="R2932" s="90"/>
      <c r="S2932" s="79"/>
      <c r="AF2932" s="88"/>
      <c r="AH2932" s="160"/>
      <c r="AI2932" s="130"/>
      <c r="AN2932" s="70"/>
      <c r="AQ2932" s="153"/>
      <c r="AR2932" s="79"/>
      <c r="AS2932" s="70"/>
    </row>
    <row r="2933" spans="3:45" ht="22.5" customHeight="1" x14ac:dyDescent="0.25">
      <c r="C2933" s="247"/>
      <c r="D2933" s="70"/>
      <c r="H2933" s="87"/>
      <c r="K2933" s="90"/>
      <c r="L2933" s="79"/>
      <c r="R2933" s="90"/>
      <c r="S2933" s="79"/>
      <c r="AF2933" s="88"/>
      <c r="AH2933" s="160"/>
      <c r="AI2933" s="130"/>
      <c r="AN2933" s="70"/>
      <c r="AQ2933" s="153"/>
      <c r="AR2933" s="79"/>
      <c r="AS2933" s="70"/>
    </row>
    <row r="2934" spans="3:45" ht="22.5" customHeight="1" x14ac:dyDescent="0.25">
      <c r="C2934" s="247"/>
      <c r="D2934" s="70"/>
      <c r="H2934" s="87"/>
      <c r="K2934" s="90"/>
      <c r="L2934" s="79"/>
      <c r="R2934" s="90"/>
      <c r="S2934" s="79"/>
      <c r="AF2934" s="88"/>
      <c r="AH2934" s="160"/>
      <c r="AI2934" s="130"/>
      <c r="AN2934" s="70"/>
      <c r="AQ2934" s="153"/>
      <c r="AR2934" s="79"/>
      <c r="AS2934" s="70"/>
    </row>
    <row r="2935" spans="3:45" ht="22.5" customHeight="1" x14ac:dyDescent="0.25">
      <c r="C2935" s="247"/>
      <c r="D2935" s="70"/>
      <c r="H2935" s="87"/>
      <c r="K2935" s="90"/>
      <c r="L2935" s="79"/>
      <c r="R2935" s="90"/>
      <c r="S2935" s="79"/>
      <c r="AF2935" s="88"/>
      <c r="AH2935" s="160"/>
      <c r="AI2935" s="130"/>
      <c r="AN2935" s="70"/>
      <c r="AQ2935" s="153"/>
      <c r="AR2935" s="79"/>
      <c r="AS2935" s="70"/>
    </row>
    <row r="2936" spans="3:45" ht="22.5" customHeight="1" x14ac:dyDescent="0.25">
      <c r="C2936" s="247"/>
      <c r="D2936" s="70"/>
      <c r="H2936" s="87"/>
      <c r="K2936" s="90"/>
      <c r="L2936" s="79"/>
      <c r="R2936" s="90"/>
      <c r="S2936" s="79"/>
      <c r="AF2936" s="88"/>
      <c r="AH2936" s="160"/>
      <c r="AI2936" s="130"/>
      <c r="AN2936" s="70"/>
      <c r="AQ2936" s="153"/>
      <c r="AR2936" s="79"/>
      <c r="AS2936" s="70"/>
    </row>
    <row r="2937" spans="3:45" ht="22.5" customHeight="1" x14ac:dyDescent="0.25">
      <c r="C2937" s="247"/>
      <c r="D2937" s="70"/>
      <c r="H2937" s="87"/>
      <c r="K2937" s="90"/>
      <c r="L2937" s="79"/>
      <c r="R2937" s="90"/>
      <c r="S2937" s="79"/>
      <c r="AF2937" s="88"/>
      <c r="AH2937" s="160"/>
      <c r="AI2937" s="130"/>
      <c r="AN2937" s="70"/>
      <c r="AQ2937" s="153"/>
      <c r="AR2937" s="79"/>
      <c r="AS2937" s="70"/>
    </row>
    <row r="2938" spans="3:45" ht="22.5" customHeight="1" x14ac:dyDescent="0.25">
      <c r="C2938" s="247"/>
      <c r="D2938" s="70"/>
      <c r="H2938" s="87"/>
      <c r="K2938" s="90"/>
      <c r="L2938" s="79"/>
      <c r="R2938" s="90"/>
      <c r="S2938" s="79"/>
      <c r="AF2938" s="88"/>
      <c r="AH2938" s="160"/>
      <c r="AI2938" s="130"/>
      <c r="AN2938" s="70"/>
      <c r="AQ2938" s="153"/>
      <c r="AR2938" s="79"/>
      <c r="AS2938" s="70"/>
    </row>
    <row r="2939" spans="3:45" ht="22.5" customHeight="1" x14ac:dyDescent="0.25">
      <c r="C2939" s="247"/>
      <c r="D2939" s="70"/>
      <c r="H2939" s="87"/>
      <c r="K2939" s="90"/>
      <c r="L2939" s="79"/>
      <c r="R2939" s="90"/>
      <c r="S2939" s="79"/>
      <c r="AF2939" s="88"/>
      <c r="AH2939" s="160"/>
      <c r="AI2939" s="130"/>
      <c r="AN2939" s="70"/>
      <c r="AQ2939" s="153"/>
      <c r="AR2939" s="79"/>
      <c r="AS2939" s="70"/>
    </row>
    <row r="2940" spans="3:45" ht="22.5" customHeight="1" x14ac:dyDescent="0.25">
      <c r="C2940" s="247"/>
      <c r="D2940" s="70"/>
      <c r="H2940" s="87"/>
      <c r="K2940" s="90"/>
      <c r="L2940" s="79"/>
      <c r="R2940" s="90"/>
      <c r="S2940" s="79"/>
      <c r="AF2940" s="88"/>
      <c r="AH2940" s="160"/>
      <c r="AI2940" s="130"/>
      <c r="AN2940" s="70"/>
      <c r="AQ2940" s="153"/>
      <c r="AR2940" s="79"/>
      <c r="AS2940" s="70"/>
    </row>
    <row r="2941" spans="3:45" ht="22.5" customHeight="1" x14ac:dyDescent="0.25">
      <c r="C2941" s="247"/>
      <c r="D2941" s="70"/>
      <c r="H2941" s="87"/>
      <c r="K2941" s="90"/>
      <c r="L2941" s="79"/>
      <c r="R2941" s="90"/>
      <c r="S2941" s="79"/>
      <c r="AF2941" s="88"/>
      <c r="AH2941" s="160"/>
      <c r="AI2941" s="130"/>
      <c r="AN2941" s="70"/>
      <c r="AQ2941" s="153"/>
      <c r="AR2941" s="79"/>
      <c r="AS2941" s="70"/>
    </row>
    <row r="2942" spans="3:45" ht="22.5" customHeight="1" x14ac:dyDescent="0.25">
      <c r="C2942" s="247"/>
      <c r="D2942" s="70"/>
      <c r="H2942" s="87"/>
      <c r="K2942" s="90"/>
      <c r="L2942" s="79"/>
      <c r="R2942" s="90"/>
      <c r="S2942" s="79"/>
      <c r="AF2942" s="88"/>
      <c r="AH2942" s="160"/>
      <c r="AI2942" s="130"/>
      <c r="AN2942" s="70"/>
      <c r="AQ2942" s="153"/>
      <c r="AR2942" s="79"/>
      <c r="AS2942" s="70"/>
    </row>
    <row r="2943" spans="3:45" ht="22.5" customHeight="1" x14ac:dyDescent="0.25">
      <c r="C2943" s="247"/>
      <c r="D2943" s="70"/>
      <c r="H2943" s="87"/>
      <c r="K2943" s="90"/>
      <c r="L2943" s="79"/>
      <c r="R2943" s="90"/>
      <c r="S2943" s="79"/>
      <c r="AF2943" s="88"/>
      <c r="AH2943" s="160"/>
      <c r="AI2943" s="130"/>
      <c r="AN2943" s="70"/>
      <c r="AQ2943" s="153"/>
      <c r="AR2943" s="79"/>
      <c r="AS2943" s="70"/>
    </row>
    <row r="2944" spans="3:45" ht="22.5" customHeight="1" x14ac:dyDescent="0.25">
      <c r="C2944" s="247"/>
      <c r="D2944" s="70"/>
      <c r="H2944" s="87"/>
      <c r="K2944" s="90"/>
      <c r="L2944" s="79"/>
      <c r="R2944" s="90"/>
      <c r="S2944" s="79"/>
      <c r="AF2944" s="88"/>
      <c r="AH2944" s="160"/>
      <c r="AI2944" s="130"/>
      <c r="AN2944" s="70"/>
      <c r="AQ2944" s="153"/>
      <c r="AR2944" s="79"/>
      <c r="AS2944" s="70"/>
    </row>
    <row r="2945" spans="3:45" ht="22.5" customHeight="1" x14ac:dyDescent="0.25">
      <c r="C2945" s="247"/>
      <c r="D2945" s="70"/>
      <c r="H2945" s="87"/>
      <c r="K2945" s="90"/>
      <c r="L2945" s="79"/>
      <c r="R2945" s="90"/>
      <c r="S2945" s="79"/>
      <c r="AF2945" s="88"/>
      <c r="AH2945" s="160"/>
      <c r="AI2945" s="130"/>
      <c r="AN2945" s="70"/>
      <c r="AQ2945" s="153"/>
      <c r="AR2945" s="79"/>
      <c r="AS2945" s="70"/>
    </row>
    <row r="2946" spans="3:45" ht="22.5" customHeight="1" x14ac:dyDescent="0.25">
      <c r="C2946" s="247"/>
      <c r="D2946" s="70"/>
      <c r="H2946" s="87"/>
      <c r="K2946" s="90"/>
      <c r="L2946" s="79"/>
      <c r="R2946" s="90"/>
      <c r="S2946" s="79"/>
      <c r="AF2946" s="88"/>
      <c r="AH2946" s="160"/>
      <c r="AI2946" s="130"/>
      <c r="AN2946" s="70"/>
      <c r="AQ2946" s="153"/>
      <c r="AR2946" s="79"/>
      <c r="AS2946" s="70"/>
    </row>
    <row r="2947" spans="3:45" ht="22.5" customHeight="1" x14ac:dyDescent="0.25">
      <c r="C2947" s="247"/>
      <c r="D2947" s="70"/>
      <c r="H2947" s="87"/>
      <c r="K2947" s="90"/>
      <c r="L2947" s="79"/>
      <c r="R2947" s="90"/>
      <c r="S2947" s="79"/>
      <c r="AF2947" s="88"/>
      <c r="AH2947" s="160"/>
      <c r="AI2947" s="130"/>
      <c r="AN2947" s="70"/>
      <c r="AQ2947" s="153"/>
      <c r="AR2947" s="79"/>
      <c r="AS2947" s="70"/>
    </row>
    <row r="2948" spans="3:45" ht="22.5" customHeight="1" x14ac:dyDescent="0.25">
      <c r="C2948" s="247"/>
      <c r="D2948" s="70"/>
      <c r="H2948" s="87"/>
      <c r="K2948" s="90"/>
      <c r="L2948" s="79"/>
      <c r="R2948" s="90"/>
      <c r="S2948" s="79"/>
      <c r="AF2948" s="88"/>
      <c r="AH2948" s="160"/>
      <c r="AI2948" s="130"/>
      <c r="AN2948" s="70"/>
      <c r="AQ2948" s="153"/>
      <c r="AR2948" s="79"/>
      <c r="AS2948" s="70"/>
    </row>
    <row r="2949" spans="3:45" ht="22.5" customHeight="1" x14ac:dyDescent="0.25">
      <c r="C2949" s="247"/>
      <c r="D2949" s="70"/>
      <c r="H2949" s="87"/>
      <c r="K2949" s="90"/>
      <c r="L2949" s="79"/>
      <c r="R2949" s="90"/>
      <c r="S2949" s="79"/>
      <c r="AF2949" s="88"/>
      <c r="AH2949" s="160"/>
      <c r="AI2949" s="130"/>
      <c r="AN2949" s="70"/>
      <c r="AQ2949" s="153"/>
      <c r="AR2949" s="79"/>
      <c r="AS2949" s="70"/>
    </row>
    <row r="2950" spans="3:45" ht="22.5" customHeight="1" x14ac:dyDescent="0.25">
      <c r="C2950" s="247"/>
      <c r="D2950" s="70"/>
      <c r="H2950" s="87"/>
      <c r="K2950" s="90"/>
      <c r="L2950" s="79"/>
      <c r="R2950" s="90"/>
      <c r="S2950" s="79"/>
      <c r="AF2950" s="88"/>
      <c r="AH2950" s="160"/>
      <c r="AI2950" s="130"/>
      <c r="AN2950" s="70"/>
      <c r="AQ2950" s="153"/>
      <c r="AR2950" s="79"/>
      <c r="AS2950" s="70"/>
    </row>
    <row r="2951" spans="3:45" ht="22.5" customHeight="1" x14ac:dyDescent="0.25">
      <c r="C2951" s="247"/>
      <c r="D2951" s="70"/>
      <c r="H2951" s="87"/>
      <c r="K2951" s="90"/>
      <c r="L2951" s="79"/>
      <c r="R2951" s="90"/>
      <c r="S2951" s="79"/>
      <c r="AF2951" s="88"/>
      <c r="AH2951" s="160"/>
      <c r="AI2951" s="130"/>
      <c r="AN2951" s="70"/>
      <c r="AQ2951" s="153"/>
      <c r="AR2951" s="79"/>
      <c r="AS2951" s="70"/>
    </row>
    <row r="2952" spans="3:45" ht="22.5" customHeight="1" x14ac:dyDescent="0.25">
      <c r="C2952" s="247"/>
      <c r="D2952" s="70"/>
      <c r="H2952" s="87"/>
      <c r="K2952" s="90"/>
      <c r="L2952" s="79"/>
      <c r="R2952" s="90"/>
      <c r="S2952" s="79"/>
      <c r="AF2952" s="88"/>
      <c r="AH2952" s="160"/>
      <c r="AI2952" s="130"/>
      <c r="AN2952" s="70"/>
      <c r="AQ2952" s="153"/>
      <c r="AR2952" s="79"/>
      <c r="AS2952" s="70"/>
    </row>
    <row r="2953" spans="3:45" ht="22.5" customHeight="1" x14ac:dyDescent="0.25">
      <c r="C2953" s="247"/>
      <c r="D2953" s="70"/>
      <c r="H2953" s="87"/>
      <c r="K2953" s="90"/>
      <c r="L2953" s="79"/>
      <c r="R2953" s="90"/>
      <c r="S2953" s="79"/>
      <c r="AF2953" s="88"/>
      <c r="AH2953" s="160"/>
      <c r="AI2953" s="130"/>
      <c r="AN2953" s="70"/>
      <c r="AQ2953" s="153"/>
      <c r="AR2953" s="79"/>
      <c r="AS2953" s="70"/>
    </row>
    <row r="2954" spans="3:45" ht="22.5" customHeight="1" x14ac:dyDescent="0.25">
      <c r="C2954" s="247"/>
      <c r="D2954" s="70"/>
      <c r="H2954" s="87"/>
      <c r="K2954" s="90"/>
      <c r="L2954" s="79"/>
      <c r="R2954" s="90"/>
      <c r="S2954" s="79"/>
      <c r="AF2954" s="88"/>
      <c r="AH2954" s="160"/>
      <c r="AI2954" s="130"/>
      <c r="AN2954" s="70"/>
      <c r="AQ2954" s="153"/>
      <c r="AR2954" s="79"/>
      <c r="AS2954" s="70"/>
    </row>
    <row r="2955" spans="3:45" ht="22.5" customHeight="1" x14ac:dyDescent="0.25">
      <c r="C2955" s="247"/>
      <c r="D2955" s="70"/>
      <c r="H2955" s="87"/>
      <c r="K2955" s="90"/>
      <c r="L2955" s="79"/>
      <c r="R2955" s="90"/>
      <c r="S2955" s="79"/>
      <c r="AF2955" s="88"/>
      <c r="AH2955" s="160"/>
      <c r="AI2955" s="130"/>
      <c r="AN2955" s="70"/>
      <c r="AQ2955" s="153"/>
      <c r="AR2955" s="79"/>
      <c r="AS2955" s="70"/>
    </row>
    <row r="2956" spans="3:45" ht="22.5" customHeight="1" x14ac:dyDescent="0.25">
      <c r="C2956" s="247"/>
      <c r="D2956" s="70"/>
      <c r="H2956" s="87"/>
      <c r="K2956" s="90"/>
      <c r="L2956" s="79"/>
      <c r="R2956" s="90"/>
      <c r="S2956" s="79"/>
      <c r="AF2956" s="88"/>
      <c r="AH2956" s="160"/>
      <c r="AI2956" s="130"/>
      <c r="AN2956" s="70"/>
      <c r="AQ2956" s="153"/>
      <c r="AR2956" s="79"/>
      <c r="AS2956" s="70"/>
    </row>
    <row r="2957" spans="3:45" ht="22.5" customHeight="1" x14ac:dyDescent="0.25">
      <c r="C2957" s="247"/>
      <c r="D2957" s="70"/>
      <c r="H2957" s="87"/>
      <c r="K2957" s="90"/>
      <c r="L2957" s="79"/>
      <c r="R2957" s="90"/>
      <c r="S2957" s="79"/>
      <c r="AF2957" s="88"/>
      <c r="AH2957" s="160"/>
      <c r="AI2957" s="130"/>
      <c r="AN2957" s="70"/>
      <c r="AQ2957" s="153"/>
      <c r="AR2957" s="79"/>
      <c r="AS2957" s="70"/>
    </row>
    <row r="2958" spans="3:45" ht="22.5" customHeight="1" x14ac:dyDescent="0.25">
      <c r="C2958" s="247"/>
      <c r="D2958" s="70"/>
      <c r="H2958" s="87"/>
      <c r="K2958" s="90"/>
      <c r="L2958" s="79"/>
      <c r="R2958" s="90"/>
      <c r="S2958" s="79"/>
      <c r="AF2958" s="88"/>
      <c r="AH2958" s="160"/>
      <c r="AI2958" s="130"/>
      <c r="AN2958" s="70"/>
      <c r="AQ2958" s="153"/>
      <c r="AR2958" s="79"/>
      <c r="AS2958" s="70"/>
    </row>
    <row r="2959" spans="3:45" ht="22.5" customHeight="1" x14ac:dyDescent="0.25">
      <c r="C2959" s="247"/>
      <c r="D2959" s="70"/>
      <c r="H2959" s="87"/>
      <c r="K2959" s="90"/>
      <c r="L2959" s="79"/>
      <c r="R2959" s="90"/>
      <c r="S2959" s="79"/>
      <c r="AF2959" s="88"/>
      <c r="AH2959" s="160"/>
      <c r="AI2959" s="130"/>
      <c r="AN2959" s="70"/>
      <c r="AQ2959" s="153"/>
      <c r="AR2959" s="79"/>
      <c r="AS2959" s="70"/>
    </row>
    <row r="2960" spans="3:45" ht="22.5" customHeight="1" x14ac:dyDescent="0.25">
      <c r="C2960" s="247"/>
      <c r="D2960" s="70"/>
      <c r="H2960" s="87"/>
      <c r="K2960" s="90"/>
      <c r="L2960" s="79"/>
      <c r="R2960" s="90"/>
      <c r="S2960" s="79"/>
      <c r="AF2960" s="88"/>
      <c r="AH2960" s="160"/>
      <c r="AI2960" s="130"/>
      <c r="AN2960" s="70"/>
      <c r="AQ2960" s="153"/>
      <c r="AR2960" s="79"/>
      <c r="AS2960" s="70"/>
    </row>
    <row r="2961" spans="3:45" ht="22.5" customHeight="1" x14ac:dyDescent="0.25">
      <c r="C2961" s="247"/>
      <c r="D2961" s="70"/>
      <c r="H2961" s="87"/>
      <c r="K2961" s="90"/>
      <c r="L2961" s="79"/>
      <c r="R2961" s="90"/>
      <c r="S2961" s="79"/>
      <c r="AF2961" s="88"/>
      <c r="AH2961" s="160"/>
      <c r="AI2961" s="130"/>
      <c r="AN2961" s="70"/>
      <c r="AQ2961" s="153"/>
      <c r="AR2961" s="79"/>
      <c r="AS2961" s="70"/>
    </row>
    <row r="2962" spans="3:45" ht="22.5" customHeight="1" x14ac:dyDescent="0.25">
      <c r="C2962" s="247"/>
      <c r="D2962" s="70"/>
      <c r="H2962" s="87"/>
      <c r="K2962" s="90"/>
      <c r="L2962" s="79"/>
      <c r="R2962" s="90"/>
      <c r="S2962" s="79"/>
      <c r="AF2962" s="88"/>
      <c r="AH2962" s="160"/>
      <c r="AI2962" s="130"/>
      <c r="AN2962" s="70"/>
      <c r="AQ2962" s="153"/>
      <c r="AR2962" s="79"/>
      <c r="AS2962" s="70"/>
    </row>
    <row r="2963" spans="3:45" ht="22.5" customHeight="1" x14ac:dyDescent="0.25">
      <c r="C2963" s="247"/>
      <c r="D2963" s="70"/>
      <c r="H2963" s="87"/>
      <c r="K2963" s="90"/>
      <c r="L2963" s="79"/>
      <c r="R2963" s="90"/>
      <c r="S2963" s="79"/>
      <c r="AF2963" s="88"/>
      <c r="AH2963" s="160"/>
      <c r="AI2963" s="130"/>
      <c r="AN2963" s="70"/>
      <c r="AQ2963" s="153"/>
      <c r="AR2963" s="79"/>
      <c r="AS2963" s="70"/>
    </row>
    <row r="2964" spans="3:45" ht="22.5" customHeight="1" x14ac:dyDescent="0.25">
      <c r="C2964" s="247"/>
      <c r="D2964" s="70"/>
      <c r="H2964" s="87"/>
      <c r="K2964" s="90"/>
      <c r="L2964" s="79"/>
      <c r="R2964" s="90"/>
      <c r="S2964" s="79"/>
      <c r="AF2964" s="88"/>
      <c r="AH2964" s="160"/>
      <c r="AI2964" s="130"/>
      <c r="AN2964" s="70"/>
      <c r="AQ2964" s="153"/>
      <c r="AR2964" s="79"/>
      <c r="AS2964" s="70"/>
    </row>
    <row r="2965" spans="3:45" ht="22.5" customHeight="1" x14ac:dyDescent="0.25">
      <c r="C2965" s="247"/>
      <c r="D2965" s="70"/>
      <c r="H2965" s="87"/>
      <c r="K2965" s="90"/>
      <c r="L2965" s="79"/>
      <c r="R2965" s="90"/>
      <c r="S2965" s="79"/>
      <c r="AF2965" s="88"/>
      <c r="AH2965" s="160"/>
      <c r="AI2965" s="130"/>
      <c r="AN2965" s="70"/>
      <c r="AQ2965" s="153"/>
      <c r="AR2965" s="79"/>
      <c r="AS2965" s="70"/>
    </row>
    <row r="2966" spans="3:45" ht="22.5" customHeight="1" x14ac:dyDescent="0.25">
      <c r="C2966" s="247"/>
      <c r="D2966" s="70"/>
      <c r="H2966" s="87"/>
      <c r="K2966" s="90"/>
      <c r="L2966" s="79"/>
      <c r="R2966" s="90"/>
      <c r="S2966" s="79"/>
      <c r="AF2966" s="88"/>
      <c r="AH2966" s="160"/>
      <c r="AI2966" s="130"/>
      <c r="AN2966" s="70"/>
      <c r="AQ2966" s="153"/>
      <c r="AR2966" s="79"/>
      <c r="AS2966" s="70"/>
    </row>
    <row r="2967" spans="3:45" ht="22.5" customHeight="1" x14ac:dyDescent="0.25">
      <c r="C2967" s="247"/>
      <c r="D2967" s="70"/>
      <c r="H2967" s="87"/>
      <c r="K2967" s="90"/>
      <c r="L2967" s="79"/>
      <c r="R2967" s="90"/>
      <c r="S2967" s="79"/>
      <c r="AF2967" s="88"/>
      <c r="AH2967" s="160"/>
      <c r="AI2967" s="130"/>
      <c r="AN2967" s="70"/>
      <c r="AQ2967" s="153"/>
      <c r="AR2967" s="79"/>
      <c r="AS2967" s="70"/>
    </row>
    <row r="2968" spans="3:45" ht="22.5" customHeight="1" x14ac:dyDescent="0.25">
      <c r="C2968" s="247"/>
      <c r="D2968" s="70"/>
      <c r="H2968" s="87"/>
      <c r="K2968" s="90"/>
      <c r="L2968" s="79"/>
      <c r="R2968" s="90"/>
      <c r="S2968" s="79"/>
      <c r="AF2968" s="88"/>
      <c r="AH2968" s="160"/>
      <c r="AI2968" s="130"/>
      <c r="AN2968" s="70"/>
      <c r="AQ2968" s="153"/>
      <c r="AR2968" s="79"/>
      <c r="AS2968" s="70"/>
    </row>
    <row r="2969" spans="3:45" ht="22.5" customHeight="1" x14ac:dyDescent="0.25">
      <c r="C2969" s="247"/>
      <c r="D2969" s="70"/>
      <c r="H2969" s="87"/>
      <c r="K2969" s="90"/>
      <c r="L2969" s="79"/>
      <c r="R2969" s="90"/>
      <c r="S2969" s="79"/>
      <c r="AF2969" s="88"/>
      <c r="AH2969" s="160"/>
      <c r="AI2969" s="130"/>
      <c r="AN2969" s="70"/>
      <c r="AQ2969" s="153"/>
      <c r="AR2969" s="79"/>
      <c r="AS2969" s="70"/>
    </row>
    <row r="2970" spans="3:45" ht="22.5" customHeight="1" x14ac:dyDescent="0.25">
      <c r="C2970" s="247"/>
      <c r="D2970" s="70"/>
      <c r="H2970" s="87"/>
      <c r="K2970" s="90"/>
      <c r="L2970" s="79"/>
      <c r="R2970" s="90"/>
      <c r="S2970" s="79"/>
      <c r="AF2970" s="88"/>
      <c r="AH2970" s="160"/>
      <c r="AI2970" s="130"/>
      <c r="AN2970" s="70"/>
      <c r="AQ2970" s="153"/>
      <c r="AR2970" s="79"/>
      <c r="AS2970" s="70"/>
    </row>
    <row r="2971" spans="3:45" ht="22.5" customHeight="1" x14ac:dyDescent="0.25">
      <c r="C2971" s="247"/>
      <c r="D2971" s="70"/>
      <c r="H2971" s="87"/>
      <c r="K2971" s="90"/>
      <c r="L2971" s="79"/>
      <c r="R2971" s="90"/>
      <c r="S2971" s="79"/>
      <c r="AF2971" s="88"/>
      <c r="AH2971" s="160"/>
      <c r="AI2971" s="130"/>
      <c r="AN2971" s="70"/>
      <c r="AQ2971" s="153"/>
      <c r="AR2971" s="79"/>
      <c r="AS2971" s="70"/>
    </row>
    <row r="2972" spans="3:45" ht="22.5" customHeight="1" x14ac:dyDescent="0.25">
      <c r="C2972" s="247"/>
      <c r="D2972" s="70"/>
      <c r="H2972" s="87"/>
      <c r="K2972" s="90"/>
      <c r="L2972" s="79"/>
      <c r="R2972" s="90"/>
      <c r="S2972" s="79"/>
      <c r="AF2972" s="88"/>
      <c r="AH2972" s="160"/>
      <c r="AI2972" s="130"/>
      <c r="AN2972" s="70"/>
      <c r="AQ2972" s="153"/>
      <c r="AR2972" s="79"/>
      <c r="AS2972" s="70"/>
    </row>
    <row r="2973" spans="3:45" ht="22.5" customHeight="1" x14ac:dyDescent="0.25">
      <c r="C2973" s="247"/>
      <c r="D2973" s="70"/>
      <c r="H2973" s="87"/>
      <c r="K2973" s="90"/>
      <c r="L2973" s="79"/>
      <c r="R2973" s="90"/>
      <c r="S2973" s="79"/>
      <c r="AF2973" s="88"/>
      <c r="AH2973" s="160"/>
      <c r="AI2973" s="130"/>
      <c r="AN2973" s="70"/>
      <c r="AQ2973" s="153"/>
      <c r="AR2973" s="79"/>
      <c r="AS2973" s="70"/>
    </row>
    <row r="2974" spans="3:45" ht="22.5" customHeight="1" x14ac:dyDescent="0.25">
      <c r="C2974" s="247"/>
      <c r="D2974" s="70"/>
      <c r="H2974" s="87"/>
      <c r="K2974" s="90"/>
      <c r="L2974" s="79"/>
      <c r="R2974" s="90"/>
      <c r="S2974" s="79"/>
      <c r="AF2974" s="88"/>
      <c r="AH2974" s="160"/>
      <c r="AI2974" s="130"/>
      <c r="AN2974" s="70"/>
      <c r="AQ2974" s="153"/>
      <c r="AR2974" s="79"/>
      <c r="AS2974" s="70"/>
    </row>
    <row r="2975" spans="3:45" ht="22.5" customHeight="1" x14ac:dyDescent="0.25">
      <c r="C2975" s="247"/>
      <c r="D2975" s="70"/>
      <c r="H2975" s="87"/>
      <c r="K2975" s="90"/>
      <c r="L2975" s="79"/>
      <c r="R2975" s="90"/>
      <c r="S2975" s="79"/>
      <c r="AF2975" s="88"/>
      <c r="AH2975" s="160"/>
      <c r="AI2975" s="130"/>
      <c r="AN2975" s="70"/>
      <c r="AQ2975" s="153"/>
      <c r="AR2975" s="79"/>
      <c r="AS2975" s="70"/>
    </row>
    <row r="2976" spans="3:45" ht="22.5" customHeight="1" x14ac:dyDescent="0.25">
      <c r="C2976" s="247"/>
      <c r="D2976" s="70"/>
      <c r="H2976" s="87"/>
      <c r="K2976" s="90"/>
      <c r="L2976" s="79"/>
      <c r="R2976" s="90"/>
      <c r="S2976" s="79"/>
      <c r="AF2976" s="88"/>
      <c r="AH2976" s="160"/>
      <c r="AI2976" s="130"/>
      <c r="AN2976" s="70"/>
      <c r="AQ2976" s="153"/>
      <c r="AR2976" s="79"/>
      <c r="AS2976" s="70"/>
    </row>
    <row r="2977" spans="3:45" ht="22.5" customHeight="1" x14ac:dyDescent="0.25">
      <c r="C2977" s="247"/>
      <c r="D2977" s="70"/>
      <c r="H2977" s="87"/>
      <c r="K2977" s="90"/>
      <c r="L2977" s="79"/>
      <c r="R2977" s="90"/>
      <c r="S2977" s="79"/>
      <c r="AF2977" s="88"/>
      <c r="AH2977" s="160"/>
      <c r="AI2977" s="130"/>
      <c r="AN2977" s="70"/>
      <c r="AQ2977" s="153"/>
      <c r="AR2977" s="79"/>
      <c r="AS2977" s="70"/>
    </row>
    <row r="2978" spans="3:45" ht="22.5" customHeight="1" x14ac:dyDescent="0.25">
      <c r="C2978" s="247"/>
      <c r="D2978" s="70"/>
      <c r="H2978" s="87"/>
      <c r="K2978" s="90"/>
      <c r="L2978" s="79"/>
      <c r="R2978" s="90"/>
      <c r="S2978" s="79"/>
      <c r="AF2978" s="88"/>
      <c r="AH2978" s="160"/>
      <c r="AI2978" s="130"/>
      <c r="AN2978" s="70"/>
      <c r="AQ2978" s="153"/>
      <c r="AR2978" s="79"/>
      <c r="AS2978" s="70"/>
    </row>
    <row r="2979" spans="3:45" ht="22.5" customHeight="1" x14ac:dyDescent="0.25">
      <c r="C2979" s="247"/>
      <c r="D2979" s="70"/>
      <c r="H2979" s="87"/>
      <c r="K2979" s="90"/>
      <c r="L2979" s="79"/>
      <c r="R2979" s="90"/>
      <c r="S2979" s="79"/>
      <c r="AF2979" s="88"/>
      <c r="AH2979" s="160"/>
      <c r="AI2979" s="130"/>
      <c r="AN2979" s="70"/>
      <c r="AQ2979" s="153"/>
      <c r="AR2979" s="79"/>
      <c r="AS2979" s="70"/>
    </row>
    <row r="2980" spans="3:45" ht="22.5" customHeight="1" x14ac:dyDescent="0.25">
      <c r="C2980" s="247"/>
      <c r="D2980" s="70"/>
      <c r="H2980" s="87"/>
      <c r="K2980" s="90"/>
      <c r="L2980" s="79"/>
      <c r="R2980" s="90"/>
      <c r="S2980" s="79"/>
      <c r="AF2980" s="88"/>
      <c r="AH2980" s="160"/>
      <c r="AI2980" s="130"/>
      <c r="AN2980" s="70"/>
      <c r="AQ2980" s="153"/>
      <c r="AR2980" s="79"/>
      <c r="AS2980" s="70"/>
    </row>
    <row r="2981" spans="3:45" ht="22.5" customHeight="1" x14ac:dyDescent="0.25">
      <c r="C2981" s="247"/>
      <c r="D2981" s="70"/>
      <c r="H2981" s="87"/>
      <c r="K2981" s="90"/>
      <c r="L2981" s="79"/>
      <c r="R2981" s="90"/>
      <c r="S2981" s="79"/>
      <c r="AF2981" s="88"/>
      <c r="AH2981" s="160"/>
      <c r="AI2981" s="130"/>
      <c r="AN2981" s="70"/>
      <c r="AQ2981" s="153"/>
      <c r="AR2981" s="79"/>
      <c r="AS2981" s="70"/>
    </row>
    <row r="2982" spans="3:45" ht="22.5" customHeight="1" x14ac:dyDescent="0.25">
      <c r="C2982" s="247"/>
      <c r="D2982" s="70"/>
      <c r="H2982" s="87"/>
      <c r="K2982" s="90"/>
      <c r="L2982" s="79"/>
      <c r="R2982" s="90"/>
      <c r="S2982" s="79"/>
      <c r="AF2982" s="88"/>
      <c r="AH2982" s="160"/>
      <c r="AI2982" s="130"/>
      <c r="AN2982" s="70"/>
      <c r="AQ2982" s="153"/>
      <c r="AR2982" s="79"/>
      <c r="AS2982" s="70"/>
    </row>
    <row r="2983" spans="3:45" ht="22.5" customHeight="1" x14ac:dyDescent="0.25">
      <c r="C2983" s="247"/>
      <c r="D2983" s="70"/>
      <c r="H2983" s="87"/>
      <c r="K2983" s="90"/>
      <c r="L2983" s="79"/>
      <c r="R2983" s="90"/>
      <c r="S2983" s="79"/>
      <c r="AF2983" s="88"/>
      <c r="AH2983" s="160"/>
      <c r="AI2983" s="130"/>
      <c r="AN2983" s="70"/>
      <c r="AQ2983" s="153"/>
      <c r="AR2983" s="79"/>
      <c r="AS2983" s="70"/>
    </row>
    <row r="2984" spans="3:45" ht="22.5" customHeight="1" x14ac:dyDescent="0.25">
      <c r="C2984" s="247"/>
      <c r="D2984" s="70"/>
      <c r="H2984" s="87"/>
      <c r="K2984" s="90"/>
      <c r="L2984" s="79"/>
      <c r="R2984" s="90"/>
      <c r="S2984" s="79"/>
      <c r="AF2984" s="88"/>
      <c r="AH2984" s="160"/>
      <c r="AI2984" s="130"/>
      <c r="AN2984" s="70"/>
      <c r="AQ2984" s="153"/>
      <c r="AR2984" s="79"/>
      <c r="AS2984" s="70"/>
    </row>
    <row r="2985" spans="3:45" ht="22.5" customHeight="1" x14ac:dyDescent="0.25">
      <c r="C2985" s="247"/>
      <c r="D2985" s="70"/>
      <c r="H2985" s="87"/>
      <c r="K2985" s="90"/>
      <c r="L2985" s="79"/>
      <c r="R2985" s="90"/>
      <c r="S2985" s="79"/>
      <c r="AF2985" s="88"/>
      <c r="AH2985" s="160"/>
      <c r="AI2985" s="130"/>
      <c r="AN2985" s="70"/>
      <c r="AQ2985" s="153"/>
      <c r="AR2985" s="79"/>
      <c r="AS2985" s="70"/>
    </row>
    <row r="2986" spans="3:45" ht="22.5" customHeight="1" x14ac:dyDescent="0.25">
      <c r="C2986" s="247"/>
      <c r="D2986" s="70"/>
      <c r="H2986" s="87"/>
      <c r="K2986" s="90"/>
      <c r="L2986" s="79"/>
      <c r="R2986" s="90"/>
      <c r="S2986" s="79"/>
      <c r="AF2986" s="88"/>
      <c r="AH2986" s="160"/>
      <c r="AI2986" s="130"/>
      <c r="AN2986" s="70"/>
      <c r="AQ2986" s="153"/>
      <c r="AR2986" s="79"/>
      <c r="AS2986" s="70"/>
    </row>
    <row r="2987" spans="3:45" ht="22.5" customHeight="1" x14ac:dyDescent="0.25">
      <c r="C2987" s="247"/>
      <c r="D2987" s="70"/>
      <c r="H2987" s="87"/>
      <c r="K2987" s="90"/>
      <c r="L2987" s="79"/>
      <c r="R2987" s="90"/>
      <c r="S2987" s="79"/>
      <c r="AF2987" s="88"/>
      <c r="AH2987" s="160"/>
      <c r="AI2987" s="130"/>
      <c r="AN2987" s="70"/>
      <c r="AQ2987" s="153"/>
      <c r="AR2987" s="79"/>
      <c r="AS2987" s="70"/>
    </row>
    <row r="2988" spans="3:45" ht="22.5" customHeight="1" x14ac:dyDescent="0.25">
      <c r="C2988" s="247"/>
      <c r="D2988" s="70"/>
      <c r="H2988" s="87"/>
      <c r="K2988" s="90"/>
      <c r="L2988" s="79"/>
      <c r="R2988" s="90"/>
      <c r="S2988" s="79"/>
      <c r="AF2988" s="88"/>
      <c r="AH2988" s="160"/>
      <c r="AI2988" s="130"/>
      <c r="AN2988" s="70"/>
      <c r="AQ2988" s="153"/>
      <c r="AR2988" s="79"/>
      <c r="AS2988" s="70"/>
    </row>
    <row r="2989" spans="3:45" ht="22.5" customHeight="1" x14ac:dyDescent="0.25">
      <c r="C2989" s="247"/>
      <c r="D2989" s="70"/>
      <c r="H2989" s="87"/>
      <c r="K2989" s="90"/>
      <c r="L2989" s="79"/>
      <c r="R2989" s="90"/>
      <c r="S2989" s="79"/>
      <c r="AF2989" s="88"/>
      <c r="AH2989" s="160"/>
      <c r="AI2989" s="130"/>
      <c r="AN2989" s="70"/>
      <c r="AQ2989" s="153"/>
      <c r="AR2989" s="79"/>
      <c r="AS2989" s="70"/>
    </row>
    <row r="2990" spans="3:45" ht="22.5" customHeight="1" x14ac:dyDescent="0.25">
      <c r="C2990" s="247"/>
      <c r="D2990" s="70"/>
      <c r="H2990" s="87"/>
      <c r="K2990" s="90"/>
      <c r="L2990" s="79"/>
      <c r="R2990" s="90"/>
      <c r="S2990" s="79"/>
      <c r="AF2990" s="88"/>
      <c r="AH2990" s="160"/>
      <c r="AI2990" s="130"/>
      <c r="AN2990" s="70"/>
      <c r="AQ2990" s="153"/>
      <c r="AR2990" s="79"/>
      <c r="AS2990" s="70"/>
    </row>
    <row r="2991" spans="3:45" ht="22.5" customHeight="1" x14ac:dyDescent="0.25">
      <c r="C2991" s="247"/>
      <c r="D2991" s="70"/>
      <c r="H2991" s="87"/>
      <c r="K2991" s="90"/>
      <c r="L2991" s="79"/>
      <c r="R2991" s="90"/>
      <c r="S2991" s="79"/>
      <c r="AF2991" s="88"/>
      <c r="AH2991" s="160"/>
      <c r="AI2991" s="130"/>
      <c r="AN2991" s="70"/>
      <c r="AQ2991" s="153"/>
      <c r="AR2991" s="79"/>
      <c r="AS2991" s="70"/>
    </row>
    <row r="2992" spans="3:45" ht="22.5" customHeight="1" x14ac:dyDescent="0.25">
      <c r="C2992" s="247"/>
      <c r="D2992" s="70"/>
      <c r="H2992" s="87"/>
      <c r="K2992" s="90"/>
      <c r="L2992" s="79"/>
      <c r="R2992" s="90"/>
      <c r="S2992" s="79"/>
      <c r="AF2992" s="88"/>
      <c r="AH2992" s="160"/>
      <c r="AI2992" s="130"/>
      <c r="AN2992" s="70"/>
      <c r="AQ2992" s="153"/>
      <c r="AR2992" s="79"/>
      <c r="AS2992" s="70"/>
    </row>
    <row r="2993" spans="3:45" ht="22.5" customHeight="1" x14ac:dyDescent="0.25">
      <c r="C2993" s="247"/>
      <c r="D2993" s="70"/>
      <c r="H2993" s="87"/>
      <c r="K2993" s="90"/>
      <c r="L2993" s="79"/>
      <c r="R2993" s="90"/>
      <c r="S2993" s="79"/>
      <c r="AF2993" s="88"/>
      <c r="AH2993" s="160"/>
      <c r="AI2993" s="130"/>
      <c r="AN2993" s="70"/>
      <c r="AQ2993" s="153"/>
      <c r="AR2993" s="79"/>
      <c r="AS2993" s="70"/>
    </row>
    <row r="2994" spans="3:45" ht="22.5" customHeight="1" x14ac:dyDescent="0.25">
      <c r="C2994" s="247"/>
      <c r="D2994" s="70"/>
      <c r="H2994" s="87"/>
      <c r="K2994" s="90"/>
      <c r="L2994" s="79"/>
      <c r="R2994" s="90"/>
      <c r="S2994" s="79"/>
      <c r="AF2994" s="88"/>
      <c r="AH2994" s="160"/>
      <c r="AI2994" s="130"/>
      <c r="AN2994" s="70"/>
      <c r="AQ2994" s="153"/>
      <c r="AR2994" s="79"/>
      <c r="AS2994" s="70"/>
    </row>
    <row r="2995" spans="3:45" ht="22.5" customHeight="1" x14ac:dyDescent="0.25">
      <c r="C2995" s="247"/>
      <c r="D2995" s="70"/>
      <c r="H2995" s="87"/>
      <c r="K2995" s="90"/>
      <c r="L2995" s="79"/>
      <c r="R2995" s="90"/>
      <c r="S2995" s="79"/>
      <c r="AF2995" s="88"/>
      <c r="AH2995" s="160"/>
      <c r="AI2995" s="130"/>
      <c r="AN2995" s="70"/>
      <c r="AQ2995" s="153"/>
      <c r="AR2995" s="79"/>
      <c r="AS2995" s="70"/>
    </row>
    <row r="2996" spans="3:45" ht="22.5" customHeight="1" x14ac:dyDescent="0.25">
      <c r="C2996" s="247"/>
      <c r="D2996" s="70"/>
      <c r="H2996" s="87"/>
      <c r="K2996" s="90"/>
      <c r="L2996" s="79"/>
      <c r="R2996" s="90"/>
      <c r="S2996" s="79"/>
      <c r="AF2996" s="88"/>
      <c r="AH2996" s="160"/>
      <c r="AI2996" s="130"/>
      <c r="AN2996" s="70"/>
      <c r="AQ2996" s="153"/>
      <c r="AR2996" s="79"/>
      <c r="AS2996" s="70"/>
    </row>
    <row r="2997" spans="3:45" ht="22.5" customHeight="1" x14ac:dyDescent="0.25">
      <c r="C2997" s="247"/>
      <c r="D2997" s="70"/>
      <c r="H2997" s="87"/>
      <c r="K2997" s="90"/>
      <c r="L2997" s="79"/>
      <c r="R2997" s="90"/>
      <c r="S2997" s="79"/>
      <c r="AF2997" s="88"/>
      <c r="AH2997" s="160"/>
      <c r="AI2997" s="130"/>
      <c r="AN2997" s="70"/>
      <c r="AQ2997" s="153"/>
      <c r="AR2997" s="79"/>
      <c r="AS2997" s="70"/>
    </row>
    <row r="2998" spans="3:45" ht="22.5" customHeight="1" x14ac:dyDescent="0.25">
      <c r="C2998" s="247"/>
      <c r="D2998" s="70"/>
      <c r="H2998" s="87"/>
      <c r="K2998" s="90"/>
      <c r="L2998" s="79"/>
      <c r="R2998" s="90"/>
      <c r="S2998" s="79"/>
      <c r="AF2998" s="88"/>
      <c r="AH2998" s="160"/>
      <c r="AI2998" s="130"/>
      <c r="AN2998" s="70"/>
      <c r="AQ2998" s="153"/>
      <c r="AR2998" s="79"/>
      <c r="AS2998" s="70"/>
    </row>
    <row r="2999" spans="3:45" ht="22.5" customHeight="1" x14ac:dyDescent="0.25">
      <c r="C2999" s="247"/>
      <c r="D2999" s="70"/>
      <c r="H2999" s="87"/>
      <c r="K2999" s="90"/>
      <c r="L2999" s="79"/>
      <c r="R2999" s="90"/>
      <c r="S2999" s="79"/>
      <c r="AF2999" s="88"/>
      <c r="AH2999" s="160"/>
      <c r="AI2999" s="130"/>
      <c r="AN2999" s="70"/>
      <c r="AQ2999" s="153"/>
      <c r="AR2999" s="79"/>
      <c r="AS2999" s="70"/>
    </row>
    <row r="3000" spans="3:45" ht="22.5" customHeight="1" x14ac:dyDescent="0.25">
      <c r="C3000" s="247"/>
      <c r="D3000" s="70"/>
      <c r="H3000" s="87"/>
      <c r="K3000" s="90"/>
      <c r="L3000" s="79"/>
      <c r="R3000" s="90"/>
      <c r="S3000" s="79"/>
      <c r="AF3000" s="88"/>
      <c r="AH3000" s="160"/>
      <c r="AI3000" s="130"/>
      <c r="AN3000" s="70"/>
      <c r="AQ3000" s="153"/>
      <c r="AR3000" s="79"/>
      <c r="AS3000" s="70"/>
    </row>
    <row r="3001" spans="3:45" ht="22.5" customHeight="1" x14ac:dyDescent="0.25">
      <c r="C3001" s="247"/>
      <c r="D3001" s="70"/>
      <c r="H3001" s="87"/>
      <c r="K3001" s="90"/>
      <c r="L3001" s="79"/>
      <c r="R3001" s="90"/>
      <c r="S3001" s="79"/>
      <c r="AF3001" s="88"/>
      <c r="AH3001" s="160"/>
      <c r="AI3001" s="130"/>
      <c r="AN3001" s="70"/>
      <c r="AQ3001" s="153"/>
      <c r="AR3001" s="79"/>
      <c r="AS3001" s="70"/>
    </row>
    <row r="3002" spans="3:45" ht="22.5" customHeight="1" x14ac:dyDescent="0.25">
      <c r="C3002" s="247"/>
      <c r="D3002" s="70"/>
      <c r="H3002" s="87"/>
      <c r="K3002" s="90"/>
      <c r="L3002" s="79"/>
      <c r="R3002" s="90"/>
      <c r="S3002" s="79"/>
      <c r="AF3002" s="88"/>
      <c r="AH3002" s="160"/>
      <c r="AI3002" s="130"/>
      <c r="AN3002" s="70"/>
      <c r="AQ3002" s="153"/>
      <c r="AR3002" s="79"/>
      <c r="AS3002" s="70"/>
    </row>
    <row r="3003" spans="3:45" ht="22.5" customHeight="1" x14ac:dyDescent="0.25">
      <c r="C3003" s="247"/>
      <c r="D3003" s="70"/>
      <c r="H3003" s="87"/>
      <c r="K3003" s="90"/>
      <c r="L3003" s="79"/>
      <c r="R3003" s="90"/>
      <c r="S3003" s="79"/>
      <c r="AF3003" s="88"/>
      <c r="AH3003" s="160"/>
      <c r="AI3003" s="130"/>
      <c r="AN3003" s="70"/>
      <c r="AQ3003" s="153"/>
      <c r="AR3003" s="79"/>
      <c r="AS3003" s="70"/>
    </row>
    <row r="3004" spans="3:45" ht="22.5" customHeight="1" x14ac:dyDescent="0.25">
      <c r="C3004" s="247"/>
      <c r="D3004" s="70"/>
      <c r="H3004" s="87"/>
      <c r="K3004" s="90"/>
      <c r="L3004" s="79"/>
      <c r="R3004" s="90"/>
      <c r="S3004" s="79"/>
      <c r="AF3004" s="88"/>
      <c r="AH3004" s="160"/>
      <c r="AI3004" s="130"/>
      <c r="AN3004" s="70"/>
      <c r="AQ3004" s="153"/>
      <c r="AR3004" s="79"/>
      <c r="AS3004" s="70"/>
    </row>
    <row r="3005" spans="3:45" ht="22.5" customHeight="1" x14ac:dyDescent="0.25">
      <c r="C3005" s="247"/>
      <c r="D3005" s="70"/>
      <c r="H3005" s="87"/>
      <c r="K3005" s="90"/>
      <c r="L3005" s="79"/>
      <c r="R3005" s="90"/>
      <c r="S3005" s="79"/>
      <c r="AF3005" s="88"/>
      <c r="AH3005" s="160"/>
      <c r="AI3005" s="130"/>
      <c r="AN3005" s="70"/>
      <c r="AQ3005" s="153"/>
      <c r="AR3005" s="79"/>
      <c r="AS3005" s="70"/>
    </row>
    <row r="3006" spans="3:45" ht="22.5" customHeight="1" x14ac:dyDescent="0.25">
      <c r="C3006" s="247"/>
      <c r="D3006" s="70"/>
      <c r="H3006" s="87"/>
      <c r="K3006" s="90"/>
      <c r="L3006" s="79"/>
      <c r="R3006" s="90"/>
      <c r="S3006" s="79"/>
      <c r="AF3006" s="88"/>
      <c r="AH3006" s="160"/>
      <c r="AI3006" s="130"/>
      <c r="AN3006" s="70"/>
      <c r="AQ3006" s="153"/>
      <c r="AR3006" s="79"/>
      <c r="AS3006" s="70"/>
    </row>
    <row r="3007" spans="3:45" ht="22.5" customHeight="1" x14ac:dyDescent="0.25">
      <c r="C3007" s="247"/>
      <c r="D3007" s="70"/>
      <c r="H3007" s="87"/>
      <c r="K3007" s="90"/>
      <c r="L3007" s="79"/>
      <c r="R3007" s="90"/>
      <c r="S3007" s="79"/>
      <c r="AF3007" s="88"/>
      <c r="AH3007" s="160"/>
      <c r="AI3007" s="130"/>
      <c r="AN3007" s="70"/>
      <c r="AQ3007" s="153"/>
      <c r="AR3007" s="79"/>
      <c r="AS3007" s="70"/>
    </row>
    <row r="3008" spans="3:45" ht="22.5" customHeight="1" x14ac:dyDescent="0.25">
      <c r="C3008" s="247"/>
      <c r="D3008" s="70"/>
      <c r="H3008" s="87"/>
      <c r="K3008" s="90"/>
      <c r="L3008" s="79"/>
      <c r="R3008" s="90"/>
      <c r="S3008" s="79"/>
      <c r="AF3008" s="88"/>
      <c r="AH3008" s="160"/>
      <c r="AI3008" s="130"/>
      <c r="AN3008" s="70"/>
      <c r="AQ3008" s="153"/>
      <c r="AR3008" s="79"/>
      <c r="AS3008" s="70"/>
    </row>
    <row r="3009" spans="3:45" ht="22.5" customHeight="1" x14ac:dyDescent="0.25">
      <c r="C3009" s="247"/>
      <c r="D3009" s="70"/>
      <c r="H3009" s="87"/>
      <c r="K3009" s="90"/>
      <c r="L3009" s="79"/>
      <c r="R3009" s="90"/>
      <c r="S3009" s="79"/>
      <c r="AF3009" s="88"/>
      <c r="AH3009" s="160"/>
      <c r="AI3009" s="130"/>
      <c r="AN3009" s="70"/>
      <c r="AQ3009" s="153"/>
      <c r="AR3009" s="79"/>
      <c r="AS3009" s="70"/>
    </row>
    <row r="3010" spans="3:45" ht="22.5" customHeight="1" x14ac:dyDescent="0.25">
      <c r="C3010" s="247"/>
      <c r="D3010" s="70"/>
      <c r="H3010" s="87"/>
      <c r="K3010" s="90"/>
      <c r="L3010" s="79"/>
      <c r="R3010" s="90"/>
      <c r="S3010" s="79"/>
      <c r="AF3010" s="88"/>
      <c r="AH3010" s="160"/>
      <c r="AI3010" s="130"/>
      <c r="AN3010" s="70"/>
      <c r="AQ3010" s="153"/>
      <c r="AR3010" s="79"/>
      <c r="AS3010" s="70"/>
    </row>
    <row r="3011" spans="3:45" ht="22.5" customHeight="1" x14ac:dyDescent="0.25">
      <c r="C3011" s="247"/>
      <c r="D3011" s="70"/>
      <c r="H3011" s="87"/>
      <c r="K3011" s="90"/>
      <c r="L3011" s="79"/>
      <c r="R3011" s="90"/>
      <c r="S3011" s="79"/>
      <c r="AF3011" s="88"/>
      <c r="AH3011" s="160"/>
      <c r="AI3011" s="130"/>
      <c r="AN3011" s="70"/>
      <c r="AQ3011" s="153"/>
      <c r="AR3011" s="79"/>
      <c r="AS3011" s="70"/>
    </row>
    <row r="3012" spans="3:45" ht="22.5" customHeight="1" x14ac:dyDescent="0.25">
      <c r="C3012" s="247"/>
      <c r="D3012" s="70"/>
      <c r="H3012" s="87"/>
      <c r="K3012" s="90"/>
      <c r="L3012" s="79"/>
      <c r="R3012" s="90"/>
      <c r="S3012" s="79"/>
      <c r="AF3012" s="88"/>
      <c r="AH3012" s="160"/>
      <c r="AI3012" s="130"/>
      <c r="AN3012" s="70"/>
      <c r="AQ3012" s="153"/>
      <c r="AR3012" s="79"/>
      <c r="AS3012" s="70"/>
    </row>
    <row r="3013" spans="3:45" ht="22.5" customHeight="1" x14ac:dyDescent="0.25">
      <c r="C3013" s="247"/>
      <c r="D3013" s="70"/>
      <c r="H3013" s="87"/>
      <c r="K3013" s="90"/>
      <c r="L3013" s="79"/>
      <c r="R3013" s="90"/>
      <c r="S3013" s="79"/>
      <c r="AF3013" s="88"/>
      <c r="AH3013" s="160"/>
      <c r="AI3013" s="130"/>
      <c r="AN3013" s="70"/>
      <c r="AQ3013" s="153"/>
      <c r="AR3013" s="79"/>
      <c r="AS3013" s="70"/>
    </row>
    <row r="3014" spans="3:45" ht="22.5" customHeight="1" x14ac:dyDescent="0.25">
      <c r="C3014" s="247"/>
      <c r="D3014" s="70"/>
      <c r="H3014" s="87"/>
      <c r="K3014" s="90"/>
      <c r="L3014" s="79"/>
      <c r="R3014" s="90"/>
      <c r="S3014" s="79"/>
      <c r="AF3014" s="88"/>
      <c r="AH3014" s="160"/>
      <c r="AI3014" s="130"/>
      <c r="AN3014" s="70"/>
      <c r="AQ3014" s="153"/>
      <c r="AR3014" s="79"/>
      <c r="AS3014" s="70"/>
    </row>
    <row r="3015" spans="3:45" ht="22.5" customHeight="1" x14ac:dyDescent="0.25">
      <c r="C3015" s="247"/>
      <c r="D3015" s="70"/>
      <c r="H3015" s="87"/>
      <c r="K3015" s="90"/>
      <c r="L3015" s="79"/>
      <c r="R3015" s="90"/>
      <c r="S3015" s="79"/>
      <c r="AF3015" s="88"/>
      <c r="AH3015" s="160"/>
      <c r="AI3015" s="130"/>
      <c r="AN3015" s="70"/>
      <c r="AQ3015" s="153"/>
      <c r="AR3015" s="79"/>
      <c r="AS3015" s="70"/>
    </row>
    <row r="3016" spans="3:45" ht="22.5" customHeight="1" x14ac:dyDescent="0.25">
      <c r="C3016" s="247"/>
      <c r="D3016" s="70"/>
      <c r="H3016" s="87"/>
      <c r="K3016" s="90"/>
      <c r="L3016" s="79"/>
      <c r="R3016" s="90"/>
      <c r="S3016" s="79"/>
      <c r="AF3016" s="88"/>
      <c r="AH3016" s="160"/>
      <c r="AI3016" s="130"/>
      <c r="AN3016" s="70"/>
      <c r="AQ3016" s="153"/>
      <c r="AR3016" s="79"/>
      <c r="AS3016" s="70"/>
    </row>
    <row r="3017" spans="3:45" ht="22.5" customHeight="1" x14ac:dyDescent="0.25">
      <c r="C3017" s="247"/>
      <c r="D3017" s="70"/>
      <c r="H3017" s="87"/>
      <c r="K3017" s="90"/>
      <c r="L3017" s="79"/>
      <c r="R3017" s="90"/>
      <c r="S3017" s="79"/>
      <c r="AF3017" s="88"/>
      <c r="AH3017" s="160"/>
      <c r="AI3017" s="130"/>
      <c r="AN3017" s="70"/>
      <c r="AQ3017" s="153"/>
      <c r="AR3017" s="79"/>
      <c r="AS3017" s="70"/>
    </row>
    <row r="3018" spans="3:45" ht="22.5" customHeight="1" x14ac:dyDescent="0.25">
      <c r="C3018" s="247"/>
      <c r="D3018" s="70"/>
      <c r="H3018" s="87"/>
      <c r="K3018" s="90"/>
      <c r="L3018" s="79"/>
      <c r="R3018" s="90"/>
      <c r="S3018" s="79"/>
      <c r="AF3018" s="88"/>
      <c r="AH3018" s="160"/>
      <c r="AI3018" s="130"/>
      <c r="AN3018" s="70"/>
      <c r="AQ3018" s="153"/>
      <c r="AR3018" s="79"/>
      <c r="AS3018" s="70"/>
    </row>
    <row r="3019" spans="3:45" ht="22.5" customHeight="1" x14ac:dyDescent="0.25">
      <c r="C3019" s="247"/>
      <c r="D3019" s="70"/>
      <c r="H3019" s="87"/>
      <c r="K3019" s="90"/>
      <c r="L3019" s="79"/>
      <c r="R3019" s="90"/>
      <c r="S3019" s="79"/>
      <c r="AF3019" s="88"/>
      <c r="AH3019" s="160"/>
      <c r="AI3019" s="130"/>
      <c r="AN3019" s="70"/>
      <c r="AQ3019" s="153"/>
      <c r="AR3019" s="79"/>
      <c r="AS3019" s="70"/>
    </row>
    <row r="3020" spans="3:45" ht="22.5" customHeight="1" x14ac:dyDescent="0.25">
      <c r="C3020" s="247"/>
      <c r="D3020" s="70"/>
      <c r="H3020" s="87"/>
      <c r="K3020" s="90"/>
      <c r="L3020" s="79"/>
      <c r="R3020" s="90"/>
      <c r="S3020" s="79"/>
      <c r="AF3020" s="88"/>
      <c r="AH3020" s="160"/>
      <c r="AI3020" s="130"/>
      <c r="AN3020" s="70"/>
      <c r="AQ3020" s="153"/>
      <c r="AR3020" s="79"/>
      <c r="AS3020" s="70"/>
    </row>
    <row r="3021" spans="3:45" ht="22.5" customHeight="1" x14ac:dyDescent="0.25">
      <c r="C3021" s="247"/>
      <c r="D3021" s="70"/>
      <c r="H3021" s="87"/>
      <c r="K3021" s="90"/>
      <c r="L3021" s="79"/>
      <c r="R3021" s="90"/>
      <c r="S3021" s="79"/>
      <c r="AF3021" s="88"/>
      <c r="AH3021" s="160"/>
      <c r="AI3021" s="130"/>
      <c r="AN3021" s="70"/>
      <c r="AQ3021" s="153"/>
      <c r="AR3021" s="79"/>
      <c r="AS3021" s="70"/>
    </row>
    <row r="3022" spans="3:45" ht="22.5" customHeight="1" x14ac:dyDescent="0.25">
      <c r="C3022" s="247"/>
      <c r="D3022" s="70"/>
      <c r="H3022" s="87"/>
      <c r="K3022" s="90"/>
      <c r="L3022" s="79"/>
      <c r="R3022" s="90"/>
      <c r="S3022" s="79"/>
      <c r="AF3022" s="88"/>
      <c r="AH3022" s="160"/>
      <c r="AI3022" s="130"/>
      <c r="AN3022" s="70"/>
      <c r="AQ3022" s="153"/>
      <c r="AR3022" s="79"/>
      <c r="AS3022" s="70"/>
    </row>
    <row r="3023" spans="3:45" ht="22.5" customHeight="1" x14ac:dyDescent="0.25">
      <c r="C3023" s="247"/>
      <c r="D3023" s="70"/>
      <c r="H3023" s="87"/>
      <c r="K3023" s="90"/>
      <c r="L3023" s="79"/>
      <c r="R3023" s="90"/>
      <c r="S3023" s="79"/>
      <c r="AF3023" s="88"/>
      <c r="AH3023" s="160"/>
      <c r="AI3023" s="130"/>
      <c r="AN3023" s="70"/>
      <c r="AQ3023" s="153"/>
      <c r="AR3023" s="79"/>
      <c r="AS3023" s="70"/>
    </row>
    <row r="3024" spans="3:45" ht="22.5" customHeight="1" x14ac:dyDescent="0.25">
      <c r="C3024" s="247"/>
      <c r="D3024" s="70"/>
      <c r="H3024" s="87"/>
      <c r="K3024" s="90"/>
      <c r="L3024" s="79"/>
      <c r="R3024" s="90"/>
      <c r="S3024" s="79"/>
      <c r="AF3024" s="88"/>
      <c r="AH3024" s="160"/>
      <c r="AI3024" s="130"/>
      <c r="AN3024" s="70"/>
      <c r="AQ3024" s="153"/>
      <c r="AR3024" s="79"/>
      <c r="AS3024" s="70"/>
    </row>
    <row r="3025" spans="3:45" ht="22.5" customHeight="1" x14ac:dyDescent="0.25">
      <c r="C3025" s="247"/>
      <c r="D3025" s="70"/>
      <c r="H3025" s="87"/>
      <c r="K3025" s="90"/>
      <c r="L3025" s="79"/>
      <c r="R3025" s="90"/>
      <c r="S3025" s="79"/>
      <c r="AF3025" s="88"/>
      <c r="AH3025" s="160"/>
      <c r="AI3025" s="130"/>
      <c r="AN3025" s="70"/>
      <c r="AQ3025" s="153"/>
      <c r="AR3025" s="79"/>
      <c r="AS3025" s="70"/>
    </row>
    <row r="3026" spans="3:45" ht="22.5" customHeight="1" x14ac:dyDescent="0.25">
      <c r="C3026" s="247"/>
      <c r="D3026" s="70"/>
      <c r="H3026" s="87"/>
      <c r="K3026" s="90"/>
      <c r="L3026" s="79"/>
      <c r="R3026" s="90"/>
      <c r="S3026" s="79"/>
      <c r="AF3026" s="88"/>
      <c r="AH3026" s="160"/>
      <c r="AI3026" s="130"/>
      <c r="AN3026" s="70"/>
      <c r="AQ3026" s="153"/>
      <c r="AR3026" s="79"/>
      <c r="AS3026" s="70"/>
    </row>
    <row r="3027" spans="3:45" ht="22.5" customHeight="1" x14ac:dyDescent="0.25">
      <c r="C3027" s="247"/>
      <c r="D3027" s="70"/>
      <c r="H3027" s="87"/>
      <c r="K3027" s="90"/>
      <c r="L3027" s="79"/>
      <c r="R3027" s="90"/>
      <c r="S3027" s="79"/>
      <c r="AF3027" s="88"/>
      <c r="AH3027" s="160"/>
      <c r="AI3027" s="130"/>
      <c r="AN3027" s="70"/>
      <c r="AQ3027" s="153"/>
      <c r="AR3027" s="79"/>
      <c r="AS3027" s="70"/>
    </row>
    <row r="3028" spans="3:45" ht="22.5" customHeight="1" x14ac:dyDescent="0.25">
      <c r="C3028" s="247"/>
      <c r="D3028" s="70"/>
      <c r="H3028" s="87"/>
      <c r="K3028" s="90"/>
      <c r="L3028" s="79"/>
      <c r="R3028" s="90"/>
      <c r="S3028" s="79"/>
      <c r="AF3028" s="88"/>
      <c r="AH3028" s="160"/>
      <c r="AI3028" s="130"/>
      <c r="AN3028" s="70"/>
      <c r="AQ3028" s="153"/>
      <c r="AR3028" s="79"/>
      <c r="AS3028" s="70"/>
    </row>
    <row r="3029" spans="3:45" ht="22.5" customHeight="1" x14ac:dyDescent="0.25">
      <c r="C3029" s="247"/>
      <c r="D3029" s="70"/>
      <c r="H3029" s="87"/>
      <c r="K3029" s="90"/>
      <c r="L3029" s="79"/>
      <c r="R3029" s="90"/>
      <c r="S3029" s="79"/>
      <c r="AF3029" s="88"/>
      <c r="AH3029" s="160"/>
      <c r="AI3029" s="130"/>
      <c r="AN3029" s="70"/>
      <c r="AQ3029" s="153"/>
      <c r="AR3029" s="79"/>
      <c r="AS3029" s="70"/>
    </row>
    <row r="3030" spans="3:45" ht="22.5" customHeight="1" x14ac:dyDescent="0.25">
      <c r="C3030" s="247"/>
      <c r="D3030" s="70"/>
      <c r="H3030" s="87"/>
      <c r="K3030" s="90"/>
      <c r="L3030" s="79"/>
      <c r="R3030" s="90"/>
      <c r="S3030" s="79"/>
      <c r="AF3030" s="88"/>
      <c r="AH3030" s="160"/>
      <c r="AI3030" s="130"/>
      <c r="AN3030" s="70"/>
      <c r="AQ3030" s="153"/>
      <c r="AR3030" s="79"/>
      <c r="AS3030" s="70"/>
    </row>
    <row r="3031" spans="3:45" ht="22.5" customHeight="1" x14ac:dyDescent="0.25">
      <c r="C3031" s="247"/>
      <c r="D3031" s="70"/>
      <c r="H3031" s="87"/>
      <c r="K3031" s="90"/>
      <c r="L3031" s="79"/>
      <c r="R3031" s="90"/>
      <c r="S3031" s="79"/>
      <c r="AF3031" s="88"/>
      <c r="AH3031" s="160"/>
      <c r="AI3031" s="130"/>
      <c r="AN3031" s="70"/>
      <c r="AQ3031" s="153"/>
      <c r="AR3031" s="79"/>
      <c r="AS3031" s="70"/>
    </row>
    <row r="3032" spans="3:45" ht="22.5" customHeight="1" x14ac:dyDescent="0.25">
      <c r="C3032" s="247"/>
      <c r="D3032" s="70"/>
      <c r="H3032" s="87"/>
      <c r="K3032" s="90"/>
      <c r="L3032" s="79"/>
      <c r="R3032" s="90"/>
      <c r="S3032" s="79"/>
      <c r="AF3032" s="88"/>
      <c r="AH3032" s="160"/>
      <c r="AI3032" s="130"/>
      <c r="AN3032" s="70"/>
      <c r="AQ3032" s="153"/>
      <c r="AR3032" s="79"/>
      <c r="AS3032" s="70"/>
    </row>
    <row r="3033" spans="3:45" ht="22.5" customHeight="1" x14ac:dyDescent="0.25">
      <c r="C3033" s="247"/>
      <c r="D3033" s="70"/>
      <c r="H3033" s="87"/>
      <c r="K3033" s="90"/>
      <c r="L3033" s="79"/>
      <c r="R3033" s="90"/>
      <c r="S3033" s="79"/>
      <c r="AF3033" s="88"/>
      <c r="AH3033" s="160"/>
      <c r="AI3033" s="130"/>
      <c r="AN3033" s="70"/>
      <c r="AQ3033" s="153"/>
      <c r="AR3033" s="79"/>
      <c r="AS3033" s="70"/>
    </row>
    <row r="3034" spans="3:45" ht="22.5" customHeight="1" x14ac:dyDescent="0.25">
      <c r="C3034" s="247"/>
      <c r="D3034" s="70"/>
      <c r="H3034" s="87"/>
      <c r="K3034" s="90"/>
      <c r="L3034" s="79"/>
      <c r="R3034" s="90"/>
      <c r="S3034" s="79"/>
      <c r="AF3034" s="88"/>
      <c r="AH3034" s="160"/>
      <c r="AI3034" s="130"/>
      <c r="AN3034" s="70"/>
      <c r="AQ3034" s="153"/>
      <c r="AR3034" s="79"/>
      <c r="AS3034" s="70"/>
    </row>
    <row r="3035" spans="3:45" ht="22.5" customHeight="1" x14ac:dyDescent="0.25">
      <c r="C3035" s="247"/>
      <c r="D3035" s="70"/>
      <c r="H3035" s="87"/>
      <c r="K3035" s="90"/>
      <c r="L3035" s="79"/>
      <c r="R3035" s="90"/>
      <c r="S3035" s="79"/>
      <c r="AF3035" s="88"/>
      <c r="AH3035" s="160"/>
      <c r="AI3035" s="130"/>
      <c r="AN3035" s="70"/>
      <c r="AQ3035" s="153"/>
      <c r="AR3035" s="79"/>
      <c r="AS3035" s="70"/>
    </row>
    <row r="3036" spans="3:45" ht="22.5" customHeight="1" x14ac:dyDescent="0.25">
      <c r="C3036" s="247"/>
      <c r="D3036" s="70"/>
      <c r="H3036" s="87"/>
      <c r="K3036" s="90"/>
      <c r="L3036" s="79"/>
      <c r="R3036" s="90"/>
      <c r="S3036" s="79"/>
      <c r="AF3036" s="88"/>
      <c r="AH3036" s="160"/>
      <c r="AI3036" s="130"/>
      <c r="AN3036" s="70"/>
      <c r="AQ3036" s="153"/>
      <c r="AR3036" s="79"/>
      <c r="AS3036" s="70"/>
    </row>
    <row r="3037" spans="3:45" ht="22.5" customHeight="1" x14ac:dyDescent="0.25">
      <c r="C3037" s="247"/>
      <c r="D3037" s="70"/>
      <c r="H3037" s="87"/>
      <c r="K3037" s="90"/>
      <c r="L3037" s="79"/>
      <c r="R3037" s="90"/>
      <c r="S3037" s="79"/>
      <c r="AF3037" s="88"/>
      <c r="AH3037" s="160"/>
      <c r="AI3037" s="130"/>
      <c r="AN3037" s="70"/>
      <c r="AQ3037" s="153"/>
      <c r="AR3037" s="79"/>
      <c r="AS3037" s="70"/>
    </row>
    <row r="3038" spans="3:45" ht="22.5" customHeight="1" x14ac:dyDescent="0.25">
      <c r="C3038" s="247"/>
      <c r="D3038" s="70"/>
      <c r="H3038" s="87"/>
      <c r="K3038" s="90"/>
      <c r="L3038" s="79"/>
      <c r="R3038" s="90"/>
      <c r="S3038" s="79"/>
      <c r="AF3038" s="88"/>
      <c r="AH3038" s="160"/>
      <c r="AI3038" s="130"/>
      <c r="AN3038" s="70"/>
      <c r="AQ3038" s="153"/>
      <c r="AR3038" s="79"/>
      <c r="AS3038" s="70"/>
    </row>
    <row r="3039" spans="3:45" ht="22.5" customHeight="1" x14ac:dyDescent="0.25">
      <c r="C3039" s="247"/>
      <c r="D3039" s="70"/>
      <c r="H3039" s="87"/>
      <c r="K3039" s="90"/>
      <c r="L3039" s="79"/>
      <c r="R3039" s="90"/>
      <c r="S3039" s="79"/>
      <c r="AF3039" s="88"/>
      <c r="AH3039" s="160"/>
      <c r="AI3039" s="130"/>
      <c r="AN3039" s="70"/>
      <c r="AQ3039" s="153"/>
      <c r="AR3039" s="79"/>
      <c r="AS3039" s="70"/>
    </row>
    <row r="3040" spans="3:45" ht="22.5" customHeight="1" x14ac:dyDescent="0.25">
      <c r="C3040" s="247"/>
      <c r="D3040" s="70"/>
      <c r="H3040" s="87"/>
      <c r="K3040" s="90"/>
      <c r="L3040" s="79"/>
      <c r="R3040" s="90"/>
      <c r="S3040" s="79"/>
      <c r="AF3040" s="88"/>
      <c r="AH3040" s="160"/>
      <c r="AI3040" s="130"/>
      <c r="AN3040" s="70"/>
      <c r="AQ3040" s="153"/>
      <c r="AR3040" s="79"/>
      <c r="AS3040" s="70"/>
    </row>
    <row r="3041" spans="3:45" ht="22.5" customHeight="1" x14ac:dyDescent="0.25">
      <c r="C3041" s="247"/>
      <c r="D3041" s="70"/>
      <c r="H3041" s="87"/>
      <c r="K3041" s="90"/>
      <c r="L3041" s="79"/>
      <c r="R3041" s="90"/>
      <c r="S3041" s="79"/>
      <c r="AF3041" s="88"/>
      <c r="AH3041" s="160"/>
      <c r="AI3041" s="130"/>
      <c r="AN3041" s="70"/>
      <c r="AQ3041" s="153"/>
      <c r="AR3041" s="79"/>
      <c r="AS3041" s="70"/>
    </row>
    <row r="3042" spans="3:45" ht="22.5" customHeight="1" x14ac:dyDescent="0.25">
      <c r="C3042" s="247"/>
      <c r="D3042" s="70"/>
      <c r="H3042" s="87"/>
      <c r="K3042" s="90"/>
      <c r="L3042" s="79"/>
      <c r="R3042" s="90"/>
      <c r="S3042" s="79"/>
      <c r="AF3042" s="88"/>
      <c r="AH3042" s="160"/>
      <c r="AI3042" s="130"/>
      <c r="AN3042" s="70"/>
      <c r="AQ3042" s="153"/>
      <c r="AR3042" s="79"/>
      <c r="AS3042" s="70"/>
    </row>
    <row r="3043" spans="3:45" ht="22.5" customHeight="1" x14ac:dyDescent="0.25">
      <c r="C3043" s="247"/>
      <c r="D3043" s="70"/>
      <c r="H3043" s="87"/>
      <c r="K3043" s="90"/>
      <c r="L3043" s="79"/>
      <c r="R3043" s="90"/>
      <c r="S3043" s="79"/>
      <c r="AF3043" s="88"/>
      <c r="AH3043" s="160"/>
      <c r="AI3043" s="130"/>
      <c r="AN3043" s="70"/>
      <c r="AQ3043" s="153"/>
      <c r="AR3043" s="79"/>
      <c r="AS3043" s="70"/>
    </row>
    <row r="3044" spans="3:45" ht="22.5" customHeight="1" x14ac:dyDescent="0.25">
      <c r="C3044" s="247"/>
      <c r="D3044" s="70"/>
      <c r="H3044" s="87"/>
      <c r="K3044" s="90"/>
      <c r="L3044" s="79"/>
      <c r="R3044" s="90"/>
      <c r="S3044" s="79"/>
      <c r="AF3044" s="88"/>
      <c r="AH3044" s="160"/>
      <c r="AI3044" s="130"/>
      <c r="AN3044" s="70"/>
      <c r="AQ3044" s="153"/>
      <c r="AR3044" s="79"/>
      <c r="AS3044" s="70"/>
    </row>
    <row r="3045" spans="3:45" ht="22.5" customHeight="1" x14ac:dyDescent="0.25">
      <c r="C3045" s="247"/>
      <c r="D3045" s="70"/>
      <c r="H3045" s="87"/>
      <c r="K3045" s="90"/>
      <c r="L3045" s="79"/>
      <c r="R3045" s="90"/>
      <c r="S3045" s="79"/>
      <c r="AF3045" s="88"/>
      <c r="AH3045" s="160"/>
      <c r="AI3045" s="130"/>
      <c r="AN3045" s="70"/>
      <c r="AQ3045" s="153"/>
      <c r="AR3045" s="79"/>
      <c r="AS3045" s="70"/>
    </row>
    <row r="3046" spans="3:45" ht="22.5" customHeight="1" x14ac:dyDescent="0.25">
      <c r="C3046" s="247"/>
      <c r="D3046" s="70"/>
      <c r="H3046" s="87"/>
      <c r="K3046" s="90"/>
      <c r="L3046" s="79"/>
      <c r="R3046" s="90"/>
      <c r="S3046" s="79"/>
      <c r="AF3046" s="88"/>
      <c r="AH3046" s="160"/>
      <c r="AI3046" s="130"/>
      <c r="AN3046" s="70"/>
      <c r="AQ3046" s="153"/>
      <c r="AR3046" s="79"/>
      <c r="AS3046" s="70"/>
    </row>
    <row r="3047" spans="3:45" ht="22.5" customHeight="1" x14ac:dyDescent="0.25">
      <c r="C3047" s="247"/>
      <c r="D3047" s="70"/>
      <c r="H3047" s="87"/>
      <c r="K3047" s="90"/>
      <c r="L3047" s="79"/>
      <c r="R3047" s="90"/>
      <c r="S3047" s="79"/>
      <c r="AF3047" s="88"/>
      <c r="AH3047" s="160"/>
      <c r="AI3047" s="130"/>
      <c r="AN3047" s="70"/>
      <c r="AQ3047" s="153"/>
      <c r="AR3047" s="79"/>
      <c r="AS3047" s="70"/>
    </row>
    <row r="3048" spans="3:45" ht="22.5" customHeight="1" x14ac:dyDescent="0.25">
      <c r="C3048" s="247"/>
      <c r="D3048" s="70"/>
      <c r="H3048" s="87"/>
      <c r="K3048" s="90"/>
      <c r="L3048" s="79"/>
      <c r="R3048" s="90"/>
      <c r="S3048" s="79"/>
      <c r="AF3048" s="88"/>
      <c r="AH3048" s="160"/>
      <c r="AI3048" s="130"/>
      <c r="AN3048" s="70"/>
      <c r="AQ3048" s="153"/>
      <c r="AR3048" s="79"/>
      <c r="AS3048" s="70"/>
    </row>
    <row r="3049" spans="3:45" ht="22.5" customHeight="1" x14ac:dyDescent="0.25">
      <c r="C3049" s="247"/>
      <c r="D3049" s="70"/>
      <c r="H3049" s="87"/>
      <c r="K3049" s="90"/>
      <c r="L3049" s="79"/>
      <c r="R3049" s="90"/>
      <c r="S3049" s="79"/>
      <c r="AF3049" s="88"/>
      <c r="AH3049" s="160"/>
      <c r="AI3049" s="130"/>
      <c r="AN3049" s="70"/>
      <c r="AQ3049" s="153"/>
      <c r="AR3049" s="79"/>
      <c r="AS3049" s="70"/>
    </row>
    <row r="3050" spans="3:45" ht="22.5" customHeight="1" x14ac:dyDescent="0.25">
      <c r="C3050" s="247"/>
      <c r="D3050" s="70"/>
      <c r="H3050" s="87"/>
      <c r="K3050" s="90"/>
      <c r="L3050" s="79"/>
      <c r="R3050" s="90"/>
      <c r="S3050" s="79"/>
      <c r="AF3050" s="88"/>
      <c r="AH3050" s="160"/>
      <c r="AI3050" s="130"/>
      <c r="AN3050" s="70"/>
      <c r="AQ3050" s="153"/>
      <c r="AR3050" s="79"/>
      <c r="AS3050" s="70"/>
    </row>
    <row r="3051" spans="3:45" ht="22.5" customHeight="1" x14ac:dyDescent="0.25">
      <c r="C3051" s="247"/>
      <c r="D3051" s="70"/>
      <c r="H3051" s="87"/>
      <c r="K3051" s="90"/>
      <c r="L3051" s="79"/>
      <c r="R3051" s="90"/>
      <c r="S3051" s="79"/>
      <c r="AF3051" s="88"/>
      <c r="AH3051" s="160"/>
      <c r="AI3051" s="130"/>
      <c r="AN3051" s="70"/>
      <c r="AQ3051" s="153"/>
      <c r="AR3051" s="79"/>
      <c r="AS3051" s="70"/>
    </row>
    <row r="3052" spans="3:45" ht="22.5" customHeight="1" x14ac:dyDescent="0.25">
      <c r="C3052" s="247"/>
      <c r="D3052" s="70"/>
      <c r="H3052" s="87"/>
      <c r="K3052" s="90"/>
      <c r="L3052" s="79"/>
      <c r="R3052" s="90"/>
      <c r="S3052" s="79"/>
      <c r="AF3052" s="88"/>
      <c r="AH3052" s="160"/>
      <c r="AI3052" s="130"/>
      <c r="AN3052" s="70"/>
      <c r="AQ3052" s="153"/>
      <c r="AR3052" s="79"/>
      <c r="AS3052" s="70"/>
    </row>
    <row r="3053" spans="3:45" ht="22.5" customHeight="1" x14ac:dyDescent="0.25">
      <c r="C3053" s="247"/>
      <c r="D3053" s="70"/>
      <c r="H3053" s="87"/>
      <c r="K3053" s="90"/>
      <c r="L3053" s="79"/>
      <c r="R3053" s="90"/>
      <c r="S3053" s="79"/>
      <c r="AF3053" s="88"/>
      <c r="AH3053" s="160"/>
      <c r="AI3053" s="130"/>
      <c r="AN3053" s="70"/>
      <c r="AQ3053" s="153"/>
      <c r="AR3053" s="79"/>
      <c r="AS3053" s="70"/>
    </row>
    <row r="3054" spans="3:45" ht="22.5" customHeight="1" x14ac:dyDescent="0.25">
      <c r="C3054" s="247"/>
      <c r="D3054" s="70"/>
      <c r="H3054" s="87"/>
      <c r="K3054" s="90"/>
      <c r="L3054" s="79"/>
      <c r="R3054" s="90"/>
      <c r="S3054" s="79"/>
      <c r="AF3054" s="88"/>
      <c r="AH3054" s="160"/>
      <c r="AI3054" s="130"/>
      <c r="AN3054" s="70"/>
      <c r="AQ3054" s="153"/>
      <c r="AR3054" s="79"/>
      <c r="AS3054" s="70"/>
    </row>
    <row r="3055" spans="3:45" ht="22.5" customHeight="1" x14ac:dyDescent="0.25">
      <c r="C3055" s="247"/>
      <c r="D3055" s="70"/>
      <c r="H3055" s="87"/>
      <c r="K3055" s="90"/>
      <c r="L3055" s="79"/>
      <c r="R3055" s="90"/>
      <c r="S3055" s="79"/>
      <c r="AF3055" s="88"/>
      <c r="AH3055" s="160"/>
      <c r="AI3055" s="130"/>
      <c r="AN3055" s="70"/>
      <c r="AQ3055" s="153"/>
      <c r="AR3055" s="79"/>
      <c r="AS3055" s="70"/>
    </row>
    <row r="3056" spans="3:45" ht="22.5" customHeight="1" x14ac:dyDescent="0.25">
      <c r="C3056" s="247"/>
      <c r="D3056" s="70"/>
      <c r="H3056" s="87"/>
      <c r="K3056" s="90"/>
      <c r="L3056" s="79"/>
      <c r="R3056" s="90"/>
      <c r="S3056" s="79"/>
      <c r="AF3056" s="88"/>
      <c r="AH3056" s="160"/>
      <c r="AI3056" s="130"/>
      <c r="AN3056" s="70"/>
      <c r="AQ3056" s="153"/>
      <c r="AR3056" s="79"/>
      <c r="AS3056" s="70"/>
    </row>
    <row r="3057" spans="3:45" ht="22.5" customHeight="1" x14ac:dyDescent="0.25">
      <c r="C3057" s="247"/>
      <c r="D3057" s="70"/>
      <c r="H3057" s="87"/>
      <c r="K3057" s="90"/>
      <c r="L3057" s="79"/>
      <c r="R3057" s="90"/>
      <c r="S3057" s="79"/>
      <c r="AF3057" s="88"/>
      <c r="AH3057" s="160"/>
      <c r="AI3057" s="130"/>
      <c r="AN3057" s="70"/>
      <c r="AQ3057" s="153"/>
      <c r="AR3057" s="79"/>
      <c r="AS3057" s="70"/>
    </row>
    <row r="3058" spans="3:45" ht="22.5" customHeight="1" x14ac:dyDescent="0.25">
      <c r="C3058" s="247"/>
      <c r="D3058" s="70"/>
      <c r="H3058" s="87"/>
      <c r="K3058" s="90"/>
      <c r="L3058" s="79"/>
      <c r="R3058" s="90"/>
      <c r="S3058" s="79"/>
      <c r="AF3058" s="88"/>
      <c r="AH3058" s="160"/>
      <c r="AI3058" s="130"/>
      <c r="AN3058" s="70"/>
      <c r="AQ3058" s="153"/>
      <c r="AR3058" s="79"/>
      <c r="AS3058" s="70"/>
    </row>
    <row r="3059" spans="3:45" ht="22.5" customHeight="1" x14ac:dyDescent="0.25">
      <c r="C3059" s="247"/>
      <c r="D3059" s="70"/>
      <c r="H3059" s="87"/>
      <c r="K3059" s="90"/>
      <c r="L3059" s="79"/>
      <c r="R3059" s="90"/>
      <c r="S3059" s="79"/>
      <c r="AF3059" s="88"/>
      <c r="AH3059" s="160"/>
      <c r="AI3059" s="130"/>
      <c r="AN3059" s="70"/>
      <c r="AQ3059" s="153"/>
      <c r="AR3059" s="79"/>
      <c r="AS3059" s="70"/>
    </row>
    <row r="3060" spans="3:45" ht="22.5" customHeight="1" x14ac:dyDescent="0.25">
      <c r="C3060" s="247"/>
      <c r="D3060" s="70"/>
      <c r="H3060" s="87"/>
      <c r="K3060" s="90"/>
      <c r="L3060" s="79"/>
      <c r="R3060" s="90"/>
      <c r="S3060" s="79"/>
      <c r="AF3060" s="88"/>
      <c r="AH3060" s="160"/>
      <c r="AI3060" s="130"/>
      <c r="AN3060" s="70"/>
      <c r="AQ3060" s="153"/>
      <c r="AR3060" s="79"/>
      <c r="AS3060" s="70"/>
    </row>
    <row r="3061" spans="3:45" ht="22.5" customHeight="1" x14ac:dyDescent="0.25">
      <c r="C3061" s="247"/>
      <c r="D3061" s="70"/>
      <c r="H3061" s="87"/>
      <c r="K3061" s="90"/>
      <c r="L3061" s="79"/>
      <c r="R3061" s="90"/>
      <c r="S3061" s="79"/>
      <c r="AF3061" s="88"/>
      <c r="AH3061" s="160"/>
      <c r="AI3061" s="130"/>
      <c r="AN3061" s="70"/>
      <c r="AQ3061" s="153"/>
      <c r="AR3061" s="79"/>
      <c r="AS3061" s="70"/>
    </row>
    <row r="3062" spans="3:45" ht="22.5" customHeight="1" x14ac:dyDescent="0.25">
      <c r="C3062" s="247"/>
      <c r="D3062" s="70"/>
      <c r="H3062" s="87"/>
      <c r="K3062" s="90"/>
      <c r="L3062" s="79"/>
      <c r="R3062" s="90"/>
      <c r="S3062" s="79"/>
      <c r="AF3062" s="88"/>
      <c r="AH3062" s="160"/>
      <c r="AI3062" s="130"/>
      <c r="AN3062" s="70"/>
      <c r="AQ3062" s="153"/>
      <c r="AR3062" s="79"/>
      <c r="AS3062" s="70"/>
    </row>
    <row r="3063" spans="3:45" ht="22.5" customHeight="1" x14ac:dyDescent="0.25">
      <c r="C3063" s="247"/>
      <c r="D3063" s="70"/>
      <c r="H3063" s="87"/>
      <c r="K3063" s="90"/>
      <c r="L3063" s="79"/>
      <c r="R3063" s="90"/>
      <c r="S3063" s="79"/>
      <c r="AF3063" s="88"/>
      <c r="AH3063" s="160"/>
      <c r="AI3063" s="130"/>
      <c r="AN3063" s="70"/>
      <c r="AQ3063" s="153"/>
      <c r="AR3063" s="79"/>
      <c r="AS3063" s="70"/>
    </row>
    <row r="3064" spans="3:45" ht="22.5" customHeight="1" x14ac:dyDescent="0.25">
      <c r="C3064" s="247"/>
      <c r="D3064" s="70"/>
      <c r="H3064" s="87"/>
      <c r="K3064" s="90"/>
      <c r="L3064" s="79"/>
      <c r="R3064" s="90"/>
      <c r="S3064" s="79"/>
      <c r="AF3064" s="88"/>
      <c r="AH3064" s="160"/>
      <c r="AI3064" s="130"/>
      <c r="AN3064" s="70"/>
      <c r="AQ3064" s="153"/>
      <c r="AR3064" s="79"/>
      <c r="AS3064" s="70"/>
    </row>
    <row r="3065" spans="3:45" ht="22.5" customHeight="1" x14ac:dyDescent="0.25">
      <c r="C3065" s="247"/>
      <c r="D3065" s="70"/>
      <c r="H3065" s="87"/>
      <c r="K3065" s="90"/>
      <c r="L3065" s="79"/>
      <c r="R3065" s="90"/>
      <c r="S3065" s="79"/>
      <c r="AF3065" s="88"/>
      <c r="AH3065" s="160"/>
      <c r="AI3065" s="130"/>
      <c r="AN3065" s="70"/>
      <c r="AQ3065" s="153"/>
      <c r="AR3065" s="79"/>
      <c r="AS3065" s="70"/>
    </row>
    <row r="3066" spans="3:45" ht="22.5" customHeight="1" x14ac:dyDescent="0.25">
      <c r="C3066" s="247"/>
      <c r="D3066" s="70"/>
      <c r="H3066" s="87"/>
      <c r="K3066" s="90"/>
      <c r="L3066" s="79"/>
      <c r="R3066" s="90"/>
      <c r="S3066" s="79"/>
      <c r="AF3066" s="88"/>
      <c r="AH3066" s="160"/>
      <c r="AI3066" s="130"/>
      <c r="AN3066" s="70"/>
      <c r="AQ3066" s="153"/>
      <c r="AR3066" s="79"/>
      <c r="AS3066" s="70"/>
    </row>
    <row r="3067" spans="3:45" ht="22.5" customHeight="1" x14ac:dyDescent="0.25">
      <c r="C3067" s="247"/>
      <c r="D3067" s="70"/>
      <c r="H3067" s="87"/>
      <c r="K3067" s="90"/>
      <c r="L3067" s="79"/>
      <c r="R3067" s="90"/>
      <c r="S3067" s="79"/>
      <c r="AF3067" s="88"/>
      <c r="AH3067" s="160"/>
      <c r="AI3067" s="130"/>
      <c r="AN3067" s="70"/>
      <c r="AQ3067" s="153"/>
      <c r="AR3067" s="79"/>
      <c r="AS3067" s="70"/>
    </row>
    <row r="3068" spans="3:45" ht="22.5" customHeight="1" x14ac:dyDescent="0.25">
      <c r="C3068" s="247"/>
      <c r="D3068" s="70"/>
      <c r="H3068" s="87"/>
      <c r="K3068" s="90"/>
      <c r="L3068" s="79"/>
      <c r="R3068" s="90"/>
      <c r="S3068" s="79"/>
      <c r="AF3068" s="88"/>
      <c r="AH3068" s="160"/>
      <c r="AI3068" s="130"/>
      <c r="AN3068" s="70"/>
      <c r="AQ3068" s="153"/>
      <c r="AR3068" s="79"/>
      <c r="AS3068" s="70"/>
    </row>
    <row r="3069" spans="3:45" ht="22.5" customHeight="1" x14ac:dyDescent="0.25">
      <c r="C3069" s="247"/>
      <c r="D3069" s="70"/>
      <c r="H3069" s="87"/>
      <c r="K3069" s="90"/>
      <c r="L3069" s="79"/>
      <c r="R3069" s="90"/>
      <c r="S3069" s="79"/>
      <c r="AF3069" s="88"/>
      <c r="AH3069" s="160"/>
      <c r="AI3069" s="130"/>
      <c r="AN3069" s="70"/>
      <c r="AQ3069" s="153"/>
      <c r="AR3069" s="79"/>
      <c r="AS3069" s="70"/>
    </row>
    <row r="3070" spans="3:45" ht="22.5" customHeight="1" x14ac:dyDescent="0.25">
      <c r="C3070" s="247"/>
      <c r="D3070" s="70"/>
      <c r="H3070" s="87"/>
      <c r="K3070" s="90"/>
      <c r="L3070" s="79"/>
      <c r="R3070" s="90"/>
      <c r="S3070" s="79"/>
      <c r="AF3070" s="88"/>
      <c r="AH3070" s="160"/>
      <c r="AI3070" s="130"/>
      <c r="AN3070" s="70"/>
      <c r="AQ3070" s="153"/>
      <c r="AR3070" s="79"/>
      <c r="AS3070" s="70"/>
    </row>
    <row r="3071" spans="3:45" ht="22.5" customHeight="1" x14ac:dyDescent="0.25">
      <c r="C3071" s="247"/>
      <c r="D3071" s="70"/>
      <c r="H3071" s="87"/>
      <c r="K3071" s="90"/>
      <c r="L3071" s="79"/>
      <c r="R3071" s="90"/>
      <c r="S3071" s="79"/>
      <c r="AF3071" s="88"/>
      <c r="AH3071" s="160"/>
      <c r="AI3071" s="130"/>
      <c r="AN3071" s="70"/>
      <c r="AQ3071" s="153"/>
      <c r="AR3071" s="79"/>
      <c r="AS3071" s="70"/>
    </row>
    <row r="3072" spans="3:45" ht="22.5" customHeight="1" x14ac:dyDescent="0.25">
      <c r="C3072" s="247"/>
      <c r="D3072" s="70"/>
      <c r="H3072" s="87"/>
      <c r="K3072" s="90"/>
      <c r="L3072" s="79"/>
      <c r="R3072" s="90"/>
      <c r="S3072" s="79"/>
      <c r="AF3072" s="88"/>
      <c r="AH3072" s="160"/>
      <c r="AI3072" s="130"/>
      <c r="AN3072" s="70"/>
      <c r="AQ3072" s="153"/>
      <c r="AR3072" s="79"/>
      <c r="AS3072" s="70"/>
    </row>
    <row r="3073" spans="3:45" ht="22.5" customHeight="1" x14ac:dyDescent="0.25">
      <c r="C3073" s="247"/>
      <c r="D3073" s="70"/>
      <c r="H3073" s="87"/>
      <c r="K3073" s="90"/>
      <c r="L3073" s="79"/>
      <c r="R3073" s="90"/>
      <c r="S3073" s="79"/>
      <c r="AF3073" s="88"/>
      <c r="AH3073" s="160"/>
      <c r="AI3073" s="130"/>
      <c r="AN3073" s="70"/>
      <c r="AQ3073" s="153"/>
      <c r="AR3073" s="79"/>
      <c r="AS3073" s="70"/>
    </row>
    <row r="3074" spans="3:45" ht="22.5" customHeight="1" x14ac:dyDescent="0.25">
      <c r="C3074" s="247"/>
      <c r="D3074" s="70"/>
      <c r="H3074" s="87"/>
      <c r="K3074" s="90"/>
      <c r="L3074" s="79"/>
      <c r="R3074" s="90"/>
      <c r="S3074" s="79"/>
      <c r="AF3074" s="88"/>
      <c r="AH3074" s="160"/>
      <c r="AI3074" s="130"/>
      <c r="AN3074" s="70"/>
      <c r="AQ3074" s="153"/>
      <c r="AR3074" s="79"/>
      <c r="AS3074" s="70"/>
    </row>
    <row r="3075" spans="3:45" ht="22.5" customHeight="1" x14ac:dyDescent="0.25">
      <c r="C3075" s="247"/>
      <c r="D3075" s="70"/>
      <c r="H3075" s="87"/>
      <c r="K3075" s="90"/>
      <c r="L3075" s="79"/>
      <c r="R3075" s="90"/>
      <c r="S3075" s="79"/>
      <c r="AF3075" s="88"/>
      <c r="AH3075" s="160"/>
      <c r="AI3075" s="130"/>
      <c r="AN3075" s="70"/>
      <c r="AQ3075" s="153"/>
      <c r="AR3075" s="79"/>
      <c r="AS3075" s="70"/>
    </row>
    <row r="3076" spans="3:45" ht="22.5" customHeight="1" x14ac:dyDescent="0.25">
      <c r="C3076" s="247"/>
      <c r="D3076" s="70"/>
      <c r="H3076" s="87"/>
      <c r="K3076" s="90"/>
      <c r="L3076" s="79"/>
      <c r="R3076" s="90"/>
      <c r="S3076" s="79"/>
      <c r="AF3076" s="88"/>
      <c r="AH3076" s="160"/>
      <c r="AI3076" s="130"/>
      <c r="AN3076" s="70"/>
      <c r="AQ3076" s="153"/>
      <c r="AR3076" s="79"/>
      <c r="AS3076" s="70"/>
    </row>
    <row r="3077" spans="3:45" ht="22.5" customHeight="1" x14ac:dyDescent="0.25">
      <c r="C3077" s="247"/>
      <c r="D3077" s="70"/>
      <c r="H3077" s="87"/>
      <c r="K3077" s="90"/>
      <c r="L3077" s="79"/>
      <c r="R3077" s="90"/>
      <c r="S3077" s="79"/>
      <c r="AF3077" s="88"/>
      <c r="AH3077" s="160"/>
      <c r="AI3077" s="130"/>
      <c r="AN3077" s="70"/>
      <c r="AQ3077" s="153"/>
      <c r="AR3077" s="79"/>
      <c r="AS3077" s="70"/>
    </row>
    <row r="3078" spans="3:45" ht="22.5" customHeight="1" x14ac:dyDescent="0.25">
      <c r="C3078" s="247"/>
      <c r="D3078" s="70"/>
      <c r="H3078" s="87"/>
      <c r="K3078" s="90"/>
      <c r="L3078" s="79"/>
      <c r="R3078" s="90"/>
      <c r="S3078" s="79"/>
      <c r="AF3078" s="88"/>
      <c r="AH3078" s="160"/>
      <c r="AI3078" s="130"/>
      <c r="AN3078" s="70"/>
      <c r="AQ3078" s="153"/>
      <c r="AR3078" s="79"/>
      <c r="AS3078" s="70"/>
    </row>
    <row r="3079" spans="3:45" ht="22.5" customHeight="1" x14ac:dyDescent="0.25">
      <c r="C3079" s="247"/>
      <c r="D3079" s="70"/>
      <c r="H3079" s="87"/>
      <c r="K3079" s="90"/>
      <c r="L3079" s="79"/>
      <c r="R3079" s="90"/>
      <c r="S3079" s="79"/>
      <c r="AF3079" s="88"/>
      <c r="AH3079" s="160"/>
      <c r="AI3079" s="130"/>
      <c r="AN3079" s="70"/>
      <c r="AQ3079" s="153"/>
      <c r="AR3079" s="79"/>
      <c r="AS3079" s="70"/>
    </row>
    <row r="3080" spans="3:45" ht="22.5" customHeight="1" x14ac:dyDescent="0.25">
      <c r="C3080" s="247"/>
      <c r="D3080" s="70"/>
      <c r="H3080" s="87"/>
      <c r="K3080" s="90"/>
      <c r="L3080" s="79"/>
      <c r="R3080" s="90"/>
      <c r="S3080" s="79"/>
      <c r="AF3080" s="88"/>
      <c r="AH3080" s="160"/>
      <c r="AI3080" s="130"/>
      <c r="AN3080" s="70"/>
      <c r="AQ3080" s="153"/>
      <c r="AR3080" s="79"/>
      <c r="AS3080" s="70"/>
    </row>
    <row r="3081" spans="3:45" ht="22.5" customHeight="1" x14ac:dyDescent="0.25">
      <c r="C3081" s="247"/>
      <c r="D3081" s="70"/>
      <c r="H3081" s="87"/>
      <c r="K3081" s="90"/>
      <c r="L3081" s="79"/>
      <c r="R3081" s="90"/>
      <c r="S3081" s="79"/>
      <c r="AF3081" s="88"/>
      <c r="AH3081" s="160"/>
      <c r="AI3081" s="130"/>
      <c r="AN3081" s="70"/>
      <c r="AQ3081" s="153"/>
      <c r="AR3081" s="79"/>
      <c r="AS3081" s="70"/>
    </row>
    <row r="3082" spans="3:45" ht="22.5" customHeight="1" x14ac:dyDescent="0.25">
      <c r="C3082" s="247"/>
      <c r="D3082" s="70"/>
      <c r="H3082" s="87"/>
      <c r="K3082" s="90"/>
      <c r="L3082" s="79"/>
      <c r="R3082" s="90"/>
      <c r="S3082" s="79"/>
      <c r="AF3082" s="88"/>
      <c r="AH3082" s="160"/>
      <c r="AI3082" s="130"/>
      <c r="AN3082" s="70"/>
      <c r="AQ3082" s="153"/>
      <c r="AR3082" s="79"/>
      <c r="AS3082" s="70"/>
    </row>
    <row r="3083" spans="3:45" ht="22.5" customHeight="1" x14ac:dyDescent="0.25">
      <c r="C3083" s="247"/>
      <c r="D3083" s="70"/>
      <c r="H3083" s="87"/>
      <c r="K3083" s="90"/>
      <c r="L3083" s="79"/>
      <c r="R3083" s="90"/>
      <c r="S3083" s="79"/>
      <c r="AF3083" s="88"/>
      <c r="AH3083" s="160"/>
      <c r="AI3083" s="130"/>
      <c r="AN3083" s="70"/>
      <c r="AQ3083" s="153"/>
      <c r="AR3083" s="79"/>
      <c r="AS3083" s="70"/>
    </row>
    <row r="3084" spans="3:45" ht="22.5" customHeight="1" x14ac:dyDescent="0.25">
      <c r="C3084" s="247"/>
      <c r="D3084" s="70"/>
      <c r="H3084" s="87"/>
      <c r="K3084" s="90"/>
      <c r="L3084" s="79"/>
      <c r="R3084" s="90"/>
      <c r="S3084" s="79"/>
      <c r="AF3084" s="88"/>
      <c r="AH3084" s="160"/>
      <c r="AI3084" s="130"/>
      <c r="AN3084" s="70"/>
      <c r="AQ3084" s="153"/>
      <c r="AR3084" s="79"/>
      <c r="AS3084" s="70"/>
    </row>
    <row r="3085" spans="3:45" ht="22.5" customHeight="1" x14ac:dyDescent="0.25">
      <c r="C3085" s="247"/>
      <c r="D3085" s="70"/>
      <c r="H3085" s="87"/>
      <c r="K3085" s="90"/>
      <c r="L3085" s="79"/>
      <c r="R3085" s="90"/>
      <c r="S3085" s="79"/>
      <c r="AF3085" s="88"/>
      <c r="AH3085" s="160"/>
      <c r="AI3085" s="130"/>
      <c r="AN3085" s="70"/>
      <c r="AQ3085" s="153"/>
      <c r="AR3085" s="79"/>
      <c r="AS3085" s="70"/>
    </row>
    <row r="3086" spans="3:45" ht="22.5" customHeight="1" x14ac:dyDescent="0.25">
      <c r="C3086" s="247"/>
      <c r="D3086" s="70"/>
      <c r="H3086" s="87"/>
      <c r="K3086" s="90"/>
      <c r="L3086" s="79"/>
      <c r="R3086" s="90"/>
      <c r="S3086" s="79"/>
      <c r="AF3086" s="88"/>
      <c r="AH3086" s="160"/>
      <c r="AI3086" s="130"/>
      <c r="AN3086" s="70"/>
      <c r="AQ3086" s="153"/>
      <c r="AR3086" s="79"/>
      <c r="AS3086" s="70"/>
    </row>
    <row r="3087" spans="3:45" ht="22.5" customHeight="1" x14ac:dyDescent="0.25">
      <c r="C3087" s="247"/>
      <c r="D3087" s="70"/>
      <c r="H3087" s="87"/>
      <c r="K3087" s="90"/>
      <c r="L3087" s="79"/>
      <c r="R3087" s="90"/>
      <c r="S3087" s="79"/>
      <c r="AF3087" s="88"/>
      <c r="AH3087" s="160"/>
      <c r="AI3087" s="130"/>
      <c r="AN3087" s="70"/>
      <c r="AQ3087" s="153"/>
      <c r="AR3087" s="79"/>
      <c r="AS3087" s="70"/>
    </row>
    <row r="3088" spans="3:45" ht="22.5" customHeight="1" x14ac:dyDescent="0.25">
      <c r="C3088" s="247"/>
      <c r="D3088" s="70"/>
      <c r="H3088" s="87"/>
      <c r="K3088" s="90"/>
      <c r="L3088" s="79"/>
      <c r="R3088" s="90"/>
      <c r="S3088" s="79"/>
      <c r="AF3088" s="88"/>
      <c r="AH3088" s="160"/>
      <c r="AI3088" s="130"/>
      <c r="AN3088" s="70"/>
      <c r="AQ3088" s="153"/>
      <c r="AR3088" s="79"/>
      <c r="AS3088" s="70"/>
    </row>
    <row r="3089" spans="3:45" ht="22.5" customHeight="1" x14ac:dyDescent="0.25">
      <c r="C3089" s="247"/>
      <c r="D3089" s="70"/>
      <c r="H3089" s="87"/>
      <c r="K3089" s="90"/>
      <c r="L3089" s="79"/>
      <c r="R3089" s="90"/>
      <c r="S3089" s="79"/>
      <c r="AF3089" s="88"/>
      <c r="AH3089" s="160"/>
      <c r="AI3089" s="130"/>
      <c r="AN3089" s="70"/>
      <c r="AQ3089" s="153"/>
      <c r="AR3089" s="79"/>
      <c r="AS3089" s="70"/>
    </row>
    <row r="3090" spans="3:45" ht="22.5" customHeight="1" x14ac:dyDescent="0.25">
      <c r="C3090" s="247"/>
      <c r="D3090" s="70"/>
      <c r="H3090" s="87"/>
      <c r="K3090" s="90"/>
      <c r="L3090" s="79"/>
      <c r="R3090" s="90"/>
      <c r="S3090" s="79"/>
      <c r="AF3090" s="88"/>
      <c r="AH3090" s="160"/>
      <c r="AI3090" s="130"/>
      <c r="AN3090" s="70"/>
      <c r="AQ3090" s="153"/>
      <c r="AR3090" s="79"/>
      <c r="AS3090" s="70"/>
    </row>
    <row r="3091" spans="3:45" ht="22.5" customHeight="1" x14ac:dyDescent="0.25">
      <c r="C3091" s="247"/>
      <c r="D3091" s="70"/>
      <c r="H3091" s="87"/>
      <c r="K3091" s="90"/>
      <c r="L3091" s="79"/>
      <c r="R3091" s="90"/>
      <c r="S3091" s="79"/>
      <c r="AF3091" s="88"/>
      <c r="AH3091" s="160"/>
      <c r="AI3091" s="130"/>
      <c r="AN3091" s="70"/>
      <c r="AQ3091" s="153"/>
      <c r="AR3091" s="79"/>
      <c r="AS3091" s="70"/>
    </row>
    <row r="3092" spans="3:45" ht="22.5" customHeight="1" x14ac:dyDescent="0.25">
      <c r="C3092" s="247"/>
      <c r="D3092" s="70"/>
      <c r="H3092" s="87"/>
      <c r="K3092" s="90"/>
      <c r="L3092" s="79"/>
      <c r="R3092" s="90"/>
      <c r="S3092" s="79"/>
      <c r="AF3092" s="88"/>
      <c r="AH3092" s="160"/>
      <c r="AI3092" s="130"/>
      <c r="AN3092" s="70"/>
      <c r="AQ3092" s="153"/>
      <c r="AR3092" s="79"/>
      <c r="AS3092" s="70"/>
    </row>
    <row r="3093" spans="3:45" ht="22.5" customHeight="1" x14ac:dyDescent="0.25">
      <c r="C3093" s="247"/>
      <c r="D3093" s="70"/>
      <c r="H3093" s="87"/>
      <c r="K3093" s="90"/>
      <c r="L3093" s="79"/>
      <c r="R3093" s="90"/>
      <c r="S3093" s="79"/>
      <c r="AF3093" s="88"/>
      <c r="AH3093" s="160"/>
      <c r="AI3093" s="130"/>
      <c r="AN3093" s="70"/>
      <c r="AQ3093" s="153"/>
      <c r="AR3093" s="79"/>
      <c r="AS3093" s="70"/>
    </row>
    <row r="3094" spans="3:45" ht="22.5" customHeight="1" x14ac:dyDescent="0.25">
      <c r="C3094" s="247"/>
      <c r="D3094" s="70"/>
      <c r="H3094" s="87"/>
      <c r="K3094" s="90"/>
      <c r="L3094" s="79"/>
      <c r="R3094" s="90"/>
      <c r="S3094" s="79"/>
      <c r="AF3094" s="88"/>
      <c r="AH3094" s="160"/>
      <c r="AI3094" s="130"/>
      <c r="AN3094" s="70"/>
      <c r="AQ3094" s="153"/>
      <c r="AR3094" s="79"/>
      <c r="AS3094" s="70"/>
    </row>
    <row r="3095" spans="3:45" ht="22.5" customHeight="1" x14ac:dyDescent="0.25">
      <c r="C3095" s="247"/>
      <c r="D3095" s="70"/>
      <c r="H3095" s="87"/>
      <c r="K3095" s="90"/>
      <c r="L3095" s="79"/>
      <c r="R3095" s="90"/>
      <c r="S3095" s="79"/>
      <c r="AF3095" s="88"/>
      <c r="AH3095" s="160"/>
      <c r="AI3095" s="130"/>
      <c r="AN3095" s="70"/>
      <c r="AQ3095" s="153"/>
      <c r="AR3095" s="79"/>
      <c r="AS3095" s="70"/>
    </row>
    <row r="3096" spans="3:45" ht="22.5" customHeight="1" x14ac:dyDescent="0.25">
      <c r="C3096" s="247"/>
      <c r="D3096" s="70"/>
      <c r="H3096" s="87"/>
      <c r="K3096" s="90"/>
      <c r="L3096" s="79"/>
      <c r="R3096" s="90"/>
      <c r="S3096" s="79"/>
      <c r="AF3096" s="88"/>
      <c r="AH3096" s="160"/>
      <c r="AI3096" s="130"/>
      <c r="AN3096" s="70"/>
      <c r="AQ3096" s="153"/>
      <c r="AR3096" s="79"/>
      <c r="AS3096" s="70"/>
    </row>
    <row r="3097" spans="3:45" ht="22.5" customHeight="1" x14ac:dyDescent="0.25">
      <c r="C3097" s="247"/>
      <c r="D3097" s="70"/>
      <c r="H3097" s="87"/>
      <c r="K3097" s="90"/>
      <c r="L3097" s="79"/>
      <c r="R3097" s="90"/>
      <c r="S3097" s="79"/>
      <c r="AF3097" s="88"/>
      <c r="AH3097" s="160"/>
      <c r="AI3097" s="130"/>
      <c r="AN3097" s="70"/>
      <c r="AQ3097" s="153"/>
      <c r="AR3097" s="79"/>
      <c r="AS3097" s="70"/>
    </row>
    <row r="3098" spans="3:45" ht="22.5" customHeight="1" x14ac:dyDescent="0.25">
      <c r="C3098" s="247"/>
      <c r="D3098" s="70"/>
      <c r="H3098" s="87"/>
      <c r="K3098" s="90"/>
      <c r="L3098" s="79"/>
      <c r="R3098" s="90"/>
      <c r="S3098" s="79"/>
      <c r="AF3098" s="88"/>
      <c r="AH3098" s="160"/>
      <c r="AI3098" s="130"/>
      <c r="AN3098" s="70"/>
      <c r="AQ3098" s="153"/>
      <c r="AR3098" s="79"/>
      <c r="AS3098" s="70"/>
    </row>
    <row r="3099" spans="3:45" ht="22.5" customHeight="1" x14ac:dyDescent="0.25">
      <c r="C3099" s="247"/>
      <c r="D3099" s="70"/>
      <c r="H3099" s="87"/>
      <c r="K3099" s="90"/>
      <c r="L3099" s="79"/>
      <c r="R3099" s="90"/>
      <c r="S3099" s="79"/>
      <c r="AF3099" s="88"/>
      <c r="AH3099" s="160"/>
      <c r="AI3099" s="130"/>
      <c r="AN3099" s="70"/>
      <c r="AQ3099" s="153"/>
      <c r="AR3099" s="79"/>
      <c r="AS3099" s="70"/>
    </row>
    <row r="3100" spans="3:45" ht="22.5" customHeight="1" x14ac:dyDescent="0.25">
      <c r="C3100" s="247"/>
      <c r="D3100" s="70"/>
      <c r="H3100" s="87"/>
      <c r="K3100" s="90"/>
      <c r="L3100" s="79"/>
      <c r="R3100" s="90"/>
      <c r="S3100" s="79"/>
      <c r="AF3100" s="88"/>
      <c r="AH3100" s="160"/>
      <c r="AI3100" s="130"/>
      <c r="AN3100" s="70"/>
      <c r="AQ3100" s="153"/>
      <c r="AR3100" s="79"/>
      <c r="AS3100" s="70"/>
    </row>
    <row r="3101" spans="3:45" ht="22.5" customHeight="1" x14ac:dyDescent="0.25">
      <c r="C3101" s="247"/>
      <c r="D3101" s="70"/>
      <c r="H3101" s="87"/>
      <c r="K3101" s="90"/>
      <c r="L3101" s="79"/>
      <c r="R3101" s="90"/>
      <c r="S3101" s="79"/>
      <c r="AF3101" s="88"/>
      <c r="AH3101" s="160"/>
      <c r="AI3101" s="130"/>
      <c r="AN3101" s="70"/>
      <c r="AQ3101" s="153"/>
      <c r="AR3101" s="79"/>
      <c r="AS3101" s="70"/>
    </row>
    <row r="3102" spans="3:45" ht="22.5" customHeight="1" x14ac:dyDescent="0.25">
      <c r="C3102" s="247"/>
      <c r="D3102" s="70"/>
      <c r="H3102" s="87"/>
      <c r="K3102" s="90"/>
      <c r="L3102" s="79"/>
      <c r="R3102" s="90"/>
      <c r="S3102" s="79"/>
      <c r="AF3102" s="88"/>
      <c r="AH3102" s="160"/>
      <c r="AI3102" s="130"/>
      <c r="AN3102" s="70"/>
      <c r="AQ3102" s="153"/>
      <c r="AR3102" s="79"/>
      <c r="AS3102" s="70"/>
    </row>
    <row r="3103" spans="3:45" ht="22.5" customHeight="1" x14ac:dyDescent="0.25">
      <c r="C3103" s="247"/>
      <c r="D3103" s="70"/>
      <c r="H3103" s="87"/>
      <c r="K3103" s="90"/>
      <c r="L3103" s="79"/>
      <c r="R3103" s="90"/>
      <c r="S3103" s="79"/>
      <c r="AF3103" s="88"/>
      <c r="AH3103" s="160"/>
      <c r="AI3103" s="130"/>
      <c r="AN3103" s="70"/>
      <c r="AQ3103" s="153"/>
      <c r="AR3103" s="79"/>
      <c r="AS3103" s="70"/>
    </row>
    <row r="3104" spans="3:45" ht="22.5" customHeight="1" x14ac:dyDescent="0.25">
      <c r="C3104" s="247"/>
      <c r="D3104" s="70"/>
      <c r="H3104" s="87"/>
      <c r="K3104" s="90"/>
      <c r="L3104" s="79"/>
      <c r="R3104" s="90"/>
      <c r="S3104" s="79"/>
      <c r="AF3104" s="88"/>
      <c r="AH3104" s="160"/>
      <c r="AI3104" s="130"/>
      <c r="AN3104" s="70"/>
      <c r="AQ3104" s="153"/>
      <c r="AR3104" s="79"/>
      <c r="AS3104" s="70"/>
    </row>
    <row r="3105" spans="3:45" ht="22.5" customHeight="1" x14ac:dyDescent="0.25">
      <c r="C3105" s="247"/>
      <c r="D3105" s="70"/>
      <c r="H3105" s="87"/>
      <c r="K3105" s="90"/>
      <c r="L3105" s="79"/>
      <c r="R3105" s="90"/>
      <c r="S3105" s="79"/>
      <c r="AF3105" s="88"/>
      <c r="AH3105" s="160"/>
      <c r="AI3105" s="130"/>
      <c r="AN3105" s="70"/>
      <c r="AQ3105" s="153"/>
      <c r="AR3105" s="79"/>
      <c r="AS3105" s="70"/>
    </row>
    <row r="3106" spans="3:45" ht="22.5" customHeight="1" x14ac:dyDescent="0.25">
      <c r="C3106" s="247"/>
      <c r="D3106" s="70"/>
      <c r="H3106" s="87"/>
      <c r="K3106" s="90"/>
      <c r="L3106" s="79"/>
      <c r="R3106" s="90"/>
      <c r="S3106" s="79"/>
      <c r="AF3106" s="88"/>
      <c r="AH3106" s="160"/>
      <c r="AI3106" s="130"/>
      <c r="AN3106" s="70"/>
      <c r="AQ3106" s="153"/>
      <c r="AR3106" s="79"/>
      <c r="AS3106" s="70"/>
    </row>
    <row r="3107" spans="3:45" ht="22.5" customHeight="1" x14ac:dyDescent="0.25">
      <c r="C3107" s="247"/>
      <c r="D3107" s="70"/>
      <c r="H3107" s="87"/>
      <c r="K3107" s="90"/>
      <c r="L3107" s="79"/>
      <c r="R3107" s="90"/>
      <c r="S3107" s="79"/>
      <c r="AF3107" s="88"/>
      <c r="AH3107" s="160"/>
      <c r="AI3107" s="130"/>
      <c r="AN3107" s="70"/>
      <c r="AQ3107" s="153"/>
      <c r="AR3107" s="79"/>
      <c r="AS3107" s="70"/>
    </row>
    <row r="3108" spans="3:45" ht="22.5" customHeight="1" x14ac:dyDescent="0.25">
      <c r="C3108" s="247"/>
      <c r="D3108" s="70"/>
      <c r="H3108" s="87"/>
      <c r="K3108" s="90"/>
      <c r="L3108" s="79"/>
      <c r="R3108" s="90"/>
      <c r="S3108" s="79"/>
      <c r="AF3108" s="88"/>
      <c r="AH3108" s="160"/>
      <c r="AI3108" s="130"/>
      <c r="AN3108" s="70"/>
      <c r="AQ3108" s="153"/>
      <c r="AR3108" s="79"/>
      <c r="AS3108" s="70"/>
    </row>
    <row r="3109" spans="3:45" ht="22.5" customHeight="1" x14ac:dyDescent="0.25">
      <c r="C3109" s="247"/>
      <c r="D3109" s="70"/>
      <c r="H3109" s="87"/>
      <c r="K3109" s="90"/>
      <c r="L3109" s="79"/>
      <c r="R3109" s="90"/>
      <c r="S3109" s="79"/>
      <c r="AF3109" s="88"/>
      <c r="AH3109" s="160"/>
      <c r="AI3109" s="130"/>
      <c r="AN3109" s="70"/>
      <c r="AQ3109" s="153"/>
      <c r="AR3109" s="79"/>
      <c r="AS3109" s="70"/>
    </row>
    <row r="3110" spans="3:45" ht="22.5" customHeight="1" x14ac:dyDescent="0.25">
      <c r="C3110" s="247"/>
      <c r="D3110" s="70"/>
      <c r="H3110" s="87"/>
      <c r="K3110" s="90"/>
      <c r="L3110" s="79"/>
      <c r="R3110" s="90"/>
      <c r="S3110" s="79"/>
      <c r="AF3110" s="88"/>
      <c r="AH3110" s="160"/>
      <c r="AI3110" s="130"/>
      <c r="AN3110" s="70"/>
      <c r="AQ3110" s="153"/>
      <c r="AR3110" s="79"/>
      <c r="AS3110" s="70"/>
    </row>
    <row r="3111" spans="3:45" ht="22.5" customHeight="1" x14ac:dyDescent="0.25">
      <c r="C3111" s="247"/>
      <c r="D3111" s="70"/>
      <c r="H3111" s="87"/>
      <c r="K3111" s="90"/>
      <c r="L3111" s="79"/>
      <c r="R3111" s="90"/>
      <c r="S3111" s="79"/>
      <c r="AF3111" s="88"/>
      <c r="AH3111" s="160"/>
      <c r="AI3111" s="130"/>
      <c r="AN3111" s="70"/>
      <c r="AQ3111" s="153"/>
      <c r="AR3111" s="79"/>
      <c r="AS3111" s="70"/>
    </row>
    <row r="3112" spans="3:45" ht="22.5" customHeight="1" x14ac:dyDescent="0.25">
      <c r="C3112" s="247"/>
      <c r="D3112" s="70"/>
      <c r="H3112" s="87"/>
      <c r="K3112" s="90"/>
      <c r="L3112" s="79"/>
      <c r="R3112" s="90"/>
      <c r="S3112" s="79"/>
      <c r="AF3112" s="88"/>
      <c r="AH3112" s="160"/>
      <c r="AI3112" s="130"/>
      <c r="AN3112" s="70"/>
      <c r="AQ3112" s="153"/>
      <c r="AR3112" s="79"/>
      <c r="AS3112" s="70"/>
    </row>
    <row r="3113" spans="3:45" ht="22.5" customHeight="1" x14ac:dyDescent="0.25">
      <c r="C3113" s="247"/>
      <c r="D3113" s="70"/>
      <c r="H3113" s="87"/>
      <c r="K3113" s="90"/>
      <c r="L3113" s="79"/>
      <c r="R3113" s="90"/>
      <c r="S3113" s="79"/>
      <c r="AF3113" s="88"/>
      <c r="AH3113" s="160"/>
      <c r="AI3113" s="130"/>
      <c r="AN3113" s="70"/>
      <c r="AQ3113" s="153"/>
      <c r="AR3113" s="79"/>
      <c r="AS3113" s="70"/>
    </row>
    <row r="3114" spans="3:45" ht="22.5" customHeight="1" x14ac:dyDescent="0.25">
      <c r="C3114" s="247"/>
      <c r="D3114" s="70"/>
      <c r="H3114" s="87"/>
      <c r="K3114" s="90"/>
      <c r="L3114" s="79"/>
      <c r="R3114" s="90"/>
      <c r="S3114" s="79"/>
      <c r="AF3114" s="88"/>
      <c r="AH3114" s="160"/>
      <c r="AI3114" s="130"/>
      <c r="AN3114" s="70"/>
      <c r="AQ3114" s="153"/>
      <c r="AR3114" s="79"/>
      <c r="AS3114" s="70"/>
    </row>
    <row r="3115" spans="3:45" ht="22.5" customHeight="1" x14ac:dyDescent="0.25">
      <c r="C3115" s="247"/>
      <c r="D3115" s="70"/>
      <c r="H3115" s="87"/>
      <c r="K3115" s="90"/>
      <c r="L3115" s="79"/>
      <c r="R3115" s="90"/>
      <c r="S3115" s="79"/>
      <c r="AF3115" s="88"/>
      <c r="AH3115" s="160"/>
      <c r="AI3115" s="130"/>
      <c r="AN3115" s="70"/>
      <c r="AQ3115" s="153"/>
      <c r="AR3115" s="79"/>
      <c r="AS3115" s="70"/>
    </row>
    <row r="3116" spans="3:45" ht="22.5" customHeight="1" x14ac:dyDescent="0.25">
      <c r="C3116" s="247"/>
      <c r="D3116" s="70"/>
      <c r="H3116" s="87"/>
      <c r="K3116" s="90"/>
      <c r="L3116" s="79"/>
      <c r="R3116" s="90"/>
      <c r="S3116" s="79"/>
      <c r="AF3116" s="88"/>
      <c r="AH3116" s="160"/>
      <c r="AI3116" s="130"/>
      <c r="AN3116" s="70"/>
      <c r="AQ3116" s="153"/>
      <c r="AR3116" s="79"/>
      <c r="AS3116" s="70"/>
    </row>
    <row r="3117" spans="3:45" ht="22.5" customHeight="1" x14ac:dyDescent="0.25">
      <c r="C3117" s="247"/>
      <c r="D3117" s="70"/>
      <c r="H3117" s="87"/>
      <c r="K3117" s="90"/>
      <c r="L3117" s="79"/>
      <c r="R3117" s="90"/>
      <c r="S3117" s="79"/>
      <c r="AF3117" s="88"/>
      <c r="AH3117" s="160"/>
      <c r="AI3117" s="130"/>
      <c r="AN3117" s="70"/>
      <c r="AQ3117" s="153"/>
      <c r="AR3117" s="79"/>
      <c r="AS3117" s="70"/>
    </row>
    <row r="3118" spans="3:45" ht="22.5" customHeight="1" x14ac:dyDescent="0.25">
      <c r="C3118" s="247"/>
      <c r="D3118" s="70"/>
      <c r="H3118" s="87"/>
      <c r="K3118" s="90"/>
      <c r="L3118" s="79"/>
      <c r="R3118" s="90"/>
      <c r="S3118" s="79"/>
      <c r="AF3118" s="88"/>
      <c r="AH3118" s="160"/>
      <c r="AI3118" s="130"/>
      <c r="AN3118" s="70"/>
      <c r="AQ3118" s="153"/>
      <c r="AR3118" s="79"/>
      <c r="AS3118" s="70"/>
    </row>
    <row r="3119" spans="3:45" ht="22.5" customHeight="1" x14ac:dyDescent="0.25">
      <c r="C3119" s="247"/>
      <c r="D3119" s="70"/>
      <c r="H3119" s="87"/>
      <c r="K3119" s="90"/>
      <c r="L3119" s="79"/>
      <c r="R3119" s="90"/>
      <c r="S3119" s="79"/>
      <c r="AF3119" s="88"/>
      <c r="AH3119" s="160"/>
      <c r="AI3119" s="130"/>
      <c r="AN3119" s="70"/>
      <c r="AQ3119" s="153"/>
      <c r="AR3119" s="79"/>
      <c r="AS3119" s="70"/>
    </row>
    <row r="3120" spans="3:45" ht="22.5" customHeight="1" x14ac:dyDescent="0.25">
      <c r="C3120" s="247"/>
      <c r="D3120" s="70"/>
      <c r="H3120" s="87"/>
      <c r="K3120" s="90"/>
      <c r="L3120" s="79"/>
      <c r="R3120" s="90"/>
      <c r="S3120" s="79"/>
      <c r="AF3120" s="88"/>
      <c r="AH3120" s="160"/>
      <c r="AI3120" s="130"/>
      <c r="AN3120" s="70"/>
      <c r="AQ3120" s="153"/>
      <c r="AR3120" s="79"/>
      <c r="AS3120" s="70"/>
    </row>
    <row r="3121" spans="3:45" ht="22.5" customHeight="1" x14ac:dyDescent="0.25">
      <c r="C3121" s="247"/>
      <c r="D3121" s="70"/>
      <c r="H3121" s="87"/>
      <c r="K3121" s="90"/>
      <c r="L3121" s="79"/>
      <c r="R3121" s="90"/>
      <c r="S3121" s="79"/>
      <c r="AF3121" s="88"/>
      <c r="AH3121" s="160"/>
      <c r="AI3121" s="130"/>
      <c r="AN3121" s="70"/>
      <c r="AQ3121" s="153"/>
      <c r="AR3121" s="79"/>
      <c r="AS3121" s="70"/>
    </row>
    <row r="3122" spans="3:45" ht="22.5" customHeight="1" x14ac:dyDescent="0.25">
      <c r="C3122" s="247"/>
      <c r="D3122" s="70"/>
      <c r="H3122" s="87"/>
      <c r="K3122" s="90"/>
      <c r="L3122" s="79"/>
      <c r="R3122" s="90"/>
      <c r="S3122" s="79"/>
      <c r="AF3122" s="88"/>
      <c r="AH3122" s="160"/>
      <c r="AI3122" s="130"/>
      <c r="AN3122" s="70"/>
      <c r="AQ3122" s="153"/>
      <c r="AR3122" s="79"/>
      <c r="AS3122" s="70"/>
    </row>
    <row r="3123" spans="3:45" ht="22.5" customHeight="1" x14ac:dyDescent="0.25">
      <c r="C3123" s="247"/>
      <c r="D3123" s="70"/>
      <c r="H3123" s="87"/>
      <c r="K3123" s="90"/>
      <c r="L3123" s="79"/>
      <c r="R3123" s="90"/>
      <c r="S3123" s="79"/>
      <c r="AF3123" s="88"/>
      <c r="AH3123" s="160"/>
      <c r="AI3123" s="130"/>
      <c r="AN3123" s="70"/>
      <c r="AQ3123" s="153"/>
      <c r="AR3123" s="79"/>
      <c r="AS3123" s="70"/>
    </row>
    <row r="3124" spans="3:45" ht="22.5" customHeight="1" x14ac:dyDescent="0.25">
      <c r="C3124" s="247"/>
      <c r="D3124" s="70"/>
      <c r="H3124" s="87"/>
      <c r="K3124" s="90"/>
      <c r="L3124" s="79"/>
      <c r="R3124" s="90"/>
      <c r="S3124" s="79"/>
      <c r="AF3124" s="88"/>
      <c r="AH3124" s="160"/>
      <c r="AI3124" s="130"/>
      <c r="AN3124" s="70"/>
      <c r="AQ3124" s="153"/>
      <c r="AR3124" s="79"/>
      <c r="AS3124" s="70"/>
    </row>
    <row r="3125" spans="3:45" ht="22.5" customHeight="1" x14ac:dyDescent="0.25">
      <c r="C3125" s="247"/>
      <c r="D3125" s="70"/>
      <c r="H3125" s="87"/>
      <c r="K3125" s="90"/>
      <c r="L3125" s="79"/>
      <c r="R3125" s="90"/>
      <c r="S3125" s="79"/>
      <c r="AF3125" s="88"/>
      <c r="AH3125" s="160"/>
      <c r="AI3125" s="130"/>
      <c r="AN3125" s="70"/>
      <c r="AQ3125" s="153"/>
      <c r="AR3125" s="79"/>
      <c r="AS3125" s="70"/>
    </row>
    <row r="3126" spans="3:45" ht="22.5" customHeight="1" x14ac:dyDescent="0.25">
      <c r="C3126" s="247"/>
      <c r="D3126" s="70"/>
      <c r="H3126" s="87"/>
      <c r="K3126" s="90"/>
      <c r="L3126" s="79"/>
      <c r="R3126" s="90"/>
      <c r="S3126" s="79"/>
      <c r="AF3126" s="88"/>
      <c r="AH3126" s="160"/>
      <c r="AI3126" s="130"/>
      <c r="AN3126" s="70"/>
      <c r="AQ3126" s="153"/>
      <c r="AR3126" s="79"/>
      <c r="AS3126" s="70"/>
    </row>
    <row r="3127" spans="3:45" ht="22.5" customHeight="1" x14ac:dyDescent="0.25">
      <c r="C3127" s="247"/>
      <c r="D3127" s="70"/>
      <c r="H3127" s="87"/>
      <c r="K3127" s="90"/>
      <c r="L3127" s="79"/>
      <c r="R3127" s="90"/>
      <c r="S3127" s="79"/>
      <c r="AF3127" s="88"/>
      <c r="AH3127" s="160"/>
      <c r="AI3127" s="130"/>
      <c r="AN3127" s="70"/>
      <c r="AQ3127" s="153"/>
      <c r="AR3127" s="79"/>
      <c r="AS3127" s="70"/>
    </row>
    <row r="3128" spans="3:45" ht="22.5" customHeight="1" x14ac:dyDescent="0.25">
      <c r="C3128" s="247"/>
      <c r="D3128" s="70"/>
      <c r="H3128" s="87"/>
      <c r="K3128" s="90"/>
      <c r="L3128" s="79"/>
      <c r="R3128" s="90"/>
      <c r="S3128" s="79"/>
      <c r="AF3128" s="88"/>
      <c r="AH3128" s="160"/>
      <c r="AI3128" s="130"/>
      <c r="AN3128" s="70"/>
      <c r="AQ3128" s="153"/>
      <c r="AR3128" s="79"/>
      <c r="AS3128" s="70"/>
    </row>
    <row r="3129" spans="3:45" ht="22.5" customHeight="1" x14ac:dyDescent="0.25">
      <c r="C3129" s="247"/>
      <c r="D3129" s="70"/>
      <c r="H3129" s="87"/>
      <c r="K3129" s="90"/>
      <c r="L3129" s="79"/>
      <c r="R3129" s="90"/>
      <c r="S3129" s="79"/>
      <c r="AF3129" s="88"/>
      <c r="AH3129" s="160"/>
      <c r="AI3129" s="130"/>
      <c r="AN3129" s="70"/>
      <c r="AQ3129" s="153"/>
      <c r="AR3129" s="79"/>
      <c r="AS3129" s="70"/>
    </row>
    <row r="3130" spans="3:45" ht="22.5" customHeight="1" x14ac:dyDescent="0.25">
      <c r="C3130" s="247"/>
      <c r="D3130" s="70"/>
      <c r="H3130" s="87"/>
      <c r="K3130" s="90"/>
      <c r="L3130" s="79"/>
      <c r="R3130" s="90"/>
      <c r="S3130" s="79"/>
      <c r="AF3130" s="88"/>
      <c r="AH3130" s="160"/>
      <c r="AI3130" s="130"/>
      <c r="AN3130" s="70"/>
      <c r="AQ3130" s="153"/>
      <c r="AR3130" s="79"/>
      <c r="AS3130" s="70"/>
    </row>
    <row r="3131" spans="3:45" ht="22.5" customHeight="1" x14ac:dyDescent="0.25">
      <c r="C3131" s="247"/>
      <c r="D3131" s="70"/>
      <c r="H3131" s="87"/>
      <c r="K3131" s="90"/>
      <c r="L3131" s="79"/>
      <c r="R3131" s="90"/>
      <c r="S3131" s="79"/>
      <c r="AF3131" s="88"/>
      <c r="AH3131" s="160"/>
      <c r="AI3131" s="130"/>
      <c r="AN3131" s="70"/>
      <c r="AQ3131" s="153"/>
      <c r="AR3131" s="79"/>
      <c r="AS3131" s="70"/>
    </row>
    <row r="3132" spans="3:45" ht="22.5" customHeight="1" x14ac:dyDescent="0.25">
      <c r="C3132" s="247"/>
      <c r="D3132" s="70"/>
      <c r="H3132" s="87"/>
      <c r="K3132" s="90"/>
      <c r="L3132" s="79"/>
      <c r="R3132" s="90"/>
      <c r="S3132" s="79"/>
      <c r="AF3132" s="88"/>
      <c r="AH3132" s="160"/>
      <c r="AI3132" s="130"/>
      <c r="AN3132" s="70"/>
      <c r="AQ3132" s="153"/>
      <c r="AR3132" s="79"/>
      <c r="AS3132" s="70"/>
    </row>
    <row r="3133" spans="3:45" ht="22.5" customHeight="1" x14ac:dyDescent="0.25">
      <c r="C3133" s="247"/>
      <c r="D3133" s="70"/>
      <c r="H3133" s="87"/>
      <c r="K3133" s="90"/>
      <c r="L3133" s="79"/>
      <c r="R3133" s="90"/>
      <c r="S3133" s="79"/>
      <c r="AF3133" s="88"/>
      <c r="AH3133" s="160"/>
      <c r="AI3133" s="130"/>
      <c r="AN3133" s="70"/>
      <c r="AQ3133" s="153"/>
      <c r="AR3133" s="79"/>
      <c r="AS3133" s="70"/>
    </row>
    <row r="3134" spans="3:45" ht="22.5" customHeight="1" x14ac:dyDescent="0.25">
      <c r="C3134" s="247"/>
      <c r="D3134" s="70"/>
      <c r="H3134" s="87"/>
      <c r="K3134" s="90"/>
      <c r="L3134" s="79"/>
      <c r="R3134" s="90"/>
      <c r="S3134" s="79"/>
      <c r="AF3134" s="88"/>
      <c r="AH3134" s="160"/>
      <c r="AI3134" s="130"/>
      <c r="AN3134" s="70"/>
      <c r="AQ3134" s="153"/>
      <c r="AR3134" s="79"/>
      <c r="AS3134" s="70"/>
    </row>
    <row r="3135" spans="3:45" ht="22.5" customHeight="1" x14ac:dyDescent="0.25">
      <c r="C3135" s="247"/>
      <c r="D3135" s="70"/>
      <c r="H3135" s="87"/>
      <c r="K3135" s="90"/>
      <c r="L3135" s="79"/>
      <c r="R3135" s="90"/>
      <c r="S3135" s="79"/>
      <c r="AF3135" s="88"/>
      <c r="AH3135" s="160"/>
      <c r="AI3135" s="130"/>
      <c r="AN3135" s="70"/>
      <c r="AQ3135" s="153"/>
      <c r="AR3135" s="79"/>
      <c r="AS3135" s="70"/>
    </row>
    <row r="3136" spans="3:45" ht="22.5" customHeight="1" x14ac:dyDescent="0.25">
      <c r="C3136" s="247"/>
      <c r="D3136" s="70"/>
      <c r="H3136" s="87"/>
      <c r="K3136" s="90"/>
      <c r="L3136" s="79"/>
      <c r="R3136" s="90"/>
      <c r="S3136" s="79"/>
      <c r="AF3136" s="88"/>
      <c r="AH3136" s="160"/>
      <c r="AI3136" s="130"/>
      <c r="AN3136" s="70"/>
      <c r="AQ3136" s="153"/>
      <c r="AR3136" s="79"/>
      <c r="AS3136" s="70"/>
    </row>
    <row r="3137" spans="3:45" ht="22.5" customHeight="1" x14ac:dyDescent="0.25">
      <c r="C3137" s="247"/>
      <c r="D3137" s="70"/>
      <c r="H3137" s="87"/>
      <c r="K3137" s="90"/>
      <c r="L3137" s="79"/>
      <c r="R3137" s="90"/>
      <c r="S3137" s="79"/>
      <c r="AF3137" s="88"/>
      <c r="AH3137" s="160"/>
      <c r="AI3137" s="130"/>
      <c r="AN3137" s="70"/>
      <c r="AQ3137" s="153"/>
      <c r="AR3137" s="79"/>
      <c r="AS3137" s="70"/>
    </row>
    <row r="3138" spans="3:45" ht="22.5" customHeight="1" x14ac:dyDescent="0.25">
      <c r="C3138" s="247"/>
      <c r="D3138" s="70"/>
      <c r="H3138" s="87"/>
      <c r="K3138" s="90"/>
      <c r="L3138" s="79"/>
      <c r="R3138" s="90"/>
      <c r="S3138" s="79"/>
      <c r="AF3138" s="88"/>
      <c r="AH3138" s="160"/>
      <c r="AI3138" s="130"/>
      <c r="AN3138" s="70"/>
      <c r="AQ3138" s="153"/>
      <c r="AR3138" s="79"/>
      <c r="AS3138" s="70"/>
    </row>
    <row r="3139" spans="3:45" ht="22.5" customHeight="1" x14ac:dyDescent="0.25">
      <c r="C3139" s="247"/>
      <c r="D3139" s="70"/>
      <c r="H3139" s="87"/>
      <c r="K3139" s="90"/>
      <c r="L3139" s="79"/>
      <c r="R3139" s="90"/>
      <c r="S3139" s="79"/>
      <c r="AF3139" s="88"/>
      <c r="AH3139" s="160"/>
      <c r="AI3139" s="130"/>
      <c r="AN3139" s="70"/>
      <c r="AQ3139" s="153"/>
      <c r="AR3139" s="79"/>
      <c r="AS3139" s="70"/>
    </row>
    <row r="3140" spans="3:45" ht="22.5" customHeight="1" x14ac:dyDescent="0.25">
      <c r="C3140" s="247"/>
      <c r="D3140" s="70"/>
      <c r="H3140" s="87"/>
      <c r="K3140" s="90"/>
      <c r="L3140" s="79"/>
      <c r="R3140" s="90"/>
      <c r="S3140" s="79"/>
      <c r="AF3140" s="88"/>
      <c r="AH3140" s="160"/>
      <c r="AI3140" s="130"/>
      <c r="AN3140" s="70"/>
      <c r="AQ3140" s="153"/>
      <c r="AR3140" s="79"/>
      <c r="AS3140" s="70"/>
    </row>
    <row r="3141" spans="3:45" ht="22.5" customHeight="1" x14ac:dyDescent="0.25">
      <c r="C3141" s="247"/>
      <c r="D3141" s="70"/>
      <c r="H3141" s="87"/>
      <c r="K3141" s="90"/>
      <c r="L3141" s="79"/>
      <c r="R3141" s="90"/>
      <c r="S3141" s="79"/>
      <c r="AF3141" s="88"/>
      <c r="AH3141" s="160"/>
      <c r="AI3141" s="130"/>
      <c r="AN3141" s="70"/>
      <c r="AQ3141" s="153"/>
      <c r="AR3141" s="79"/>
      <c r="AS3141" s="70"/>
    </row>
    <row r="3142" spans="3:45" ht="22.5" customHeight="1" x14ac:dyDescent="0.25">
      <c r="C3142" s="247"/>
      <c r="D3142" s="70"/>
      <c r="H3142" s="87"/>
      <c r="K3142" s="90"/>
      <c r="L3142" s="79"/>
      <c r="R3142" s="90"/>
      <c r="S3142" s="79"/>
      <c r="AF3142" s="88"/>
      <c r="AH3142" s="160"/>
      <c r="AI3142" s="130"/>
      <c r="AN3142" s="70"/>
      <c r="AQ3142" s="153"/>
      <c r="AR3142" s="79"/>
      <c r="AS3142" s="70"/>
    </row>
    <row r="3143" spans="3:45" ht="22.5" customHeight="1" x14ac:dyDescent="0.25">
      <c r="C3143" s="247"/>
      <c r="D3143" s="70"/>
      <c r="H3143" s="87"/>
      <c r="K3143" s="90"/>
      <c r="L3143" s="79"/>
      <c r="R3143" s="90"/>
      <c r="S3143" s="79"/>
      <c r="AF3143" s="88"/>
      <c r="AH3143" s="160"/>
      <c r="AI3143" s="130"/>
      <c r="AN3143" s="70"/>
      <c r="AQ3143" s="153"/>
      <c r="AR3143" s="79"/>
      <c r="AS3143" s="70"/>
    </row>
    <row r="3144" spans="3:45" ht="22.5" customHeight="1" x14ac:dyDescent="0.25">
      <c r="C3144" s="247"/>
      <c r="D3144" s="70"/>
      <c r="H3144" s="87"/>
      <c r="K3144" s="90"/>
      <c r="L3144" s="79"/>
      <c r="R3144" s="90"/>
      <c r="S3144" s="79"/>
      <c r="AF3144" s="88"/>
      <c r="AH3144" s="160"/>
      <c r="AI3144" s="130"/>
      <c r="AN3144" s="70"/>
      <c r="AQ3144" s="153"/>
      <c r="AR3144" s="79"/>
      <c r="AS3144" s="70"/>
    </row>
    <row r="3145" spans="3:45" ht="22.5" customHeight="1" x14ac:dyDescent="0.25">
      <c r="C3145" s="247"/>
      <c r="D3145" s="70"/>
      <c r="H3145" s="87"/>
      <c r="K3145" s="90"/>
      <c r="L3145" s="79"/>
      <c r="R3145" s="90"/>
      <c r="S3145" s="79"/>
      <c r="AF3145" s="88"/>
      <c r="AH3145" s="160"/>
      <c r="AI3145" s="130"/>
      <c r="AN3145" s="70"/>
      <c r="AQ3145" s="153"/>
      <c r="AR3145" s="79"/>
      <c r="AS3145" s="70"/>
    </row>
    <row r="3146" spans="3:45" ht="22.5" customHeight="1" x14ac:dyDescent="0.25">
      <c r="C3146" s="247"/>
      <c r="D3146" s="70"/>
      <c r="H3146" s="87"/>
      <c r="K3146" s="90"/>
      <c r="L3146" s="79"/>
      <c r="R3146" s="90"/>
      <c r="S3146" s="79"/>
      <c r="AF3146" s="88"/>
      <c r="AH3146" s="160"/>
      <c r="AI3146" s="130"/>
      <c r="AN3146" s="70"/>
      <c r="AQ3146" s="153"/>
      <c r="AR3146" s="79"/>
      <c r="AS3146" s="70"/>
    </row>
    <row r="3147" spans="3:45" ht="22.5" customHeight="1" x14ac:dyDescent="0.25">
      <c r="C3147" s="247"/>
      <c r="D3147" s="70"/>
      <c r="H3147" s="87"/>
      <c r="K3147" s="90"/>
      <c r="L3147" s="79"/>
      <c r="R3147" s="90"/>
      <c r="S3147" s="79"/>
      <c r="AF3147" s="88"/>
      <c r="AH3147" s="160"/>
      <c r="AI3147" s="130"/>
      <c r="AN3147" s="70"/>
      <c r="AQ3147" s="153"/>
      <c r="AR3147" s="79"/>
      <c r="AS3147" s="70"/>
    </row>
    <row r="3148" spans="3:45" ht="22.5" customHeight="1" x14ac:dyDescent="0.25">
      <c r="C3148" s="247"/>
      <c r="D3148" s="70"/>
      <c r="H3148" s="87"/>
      <c r="K3148" s="90"/>
      <c r="L3148" s="79"/>
      <c r="R3148" s="90"/>
      <c r="S3148" s="79"/>
      <c r="AF3148" s="88"/>
      <c r="AH3148" s="160"/>
      <c r="AI3148" s="130"/>
      <c r="AN3148" s="70"/>
      <c r="AQ3148" s="153"/>
      <c r="AR3148" s="79"/>
      <c r="AS3148" s="70"/>
    </row>
    <row r="3149" spans="3:45" ht="22.5" customHeight="1" x14ac:dyDescent="0.25">
      <c r="C3149" s="247"/>
      <c r="D3149" s="70"/>
      <c r="H3149" s="87"/>
      <c r="K3149" s="90"/>
      <c r="L3149" s="79"/>
      <c r="R3149" s="90"/>
      <c r="S3149" s="79"/>
      <c r="AF3149" s="88"/>
      <c r="AH3149" s="160"/>
      <c r="AI3149" s="130"/>
      <c r="AN3149" s="70"/>
      <c r="AQ3149" s="153"/>
      <c r="AR3149" s="79"/>
      <c r="AS3149" s="70"/>
    </row>
    <row r="3150" spans="3:45" ht="22.5" customHeight="1" x14ac:dyDescent="0.25">
      <c r="C3150" s="247"/>
      <c r="D3150" s="70"/>
      <c r="H3150" s="87"/>
      <c r="K3150" s="90"/>
      <c r="L3150" s="79"/>
      <c r="R3150" s="90"/>
      <c r="S3150" s="79"/>
      <c r="AF3150" s="88"/>
      <c r="AH3150" s="160"/>
      <c r="AI3150" s="130"/>
      <c r="AN3150" s="70"/>
      <c r="AQ3150" s="153"/>
      <c r="AR3150" s="79"/>
      <c r="AS3150" s="70"/>
    </row>
    <row r="3151" spans="3:45" ht="22.5" customHeight="1" x14ac:dyDescent="0.25">
      <c r="C3151" s="247"/>
      <c r="D3151" s="70"/>
      <c r="H3151" s="87"/>
      <c r="K3151" s="90"/>
      <c r="L3151" s="79"/>
      <c r="R3151" s="90"/>
      <c r="S3151" s="79"/>
      <c r="AF3151" s="88"/>
      <c r="AH3151" s="160"/>
      <c r="AI3151" s="130"/>
      <c r="AN3151" s="70"/>
      <c r="AQ3151" s="153"/>
      <c r="AR3151" s="79"/>
      <c r="AS3151" s="70"/>
    </row>
    <row r="3152" spans="3:45" ht="22.5" customHeight="1" x14ac:dyDescent="0.25">
      <c r="C3152" s="247"/>
      <c r="D3152" s="70"/>
      <c r="H3152" s="87"/>
      <c r="K3152" s="90"/>
      <c r="L3152" s="79"/>
      <c r="R3152" s="90"/>
      <c r="S3152" s="79"/>
      <c r="AF3152" s="88"/>
      <c r="AH3152" s="160"/>
      <c r="AI3152" s="130"/>
      <c r="AN3152" s="70"/>
      <c r="AQ3152" s="153"/>
      <c r="AR3152" s="79"/>
      <c r="AS3152" s="70"/>
    </row>
    <row r="3153" spans="3:45" ht="22.5" customHeight="1" x14ac:dyDescent="0.25">
      <c r="C3153" s="247"/>
      <c r="D3153" s="70"/>
      <c r="H3153" s="87"/>
      <c r="K3153" s="90"/>
      <c r="L3153" s="79"/>
      <c r="R3153" s="90"/>
      <c r="S3153" s="79"/>
      <c r="AF3153" s="88"/>
      <c r="AH3153" s="160"/>
      <c r="AI3153" s="130"/>
      <c r="AN3153" s="70"/>
      <c r="AQ3153" s="153"/>
      <c r="AR3153" s="79"/>
      <c r="AS3153" s="70"/>
    </row>
    <row r="3154" spans="3:45" ht="22.5" customHeight="1" x14ac:dyDescent="0.25">
      <c r="C3154" s="247"/>
      <c r="D3154" s="70"/>
      <c r="H3154" s="87"/>
      <c r="K3154" s="90"/>
      <c r="L3154" s="79"/>
      <c r="R3154" s="90"/>
      <c r="S3154" s="79"/>
      <c r="AF3154" s="88"/>
      <c r="AH3154" s="160"/>
      <c r="AI3154" s="130"/>
      <c r="AN3154" s="70"/>
      <c r="AQ3154" s="153"/>
      <c r="AR3154" s="79"/>
      <c r="AS3154" s="70"/>
    </row>
    <row r="3155" spans="3:45" ht="22.5" customHeight="1" x14ac:dyDescent="0.25">
      <c r="C3155" s="247"/>
      <c r="D3155" s="70"/>
      <c r="H3155" s="87"/>
      <c r="K3155" s="90"/>
      <c r="L3155" s="79"/>
      <c r="R3155" s="90"/>
      <c r="S3155" s="79"/>
      <c r="AF3155" s="88"/>
      <c r="AH3155" s="160"/>
      <c r="AI3155" s="130"/>
      <c r="AN3155" s="70"/>
      <c r="AQ3155" s="153"/>
      <c r="AR3155" s="79"/>
      <c r="AS3155" s="70"/>
    </row>
    <row r="3156" spans="3:45" ht="22.5" customHeight="1" x14ac:dyDescent="0.25">
      <c r="C3156" s="247"/>
      <c r="D3156" s="70"/>
      <c r="H3156" s="87"/>
      <c r="K3156" s="90"/>
      <c r="L3156" s="79"/>
      <c r="R3156" s="90"/>
      <c r="S3156" s="79"/>
      <c r="AF3156" s="88"/>
      <c r="AH3156" s="160"/>
      <c r="AI3156" s="130"/>
      <c r="AN3156" s="70"/>
      <c r="AQ3156" s="153"/>
      <c r="AR3156" s="79"/>
      <c r="AS3156" s="70"/>
    </row>
    <row r="3157" spans="3:45" ht="22.5" customHeight="1" x14ac:dyDescent="0.25">
      <c r="C3157" s="247"/>
      <c r="D3157" s="70"/>
      <c r="H3157" s="87"/>
      <c r="K3157" s="90"/>
      <c r="L3157" s="79"/>
      <c r="R3157" s="90"/>
      <c r="S3157" s="79"/>
      <c r="AF3157" s="88"/>
      <c r="AH3157" s="160"/>
      <c r="AI3157" s="130"/>
      <c r="AN3157" s="70"/>
      <c r="AQ3157" s="153"/>
      <c r="AR3157" s="79"/>
      <c r="AS3157" s="70"/>
    </row>
    <row r="3158" spans="3:45" ht="22.5" customHeight="1" x14ac:dyDescent="0.25">
      <c r="C3158" s="247"/>
      <c r="D3158" s="70"/>
      <c r="H3158" s="87"/>
      <c r="K3158" s="90"/>
      <c r="L3158" s="79"/>
      <c r="R3158" s="90"/>
      <c r="S3158" s="79"/>
      <c r="AF3158" s="88"/>
      <c r="AH3158" s="160"/>
      <c r="AI3158" s="130"/>
      <c r="AN3158" s="70"/>
      <c r="AQ3158" s="153"/>
      <c r="AR3158" s="79"/>
      <c r="AS3158" s="70"/>
    </row>
    <row r="3159" spans="3:45" ht="22.5" customHeight="1" x14ac:dyDescent="0.25">
      <c r="C3159" s="247"/>
      <c r="D3159" s="70"/>
      <c r="H3159" s="87"/>
      <c r="K3159" s="90"/>
      <c r="L3159" s="79"/>
      <c r="R3159" s="90"/>
      <c r="S3159" s="79"/>
      <c r="AF3159" s="88"/>
      <c r="AH3159" s="160"/>
      <c r="AI3159" s="130"/>
      <c r="AN3159" s="70"/>
      <c r="AQ3159" s="153"/>
      <c r="AR3159" s="79"/>
      <c r="AS3159" s="70"/>
    </row>
    <row r="3160" spans="3:45" ht="22.5" customHeight="1" x14ac:dyDescent="0.25">
      <c r="C3160" s="247"/>
      <c r="D3160" s="70"/>
      <c r="H3160" s="87"/>
      <c r="K3160" s="90"/>
      <c r="L3160" s="79"/>
      <c r="R3160" s="90"/>
      <c r="S3160" s="79"/>
      <c r="AF3160" s="88"/>
      <c r="AH3160" s="160"/>
      <c r="AI3160" s="130"/>
      <c r="AN3160" s="70"/>
      <c r="AQ3160" s="153"/>
      <c r="AR3160" s="79"/>
      <c r="AS3160" s="70"/>
    </row>
    <row r="3161" spans="3:45" ht="22.5" customHeight="1" x14ac:dyDescent="0.25">
      <c r="C3161" s="247"/>
      <c r="D3161" s="70"/>
      <c r="H3161" s="87"/>
      <c r="K3161" s="90"/>
      <c r="L3161" s="79"/>
      <c r="R3161" s="90"/>
      <c r="S3161" s="79"/>
      <c r="AF3161" s="88"/>
      <c r="AH3161" s="160"/>
      <c r="AI3161" s="130"/>
      <c r="AN3161" s="70"/>
      <c r="AQ3161" s="153"/>
      <c r="AR3161" s="79"/>
      <c r="AS3161" s="70"/>
    </row>
    <row r="3162" spans="3:45" ht="22.5" customHeight="1" x14ac:dyDescent="0.25">
      <c r="C3162" s="247"/>
      <c r="D3162" s="70"/>
      <c r="H3162" s="87"/>
      <c r="K3162" s="90"/>
      <c r="L3162" s="79"/>
      <c r="R3162" s="90"/>
      <c r="S3162" s="79"/>
      <c r="AF3162" s="88"/>
      <c r="AH3162" s="160"/>
      <c r="AI3162" s="130"/>
      <c r="AN3162" s="70"/>
      <c r="AQ3162" s="153"/>
      <c r="AR3162" s="79"/>
      <c r="AS3162" s="70"/>
    </row>
    <row r="3163" spans="3:45" ht="22.5" customHeight="1" x14ac:dyDescent="0.25">
      <c r="C3163" s="247"/>
      <c r="D3163" s="70"/>
      <c r="H3163" s="87"/>
      <c r="K3163" s="90"/>
      <c r="L3163" s="79"/>
      <c r="R3163" s="90"/>
      <c r="S3163" s="79"/>
      <c r="AF3163" s="88"/>
      <c r="AH3163" s="160"/>
      <c r="AI3163" s="130"/>
      <c r="AN3163" s="70"/>
      <c r="AQ3163" s="153"/>
      <c r="AR3163" s="79"/>
      <c r="AS3163" s="70"/>
    </row>
    <row r="3164" spans="3:45" ht="22.5" customHeight="1" x14ac:dyDescent="0.25">
      <c r="C3164" s="247"/>
      <c r="D3164" s="70"/>
      <c r="H3164" s="87"/>
      <c r="K3164" s="90"/>
      <c r="L3164" s="79"/>
      <c r="R3164" s="90"/>
      <c r="S3164" s="79"/>
      <c r="AF3164" s="88"/>
      <c r="AH3164" s="160"/>
      <c r="AI3164" s="130"/>
      <c r="AN3164" s="70"/>
      <c r="AQ3164" s="153"/>
      <c r="AR3164" s="79"/>
      <c r="AS3164" s="70"/>
    </row>
    <row r="3165" spans="3:45" ht="22.5" customHeight="1" x14ac:dyDescent="0.25">
      <c r="C3165" s="247"/>
      <c r="D3165" s="70"/>
      <c r="H3165" s="87"/>
      <c r="K3165" s="90"/>
      <c r="L3165" s="79"/>
      <c r="R3165" s="90"/>
      <c r="S3165" s="79"/>
      <c r="AF3165" s="88"/>
      <c r="AH3165" s="160"/>
      <c r="AI3165" s="130"/>
      <c r="AN3165" s="70"/>
      <c r="AQ3165" s="153"/>
      <c r="AR3165" s="79"/>
      <c r="AS3165" s="70"/>
    </row>
    <row r="3166" spans="3:45" ht="22.5" customHeight="1" x14ac:dyDescent="0.25">
      <c r="C3166" s="247"/>
      <c r="D3166" s="70"/>
      <c r="H3166" s="87"/>
      <c r="K3166" s="90"/>
      <c r="L3166" s="79"/>
      <c r="R3166" s="90"/>
      <c r="S3166" s="79"/>
      <c r="AF3166" s="88"/>
      <c r="AH3166" s="160"/>
      <c r="AI3166" s="130"/>
      <c r="AN3166" s="70"/>
      <c r="AQ3166" s="153"/>
      <c r="AR3166" s="79"/>
      <c r="AS3166" s="70"/>
    </row>
    <row r="3167" spans="3:45" ht="22.5" customHeight="1" x14ac:dyDescent="0.25">
      <c r="C3167" s="247"/>
      <c r="D3167" s="70"/>
      <c r="H3167" s="87"/>
      <c r="K3167" s="90"/>
      <c r="L3167" s="79"/>
      <c r="R3167" s="90"/>
      <c r="S3167" s="79"/>
      <c r="AF3167" s="88"/>
      <c r="AH3167" s="160"/>
      <c r="AI3167" s="130"/>
      <c r="AN3167" s="70"/>
      <c r="AQ3167" s="153"/>
      <c r="AR3167" s="79"/>
      <c r="AS3167" s="70"/>
    </row>
    <row r="3168" spans="3:45" ht="22.5" customHeight="1" x14ac:dyDescent="0.25">
      <c r="C3168" s="247"/>
      <c r="D3168" s="70"/>
      <c r="H3168" s="87"/>
      <c r="K3168" s="90"/>
      <c r="L3168" s="79"/>
      <c r="R3168" s="90"/>
      <c r="S3168" s="79"/>
      <c r="AF3168" s="88"/>
      <c r="AH3168" s="160"/>
      <c r="AI3168" s="130"/>
      <c r="AN3168" s="70"/>
      <c r="AQ3168" s="153"/>
      <c r="AR3168" s="79"/>
      <c r="AS3168" s="70"/>
    </row>
    <row r="3169" spans="3:45" ht="22.5" customHeight="1" x14ac:dyDescent="0.25">
      <c r="C3169" s="247"/>
      <c r="D3169" s="70"/>
      <c r="H3169" s="87"/>
      <c r="K3169" s="90"/>
      <c r="L3169" s="79"/>
      <c r="R3169" s="90"/>
      <c r="S3169" s="79"/>
      <c r="AF3169" s="88"/>
      <c r="AH3169" s="160"/>
      <c r="AI3169" s="130"/>
      <c r="AN3169" s="70"/>
      <c r="AQ3169" s="153"/>
      <c r="AR3169" s="79"/>
      <c r="AS3169" s="70"/>
    </row>
    <row r="3170" spans="3:45" ht="22.5" customHeight="1" x14ac:dyDescent="0.25">
      <c r="C3170" s="247"/>
      <c r="D3170" s="70"/>
      <c r="H3170" s="87"/>
      <c r="K3170" s="90"/>
      <c r="L3170" s="79"/>
      <c r="R3170" s="90"/>
      <c r="S3170" s="79"/>
      <c r="AF3170" s="88"/>
      <c r="AH3170" s="160"/>
      <c r="AI3170" s="130"/>
      <c r="AN3170" s="70"/>
      <c r="AQ3170" s="153"/>
      <c r="AR3170" s="79"/>
      <c r="AS3170" s="70"/>
    </row>
    <row r="3171" spans="3:45" ht="22.5" customHeight="1" x14ac:dyDescent="0.25">
      <c r="C3171" s="247"/>
      <c r="D3171" s="70"/>
      <c r="H3171" s="87"/>
      <c r="K3171" s="90"/>
      <c r="L3171" s="79"/>
      <c r="R3171" s="90"/>
      <c r="S3171" s="79"/>
      <c r="AF3171" s="88"/>
      <c r="AH3171" s="160"/>
      <c r="AI3171" s="130"/>
      <c r="AN3171" s="70"/>
      <c r="AQ3171" s="153"/>
      <c r="AR3171" s="79"/>
      <c r="AS3171" s="70"/>
    </row>
    <row r="3172" spans="3:45" ht="22.5" customHeight="1" x14ac:dyDescent="0.25">
      <c r="C3172" s="247"/>
      <c r="D3172" s="70"/>
      <c r="H3172" s="87"/>
      <c r="K3172" s="90"/>
      <c r="L3172" s="79"/>
      <c r="R3172" s="90"/>
      <c r="S3172" s="79"/>
      <c r="AF3172" s="88"/>
      <c r="AH3172" s="160"/>
      <c r="AI3172" s="130"/>
      <c r="AN3172" s="70"/>
      <c r="AQ3172" s="153"/>
      <c r="AR3172" s="79"/>
      <c r="AS3172" s="70"/>
    </row>
    <row r="3173" spans="3:45" ht="22.5" customHeight="1" x14ac:dyDescent="0.25">
      <c r="C3173" s="247"/>
      <c r="D3173" s="70"/>
      <c r="H3173" s="87"/>
      <c r="K3173" s="90"/>
      <c r="L3173" s="79"/>
      <c r="R3173" s="90"/>
      <c r="S3173" s="79"/>
      <c r="AF3173" s="88"/>
      <c r="AH3173" s="160"/>
      <c r="AI3173" s="130"/>
      <c r="AN3173" s="70"/>
      <c r="AQ3173" s="153"/>
      <c r="AR3173" s="79"/>
      <c r="AS3173" s="70"/>
    </row>
    <row r="3174" spans="3:45" ht="22.5" customHeight="1" x14ac:dyDescent="0.25">
      <c r="C3174" s="247"/>
      <c r="D3174" s="70"/>
      <c r="H3174" s="87"/>
      <c r="K3174" s="90"/>
      <c r="L3174" s="79"/>
      <c r="R3174" s="90"/>
      <c r="S3174" s="79"/>
      <c r="AF3174" s="88"/>
      <c r="AH3174" s="160"/>
      <c r="AI3174" s="130"/>
      <c r="AN3174" s="70"/>
      <c r="AQ3174" s="153"/>
      <c r="AR3174" s="79"/>
      <c r="AS3174" s="70"/>
    </row>
    <row r="3175" spans="3:45" ht="22.5" customHeight="1" x14ac:dyDescent="0.25">
      <c r="C3175" s="247"/>
      <c r="D3175" s="70"/>
      <c r="H3175" s="87"/>
      <c r="K3175" s="90"/>
      <c r="L3175" s="79"/>
      <c r="R3175" s="90"/>
      <c r="S3175" s="79"/>
      <c r="AF3175" s="88"/>
      <c r="AH3175" s="160"/>
      <c r="AI3175" s="130"/>
      <c r="AN3175" s="70"/>
      <c r="AQ3175" s="153"/>
      <c r="AR3175" s="79"/>
      <c r="AS3175" s="70"/>
    </row>
    <row r="3176" spans="3:45" ht="22.5" customHeight="1" x14ac:dyDescent="0.25">
      <c r="C3176" s="247"/>
      <c r="D3176" s="70"/>
      <c r="H3176" s="87"/>
      <c r="K3176" s="90"/>
      <c r="L3176" s="79"/>
      <c r="R3176" s="90"/>
      <c r="S3176" s="79"/>
      <c r="AF3176" s="88"/>
      <c r="AH3176" s="160"/>
      <c r="AI3176" s="130"/>
      <c r="AN3176" s="70"/>
      <c r="AQ3176" s="153"/>
      <c r="AR3176" s="79"/>
      <c r="AS3176" s="70"/>
    </row>
    <row r="3177" spans="3:45" ht="22.5" customHeight="1" x14ac:dyDescent="0.25">
      <c r="C3177" s="247"/>
      <c r="D3177" s="70"/>
      <c r="H3177" s="87"/>
      <c r="K3177" s="90"/>
      <c r="L3177" s="79"/>
      <c r="R3177" s="90"/>
      <c r="S3177" s="79"/>
      <c r="AF3177" s="88"/>
      <c r="AH3177" s="160"/>
      <c r="AI3177" s="130"/>
      <c r="AN3177" s="70"/>
      <c r="AQ3177" s="153"/>
      <c r="AR3177" s="79"/>
      <c r="AS3177" s="70"/>
    </row>
    <row r="3178" spans="3:45" ht="22.5" customHeight="1" x14ac:dyDescent="0.25">
      <c r="C3178" s="247"/>
      <c r="D3178" s="70"/>
      <c r="H3178" s="87"/>
      <c r="K3178" s="90"/>
      <c r="L3178" s="79"/>
      <c r="R3178" s="90"/>
      <c r="S3178" s="79"/>
      <c r="AF3178" s="88"/>
      <c r="AH3178" s="160"/>
      <c r="AI3178" s="130"/>
      <c r="AN3178" s="70"/>
      <c r="AQ3178" s="153"/>
      <c r="AR3178" s="79"/>
      <c r="AS3178" s="70"/>
    </row>
    <row r="3179" spans="3:45" ht="22.5" customHeight="1" x14ac:dyDescent="0.25">
      <c r="C3179" s="247"/>
      <c r="D3179" s="70"/>
      <c r="H3179" s="87"/>
      <c r="K3179" s="90"/>
      <c r="L3179" s="79"/>
      <c r="R3179" s="90"/>
      <c r="S3179" s="79"/>
      <c r="AF3179" s="88"/>
      <c r="AH3179" s="160"/>
      <c r="AI3179" s="130"/>
      <c r="AN3179" s="70"/>
      <c r="AQ3179" s="153"/>
      <c r="AR3179" s="79"/>
      <c r="AS3179" s="70"/>
    </row>
    <row r="3180" spans="3:45" ht="22.5" customHeight="1" x14ac:dyDescent="0.25">
      <c r="C3180" s="247"/>
      <c r="D3180" s="70"/>
      <c r="H3180" s="87"/>
      <c r="K3180" s="90"/>
      <c r="L3180" s="79"/>
      <c r="R3180" s="90"/>
      <c r="S3180" s="79"/>
      <c r="AF3180" s="88"/>
      <c r="AH3180" s="160"/>
      <c r="AI3180" s="130"/>
      <c r="AN3180" s="70"/>
      <c r="AQ3180" s="153"/>
      <c r="AR3180" s="79"/>
      <c r="AS3180" s="70"/>
    </row>
    <row r="3181" spans="3:45" ht="22.5" customHeight="1" x14ac:dyDescent="0.25">
      <c r="C3181" s="247"/>
      <c r="D3181" s="70"/>
      <c r="H3181" s="87"/>
      <c r="K3181" s="90"/>
      <c r="L3181" s="79"/>
      <c r="R3181" s="90"/>
      <c r="S3181" s="79"/>
      <c r="AF3181" s="88"/>
      <c r="AH3181" s="160"/>
      <c r="AI3181" s="130"/>
      <c r="AN3181" s="70"/>
      <c r="AQ3181" s="153"/>
      <c r="AR3181" s="79"/>
      <c r="AS3181" s="70"/>
    </row>
    <row r="3182" spans="3:45" ht="22.5" customHeight="1" x14ac:dyDescent="0.25">
      <c r="C3182" s="247"/>
      <c r="D3182" s="70"/>
      <c r="H3182" s="87"/>
      <c r="K3182" s="90"/>
      <c r="L3182" s="79"/>
      <c r="R3182" s="90"/>
      <c r="S3182" s="79"/>
      <c r="AF3182" s="88"/>
      <c r="AH3182" s="160"/>
      <c r="AI3182" s="130"/>
      <c r="AN3182" s="70"/>
      <c r="AQ3182" s="153"/>
      <c r="AR3182" s="79"/>
      <c r="AS3182" s="70"/>
    </row>
    <row r="3183" spans="3:45" ht="22.5" customHeight="1" x14ac:dyDescent="0.25">
      <c r="C3183" s="247"/>
      <c r="D3183" s="70"/>
      <c r="H3183" s="87"/>
      <c r="K3183" s="90"/>
      <c r="L3183" s="79"/>
      <c r="R3183" s="90"/>
      <c r="S3183" s="79"/>
      <c r="AF3183" s="88"/>
      <c r="AH3183" s="160"/>
      <c r="AI3183" s="130"/>
      <c r="AN3183" s="70"/>
      <c r="AQ3183" s="153"/>
      <c r="AR3183" s="79"/>
      <c r="AS3183" s="70"/>
    </row>
    <row r="3184" spans="3:45" ht="22.5" customHeight="1" x14ac:dyDescent="0.25">
      <c r="C3184" s="247"/>
      <c r="D3184" s="70"/>
      <c r="H3184" s="87"/>
      <c r="K3184" s="90"/>
      <c r="L3184" s="79"/>
      <c r="R3184" s="90"/>
      <c r="S3184" s="79"/>
      <c r="AF3184" s="88"/>
      <c r="AH3184" s="160"/>
      <c r="AI3184" s="130"/>
      <c r="AN3184" s="70"/>
      <c r="AQ3184" s="153"/>
      <c r="AR3184" s="79"/>
      <c r="AS3184" s="70"/>
    </row>
    <row r="3185" spans="3:45" ht="22.5" customHeight="1" x14ac:dyDescent="0.25">
      <c r="C3185" s="247"/>
      <c r="D3185" s="70"/>
      <c r="H3185" s="87"/>
      <c r="K3185" s="90"/>
      <c r="L3185" s="79"/>
      <c r="R3185" s="90"/>
      <c r="S3185" s="79"/>
      <c r="AF3185" s="88"/>
      <c r="AH3185" s="160"/>
      <c r="AI3185" s="130"/>
      <c r="AN3185" s="70"/>
      <c r="AQ3185" s="153"/>
      <c r="AR3185" s="79"/>
      <c r="AS3185" s="70"/>
    </row>
    <row r="3186" spans="3:45" ht="22.5" customHeight="1" x14ac:dyDescent="0.25">
      <c r="C3186" s="247"/>
      <c r="D3186" s="70"/>
      <c r="H3186" s="87"/>
      <c r="K3186" s="90"/>
      <c r="L3186" s="79"/>
      <c r="R3186" s="90"/>
      <c r="S3186" s="79"/>
      <c r="AF3186" s="88"/>
      <c r="AH3186" s="160"/>
      <c r="AI3186" s="130"/>
      <c r="AN3186" s="70"/>
      <c r="AQ3186" s="153"/>
      <c r="AR3186" s="79"/>
      <c r="AS3186" s="70"/>
    </row>
    <row r="3187" spans="3:45" ht="22.5" customHeight="1" x14ac:dyDescent="0.25">
      <c r="C3187" s="247"/>
      <c r="D3187" s="70"/>
      <c r="H3187" s="87"/>
      <c r="K3187" s="90"/>
      <c r="L3187" s="79"/>
      <c r="R3187" s="90"/>
      <c r="S3187" s="79"/>
      <c r="AF3187" s="88"/>
      <c r="AH3187" s="160"/>
      <c r="AI3187" s="130"/>
      <c r="AN3187" s="70"/>
      <c r="AQ3187" s="153"/>
      <c r="AR3187" s="79"/>
      <c r="AS3187" s="70"/>
    </row>
    <row r="3188" spans="3:45" ht="22.5" customHeight="1" x14ac:dyDescent="0.25">
      <c r="C3188" s="247"/>
      <c r="D3188" s="70"/>
      <c r="H3188" s="87"/>
      <c r="K3188" s="90"/>
      <c r="L3188" s="79"/>
      <c r="R3188" s="90"/>
      <c r="S3188" s="79"/>
      <c r="AF3188" s="88"/>
      <c r="AH3188" s="160"/>
      <c r="AI3188" s="130"/>
      <c r="AN3188" s="70"/>
      <c r="AQ3188" s="153"/>
      <c r="AR3188" s="79"/>
      <c r="AS3188" s="70"/>
    </row>
    <row r="3189" spans="3:45" ht="22.5" customHeight="1" x14ac:dyDescent="0.25">
      <c r="C3189" s="247"/>
      <c r="D3189" s="70"/>
      <c r="H3189" s="87"/>
      <c r="K3189" s="90"/>
      <c r="L3189" s="79"/>
      <c r="R3189" s="90"/>
      <c r="S3189" s="79"/>
      <c r="AF3189" s="88"/>
      <c r="AH3189" s="160"/>
      <c r="AI3189" s="130"/>
      <c r="AN3189" s="70"/>
      <c r="AQ3189" s="153"/>
      <c r="AR3189" s="79"/>
      <c r="AS3189" s="70"/>
    </row>
    <row r="3190" spans="3:45" ht="22.5" customHeight="1" x14ac:dyDescent="0.25">
      <c r="C3190" s="247"/>
      <c r="D3190" s="70"/>
      <c r="H3190" s="87"/>
      <c r="K3190" s="90"/>
      <c r="L3190" s="79"/>
      <c r="R3190" s="90"/>
      <c r="S3190" s="79"/>
      <c r="AF3190" s="88"/>
      <c r="AH3190" s="160"/>
      <c r="AI3190" s="130"/>
      <c r="AN3190" s="70"/>
      <c r="AQ3190" s="153"/>
      <c r="AR3190" s="79"/>
      <c r="AS3190" s="70"/>
    </row>
    <row r="3191" spans="3:45" ht="22.5" customHeight="1" x14ac:dyDescent="0.25">
      <c r="C3191" s="247"/>
      <c r="D3191" s="70"/>
      <c r="H3191" s="87"/>
      <c r="K3191" s="90"/>
      <c r="L3191" s="79"/>
      <c r="R3191" s="90"/>
      <c r="S3191" s="79"/>
      <c r="AF3191" s="88"/>
      <c r="AH3191" s="160"/>
      <c r="AI3191" s="130"/>
      <c r="AN3191" s="70"/>
      <c r="AQ3191" s="153"/>
      <c r="AR3191" s="79"/>
      <c r="AS3191" s="70"/>
    </row>
    <row r="3192" spans="3:45" ht="22.5" customHeight="1" x14ac:dyDescent="0.25">
      <c r="C3192" s="247"/>
      <c r="D3192" s="70"/>
      <c r="H3192" s="87"/>
      <c r="K3192" s="90"/>
      <c r="L3192" s="79"/>
      <c r="R3192" s="90"/>
      <c r="S3192" s="79"/>
      <c r="AF3192" s="88"/>
      <c r="AH3192" s="160"/>
      <c r="AI3192" s="130"/>
      <c r="AN3192" s="70"/>
      <c r="AQ3192" s="153"/>
      <c r="AR3192" s="79"/>
      <c r="AS3192" s="70"/>
    </row>
    <row r="3193" spans="3:45" ht="22.5" customHeight="1" x14ac:dyDescent="0.25">
      <c r="C3193" s="247"/>
      <c r="D3193" s="70"/>
      <c r="H3193" s="87"/>
      <c r="K3193" s="90"/>
      <c r="L3193" s="79"/>
      <c r="R3193" s="90"/>
      <c r="S3193" s="79"/>
      <c r="AF3193" s="88"/>
      <c r="AH3193" s="160"/>
      <c r="AI3193" s="130"/>
      <c r="AN3193" s="70"/>
      <c r="AQ3193" s="153"/>
      <c r="AR3193" s="79"/>
      <c r="AS3193" s="70"/>
    </row>
    <row r="3194" spans="3:45" ht="22.5" customHeight="1" x14ac:dyDescent="0.25">
      <c r="C3194" s="247"/>
      <c r="D3194" s="70"/>
      <c r="H3194" s="87"/>
      <c r="K3194" s="90"/>
      <c r="L3194" s="79"/>
      <c r="R3194" s="90"/>
      <c r="S3194" s="79"/>
      <c r="AF3194" s="88"/>
      <c r="AH3194" s="160"/>
      <c r="AI3194" s="130"/>
      <c r="AN3194" s="70"/>
      <c r="AQ3194" s="153"/>
      <c r="AR3194" s="79"/>
      <c r="AS3194" s="70"/>
    </row>
    <row r="3195" spans="3:45" ht="22.5" customHeight="1" x14ac:dyDescent="0.25">
      <c r="C3195" s="247"/>
      <c r="D3195" s="70"/>
      <c r="H3195" s="87"/>
      <c r="K3195" s="90"/>
      <c r="L3195" s="79"/>
      <c r="R3195" s="90"/>
      <c r="S3195" s="79"/>
      <c r="AF3195" s="88"/>
      <c r="AH3195" s="160"/>
      <c r="AI3195" s="130"/>
      <c r="AN3195" s="70"/>
      <c r="AQ3195" s="153"/>
      <c r="AR3195" s="79"/>
      <c r="AS3195" s="70"/>
    </row>
    <row r="3196" spans="3:45" ht="22.5" customHeight="1" x14ac:dyDescent="0.25">
      <c r="C3196" s="247"/>
      <c r="D3196" s="70"/>
      <c r="H3196" s="87"/>
      <c r="K3196" s="90"/>
      <c r="L3196" s="79"/>
      <c r="R3196" s="90"/>
      <c r="S3196" s="79"/>
      <c r="AF3196" s="88"/>
      <c r="AH3196" s="160"/>
      <c r="AI3196" s="130"/>
      <c r="AN3196" s="70"/>
      <c r="AQ3196" s="153"/>
      <c r="AR3196" s="79"/>
      <c r="AS3196" s="70"/>
    </row>
    <row r="3197" spans="3:45" ht="22.5" customHeight="1" x14ac:dyDescent="0.25">
      <c r="C3197" s="247"/>
      <c r="D3197" s="70"/>
      <c r="H3197" s="87"/>
      <c r="K3197" s="90"/>
      <c r="L3197" s="79"/>
      <c r="R3197" s="90"/>
      <c r="S3197" s="79"/>
      <c r="AF3197" s="88"/>
      <c r="AH3197" s="160"/>
      <c r="AI3197" s="130"/>
      <c r="AN3197" s="70"/>
      <c r="AQ3197" s="153"/>
      <c r="AR3197" s="79"/>
      <c r="AS3197" s="70"/>
    </row>
    <row r="3198" spans="3:45" ht="22.5" customHeight="1" x14ac:dyDescent="0.25">
      <c r="C3198" s="247"/>
      <c r="D3198" s="70"/>
      <c r="H3198" s="87"/>
      <c r="K3198" s="90"/>
      <c r="L3198" s="79"/>
      <c r="R3198" s="90"/>
      <c r="S3198" s="79"/>
      <c r="AF3198" s="88"/>
      <c r="AH3198" s="160"/>
      <c r="AI3198" s="130"/>
      <c r="AN3198" s="70"/>
      <c r="AQ3198" s="153"/>
      <c r="AR3198" s="79"/>
      <c r="AS3198" s="70"/>
    </row>
    <row r="3199" spans="3:45" ht="22.5" customHeight="1" x14ac:dyDescent="0.25">
      <c r="C3199" s="247"/>
      <c r="D3199" s="70"/>
      <c r="H3199" s="87"/>
      <c r="K3199" s="90"/>
      <c r="L3199" s="79"/>
      <c r="R3199" s="90"/>
      <c r="S3199" s="79"/>
      <c r="AF3199" s="88"/>
      <c r="AH3199" s="160"/>
      <c r="AI3199" s="130"/>
      <c r="AN3199" s="70"/>
      <c r="AQ3199" s="153"/>
      <c r="AR3199" s="79"/>
      <c r="AS3199" s="70"/>
    </row>
    <row r="3200" spans="3:45" ht="22.5" customHeight="1" x14ac:dyDescent="0.25">
      <c r="C3200" s="247"/>
      <c r="D3200" s="70"/>
      <c r="H3200" s="87"/>
      <c r="K3200" s="90"/>
      <c r="L3200" s="79"/>
      <c r="R3200" s="90"/>
      <c r="S3200" s="79"/>
      <c r="AF3200" s="88"/>
      <c r="AH3200" s="160"/>
      <c r="AI3200" s="130"/>
      <c r="AN3200" s="70"/>
      <c r="AQ3200" s="153"/>
      <c r="AR3200" s="79"/>
      <c r="AS3200" s="70"/>
    </row>
    <row r="3201" spans="3:45" ht="22.5" customHeight="1" x14ac:dyDescent="0.25">
      <c r="C3201" s="247"/>
      <c r="D3201" s="70"/>
      <c r="H3201" s="87"/>
      <c r="K3201" s="90"/>
      <c r="L3201" s="79"/>
      <c r="R3201" s="90"/>
      <c r="S3201" s="79"/>
      <c r="AF3201" s="88"/>
      <c r="AH3201" s="160"/>
      <c r="AI3201" s="130"/>
      <c r="AN3201" s="70"/>
      <c r="AQ3201" s="153"/>
      <c r="AR3201" s="79"/>
      <c r="AS3201" s="70"/>
    </row>
    <row r="3202" spans="3:45" ht="22.5" customHeight="1" x14ac:dyDescent="0.25">
      <c r="C3202" s="247"/>
      <c r="D3202" s="70"/>
      <c r="H3202" s="87"/>
      <c r="K3202" s="90"/>
      <c r="L3202" s="79"/>
      <c r="R3202" s="90"/>
      <c r="S3202" s="79"/>
      <c r="AF3202" s="88"/>
      <c r="AH3202" s="160"/>
      <c r="AI3202" s="130"/>
      <c r="AN3202" s="70"/>
      <c r="AQ3202" s="153"/>
      <c r="AR3202" s="79"/>
      <c r="AS3202" s="70"/>
    </row>
    <row r="3203" spans="3:45" ht="22.5" customHeight="1" x14ac:dyDescent="0.25">
      <c r="C3203" s="247"/>
      <c r="D3203" s="70"/>
      <c r="H3203" s="87"/>
      <c r="K3203" s="90"/>
      <c r="L3203" s="79"/>
      <c r="R3203" s="90"/>
      <c r="S3203" s="79"/>
      <c r="AF3203" s="88"/>
      <c r="AH3203" s="160"/>
      <c r="AI3203" s="130"/>
      <c r="AN3203" s="70"/>
      <c r="AQ3203" s="153"/>
      <c r="AR3203" s="79"/>
      <c r="AS3203" s="70"/>
    </row>
    <row r="3204" spans="3:45" ht="22.5" customHeight="1" x14ac:dyDescent="0.25">
      <c r="C3204" s="247"/>
      <c r="D3204" s="70"/>
      <c r="H3204" s="87"/>
      <c r="K3204" s="90"/>
      <c r="L3204" s="79"/>
      <c r="R3204" s="90"/>
      <c r="S3204" s="79"/>
      <c r="AF3204" s="88"/>
      <c r="AH3204" s="160"/>
      <c r="AI3204" s="130"/>
      <c r="AN3204" s="70"/>
      <c r="AQ3204" s="153"/>
      <c r="AR3204" s="79"/>
      <c r="AS3204" s="70"/>
    </row>
    <row r="3205" spans="3:45" ht="22.5" customHeight="1" x14ac:dyDescent="0.25">
      <c r="C3205" s="247"/>
      <c r="D3205" s="70"/>
      <c r="H3205" s="87"/>
      <c r="K3205" s="90"/>
      <c r="L3205" s="79"/>
      <c r="R3205" s="90"/>
      <c r="S3205" s="79"/>
      <c r="AF3205" s="88"/>
      <c r="AH3205" s="160"/>
      <c r="AI3205" s="130"/>
      <c r="AN3205" s="70"/>
      <c r="AQ3205" s="153"/>
      <c r="AR3205" s="79"/>
      <c r="AS3205" s="70"/>
    </row>
    <row r="3206" spans="3:45" ht="22.5" customHeight="1" x14ac:dyDescent="0.25">
      <c r="C3206" s="247"/>
      <c r="D3206" s="70"/>
      <c r="H3206" s="87"/>
      <c r="K3206" s="90"/>
      <c r="L3206" s="79"/>
      <c r="R3206" s="90"/>
      <c r="S3206" s="79"/>
      <c r="AF3206" s="88"/>
      <c r="AH3206" s="160"/>
      <c r="AI3206" s="130"/>
      <c r="AN3206" s="70"/>
      <c r="AQ3206" s="153"/>
      <c r="AR3206" s="79"/>
      <c r="AS3206" s="70"/>
    </row>
    <row r="3207" spans="3:45" ht="22.5" customHeight="1" x14ac:dyDescent="0.25">
      <c r="C3207" s="247"/>
      <c r="D3207" s="70"/>
      <c r="H3207" s="87"/>
      <c r="K3207" s="90"/>
      <c r="L3207" s="79"/>
      <c r="R3207" s="90"/>
      <c r="S3207" s="79"/>
      <c r="AF3207" s="88"/>
      <c r="AH3207" s="160"/>
      <c r="AI3207" s="130"/>
      <c r="AN3207" s="70"/>
      <c r="AQ3207" s="153"/>
      <c r="AR3207" s="79"/>
      <c r="AS3207" s="70"/>
    </row>
    <row r="3208" spans="3:45" ht="22.5" customHeight="1" x14ac:dyDescent="0.25">
      <c r="C3208" s="247"/>
      <c r="D3208" s="70"/>
      <c r="H3208" s="87"/>
      <c r="K3208" s="90"/>
      <c r="L3208" s="79"/>
      <c r="R3208" s="90"/>
      <c r="S3208" s="79"/>
      <c r="AF3208" s="88"/>
      <c r="AH3208" s="160"/>
      <c r="AI3208" s="130"/>
      <c r="AN3208" s="70"/>
      <c r="AQ3208" s="153"/>
      <c r="AR3208" s="79"/>
      <c r="AS3208" s="70"/>
    </row>
    <row r="3209" spans="3:45" ht="22.5" customHeight="1" x14ac:dyDescent="0.25">
      <c r="C3209" s="247"/>
      <c r="D3209" s="70"/>
      <c r="H3209" s="87"/>
      <c r="K3209" s="90"/>
      <c r="L3209" s="79"/>
      <c r="R3209" s="90"/>
      <c r="S3209" s="79"/>
      <c r="AF3209" s="88"/>
      <c r="AH3209" s="160"/>
      <c r="AI3209" s="130"/>
      <c r="AN3209" s="70"/>
      <c r="AQ3209" s="153"/>
      <c r="AR3209" s="79"/>
      <c r="AS3209" s="70"/>
    </row>
    <row r="3210" spans="3:45" ht="22.5" customHeight="1" x14ac:dyDescent="0.25">
      <c r="C3210" s="247"/>
      <c r="D3210" s="70"/>
      <c r="H3210" s="87"/>
      <c r="K3210" s="90"/>
      <c r="L3210" s="79"/>
      <c r="R3210" s="90"/>
      <c r="S3210" s="79"/>
      <c r="AF3210" s="88"/>
      <c r="AH3210" s="160"/>
      <c r="AI3210" s="130"/>
      <c r="AN3210" s="70"/>
      <c r="AQ3210" s="153"/>
      <c r="AR3210" s="79"/>
      <c r="AS3210" s="70"/>
    </row>
    <row r="3211" spans="3:45" ht="22.5" customHeight="1" x14ac:dyDescent="0.25">
      <c r="C3211" s="247"/>
      <c r="D3211" s="70"/>
      <c r="H3211" s="87"/>
      <c r="K3211" s="90"/>
      <c r="L3211" s="79"/>
      <c r="R3211" s="90"/>
      <c r="S3211" s="79"/>
      <c r="AF3211" s="88"/>
      <c r="AH3211" s="160"/>
      <c r="AI3211" s="130"/>
      <c r="AN3211" s="70"/>
      <c r="AQ3211" s="153"/>
      <c r="AR3211" s="79"/>
      <c r="AS3211" s="70"/>
    </row>
    <row r="3212" spans="3:45" ht="22.5" customHeight="1" x14ac:dyDescent="0.25">
      <c r="C3212" s="247"/>
      <c r="D3212" s="70"/>
      <c r="H3212" s="87"/>
      <c r="K3212" s="90"/>
      <c r="L3212" s="79"/>
      <c r="R3212" s="90"/>
      <c r="S3212" s="79"/>
      <c r="AF3212" s="88"/>
      <c r="AH3212" s="160"/>
      <c r="AI3212" s="130"/>
      <c r="AN3212" s="70"/>
      <c r="AQ3212" s="153"/>
      <c r="AR3212" s="79"/>
      <c r="AS3212" s="70"/>
    </row>
    <row r="3213" spans="3:45" ht="22.5" customHeight="1" x14ac:dyDescent="0.25">
      <c r="C3213" s="247"/>
      <c r="D3213" s="70"/>
      <c r="H3213" s="87"/>
      <c r="K3213" s="90"/>
      <c r="L3213" s="79"/>
      <c r="R3213" s="90"/>
      <c r="S3213" s="79"/>
      <c r="AF3213" s="88"/>
      <c r="AH3213" s="160"/>
      <c r="AI3213" s="130"/>
      <c r="AN3213" s="70"/>
      <c r="AQ3213" s="153"/>
      <c r="AR3213" s="79"/>
      <c r="AS3213" s="70"/>
    </row>
    <row r="3214" spans="3:45" ht="22.5" customHeight="1" x14ac:dyDescent="0.25">
      <c r="C3214" s="247"/>
      <c r="D3214" s="70"/>
      <c r="H3214" s="87"/>
      <c r="K3214" s="90"/>
      <c r="L3214" s="79"/>
      <c r="R3214" s="90"/>
      <c r="S3214" s="79"/>
      <c r="AF3214" s="88"/>
      <c r="AH3214" s="160"/>
      <c r="AI3214" s="130"/>
      <c r="AN3214" s="70"/>
      <c r="AQ3214" s="153"/>
      <c r="AR3214" s="79"/>
      <c r="AS3214" s="70"/>
    </row>
    <row r="3215" spans="3:45" ht="22.5" customHeight="1" x14ac:dyDescent="0.25">
      <c r="C3215" s="247"/>
      <c r="D3215" s="70"/>
      <c r="H3215" s="87"/>
      <c r="K3215" s="90"/>
      <c r="L3215" s="79"/>
      <c r="R3215" s="90"/>
      <c r="S3215" s="79"/>
      <c r="AF3215" s="88"/>
      <c r="AH3215" s="160"/>
      <c r="AI3215" s="130"/>
      <c r="AN3215" s="70"/>
      <c r="AQ3215" s="153"/>
      <c r="AR3215" s="79"/>
      <c r="AS3215" s="70"/>
    </row>
    <row r="3216" spans="3:45" ht="22.5" customHeight="1" x14ac:dyDescent="0.25">
      <c r="C3216" s="247"/>
      <c r="D3216" s="70"/>
      <c r="H3216" s="87"/>
      <c r="K3216" s="90"/>
      <c r="L3216" s="79"/>
      <c r="R3216" s="90"/>
      <c r="S3216" s="79"/>
      <c r="AF3216" s="88"/>
      <c r="AH3216" s="160"/>
      <c r="AI3216" s="130"/>
      <c r="AN3216" s="70"/>
      <c r="AQ3216" s="153"/>
      <c r="AR3216" s="79"/>
      <c r="AS3216" s="70"/>
    </row>
    <row r="3217" spans="3:45" ht="22.5" customHeight="1" x14ac:dyDescent="0.25">
      <c r="C3217" s="247"/>
      <c r="D3217" s="70"/>
      <c r="H3217" s="87"/>
      <c r="K3217" s="90"/>
      <c r="L3217" s="79"/>
      <c r="R3217" s="90"/>
      <c r="S3217" s="79"/>
      <c r="AF3217" s="88"/>
      <c r="AH3217" s="160"/>
      <c r="AI3217" s="130"/>
      <c r="AN3217" s="70"/>
      <c r="AQ3217" s="153"/>
      <c r="AR3217" s="79"/>
      <c r="AS3217" s="70"/>
    </row>
    <row r="3218" spans="3:45" ht="22.5" customHeight="1" x14ac:dyDescent="0.25">
      <c r="C3218" s="247"/>
      <c r="D3218" s="70"/>
      <c r="H3218" s="87"/>
      <c r="K3218" s="90"/>
      <c r="L3218" s="79"/>
      <c r="R3218" s="90"/>
      <c r="S3218" s="79"/>
      <c r="AF3218" s="88"/>
      <c r="AH3218" s="160"/>
      <c r="AI3218" s="130"/>
      <c r="AN3218" s="70"/>
      <c r="AQ3218" s="153"/>
      <c r="AR3218" s="79"/>
      <c r="AS3218" s="70"/>
    </row>
    <row r="3219" spans="3:45" ht="22.5" customHeight="1" x14ac:dyDescent="0.25">
      <c r="C3219" s="247"/>
      <c r="D3219" s="70"/>
      <c r="H3219" s="87"/>
      <c r="K3219" s="90"/>
      <c r="L3219" s="79"/>
      <c r="R3219" s="90"/>
      <c r="S3219" s="79"/>
      <c r="AF3219" s="88"/>
      <c r="AH3219" s="160"/>
      <c r="AI3219" s="130"/>
      <c r="AN3219" s="70"/>
      <c r="AQ3219" s="153"/>
      <c r="AR3219" s="79"/>
      <c r="AS3219" s="70"/>
    </row>
    <row r="3220" spans="3:45" ht="22.5" customHeight="1" x14ac:dyDescent="0.25">
      <c r="C3220" s="247"/>
      <c r="D3220" s="70"/>
      <c r="H3220" s="87"/>
      <c r="K3220" s="90"/>
      <c r="L3220" s="79"/>
      <c r="R3220" s="90"/>
      <c r="S3220" s="79"/>
      <c r="AF3220" s="88"/>
      <c r="AH3220" s="160"/>
      <c r="AI3220" s="130"/>
      <c r="AN3220" s="70"/>
      <c r="AQ3220" s="153"/>
      <c r="AR3220" s="79"/>
      <c r="AS3220" s="70"/>
    </row>
    <row r="3221" spans="3:45" ht="22.5" customHeight="1" x14ac:dyDescent="0.25">
      <c r="C3221" s="247"/>
      <c r="D3221" s="70"/>
      <c r="H3221" s="87"/>
      <c r="K3221" s="90"/>
      <c r="L3221" s="79"/>
      <c r="R3221" s="90"/>
      <c r="S3221" s="79"/>
      <c r="AF3221" s="88"/>
      <c r="AH3221" s="160"/>
      <c r="AI3221" s="130"/>
      <c r="AN3221" s="70"/>
      <c r="AQ3221" s="153"/>
      <c r="AR3221" s="79"/>
      <c r="AS3221" s="70"/>
    </row>
    <row r="3222" spans="3:45" ht="22.5" customHeight="1" x14ac:dyDescent="0.25">
      <c r="C3222" s="247"/>
      <c r="D3222" s="70"/>
      <c r="H3222" s="87"/>
      <c r="K3222" s="90"/>
      <c r="L3222" s="79"/>
      <c r="R3222" s="90"/>
      <c r="S3222" s="79"/>
      <c r="AF3222" s="88"/>
      <c r="AH3222" s="160"/>
      <c r="AI3222" s="130"/>
      <c r="AN3222" s="70"/>
      <c r="AQ3222" s="153"/>
      <c r="AR3222" s="79"/>
      <c r="AS3222" s="70"/>
    </row>
    <row r="3223" spans="3:45" ht="22.5" customHeight="1" x14ac:dyDescent="0.25">
      <c r="C3223" s="247"/>
      <c r="D3223" s="70"/>
      <c r="H3223" s="87"/>
      <c r="K3223" s="90"/>
      <c r="L3223" s="79"/>
      <c r="R3223" s="90"/>
      <c r="S3223" s="79"/>
      <c r="AF3223" s="88"/>
      <c r="AH3223" s="160"/>
      <c r="AI3223" s="130"/>
      <c r="AN3223" s="70"/>
      <c r="AQ3223" s="153"/>
      <c r="AR3223" s="79"/>
      <c r="AS3223" s="70"/>
    </row>
    <row r="3224" spans="3:45" ht="22.5" customHeight="1" x14ac:dyDescent="0.25">
      <c r="C3224" s="247"/>
      <c r="D3224" s="70"/>
      <c r="H3224" s="87"/>
      <c r="K3224" s="90"/>
      <c r="L3224" s="79"/>
      <c r="R3224" s="90"/>
      <c r="S3224" s="79"/>
      <c r="AF3224" s="88"/>
      <c r="AH3224" s="160"/>
      <c r="AI3224" s="130"/>
      <c r="AN3224" s="70"/>
      <c r="AQ3224" s="153"/>
      <c r="AR3224" s="79"/>
      <c r="AS3224" s="70"/>
    </row>
    <row r="3225" spans="3:45" ht="22.5" customHeight="1" x14ac:dyDescent="0.25">
      <c r="C3225" s="247"/>
      <c r="D3225" s="70"/>
      <c r="H3225" s="87"/>
      <c r="K3225" s="90"/>
      <c r="L3225" s="79"/>
      <c r="R3225" s="90"/>
      <c r="S3225" s="79"/>
      <c r="AF3225" s="88"/>
      <c r="AH3225" s="160"/>
      <c r="AI3225" s="130"/>
      <c r="AN3225" s="70"/>
      <c r="AQ3225" s="153"/>
      <c r="AR3225" s="79"/>
      <c r="AS3225" s="70"/>
    </row>
    <row r="3226" spans="3:45" ht="22.5" customHeight="1" x14ac:dyDescent="0.25">
      <c r="C3226" s="247"/>
      <c r="D3226" s="70"/>
      <c r="H3226" s="87"/>
      <c r="K3226" s="90"/>
      <c r="L3226" s="79"/>
      <c r="R3226" s="90"/>
      <c r="S3226" s="79"/>
      <c r="AF3226" s="88"/>
      <c r="AH3226" s="160"/>
      <c r="AI3226" s="130"/>
      <c r="AN3226" s="70"/>
      <c r="AQ3226" s="153"/>
      <c r="AR3226" s="79"/>
      <c r="AS3226" s="70"/>
    </row>
    <row r="3227" spans="3:45" ht="22.5" customHeight="1" x14ac:dyDescent="0.25">
      <c r="C3227" s="247"/>
      <c r="D3227" s="70"/>
      <c r="H3227" s="87"/>
      <c r="K3227" s="90"/>
      <c r="L3227" s="79"/>
      <c r="R3227" s="90"/>
      <c r="S3227" s="79"/>
      <c r="AF3227" s="88"/>
      <c r="AH3227" s="160"/>
      <c r="AI3227" s="130"/>
      <c r="AN3227" s="70"/>
      <c r="AQ3227" s="153"/>
      <c r="AR3227" s="79"/>
      <c r="AS3227" s="70"/>
    </row>
    <row r="3228" spans="3:45" ht="22.5" customHeight="1" x14ac:dyDescent="0.25">
      <c r="C3228" s="247"/>
      <c r="D3228" s="70"/>
      <c r="H3228" s="87"/>
      <c r="K3228" s="90"/>
      <c r="L3228" s="79"/>
      <c r="R3228" s="90"/>
      <c r="S3228" s="79"/>
      <c r="AF3228" s="88"/>
      <c r="AH3228" s="160"/>
      <c r="AI3228" s="130"/>
      <c r="AN3228" s="70"/>
      <c r="AQ3228" s="153"/>
      <c r="AR3228" s="79"/>
      <c r="AS3228" s="70"/>
    </row>
    <row r="3229" spans="3:45" ht="22.5" customHeight="1" x14ac:dyDescent="0.25">
      <c r="C3229" s="247"/>
      <c r="D3229" s="70"/>
      <c r="H3229" s="87"/>
      <c r="K3229" s="90"/>
      <c r="L3229" s="79"/>
      <c r="R3229" s="90"/>
      <c r="S3229" s="79"/>
      <c r="AF3229" s="88"/>
      <c r="AH3229" s="160"/>
      <c r="AI3229" s="130"/>
      <c r="AN3229" s="70"/>
      <c r="AQ3229" s="153"/>
      <c r="AR3229" s="79"/>
      <c r="AS3229" s="70"/>
    </row>
    <row r="3230" spans="3:45" ht="22.5" customHeight="1" x14ac:dyDescent="0.25">
      <c r="C3230" s="247"/>
      <c r="D3230" s="70"/>
      <c r="H3230" s="87"/>
      <c r="K3230" s="90"/>
      <c r="L3230" s="79"/>
      <c r="R3230" s="90"/>
      <c r="S3230" s="79"/>
      <c r="AF3230" s="88"/>
      <c r="AH3230" s="160"/>
      <c r="AI3230" s="130"/>
      <c r="AN3230" s="70"/>
      <c r="AQ3230" s="153"/>
      <c r="AR3230" s="79"/>
      <c r="AS3230" s="70"/>
    </row>
    <row r="3231" spans="3:45" ht="22.5" customHeight="1" x14ac:dyDescent="0.25">
      <c r="C3231" s="247"/>
      <c r="D3231" s="70"/>
      <c r="H3231" s="87"/>
      <c r="K3231" s="90"/>
      <c r="L3231" s="79"/>
      <c r="R3231" s="90"/>
      <c r="S3231" s="79"/>
      <c r="AF3231" s="88"/>
      <c r="AH3231" s="160"/>
      <c r="AI3231" s="130"/>
      <c r="AN3231" s="70"/>
      <c r="AQ3231" s="153"/>
      <c r="AR3231" s="79"/>
      <c r="AS3231" s="70"/>
    </row>
    <row r="3232" spans="3:45" ht="22.5" customHeight="1" x14ac:dyDescent="0.25">
      <c r="C3232" s="247"/>
      <c r="D3232" s="70"/>
      <c r="H3232" s="87"/>
      <c r="K3232" s="90"/>
      <c r="L3232" s="79"/>
      <c r="R3232" s="90"/>
      <c r="S3232" s="79"/>
      <c r="AF3232" s="88"/>
      <c r="AH3232" s="160"/>
      <c r="AI3232" s="130"/>
      <c r="AN3232" s="70"/>
      <c r="AQ3232" s="153"/>
      <c r="AR3232" s="79"/>
      <c r="AS3232" s="70"/>
    </row>
    <row r="3233" spans="3:45" ht="22.5" customHeight="1" x14ac:dyDescent="0.25">
      <c r="C3233" s="247"/>
      <c r="D3233" s="70"/>
      <c r="H3233" s="87"/>
      <c r="K3233" s="90"/>
      <c r="L3233" s="79"/>
      <c r="R3233" s="90"/>
      <c r="S3233" s="79"/>
      <c r="AF3233" s="88"/>
      <c r="AH3233" s="160"/>
      <c r="AI3233" s="130"/>
      <c r="AN3233" s="70"/>
      <c r="AQ3233" s="153"/>
      <c r="AR3233" s="79"/>
      <c r="AS3233" s="70"/>
    </row>
    <row r="3234" spans="3:45" ht="22.5" customHeight="1" x14ac:dyDescent="0.25">
      <c r="C3234" s="247"/>
      <c r="D3234" s="70"/>
      <c r="H3234" s="87"/>
      <c r="K3234" s="90"/>
      <c r="L3234" s="79"/>
      <c r="R3234" s="90"/>
      <c r="S3234" s="79"/>
      <c r="AF3234" s="88"/>
      <c r="AH3234" s="160"/>
      <c r="AI3234" s="130"/>
      <c r="AN3234" s="70"/>
      <c r="AQ3234" s="153"/>
      <c r="AR3234" s="79"/>
      <c r="AS3234" s="70"/>
    </row>
    <row r="3235" spans="3:45" ht="22.5" customHeight="1" x14ac:dyDescent="0.25">
      <c r="C3235" s="247"/>
      <c r="D3235" s="70"/>
      <c r="H3235" s="87"/>
      <c r="K3235" s="90"/>
      <c r="L3235" s="79"/>
      <c r="R3235" s="90"/>
      <c r="S3235" s="79"/>
      <c r="AF3235" s="88"/>
      <c r="AH3235" s="160"/>
      <c r="AI3235" s="130"/>
      <c r="AN3235" s="70"/>
      <c r="AQ3235" s="153"/>
      <c r="AR3235" s="79"/>
      <c r="AS3235" s="70"/>
    </row>
    <row r="3236" spans="3:45" ht="22.5" customHeight="1" x14ac:dyDescent="0.25">
      <c r="C3236" s="247"/>
      <c r="D3236" s="70"/>
      <c r="H3236" s="87"/>
      <c r="K3236" s="90"/>
      <c r="L3236" s="79"/>
      <c r="R3236" s="90"/>
      <c r="S3236" s="79"/>
      <c r="AF3236" s="88"/>
      <c r="AH3236" s="160"/>
      <c r="AI3236" s="130"/>
      <c r="AN3236" s="70"/>
      <c r="AQ3236" s="153"/>
      <c r="AR3236" s="79"/>
      <c r="AS3236" s="70"/>
    </row>
    <row r="3237" spans="3:45" ht="22.5" customHeight="1" x14ac:dyDescent="0.25">
      <c r="C3237" s="247"/>
      <c r="D3237" s="70"/>
      <c r="H3237" s="87"/>
      <c r="K3237" s="90"/>
      <c r="L3237" s="79"/>
      <c r="R3237" s="90"/>
      <c r="S3237" s="79"/>
      <c r="AF3237" s="88"/>
      <c r="AH3237" s="160"/>
      <c r="AI3237" s="130"/>
      <c r="AN3237" s="70"/>
      <c r="AQ3237" s="153"/>
      <c r="AR3237" s="79"/>
      <c r="AS3237" s="70"/>
    </row>
    <row r="3238" spans="3:45" ht="22.5" customHeight="1" x14ac:dyDescent="0.25">
      <c r="C3238" s="247"/>
      <c r="D3238" s="70"/>
      <c r="H3238" s="87"/>
      <c r="K3238" s="90"/>
      <c r="L3238" s="79"/>
      <c r="R3238" s="90"/>
      <c r="S3238" s="79"/>
      <c r="AF3238" s="88"/>
      <c r="AH3238" s="160"/>
      <c r="AI3238" s="130"/>
      <c r="AN3238" s="70"/>
      <c r="AQ3238" s="153"/>
      <c r="AR3238" s="79"/>
      <c r="AS3238" s="70"/>
    </row>
    <row r="3239" spans="3:45" ht="22.5" customHeight="1" x14ac:dyDescent="0.25">
      <c r="C3239" s="247"/>
      <c r="D3239" s="70"/>
      <c r="H3239" s="87"/>
      <c r="K3239" s="90"/>
      <c r="L3239" s="79"/>
      <c r="R3239" s="90"/>
      <c r="S3239" s="79"/>
      <c r="AF3239" s="88"/>
      <c r="AH3239" s="160"/>
      <c r="AI3239" s="130"/>
      <c r="AN3239" s="70"/>
      <c r="AQ3239" s="153"/>
      <c r="AR3239" s="79"/>
      <c r="AS3239" s="70"/>
    </row>
    <row r="3240" spans="3:45" ht="22.5" customHeight="1" x14ac:dyDescent="0.25">
      <c r="C3240" s="247"/>
      <c r="D3240" s="70"/>
      <c r="H3240" s="87"/>
      <c r="K3240" s="90"/>
      <c r="L3240" s="79"/>
      <c r="R3240" s="90"/>
      <c r="S3240" s="79"/>
      <c r="AF3240" s="88"/>
      <c r="AH3240" s="160"/>
      <c r="AI3240" s="130"/>
      <c r="AN3240" s="70"/>
      <c r="AQ3240" s="153"/>
      <c r="AR3240" s="79"/>
      <c r="AS3240" s="70"/>
    </row>
    <row r="3241" spans="3:45" ht="22.5" customHeight="1" x14ac:dyDescent="0.25">
      <c r="C3241" s="247"/>
      <c r="D3241" s="70"/>
      <c r="H3241" s="87"/>
      <c r="K3241" s="90"/>
      <c r="L3241" s="79"/>
      <c r="R3241" s="90"/>
      <c r="S3241" s="79"/>
      <c r="AF3241" s="88"/>
      <c r="AH3241" s="160"/>
      <c r="AI3241" s="130"/>
      <c r="AN3241" s="70"/>
      <c r="AQ3241" s="153"/>
      <c r="AR3241" s="79"/>
      <c r="AS3241" s="70"/>
    </row>
    <row r="3242" spans="3:45" ht="22.5" customHeight="1" x14ac:dyDescent="0.25">
      <c r="C3242" s="247"/>
      <c r="D3242" s="70"/>
      <c r="H3242" s="87"/>
      <c r="K3242" s="90"/>
      <c r="L3242" s="79"/>
      <c r="R3242" s="90"/>
      <c r="S3242" s="79"/>
      <c r="AF3242" s="88"/>
      <c r="AH3242" s="160"/>
      <c r="AI3242" s="130"/>
      <c r="AN3242" s="70"/>
      <c r="AQ3242" s="153"/>
      <c r="AR3242" s="79"/>
      <c r="AS3242" s="70"/>
    </row>
    <row r="3243" spans="3:45" ht="22.5" customHeight="1" x14ac:dyDescent="0.25">
      <c r="C3243" s="247"/>
      <c r="D3243" s="70"/>
      <c r="H3243" s="87"/>
      <c r="K3243" s="90"/>
      <c r="L3243" s="79"/>
      <c r="R3243" s="90"/>
      <c r="S3243" s="79"/>
      <c r="AF3243" s="88"/>
      <c r="AH3243" s="160"/>
      <c r="AI3243" s="130"/>
      <c r="AN3243" s="70"/>
      <c r="AQ3243" s="153"/>
      <c r="AR3243" s="79"/>
      <c r="AS3243" s="70"/>
    </row>
    <row r="3244" spans="3:45" ht="22.5" customHeight="1" x14ac:dyDescent="0.25">
      <c r="C3244" s="247"/>
      <c r="D3244" s="70"/>
      <c r="H3244" s="87"/>
      <c r="K3244" s="90"/>
      <c r="L3244" s="79"/>
      <c r="R3244" s="90"/>
      <c r="S3244" s="79"/>
      <c r="AF3244" s="88"/>
      <c r="AH3244" s="160"/>
      <c r="AI3244" s="130"/>
      <c r="AN3244" s="70"/>
      <c r="AQ3244" s="153"/>
      <c r="AR3244" s="79"/>
      <c r="AS3244" s="70"/>
    </row>
    <row r="3245" spans="3:45" ht="22.5" customHeight="1" x14ac:dyDescent="0.25">
      <c r="C3245" s="247"/>
      <c r="D3245" s="70"/>
      <c r="H3245" s="87"/>
      <c r="K3245" s="90"/>
      <c r="L3245" s="79"/>
      <c r="R3245" s="90"/>
      <c r="S3245" s="79"/>
      <c r="AF3245" s="88"/>
      <c r="AH3245" s="160"/>
      <c r="AI3245" s="130"/>
      <c r="AN3245" s="70"/>
      <c r="AQ3245" s="153"/>
      <c r="AR3245" s="79"/>
      <c r="AS3245" s="70"/>
    </row>
    <row r="3246" spans="3:45" ht="22.5" customHeight="1" x14ac:dyDescent="0.25">
      <c r="C3246" s="247"/>
      <c r="D3246" s="70"/>
      <c r="H3246" s="87"/>
      <c r="K3246" s="90"/>
      <c r="L3246" s="79"/>
      <c r="R3246" s="90"/>
      <c r="S3246" s="79"/>
      <c r="AF3246" s="88"/>
      <c r="AH3246" s="160"/>
      <c r="AI3246" s="130"/>
      <c r="AN3246" s="70"/>
      <c r="AQ3246" s="153"/>
      <c r="AR3246" s="79"/>
      <c r="AS3246" s="70"/>
    </row>
    <row r="3247" spans="3:45" ht="22.5" customHeight="1" x14ac:dyDescent="0.25">
      <c r="C3247" s="247"/>
      <c r="D3247" s="70"/>
      <c r="H3247" s="87"/>
      <c r="K3247" s="90"/>
      <c r="L3247" s="79"/>
      <c r="R3247" s="90"/>
      <c r="S3247" s="79"/>
      <c r="AF3247" s="88"/>
      <c r="AH3247" s="160"/>
      <c r="AI3247" s="130"/>
      <c r="AN3247" s="70"/>
      <c r="AQ3247" s="153"/>
      <c r="AR3247" s="79"/>
      <c r="AS3247" s="70"/>
    </row>
    <row r="3248" spans="3:45" ht="22.5" customHeight="1" x14ac:dyDescent="0.25">
      <c r="C3248" s="247"/>
      <c r="D3248" s="70"/>
      <c r="H3248" s="87"/>
      <c r="K3248" s="90"/>
      <c r="L3248" s="79"/>
      <c r="R3248" s="90"/>
      <c r="S3248" s="79"/>
      <c r="AF3248" s="88"/>
      <c r="AH3248" s="160"/>
      <c r="AI3248" s="130"/>
      <c r="AN3248" s="70"/>
      <c r="AQ3248" s="153"/>
      <c r="AR3248" s="79"/>
      <c r="AS3248" s="70"/>
    </row>
    <row r="3249" spans="3:45" ht="22.5" customHeight="1" x14ac:dyDescent="0.25">
      <c r="C3249" s="247"/>
      <c r="D3249" s="70"/>
      <c r="H3249" s="87"/>
      <c r="K3249" s="90"/>
      <c r="L3249" s="79"/>
      <c r="R3249" s="90"/>
      <c r="S3249" s="79"/>
      <c r="AF3249" s="88"/>
      <c r="AH3249" s="160"/>
      <c r="AI3249" s="130"/>
      <c r="AN3249" s="70"/>
      <c r="AQ3249" s="153"/>
      <c r="AR3249" s="79"/>
      <c r="AS3249" s="70"/>
    </row>
    <row r="3250" spans="3:45" ht="22.5" customHeight="1" x14ac:dyDescent="0.25">
      <c r="C3250" s="247"/>
      <c r="D3250" s="70"/>
      <c r="H3250" s="87"/>
      <c r="K3250" s="90"/>
      <c r="L3250" s="79"/>
      <c r="R3250" s="90"/>
      <c r="S3250" s="79"/>
      <c r="AF3250" s="88"/>
      <c r="AH3250" s="160"/>
      <c r="AI3250" s="130"/>
      <c r="AN3250" s="70"/>
      <c r="AQ3250" s="153"/>
      <c r="AR3250" s="79"/>
      <c r="AS3250" s="70"/>
    </row>
    <row r="3251" spans="3:45" ht="22.5" customHeight="1" x14ac:dyDescent="0.25">
      <c r="C3251" s="247"/>
      <c r="D3251" s="70"/>
      <c r="H3251" s="87"/>
      <c r="K3251" s="90"/>
      <c r="L3251" s="79"/>
      <c r="R3251" s="90"/>
      <c r="S3251" s="79"/>
      <c r="AF3251" s="88"/>
      <c r="AH3251" s="160"/>
      <c r="AI3251" s="130"/>
      <c r="AN3251" s="70"/>
      <c r="AQ3251" s="153"/>
      <c r="AR3251" s="79"/>
      <c r="AS3251" s="70"/>
    </row>
    <row r="3252" spans="3:45" ht="22.5" customHeight="1" x14ac:dyDescent="0.25">
      <c r="C3252" s="247"/>
      <c r="D3252" s="70"/>
      <c r="H3252" s="87"/>
      <c r="K3252" s="90"/>
      <c r="L3252" s="79"/>
      <c r="R3252" s="90"/>
      <c r="S3252" s="79"/>
      <c r="AF3252" s="88"/>
      <c r="AH3252" s="160"/>
      <c r="AI3252" s="130"/>
      <c r="AN3252" s="70"/>
      <c r="AQ3252" s="153"/>
      <c r="AR3252" s="79"/>
      <c r="AS3252" s="70"/>
    </row>
    <row r="3253" spans="3:45" ht="22.5" customHeight="1" x14ac:dyDescent="0.25">
      <c r="C3253" s="247"/>
      <c r="D3253" s="70"/>
      <c r="H3253" s="87"/>
      <c r="K3253" s="90"/>
      <c r="L3253" s="79"/>
      <c r="R3253" s="90"/>
      <c r="S3253" s="79"/>
      <c r="AF3253" s="88"/>
      <c r="AH3253" s="160"/>
      <c r="AI3253" s="130"/>
      <c r="AN3253" s="70"/>
      <c r="AQ3253" s="153"/>
      <c r="AR3253" s="79"/>
      <c r="AS3253" s="70"/>
    </row>
    <row r="3254" spans="3:45" ht="22.5" customHeight="1" x14ac:dyDescent="0.25">
      <c r="C3254" s="247"/>
      <c r="D3254" s="70"/>
      <c r="H3254" s="87"/>
      <c r="K3254" s="90"/>
      <c r="L3254" s="79"/>
      <c r="R3254" s="90"/>
      <c r="S3254" s="79"/>
      <c r="AF3254" s="88"/>
      <c r="AH3254" s="160"/>
      <c r="AI3254" s="130"/>
      <c r="AN3254" s="70"/>
      <c r="AQ3254" s="153"/>
      <c r="AR3254" s="79"/>
      <c r="AS3254" s="70"/>
    </row>
    <row r="3255" spans="3:45" ht="22.5" customHeight="1" x14ac:dyDescent="0.25">
      <c r="C3255" s="247"/>
      <c r="D3255" s="70"/>
      <c r="H3255" s="87"/>
      <c r="K3255" s="90"/>
      <c r="L3255" s="79"/>
      <c r="R3255" s="90"/>
      <c r="S3255" s="79"/>
      <c r="AF3255" s="88"/>
      <c r="AH3255" s="160"/>
      <c r="AI3255" s="130"/>
      <c r="AN3255" s="70"/>
      <c r="AQ3255" s="153"/>
      <c r="AR3255" s="79"/>
      <c r="AS3255" s="70"/>
    </row>
    <row r="3256" spans="3:45" ht="22.5" customHeight="1" x14ac:dyDescent="0.25">
      <c r="C3256" s="247"/>
      <c r="D3256" s="70"/>
      <c r="H3256" s="87"/>
      <c r="K3256" s="90"/>
      <c r="L3256" s="79"/>
      <c r="R3256" s="90"/>
      <c r="S3256" s="79"/>
      <c r="AF3256" s="88"/>
      <c r="AH3256" s="160"/>
      <c r="AI3256" s="130"/>
      <c r="AN3256" s="70"/>
      <c r="AQ3256" s="153"/>
      <c r="AR3256" s="79"/>
      <c r="AS3256" s="70"/>
    </row>
    <row r="3257" spans="3:45" ht="22.5" customHeight="1" x14ac:dyDescent="0.25">
      <c r="C3257" s="247"/>
      <c r="D3257" s="70"/>
      <c r="H3257" s="87"/>
      <c r="K3257" s="90"/>
      <c r="L3257" s="79"/>
      <c r="R3257" s="90"/>
      <c r="S3257" s="79"/>
      <c r="AF3257" s="88"/>
      <c r="AH3257" s="160"/>
      <c r="AI3257" s="130"/>
      <c r="AN3257" s="70"/>
      <c r="AQ3257" s="153"/>
      <c r="AR3257" s="79"/>
      <c r="AS3257" s="70"/>
    </row>
    <row r="3258" spans="3:45" ht="22.5" customHeight="1" x14ac:dyDescent="0.25">
      <c r="C3258" s="247"/>
      <c r="D3258" s="70"/>
      <c r="H3258" s="87"/>
      <c r="K3258" s="90"/>
      <c r="L3258" s="79"/>
      <c r="R3258" s="90"/>
      <c r="S3258" s="79"/>
      <c r="AF3258" s="88"/>
      <c r="AH3258" s="160"/>
      <c r="AI3258" s="130"/>
      <c r="AN3258" s="70"/>
      <c r="AQ3258" s="153"/>
      <c r="AR3258" s="79"/>
      <c r="AS3258" s="70"/>
    </row>
    <row r="3259" spans="3:45" ht="22.5" customHeight="1" x14ac:dyDescent="0.25">
      <c r="C3259" s="247"/>
      <c r="D3259" s="70"/>
      <c r="H3259" s="87"/>
      <c r="K3259" s="90"/>
      <c r="L3259" s="79"/>
      <c r="R3259" s="90"/>
      <c r="S3259" s="79"/>
      <c r="AF3259" s="88"/>
      <c r="AH3259" s="160"/>
      <c r="AI3259" s="130"/>
      <c r="AN3259" s="70"/>
      <c r="AQ3259" s="153"/>
      <c r="AR3259" s="79"/>
      <c r="AS3259" s="70"/>
    </row>
    <row r="3260" spans="3:45" ht="22.5" customHeight="1" x14ac:dyDescent="0.25">
      <c r="C3260" s="247"/>
      <c r="D3260" s="70"/>
      <c r="H3260" s="87"/>
      <c r="K3260" s="90"/>
      <c r="L3260" s="79"/>
      <c r="R3260" s="90"/>
      <c r="S3260" s="79"/>
      <c r="AF3260" s="88"/>
      <c r="AH3260" s="160"/>
      <c r="AI3260" s="130"/>
      <c r="AN3260" s="70"/>
      <c r="AQ3260" s="153"/>
      <c r="AR3260" s="79"/>
      <c r="AS3260" s="70"/>
    </row>
    <row r="3261" spans="3:45" ht="22.5" customHeight="1" x14ac:dyDescent="0.25">
      <c r="C3261" s="247"/>
      <c r="D3261" s="70"/>
      <c r="H3261" s="87"/>
      <c r="K3261" s="90"/>
      <c r="L3261" s="79"/>
      <c r="R3261" s="90"/>
      <c r="S3261" s="79"/>
      <c r="AF3261" s="88"/>
      <c r="AH3261" s="160"/>
      <c r="AI3261" s="130"/>
      <c r="AN3261" s="70"/>
      <c r="AQ3261" s="153"/>
      <c r="AR3261" s="79"/>
      <c r="AS3261" s="70"/>
    </row>
    <row r="3262" spans="3:45" ht="22.5" customHeight="1" x14ac:dyDescent="0.25">
      <c r="C3262" s="247"/>
      <c r="D3262" s="70"/>
      <c r="H3262" s="87"/>
      <c r="K3262" s="90"/>
      <c r="L3262" s="79"/>
      <c r="R3262" s="90"/>
      <c r="S3262" s="79"/>
      <c r="AF3262" s="88"/>
      <c r="AH3262" s="160"/>
      <c r="AI3262" s="130"/>
      <c r="AN3262" s="70"/>
      <c r="AQ3262" s="153"/>
      <c r="AR3262" s="79"/>
      <c r="AS3262" s="70"/>
    </row>
    <row r="3263" spans="3:45" ht="22.5" customHeight="1" x14ac:dyDescent="0.25">
      <c r="C3263" s="247"/>
      <c r="D3263" s="70"/>
      <c r="H3263" s="87"/>
      <c r="K3263" s="90"/>
      <c r="L3263" s="79"/>
      <c r="R3263" s="90"/>
      <c r="S3263" s="79"/>
      <c r="AF3263" s="88"/>
      <c r="AH3263" s="160"/>
      <c r="AI3263" s="130"/>
      <c r="AN3263" s="70"/>
      <c r="AQ3263" s="153"/>
      <c r="AR3263" s="79"/>
      <c r="AS3263" s="70"/>
    </row>
    <row r="3264" spans="3:45" ht="22.5" customHeight="1" x14ac:dyDescent="0.25">
      <c r="C3264" s="247"/>
      <c r="D3264" s="70"/>
      <c r="H3264" s="87"/>
      <c r="K3264" s="90"/>
      <c r="L3264" s="79"/>
      <c r="R3264" s="90"/>
      <c r="S3264" s="79"/>
      <c r="AF3264" s="88"/>
      <c r="AH3264" s="160"/>
      <c r="AI3264" s="130"/>
      <c r="AN3264" s="70"/>
      <c r="AQ3264" s="153"/>
      <c r="AR3264" s="79"/>
      <c r="AS3264" s="70"/>
    </row>
    <row r="3265" spans="3:45" ht="22.5" customHeight="1" x14ac:dyDescent="0.25">
      <c r="C3265" s="247"/>
      <c r="D3265" s="70"/>
      <c r="H3265" s="87"/>
      <c r="K3265" s="90"/>
      <c r="L3265" s="79"/>
      <c r="R3265" s="90"/>
      <c r="S3265" s="79"/>
      <c r="AF3265" s="88"/>
      <c r="AH3265" s="160"/>
      <c r="AI3265" s="130"/>
      <c r="AN3265" s="70"/>
      <c r="AQ3265" s="153"/>
      <c r="AR3265" s="79"/>
      <c r="AS3265" s="70"/>
    </row>
    <row r="3266" spans="3:45" ht="22.5" customHeight="1" x14ac:dyDescent="0.25">
      <c r="C3266" s="247"/>
      <c r="D3266" s="70"/>
      <c r="H3266" s="87"/>
      <c r="K3266" s="90"/>
      <c r="L3266" s="79"/>
      <c r="R3266" s="90"/>
      <c r="S3266" s="79"/>
      <c r="AF3266" s="88"/>
      <c r="AH3266" s="160"/>
      <c r="AI3266" s="130"/>
      <c r="AN3266" s="70"/>
      <c r="AQ3266" s="153"/>
      <c r="AR3266" s="79"/>
      <c r="AS3266" s="70"/>
    </row>
    <row r="3267" spans="3:45" ht="22.5" customHeight="1" x14ac:dyDescent="0.25">
      <c r="C3267" s="247"/>
      <c r="D3267" s="70"/>
      <c r="H3267" s="87"/>
      <c r="K3267" s="90"/>
      <c r="L3267" s="79"/>
      <c r="R3267" s="90"/>
      <c r="S3267" s="79"/>
      <c r="AF3267" s="88"/>
      <c r="AH3267" s="160"/>
      <c r="AI3267" s="130"/>
      <c r="AN3267" s="70"/>
      <c r="AQ3267" s="153"/>
      <c r="AR3267" s="79"/>
      <c r="AS3267" s="70"/>
    </row>
    <row r="3268" spans="3:45" ht="22.5" customHeight="1" x14ac:dyDescent="0.25">
      <c r="C3268" s="247"/>
      <c r="D3268" s="70"/>
      <c r="H3268" s="87"/>
      <c r="K3268" s="90"/>
      <c r="L3268" s="79"/>
      <c r="R3268" s="90"/>
      <c r="S3268" s="79"/>
      <c r="AF3268" s="88"/>
      <c r="AH3268" s="160"/>
      <c r="AI3268" s="130"/>
      <c r="AN3268" s="70"/>
      <c r="AQ3268" s="153"/>
      <c r="AR3268" s="79"/>
      <c r="AS3268" s="70"/>
    </row>
    <row r="3269" spans="3:45" ht="22.5" customHeight="1" x14ac:dyDescent="0.25">
      <c r="C3269" s="247"/>
      <c r="D3269" s="70"/>
      <c r="H3269" s="87"/>
      <c r="K3269" s="90"/>
      <c r="L3269" s="79"/>
      <c r="R3269" s="90"/>
      <c r="S3269" s="79"/>
      <c r="AF3269" s="88"/>
      <c r="AH3269" s="160"/>
      <c r="AI3269" s="130"/>
      <c r="AN3269" s="70"/>
      <c r="AQ3269" s="153"/>
      <c r="AR3269" s="79"/>
      <c r="AS3269" s="70"/>
    </row>
    <row r="3270" spans="3:45" ht="22.5" customHeight="1" x14ac:dyDescent="0.25">
      <c r="C3270" s="247"/>
      <c r="D3270" s="70"/>
      <c r="H3270" s="87"/>
      <c r="K3270" s="90"/>
      <c r="L3270" s="79"/>
      <c r="R3270" s="90"/>
      <c r="S3270" s="79"/>
      <c r="AF3270" s="88"/>
      <c r="AH3270" s="160"/>
      <c r="AI3270" s="130"/>
      <c r="AN3270" s="70"/>
      <c r="AQ3270" s="153"/>
      <c r="AR3270" s="79"/>
      <c r="AS3270" s="70"/>
    </row>
    <row r="3271" spans="3:45" ht="22.5" customHeight="1" x14ac:dyDescent="0.25">
      <c r="C3271" s="247"/>
      <c r="D3271" s="70"/>
      <c r="H3271" s="87"/>
      <c r="K3271" s="90"/>
      <c r="L3271" s="79"/>
      <c r="R3271" s="90"/>
      <c r="S3271" s="79"/>
      <c r="AF3271" s="88"/>
      <c r="AH3271" s="160"/>
      <c r="AI3271" s="130"/>
      <c r="AN3271" s="70"/>
      <c r="AQ3271" s="153"/>
      <c r="AR3271" s="79"/>
      <c r="AS3271" s="70"/>
    </row>
    <row r="3272" spans="3:45" ht="22.5" customHeight="1" x14ac:dyDescent="0.25">
      <c r="C3272" s="247"/>
      <c r="D3272" s="70"/>
      <c r="H3272" s="87"/>
      <c r="K3272" s="90"/>
      <c r="L3272" s="79"/>
      <c r="R3272" s="90"/>
      <c r="S3272" s="79"/>
      <c r="AF3272" s="88"/>
      <c r="AH3272" s="160"/>
      <c r="AI3272" s="130"/>
      <c r="AN3272" s="70"/>
      <c r="AQ3272" s="153"/>
      <c r="AR3272" s="79"/>
      <c r="AS3272" s="70"/>
    </row>
    <row r="3273" spans="3:45" ht="22.5" customHeight="1" x14ac:dyDescent="0.25">
      <c r="C3273" s="247"/>
      <c r="D3273" s="70"/>
      <c r="H3273" s="87"/>
      <c r="K3273" s="90"/>
      <c r="L3273" s="79"/>
      <c r="R3273" s="90"/>
      <c r="S3273" s="79"/>
      <c r="AF3273" s="88"/>
      <c r="AH3273" s="160"/>
      <c r="AI3273" s="130"/>
      <c r="AN3273" s="70"/>
      <c r="AQ3273" s="153"/>
      <c r="AR3273" s="79"/>
      <c r="AS3273" s="70"/>
    </row>
    <row r="3274" spans="3:45" ht="22.5" customHeight="1" x14ac:dyDescent="0.25">
      <c r="C3274" s="247"/>
      <c r="D3274" s="70"/>
      <c r="H3274" s="87"/>
      <c r="K3274" s="90"/>
      <c r="L3274" s="79"/>
      <c r="R3274" s="90"/>
      <c r="S3274" s="79"/>
      <c r="AF3274" s="88"/>
      <c r="AH3274" s="160"/>
      <c r="AI3274" s="130"/>
      <c r="AN3274" s="70"/>
      <c r="AQ3274" s="153"/>
      <c r="AR3274" s="79"/>
      <c r="AS3274" s="70"/>
    </row>
    <row r="3275" spans="3:45" ht="22.5" customHeight="1" x14ac:dyDescent="0.25">
      <c r="C3275" s="247"/>
      <c r="D3275" s="70"/>
      <c r="H3275" s="87"/>
      <c r="K3275" s="90"/>
      <c r="L3275" s="79"/>
      <c r="R3275" s="90"/>
      <c r="S3275" s="79"/>
      <c r="AF3275" s="88"/>
      <c r="AH3275" s="160"/>
      <c r="AI3275" s="130"/>
      <c r="AN3275" s="70"/>
      <c r="AQ3275" s="153"/>
      <c r="AR3275" s="79"/>
      <c r="AS3275" s="70"/>
    </row>
    <row r="3276" spans="3:45" ht="22.5" customHeight="1" x14ac:dyDescent="0.25">
      <c r="C3276" s="247"/>
      <c r="D3276" s="70"/>
      <c r="H3276" s="87"/>
      <c r="K3276" s="90"/>
      <c r="L3276" s="79"/>
      <c r="R3276" s="90"/>
      <c r="S3276" s="79"/>
      <c r="AF3276" s="88"/>
      <c r="AH3276" s="160"/>
      <c r="AI3276" s="130"/>
      <c r="AN3276" s="70"/>
      <c r="AQ3276" s="153"/>
      <c r="AR3276" s="79"/>
      <c r="AS3276" s="70"/>
    </row>
    <row r="3277" spans="3:45" ht="22.5" customHeight="1" x14ac:dyDescent="0.25">
      <c r="C3277" s="247"/>
      <c r="D3277" s="70"/>
      <c r="H3277" s="87"/>
      <c r="K3277" s="90"/>
      <c r="L3277" s="79"/>
      <c r="R3277" s="90"/>
      <c r="S3277" s="79"/>
      <c r="AF3277" s="88"/>
      <c r="AH3277" s="160"/>
      <c r="AI3277" s="130"/>
      <c r="AN3277" s="70"/>
      <c r="AQ3277" s="153"/>
      <c r="AR3277" s="79"/>
      <c r="AS3277" s="70"/>
    </row>
    <row r="3278" spans="3:45" ht="22.5" customHeight="1" x14ac:dyDescent="0.25">
      <c r="C3278" s="247"/>
      <c r="D3278" s="70"/>
      <c r="H3278" s="87"/>
      <c r="K3278" s="90"/>
      <c r="L3278" s="79"/>
      <c r="R3278" s="90"/>
      <c r="S3278" s="79"/>
      <c r="AF3278" s="88"/>
      <c r="AH3278" s="160"/>
      <c r="AI3278" s="130"/>
      <c r="AN3278" s="70"/>
      <c r="AQ3278" s="153"/>
      <c r="AR3278" s="79"/>
      <c r="AS3278" s="70"/>
    </row>
    <row r="3279" spans="3:45" ht="22.5" customHeight="1" x14ac:dyDescent="0.25">
      <c r="C3279" s="247"/>
      <c r="D3279" s="70"/>
      <c r="H3279" s="87"/>
      <c r="K3279" s="90"/>
      <c r="L3279" s="79"/>
      <c r="R3279" s="90"/>
      <c r="S3279" s="79"/>
      <c r="AF3279" s="88"/>
      <c r="AH3279" s="160"/>
      <c r="AI3279" s="130"/>
      <c r="AN3279" s="70"/>
      <c r="AQ3279" s="153"/>
      <c r="AR3279" s="79"/>
      <c r="AS3279" s="70"/>
    </row>
    <row r="3280" spans="3:45" ht="22.5" customHeight="1" x14ac:dyDescent="0.25">
      <c r="C3280" s="247"/>
      <c r="D3280" s="70"/>
      <c r="H3280" s="87"/>
      <c r="K3280" s="90"/>
      <c r="L3280" s="79"/>
      <c r="R3280" s="90"/>
      <c r="S3280" s="79"/>
      <c r="AF3280" s="88"/>
      <c r="AH3280" s="160"/>
      <c r="AI3280" s="130"/>
      <c r="AN3280" s="70"/>
      <c r="AQ3280" s="153"/>
      <c r="AR3280" s="79"/>
      <c r="AS3280" s="70"/>
    </row>
    <row r="3281" spans="3:45" ht="22.5" customHeight="1" x14ac:dyDescent="0.25">
      <c r="C3281" s="247"/>
      <c r="D3281" s="70"/>
      <c r="H3281" s="87"/>
      <c r="K3281" s="90"/>
      <c r="L3281" s="79"/>
      <c r="R3281" s="90"/>
      <c r="S3281" s="79"/>
      <c r="AF3281" s="88"/>
      <c r="AH3281" s="160"/>
      <c r="AI3281" s="130"/>
      <c r="AN3281" s="70"/>
      <c r="AQ3281" s="153"/>
      <c r="AR3281" s="79"/>
      <c r="AS3281" s="70"/>
    </row>
    <row r="3282" spans="3:45" ht="22.5" customHeight="1" x14ac:dyDescent="0.25">
      <c r="C3282" s="247"/>
      <c r="D3282" s="70"/>
      <c r="H3282" s="87"/>
      <c r="K3282" s="90"/>
      <c r="L3282" s="79"/>
      <c r="R3282" s="90"/>
      <c r="S3282" s="79"/>
      <c r="AF3282" s="88"/>
      <c r="AH3282" s="160"/>
      <c r="AI3282" s="130"/>
      <c r="AN3282" s="70"/>
      <c r="AQ3282" s="153"/>
      <c r="AR3282" s="79"/>
      <c r="AS3282" s="70"/>
    </row>
    <row r="3283" spans="3:45" ht="22.5" customHeight="1" x14ac:dyDescent="0.25">
      <c r="C3283" s="247"/>
      <c r="D3283" s="70"/>
      <c r="H3283" s="87"/>
      <c r="K3283" s="90"/>
      <c r="L3283" s="79"/>
      <c r="R3283" s="90"/>
      <c r="S3283" s="79"/>
      <c r="AF3283" s="88"/>
      <c r="AH3283" s="160"/>
      <c r="AI3283" s="130"/>
      <c r="AN3283" s="70"/>
      <c r="AQ3283" s="153"/>
      <c r="AR3283" s="79"/>
      <c r="AS3283" s="70"/>
    </row>
    <row r="3284" spans="3:45" ht="22.5" customHeight="1" x14ac:dyDescent="0.25">
      <c r="C3284" s="247"/>
      <c r="D3284" s="70"/>
      <c r="H3284" s="87"/>
      <c r="K3284" s="90"/>
      <c r="L3284" s="79"/>
      <c r="R3284" s="90"/>
      <c r="S3284" s="79"/>
      <c r="AF3284" s="88"/>
      <c r="AH3284" s="160"/>
      <c r="AI3284" s="130"/>
      <c r="AN3284" s="70"/>
      <c r="AQ3284" s="153"/>
      <c r="AR3284" s="79"/>
      <c r="AS3284" s="70"/>
    </row>
    <row r="3285" spans="3:45" ht="22.5" customHeight="1" x14ac:dyDescent="0.25">
      <c r="C3285" s="247"/>
      <c r="D3285" s="70"/>
      <c r="H3285" s="87"/>
      <c r="K3285" s="90"/>
      <c r="L3285" s="79"/>
      <c r="R3285" s="90"/>
      <c r="S3285" s="79"/>
      <c r="AF3285" s="88"/>
      <c r="AH3285" s="160"/>
      <c r="AI3285" s="130"/>
      <c r="AN3285" s="70"/>
      <c r="AQ3285" s="153"/>
      <c r="AR3285" s="79"/>
      <c r="AS3285" s="70"/>
    </row>
    <row r="3286" spans="3:45" ht="22.5" customHeight="1" x14ac:dyDescent="0.25">
      <c r="C3286" s="247"/>
      <c r="D3286" s="70"/>
      <c r="H3286" s="87"/>
      <c r="K3286" s="90"/>
      <c r="L3286" s="79"/>
      <c r="R3286" s="90"/>
      <c r="S3286" s="79"/>
      <c r="AF3286" s="88"/>
      <c r="AH3286" s="160"/>
      <c r="AI3286" s="130"/>
      <c r="AN3286" s="70"/>
      <c r="AQ3286" s="153"/>
      <c r="AR3286" s="79"/>
      <c r="AS3286" s="70"/>
    </row>
    <row r="3287" spans="3:45" ht="22.5" customHeight="1" x14ac:dyDescent="0.25">
      <c r="C3287" s="247"/>
      <c r="D3287" s="70"/>
      <c r="H3287" s="87"/>
      <c r="K3287" s="90"/>
      <c r="L3287" s="79"/>
      <c r="R3287" s="90"/>
      <c r="S3287" s="79"/>
      <c r="AF3287" s="88"/>
      <c r="AH3287" s="160"/>
      <c r="AI3287" s="130"/>
      <c r="AN3287" s="70"/>
      <c r="AQ3287" s="153"/>
      <c r="AR3287" s="79"/>
      <c r="AS3287" s="70"/>
    </row>
    <row r="3288" spans="3:45" ht="22.5" customHeight="1" x14ac:dyDescent="0.25">
      <c r="C3288" s="247"/>
      <c r="D3288" s="70"/>
      <c r="H3288" s="87"/>
      <c r="K3288" s="90"/>
      <c r="L3288" s="79"/>
      <c r="R3288" s="90"/>
      <c r="S3288" s="79"/>
      <c r="AF3288" s="88"/>
      <c r="AH3288" s="160"/>
      <c r="AI3288" s="130"/>
      <c r="AN3288" s="70"/>
      <c r="AQ3288" s="153"/>
      <c r="AR3288" s="79"/>
      <c r="AS3288" s="70"/>
    </row>
    <row r="3289" spans="3:45" ht="22.5" customHeight="1" x14ac:dyDescent="0.25">
      <c r="C3289" s="247"/>
      <c r="D3289" s="70"/>
      <c r="H3289" s="87"/>
      <c r="K3289" s="90"/>
      <c r="L3289" s="79"/>
      <c r="R3289" s="90"/>
      <c r="S3289" s="79"/>
      <c r="AF3289" s="88"/>
      <c r="AH3289" s="160"/>
      <c r="AI3289" s="130"/>
      <c r="AN3289" s="70"/>
      <c r="AQ3289" s="153"/>
      <c r="AR3289" s="79"/>
      <c r="AS3289" s="70"/>
    </row>
    <row r="3290" spans="3:45" ht="22.5" customHeight="1" x14ac:dyDescent="0.25">
      <c r="C3290" s="247"/>
      <c r="D3290" s="70"/>
      <c r="H3290" s="87"/>
      <c r="K3290" s="90"/>
      <c r="L3290" s="79"/>
      <c r="R3290" s="90"/>
      <c r="S3290" s="79"/>
      <c r="AF3290" s="88"/>
      <c r="AH3290" s="160"/>
      <c r="AI3290" s="130"/>
      <c r="AN3290" s="70"/>
      <c r="AQ3290" s="153"/>
      <c r="AR3290" s="79"/>
      <c r="AS3290" s="70"/>
    </row>
    <row r="3291" spans="3:45" ht="22.5" customHeight="1" x14ac:dyDescent="0.25">
      <c r="C3291" s="247"/>
      <c r="D3291" s="70"/>
      <c r="H3291" s="87"/>
      <c r="K3291" s="90"/>
      <c r="L3291" s="79"/>
      <c r="R3291" s="90"/>
      <c r="S3291" s="79"/>
      <c r="AF3291" s="88"/>
      <c r="AH3291" s="160"/>
      <c r="AI3291" s="130"/>
      <c r="AN3291" s="70"/>
      <c r="AQ3291" s="153"/>
      <c r="AR3291" s="79"/>
      <c r="AS3291" s="70"/>
    </row>
    <row r="3292" spans="3:45" ht="22.5" customHeight="1" x14ac:dyDescent="0.25">
      <c r="C3292" s="247"/>
      <c r="D3292" s="70"/>
      <c r="H3292" s="87"/>
      <c r="K3292" s="90"/>
      <c r="L3292" s="79"/>
      <c r="R3292" s="90"/>
      <c r="S3292" s="79"/>
      <c r="AF3292" s="88"/>
      <c r="AH3292" s="160"/>
      <c r="AI3292" s="130"/>
      <c r="AN3292" s="70"/>
      <c r="AQ3292" s="153"/>
      <c r="AR3292" s="79"/>
      <c r="AS3292" s="70"/>
    </row>
    <row r="3293" spans="3:45" ht="22.5" customHeight="1" x14ac:dyDescent="0.25">
      <c r="C3293" s="247"/>
      <c r="D3293" s="70"/>
      <c r="H3293" s="87"/>
      <c r="K3293" s="90"/>
      <c r="L3293" s="79"/>
      <c r="R3293" s="90"/>
      <c r="S3293" s="79"/>
      <c r="AF3293" s="88"/>
      <c r="AH3293" s="160"/>
      <c r="AI3293" s="130"/>
      <c r="AN3293" s="70"/>
      <c r="AQ3293" s="153"/>
      <c r="AR3293" s="79"/>
      <c r="AS3293" s="70"/>
    </row>
    <row r="3294" spans="3:45" ht="22.5" customHeight="1" x14ac:dyDescent="0.25">
      <c r="C3294" s="247"/>
      <c r="D3294" s="70"/>
      <c r="H3294" s="87"/>
      <c r="K3294" s="90"/>
      <c r="L3294" s="79"/>
      <c r="R3294" s="90"/>
      <c r="S3294" s="79"/>
      <c r="AF3294" s="88"/>
      <c r="AH3294" s="160"/>
      <c r="AI3294" s="130"/>
      <c r="AN3294" s="70"/>
      <c r="AQ3294" s="153"/>
      <c r="AR3294" s="79"/>
      <c r="AS3294" s="70"/>
    </row>
    <row r="3295" spans="3:45" ht="22.5" customHeight="1" x14ac:dyDescent="0.25">
      <c r="C3295" s="247"/>
      <c r="D3295" s="70"/>
      <c r="H3295" s="87"/>
      <c r="K3295" s="90"/>
      <c r="L3295" s="79"/>
      <c r="R3295" s="90"/>
      <c r="S3295" s="79"/>
      <c r="AF3295" s="88"/>
      <c r="AH3295" s="160"/>
      <c r="AI3295" s="130"/>
      <c r="AN3295" s="70"/>
      <c r="AQ3295" s="153"/>
      <c r="AR3295" s="79"/>
      <c r="AS3295" s="70"/>
    </row>
    <row r="3296" spans="3:45" ht="22.5" customHeight="1" x14ac:dyDescent="0.25">
      <c r="C3296" s="247"/>
      <c r="D3296" s="70"/>
      <c r="H3296" s="87"/>
      <c r="K3296" s="90"/>
      <c r="L3296" s="79"/>
      <c r="R3296" s="90"/>
      <c r="S3296" s="79"/>
      <c r="AF3296" s="88"/>
      <c r="AH3296" s="160"/>
      <c r="AI3296" s="130"/>
      <c r="AN3296" s="70"/>
      <c r="AQ3296" s="153"/>
      <c r="AR3296" s="79"/>
      <c r="AS3296" s="70"/>
    </row>
    <row r="3297" spans="3:45" ht="22.5" customHeight="1" x14ac:dyDescent="0.25">
      <c r="C3297" s="247"/>
      <c r="D3297" s="70"/>
      <c r="H3297" s="87"/>
      <c r="K3297" s="90"/>
      <c r="L3297" s="79"/>
      <c r="R3297" s="90"/>
      <c r="S3297" s="79"/>
      <c r="AF3297" s="88"/>
      <c r="AH3297" s="160"/>
      <c r="AI3297" s="130"/>
      <c r="AN3297" s="70"/>
      <c r="AQ3297" s="153"/>
      <c r="AR3297" s="79"/>
      <c r="AS3297" s="70"/>
    </row>
    <row r="3298" spans="3:45" ht="22.5" customHeight="1" x14ac:dyDescent="0.25">
      <c r="C3298" s="247"/>
      <c r="D3298" s="70"/>
      <c r="H3298" s="87"/>
      <c r="K3298" s="90"/>
      <c r="L3298" s="79"/>
      <c r="R3298" s="90"/>
      <c r="S3298" s="79"/>
      <c r="AF3298" s="88"/>
      <c r="AH3298" s="160"/>
      <c r="AI3298" s="130"/>
      <c r="AN3298" s="70"/>
      <c r="AQ3298" s="153"/>
      <c r="AR3298" s="79"/>
      <c r="AS3298" s="70"/>
    </row>
    <row r="3299" spans="3:45" ht="22.5" customHeight="1" x14ac:dyDescent="0.25">
      <c r="C3299" s="247"/>
      <c r="D3299" s="70"/>
      <c r="H3299" s="87"/>
      <c r="K3299" s="90"/>
      <c r="L3299" s="79"/>
      <c r="R3299" s="90"/>
      <c r="S3299" s="79"/>
      <c r="AF3299" s="88"/>
      <c r="AH3299" s="160"/>
      <c r="AI3299" s="130"/>
      <c r="AN3299" s="70"/>
      <c r="AQ3299" s="153"/>
      <c r="AR3299" s="79"/>
      <c r="AS3299" s="70"/>
    </row>
    <row r="3300" spans="3:45" ht="22.5" customHeight="1" x14ac:dyDescent="0.25">
      <c r="C3300" s="247"/>
      <c r="D3300" s="70"/>
      <c r="H3300" s="87"/>
      <c r="K3300" s="90"/>
      <c r="L3300" s="79"/>
      <c r="R3300" s="90"/>
      <c r="S3300" s="79"/>
      <c r="AF3300" s="88"/>
      <c r="AH3300" s="160"/>
      <c r="AI3300" s="130"/>
      <c r="AN3300" s="70"/>
      <c r="AQ3300" s="153"/>
      <c r="AR3300" s="79"/>
      <c r="AS3300" s="70"/>
    </row>
    <row r="3301" spans="3:45" ht="22.5" customHeight="1" x14ac:dyDescent="0.25">
      <c r="C3301" s="247"/>
      <c r="D3301" s="70"/>
      <c r="H3301" s="87"/>
      <c r="K3301" s="90"/>
      <c r="L3301" s="79"/>
      <c r="R3301" s="90"/>
      <c r="S3301" s="79"/>
      <c r="AF3301" s="88"/>
      <c r="AH3301" s="160"/>
      <c r="AI3301" s="130"/>
      <c r="AN3301" s="70"/>
      <c r="AQ3301" s="153"/>
      <c r="AR3301" s="79"/>
      <c r="AS3301" s="70"/>
    </row>
    <row r="3302" spans="3:45" ht="22.5" customHeight="1" x14ac:dyDescent="0.25">
      <c r="C3302" s="247"/>
      <c r="D3302" s="70"/>
      <c r="H3302" s="87"/>
      <c r="K3302" s="90"/>
      <c r="L3302" s="79"/>
      <c r="R3302" s="90"/>
      <c r="S3302" s="79"/>
      <c r="AF3302" s="88"/>
      <c r="AH3302" s="160"/>
      <c r="AI3302" s="130"/>
      <c r="AN3302" s="70"/>
      <c r="AQ3302" s="153"/>
      <c r="AR3302" s="79"/>
      <c r="AS3302" s="70"/>
    </row>
    <row r="3303" spans="3:45" ht="22.5" customHeight="1" x14ac:dyDescent="0.25">
      <c r="C3303" s="247"/>
      <c r="D3303" s="70"/>
      <c r="H3303" s="87"/>
      <c r="K3303" s="90"/>
      <c r="L3303" s="79"/>
      <c r="R3303" s="90"/>
      <c r="S3303" s="79"/>
      <c r="AF3303" s="88"/>
      <c r="AH3303" s="160"/>
      <c r="AI3303" s="130"/>
      <c r="AN3303" s="70"/>
      <c r="AQ3303" s="153"/>
      <c r="AR3303" s="79"/>
      <c r="AS3303" s="70"/>
    </row>
    <row r="3304" spans="3:45" ht="22.5" customHeight="1" x14ac:dyDescent="0.25">
      <c r="C3304" s="247"/>
      <c r="D3304" s="70"/>
      <c r="H3304" s="87"/>
      <c r="K3304" s="90"/>
      <c r="L3304" s="79"/>
      <c r="R3304" s="90"/>
      <c r="S3304" s="79"/>
      <c r="AF3304" s="88"/>
      <c r="AH3304" s="160"/>
      <c r="AI3304" s="130"/>
      <c r="AN3304" s="70"/>
      <c r="AQ3304" s="153"/>
      <c r="AR3304" s="79"/>
      <c r="AS3304" s="70"/>
    </row>
    <row r="3305" spans="3:45" ht="22.5" customHeight="1" x14ac:dyDescent="0.25">
      <c r="C3305" s="247"/>
      <c r="D3305" s="70"/>
      <c r="H3305" s="87"/>
      <c r="K3305" s="90"/>
      <c r="L3305" s="79"/>
      <c r="R3305" s="90"/>
      <c r="S3305" s="79"/>
      <c r="AF3305" s="88"/>
      <c r="AH3305" s="160"/>
      <c r="AI3305" s="130"/>
      <c r="AN3305" s="70"/>
      <c r="AQ3305" s="153"/>
      <c r="AR3305" s="79"/>
      <c r="AS3305" s="70"/>
    </row>
    <row r="3306" spans="3:45" ht="22.5" customHeight="1" x14ac:dyDescent="0.25">
      <c r="C3306" s="247"/>
      <c r="D3306" s="70"/>
      <c r="H3306" s="87"/>
      <c r="K3306" s="90"/>
      <c r="L3306" s="79"/>
      <c r="R3306" s="90"/>
      <c r="S3306" s="79"/>
      <c r="AF3306" s="88"/>
      <c r="AH3306" s="160"/>
      <c r="AI3306" s="130"/>
      <c r="AN3306" s="70"/>
      <c r="AQ3306" s="153"/>
      <c r="AR3306" s="79"/>
      <c r="AS3306" s="70"/>
    </row>
    <row r="3307" spans="3:45" ht="22.5" customHeight="1" x14ac:dyDescent="0.25">
      <c r="C3307" s="247"/>
      <c r="D3307" s="70"/>
      <c r="H3307" s="87"/>
      <c r="K3307" s="90"/>
      <c r="L3307" s="79"/>
      <c r="R3307" s="90"/>
      <c r="S3307" s="79"/>
      <c r="AF3307" s="88"/>
      <c r="AH3307" s="160"/>
      <c r="AI3307" s="130"/>
      <c r="AN3307" s="70"/>
      <c r="AQ3307" s="153"/>
      <c r="AR3307" s="79"/>
      <c r="AS3307" s="70"/>
    </row>
    <row r="3308" spans="3:45" ht="22.5" customHeight="1" x14ac:dyDescent="0.25">
      <c r="C3308" s="247"/>
      <c r="D3308" s="70"/>
      <c r="H3308" s="87"/>
      <c r="K3308" s="90"/>
      <c r="L3308" s="79"/>
      <c r="R3308" s="90"/>
      <c r="S3308" s="79"/>
      <c r="AF3308" s="88"/>
      <c r="AH3308" s="160"/>
      <c r="AI3308" s="130"/>
      <c r="AN3308" s="70"/>
      <c r="AQ3308" s="153"/>
      <c r="AR3308" s="79"/>
      <c r="AS3308" s="70"/>
    </row>
    <row r="3309" spans="3:45" ht="22.5" customHeight="1" x14ac:dyDescent="0.25">
      <c r="C3309" s="247"/>
      <c r="D3309" s="70"/>
      <c r="H3309" s="87"/>
      <c r="K3309" s="90"/>
      <c r="L3309" s="79"/>
      <c r="R3309" s="90"/>
      <c r="S3309" s="79"/>
      <c r="AF3309" s="88"/>
      <c r="AH3309" s="160"/>
      <c r="AI3309" s="130"/>
      <c r="AN3309" s="70"/>
      <c r="AQ3309" s="153"/>
      <c r="AR3309" s="79"/>
      <c r="AS3309" s="70"/>
    </row>
    <row r="3310" spans="3:45" ht="22.5" customHeight="1" x14ac:dyDescent="0.25">
      <c r="C3310" s="247"/>
      <c r="D3310" s="70"/>
      <c r="H3310" s="87"/>
      <c r="K3310" s="90"/>
      <c r="L3310" s="79"/>
      <c r="R3310" s="90"/>
      <c r="S3310" s="79"/>
      <c r="AF3310" s="88"/>
      <c r="AH3310" s="160"/>
      <c r="AI3310" s="130"/>
      <c r="AN3310" s="70"/>
      <c r="AQ3310" s="153"/>
      <c r="AR3310" s="79"/>
      <c r="AS3310" s="70"/>
    </row>
    <row r="3311" spans="3:45" ht="22.5" customHeight="1" x14ac:dyDescent="0.25">
      <c r="C3311" s="247"/>
      <c r="D3311" s="70"/>
      <c r="H3311" s="87"/>
      <c r="K3311" s="90"/>
      <c r="L3311" s="79"/>
      <c r="R3311" s="90"/>
      <c r="S3311" s="79"/>
      <c r="AF3311" s="88"/>
      <c r="AH3311" s="160"/>
      <c r="AI3311" s="130"/>
      <c r="AN3311" s="70"/>
      <c r="AQ3311" s="153"/>
      <c r="AR3311" s="79"/>
      <c r="AS3311" s="70"/>
    </row>
    <row r="3312" spans="3:45" ht="22.5" customHeight="1" x14ac:dyDescent="0.25">
      <c r="C3312" s="247"/>
      <c r="D3312" s="70"/>
      <c r="H3312" s="87"/>
      <c r="K3312" s="90"/>
      <c r="L3312" s="79"/>
      <c r="R3312" s="90"/>
      <c r="S3312" s="79"/>
      <c r="AF3312" s="88"/>
      <c r="AH3312" s="160"/>
      <c r="AI3312" s="130"/>
      <c r="AN3312" s="70"/>
      <c r="AQ3312" s="153"/>
      <c r="AR3312" s="79"/>
      <c r="AS3312" s="70"/>
    </row>
    <row r="3313" spans="3:45" ht="22.5" customHeight="1" x14ac:dyDescent="0.25">
      <c r="C3313" s="247"/>
      <c r="D3313" s="70"/>
      <c r="H3313" s="87"/>
      <c r="K3313" s="90"/>
      <c r="L3313" s="79"/>
      <c r="R3313" s="90"/>
      <c r="S3313" s="79"/>
      <c r="AF3313" s="88"/>
      <c r="AH3313" s="160"/>
      <c r="AI3313" s="130"/>
      <c r="AN3313" s="70"/>
      <c r="AQ3313" s="153"/>
      <c r="AR3313" s="79"/>
      <c r="AS3313" s="70"/>
    </row>
    <row r="3314" spans="3:45" ht="22.5" customHeight="1" x14ac:dyDescent="0.25">
      <c r="C3314" s="247"/>
      <c r="D3314" s="70"/>
      <c r="H3314" s="87"/>
      <c r="K3314" s="90"/>
      <c r="L3314" s="79"/>
      <c r="R3314" s="90"/>
      <c r="S3314" s="79"/>
      <c r="AF3314" s="88"/>
      <c r="AH3314" s="160"/>
      <c r="AI3314" s="130"/>
      <c r="AN3314" s="70"/>
      <c r="AQ3314" s="153"/>
      <c r="AR3314" s="79"/>
      <c r="AS3314" s="70"/>
    </row>
    <row r="3315" spans="3:45" ht="22.5" customHeight="1" x14ac:dyDescent="0.25">
      <c r="C3315" s="247"/>
      <c r="D3315" s="70"/>
      <c r="H3315" s="87"/>
      <c r="K3315" s="90"/>
      <c r="L3315" s="79"/>
      <c r="R3315" s="90"/>
      <c r="S3315" s="79"/>
      <c r="AF3315" s="88"/>
      <c r="AH3315" s="160"/>
      <c r="AI3315" s="130"/>
      <c r="AN3315" s="70"/>
      <c r="AQ3315" s="153"/>
      <c r="AR3315" s="79"/>
      <c r="AS3315" s="70"/>
    </row>
    <row r="3316" spans="3:45" ht="22.5" customHeight="1" x14ac:dyDescent="0.25">
      <c r="C3316" s="247"/>
      <c r="D3316" s="70"/>
      <c r="H3316" s="87"/>
      <c r="K3316" s="90"/>
      <c r="L3316" s="79"/>
      <c r="R3316" s="90"/>
      <c r="S3316" s="79"/>
      <c r="AF3316" s="88"/>
      <c r="AH3316" s="160"/>
      <c r="AI3316" s="130"/>
      <c r="AN3316" s="70"/>
      <c r="AQ3316" s="153"/>
      <c r="AR3316" s="79"/>
      <c r="AS3316" s="70"/>
    </row>
    <row r="3317" spans="3:45" ht="22.5" customHeight="1" x14ac:dyDescent="0.25">
      <c r="C3317" s="247"/>
      <c r="D3317" s="70"/>
      <c r="H3317" s="87"/>
      <c r="K3317" s="90"/>
      <c r="L3317" s="79"/>
      <c r="R3317" s="90"/>
      <c r="S3317" s="79"/>
      <c r="AF3317" s="88"/>
      <c r="AH3317" s="160"/>
      <c r="AI3317" s="130"/>
      <c r="AN3317" s="70"/>
      <c r="AQ3317" s="153"/>
      <c r="AR3317" s="79"/>
      <c r="AS3317" s="70"/>
    </row>
    <row r="3318" spans="3:45" ht="22.5" customHeight="1" x14ac:dyDescent="0.25">
      <c r="C3318" s="247"/>
      <c r="D3318" s="70"/>
      <c r="H3318" s="87"/>
      <c r="K3318" s="90"/>
      <c r="L3318" s="79"/>
      <c r="R3318" s="90"/>
      <c r="S3318" s="79"/>
      <c r="AF3318" s="88"/>
      <c r="AH3318" s="160"/>
      <c r="AI3318" s="130"/>
      <c r="AN3318" s="70"/>
      <c r="AQ3318" s="153"/>
      <c r="AR3318" s="79"/>
      <c r="AS3318" s="70"/>
    </row>
    <row r="3319" spans="3:45" ht="22.5" customHeight="1" x14ac:dyDescent="0.25">
      <c r="C3319" s="247"/>
      <c r="D3319" s="70"/>
      <c r="H3319" s="87"/>
      <c r="K3319" s="90"/>
      <c r="L3319" s="79"/>
      <c r="R3319" s="90"/>
      <c r="S3319" s="79"/>
      <c r="AF3319" s="88"/>
      <c r="AH3319" s="160"/>
      <c r="AI3319" s="130"/>
      <c r="AN3319" s="70"/>
      <c r="AQ3319" s="153"/>
      <c r="AR3319" s="79"/>
      <c r="AS3319" s="70"/>
    </row>
    <row r="3320" spans="3:45" ht="22.5" customHeight="1" x14ac:dyDescent="0.25">
      <c r="C3320" s="247"/>
      <c r="D3320" s="70"/>
      <c r="H3320" s="87"/>
      <c r="K3320" s="90"/>
      <c r="L3320" s="79"/>
      <c r="R3320" s="90"/>
      <c r="S3320" s="79"/>
      <c r="AF3320" s="88"/>
      <c r="AH3320" s="160"/>
      <c r="AI3320" s="130"/>
      <c r="AN3320" s="70"/>
      <c r="AQ3320" s="153"/>
      <c r="AR3320" s="79"/>
      <c r="AS3320" s="70"/>
    </row>
    <row r="3321" spans="3:45" ht="22.5" customHeight="1" x14ac:dyDescent="0.25">
      <c r="C3321" s="247"/>
      <c r="D3321" s="70"/>
      <c r="H3321" s="87"/>
      <c r="K3321" s="90"/>
      <c r="L3321" s="79"/>
      <c r="R3321" s="90"/>
      <c r="S3321" s="79"/>
      <c r="AF3321" s="88"/>
      <c r="AH3321" s="160"/>
      <c r="AI3321" s="130"/>
      <c r="AN3321" s="70"/>
      <c r="AQ3321" s="153"/>
      <c r="AR3321" s="79"/>
      <c r="AS3321" s="70"/>
    </row>
    <row r="3322" spans="3:45" ht="22.5" customHeight="1" x14ac:dyDescent="0.25">
      <c r="C3322" s="247"/>
      <c r="D3322" s="70"/>
      <c r="H3322" s="87"/>
      <c r="K3322" s="90"/>
      <c r="L3322" s="79"/>
      <c r="R3322" s="90"/>
      <c r="S3322" s="79"/>
      <c r="AF3322" s="88"/>
      <c r="AH3322" s="160"/>
      <c r="AI3322" s="130"/>
      <c r="AN3322" s="70"/>
      <c r="AQ3322" s="153"/>
      <c r="AR3322" s="79"/>
      <c r="AS3322" s="70"/>
    </row>
    <row r="3323" spans="3:45" ht="22.5" customHeight="1" x14ac:dyDescent="0.25">
      <c r="C3323" s="247"/>
      <c r="D3323" s="70"/>
      <c r="H3323" s="87"/>
      <c r="K3323" s="90"/>
      <c r="L3323" s="79"/>
      <c r="R3323" s="90"/>
      <c r="S3323" s="79"/>
      <c r="AF3323" s="88"/>
      <c r="AH3323" s="160"/>
      <c r="AI3323" s="130"/>
      <c r="AN3323" s="70"/>
      <c r="AQ3323" s="153"/>
      <c r="AR3323" s="79"/>
      <c r="AS3323" s="70"/>
    </row>
    <row r="3324" spans="3:45" ht="22.5" customHeight="1" x14ac:dyDescent="0.25">
      <c r="C3324" s="247"/>
      <c r="D3324" s="70"/>
      <c r="H3324" s="87"/>
      <c r="K3324" s="90"/>
      <c r="L3324" s="79"/>
      <c r="R3324" s="90"/>
      <c r="S3324" s="79"/>
      <c r="AF3324" s="88"/>
      <c r="AH3324" s="160"/>
      <c r="AI3324" s="130"/>
      <c r="AN3324" s="70"/>
      <c r="AQ3324" s="153"/>
      <c r="AR3324" s="79"/>
      <c r="AS3324" s="70"/>
    </row>
    <row r="3325" spans="3:45" ht="22.5" customHeight="1" x14ac:dyDescent="0.25">
      <c r="C3325" s="247"/>
      <c r="D3325" s="70"/>
      <c r="H3325" s="87"/>
      <c r="K3325" s="90"/>
      <c r="L3325" s="79"/>
      <c r="R3325" s="90"/>
      <c r="S3325" s="79"/>
      <c r="AF3325" s="88"/>
      <c r="AH3325" s="160"/>
      <c r="AI3325" s="130"/>
      <c r="AN3325" s="70"/>
      <c r="AQ3325" s="153"/>
      <c r="AR3325" s="79"/>
      <c r="AS3325" s="70"/>
    </row>
    <row r="3326" spans="3:45" ht="22.5" customHeight="1" x14ac:dyDescent="0.25">
      <c r="C3326" s="247"/>
      <c r="D3326" s="70"/>
      <c r="H3326" s="87"/>
      <c r="K3326" s="90"/>
      <c r="L3326" s="79"/>
      <c r="R3326" s="90"/>
      <c r="S3326" s="79"/>
      <c r="AF3326" s="88"/>
      <c r="AH3326" s="160"/>
      <c r="AI3326" s="130"/>
      <c r="AN3326" s="70"/>
      <c r="AQ3326" s="153"/>
      <c r="AR3326" s="79"/>
      <c r="AS3326" s="70"/>
    </row>
    <row r="3327" spans="3:45" ht="22.5" customHeight="1" x14ac:dyDescent="0.25">
      <c r="C3327" s="247"/>
      <c r="D3327" s="70"/>
      <c r="H3327" s="87"/>
      <c r="K3327" s="90"/>
      <c r="L3327" s="79"/>
      <c r="R3327" s="90"/>
      <c r="S3327" s="79"/>
      <c r="AF3327" s="88"/>
      <c r="AH3327" s="160"/>
      <c r="AI3327" s="130"/>
      <c r="AN3327" s="70"/>
      <c r="AQ3327" s="153"/>
      <c r="AR3327" s="79"/>
      <c r="AS3327" s="70"/>
    </row>
    <row r="3328" spans="3:45" ht="22.5" customHeight="1" x14ac:dyDescent="0.25">
      <c r="C3328" s="247"/>
      <c r="D3328" s="70"/>
      <c r="H3328" s="87"/>
      <c r="K3328" s="90"/>
      <c r="L3328" s="79"/>
      <c r="R3328" s="90"/>
      <c r="S3328" s="79"/>
      <c r="AF3328" s="88"/>
      <c r="AH3328" s="160"/>
      <c r="AI3328" s="130"/>
      <c r="AN3328" s="70"/>
      <c r="AQ3328" s="153"/>
      <c r="AR3328" s="79"/>
      <c r="AS3328" s="70"/>
    </row>
    <row r="3329" spans="3:45" ht="22.5" customHeight="1" x14ac:dyDescent="0.25">
      <c r="C3329" s="247"/>
      <c r="D3329" s="70"/>
      <c r="H3329" s="87"/>
      <c r="K3329" s="90"/>
      <c r="L3329" s="79"/>
      <c r="R3329" s="90"/>
      <c r="S3329" s="79"/>
      <c r="AF3329" s="88"/>
      <c r="AH3329" s="160"/>
      <c r="AI3329" s="130"/>
      <c r="AN3329" s="70"/>
      <c r="AQ3329" s="153"/>
      <c r="AR3329" s="79"/>
      <c r="AS3329" s="70"/>
    </row>
    <row r="3330" spans="3:45" ht="22.5" customHeight="1" x14ac:dyDescent="0.25">
      <c r="C3330" s="247"/>
      <c r="D3330" s="70"/>
      <c r="H3330" s="87"/>
      <c r="K3330" s="90"/>
      <c r="L3330" s="79"/>
      <c r="R3330" s="90"/>
      <c r="S3330" s="79"/>
      <c r="AF3330" s="88"/>
      <c r="AH3330" s="160"/>
      <c r="AI3330" s="130"/>
      <c r="AN3330" s="70"/>
      <c r="AQ3330" s="153"/>
      <c r="AR3330" s="79"/>
      <c r="AS3330" s="70"/>
    </row>
    <row r="3331" spans="3:45" ht="22.5" customHeight="1" x14ac:dyDescent="0.25">
      <c r="C3331" s="247"/>
      <c r="D3331" s="70"/>
      <c r="H3331" s="87"/>
      <c r="K3331" s="90"/>
      <c r="L3331" s="79"/>
      <c r="R3331" s="90"/>
      <c r="S3331" s="79"/>
      <c r="AF3331" s="88"/>
      <c r="AH3331" s="160"/>
      <c r="AI3331" s="130"/>
      <c r="AN3331" s="70"/>
      <c r="AQ3331" s="153"/>
      <c r="AR3331" s="79"/>
      <c r="AS3331" s="70"/>
    </row>
    <row r="3332" spans="3:45" ht="22.5" customHeight="1" x14ac:dyDescent="0.25">
      <c r="C3332" s="247"/>
      <c r="D3332" s="70"/>
      <c r="H3332" s="87"/>
      <c r="K3332" s="90"/>
      <c r="L3332" s="79"/>
      <c r="R3332" s="90"/>
      <c r="S3332" s="79"/>
      <c r="AF3332" s="88"/>
      <c r="AH3332" s="160"/>
      <c r="AI3332" s="130"/>
      <c r="AN3332" s="70"/>
      <c r="AQ3332" s="153"/>
      <c r="AR3332" s="79"/>
      <c r="AS3332" s="70"/>
    </row>
    <row r="3333" spans="3:45" ht="22.5" customHeight="1" x14ac:dyDescent="0.25">
      <c r="C3333" s="247"/>
      <c r="D3333" s="70"/>
      <c r="H3333" s="87"/>
      <c r="K3333" s="90"/>
      <c r="L3333" s="79"/>
      <c r="R3333" s="90"/>
      <c r="S3333" s="79"/>
      <c r="AF3333" s="88"/>
      <c r="AH3333" s="160"/>
      <c r="AI3333" s="130"/>
      <c r="AN3333" s="70"/>
      <c r="AQ3333" s="153"/>
      <c r="AR3333" s="79"/>
      <c r="AS3333" s="70"/>
    </row>
    <row r="3334" spans="3:45" ht="22.5" customHeight="1" x14ac:dyDescent="0.25">
      <c r="C3334" s="247"/>
      <c r="D3334" s="70"/>
      <c r="H3334" s="87"/>
      <c r="K3334" s="90"/>
      <c r="L3334" s="79"/>
      <c r="R3334" s="90"/>
      <c r="S3334" s="79"/>
      <c r="AF3334" s="88"/>
      <c r="AH3334" s="160"/>
      <c r="AI3334" s="130"/>
      <c r="AN3334" s="70"/>
      <c r="AQ3334" s="153"/>
      <c r="AR3334" s="79"/>
      <c r="AS3334" s="70"/>
    </row>
    <row r="3335" spans="3:45" ht="22.5" customHeight="1" x14ac:dyDescent="0.25">
      <c r="C3335" s="247"/>
      <c r="D3335" s="70"/>
      <c r="H3335" s="87"/>
      <c r="K3335" s="90"/>
      <c r="L3335" s="79"/>
      <c r="R3335" s="90"/>
      <c r="S3335" s="79"/>
      <c r="AF3335" s="88"/>
      <c r="AH3335" s="160"/>
      <c r="AI3335" s="130"/>
      <c r="AN3335" s="70"/>
      <c r="AQ3335" s="153"/>
      <c r="AR3335" s="79"/>
      <c r="AS3335" s="70"/>
    </row>
    <row r="3336" spans="3:45" ht="22.5" customHeight="1" x14ac:dyDescent="0.25">
      <c r="C3336" s="247"/>
      <c r="D3336" s="70"/>
      <c r="H3336" s="87"/>
      <c r="K3336" s="90"/>
      <c r="L3336" s="79"/>
      <c r="R3336" s="90"/>
      <c r="S3336" s="79"/>
      <c r="AF3336" s="88"/>
      <c r="AH3336" s="160"/>
      <c r="AI3336" s="130"/>
      <c r="AN3336" s="70"/>
      <c r="AQ3336" s="153"/>
      <c r="AR3336" s="79"/>
      <c r="AS3336" s="70"/>
    </row>
    <row r="3337" spans="3:45" ht="22.5" customHeight="1" x14ac:dyDescent="0.25">
      <c r="C3337" s="247"/>
      <c r="D3337" s="70"/>
      <c r="H3337" s="87"/>
      <c r="K3337" s="90"/>
      <c r="L3337" s="79"/>
      <c r="R3337" s="90"/>
      <c r="S3337" s="79"/>
      <c r="AF3337" s="88"/>
      <c r="AH3337" s="160"/>
      <c r="AI3337" s="130"/>
      <c r="AN3337" s="70"/>
      <c r="AQ3337" s="153"/>
      <c r="AR3337" s="79"/>
      <c r="AS3337" s="70"/>
    </row>
    <row r="3338" spans="3:45" ht="22.5" customHeight="1" x14ac:dyDescent="0.25">
      <c r="C3338" s="247"/>
      <c r="D3338" s="70"/>
      <c r="H3338" s="87"/>
      <c r="K3338" s="90"/>
      <c r="L3338" s="79"/>
      <c r="R3338" s="90"/>
      <c r="S3338" s="79"/>
      <c r="AF3338" s="88"/>
      <c r="AH3338" s="160"/>
      <c r="AI3338" s="130"/>
      <c r="AN3338" s="70"/>
      <c r="AQ3338" s="153"/>
      <c r="AR3338" s="79"/>
      <c r="AS3338" s="70"/>
    </row>
    <row r="3339" spans="3:45" ht="22.5" customHeight="1" x14ac:dyDescent="0.25">
      <c r="C3339" s="247"/>
      <c r="D3339" s="70"/>
      <c r="H3339" s="87"/>
      <c r="K3339" s="90"/>
      <c r="L3339" s="79"/>
      <c r="R3339" s="90"/>
      <c r="S3339" s="79"/>
      <c r="AF3339" s="88"/>
      <c r="AH3339" s="160"/>
      <c r="AI3339" s="130"/>
      <c r="AN3339" s="70"/>
      <c r="AQ3339" s="153"/>
      <c r="AR3339" s="79"/>
      <c r="AS3339" s="70"/>
    </row>
    <row r="3340" spans="3:45" ht="22.5" customHeight="1" x14ac:dyDescent="0.25">
      <c r="C3340" s="247"/>
      <c r="D3340" s="70"/>
      <c r="H3340" s="87"/>
      <c r="K3340" s="90"/>
      <c r="L3340" s="79"/>
      <c r="R3340" s="90"/>
      <c r="S3340" s="79"/>
      <c r="AF3340" s="88"/>
      <c r="AH3340" s="160"/>
      <c r="AI3340" s="130"/>
      <c r="AN3340" s="70"/>
      <c r="AQ3340" s="153"/>
      <c r="AR3340" s="79"/>
      <c r="AS3340" s="70"/>
    </row>
    <row r="3341" spans="3:45" ht="22.5" customHeight="1" x14ac:dyDescent="0.25">
      <c r="C3341" s="247"/>
      <c r="D3341" s="70"/>
      <c r="H3341" s="87"/>
      <c r="K3341" s="90"/>
      <c r="L3341" s="79"/>
      <c r="R3341" s="90"/>
      <c r="S3341" s="79"/>
      <c r="AF3341" s="88"/>
      <c r="AH3341" s="160"/>
      <c r="AI3341" s="130"/>
      <c r="AN3341" s="70"/>
      <c r="AQ3341" s="153"/>
      <c r="AR3341" s="79"/>
      <c r="AS3341" s="70"/>
    </row>
    <row r="3342" spans="3:45" ht="22.5" customHeight="1" x14ac:dyDescent="0.25">
      <c r="C3342" s="247"/>
      <c r="D3342" s="70"/>
      <c r="H3342" s="87"/>
      <c r="K3342" s="90"/>
      <c r="L3342" s="79"/>
      <c r="R3342" s="90"/>
      <c r="S3342" s="79"/>
      <c r="AF3342" s="88"/>
      <c r="AH3342" s="160"/>
      <c r="AI3342" s="130"/>
      <c r="AN3342" s="70"/>
      <c r="AQ3342" s="153"/>
      <c r="AR3342" s="79"/>
      <c r="AS3342" s="70"/>
    </row>
    <row r="3343" spans="3:45" ht="22.5" customHeight="1" x14ac:dyDescent="0.25">
      <c r="C3343" s="247"/>
      <c r="D3343" s="70"/>
      <c r="H3343" s="87"/>
      <c r="K3343" s="90"/>
      <c r="L3343" s="79"/>
      <c r="R3343" s="90"/>
      <c r="S3343" s="79"/>
      <c r="AF3343" s="88"/>
      <c r="AH3343" s="160"/>
      <c r="AI3343" s="130"/>
      <c r="AN3343" s="70"/>
      <c r="AQ3343" s="153"/>
      <c r="AR3343" s="79"/>
      <c r="AS3343" s="70"/>
    </row>
    <row r="3344" spans="3:45" ht="22.5" customHeight="1" x14ac:dyDescent="0.25">
      <c r="C3344" s="247"/>
      <c r="D3344" s="70"/>
      <c r="H3344" s="87"/>
      <c r="K3344" s="90"/>
      <c r="L3344" s="79"/>
      <c r="R3344" s="90"/>
      <c r="S3344" s="79"/>
      <c r="AF3344" s="88"/>
      <c r="AH3344" s="160"/>
      <c r="AI3344" s="130"/>
      <c r="AN3344" s="70"/>
      <c r="AQ3344" s="153"/>
      <c r="AR3344" s="79"/>
      <c r="AS3344" s="70"/>
    </row>
    <row r="3345" spans="3:45" ht="22.5" customHeight="1" x14ac:dyDescent="0.25">
      <c r="C3345" s="247"/>
      <c r="D3345" s="70"/>
      <c r="H3345" s="87"/>
      <c r="K3345" s="90"/>
      <c r="L3345" s="79"/>
      <c r="R3345" s="90"/>
      <c r="S3345" s="79"/>
      <c r="AF3345" s="88"/>
      <c r="AH3345" s="160"/>
      <c r="AI3345" s="130"/>
      <c r="AN3345" s="70"/>
      <c r="AQ3345" s="153"/>
      <c r="AR3345" s="79"/>
      <c r="AS3345" s="70"/>
    </row>
    <row r="3346" spans="3:45" ht="22.5" customHeight="1" x14ac:dyDescent="0.25">
      <c r="C3346" s="247"/>
      <c r="D3346" s="70"/>
      <c r="H3346" s="87"/>
      <c r="K3346" s="90"/>
      <c r="L3346" s="79"/>
      <c r="R3346" s="90"/>
      <c r="S3346" s="79"/>
      <c r="AF3346" s="88"/>
      <c r="AH3346" s="160"/>
      <c r="AI3346" s="130"/>
      <c r="AN3346" s="70"/>
      <c r="AQ3346" s="153"/>
      <c r="AR3346" s="79"/>
      <c r="AS3346" s="70"/>
    </row>
    <row r="3347" spans="3:45" ht="22.5" customHeight="1" x14ac:dyDescent="0.25">
      <c r="C3347" s="247"/>
      <c r="D3347" s="70"/>
      <c r="H3347" s="87"/>
      <c r="K3347" s="90"/>
      <c r="L3347" s="79"/>
      <c r="R3347" s="90"/>
      <c r="S3347" s="79"/>
      <c r="AF3347" s="88"/>
      <c r="AH3347" s="160"/>
      <c r="AI3347" s="130"/>
      <c r="AN3347" s="70"/>
      <c r="AQ3347" s="153"/>
      <c r="AR3347" s="79"/>
      <c r="AS3347" s="70"/>
    </row>
    <row r="3348" spans="3:45" ht="22.5" customHeight="1" x14ac:dyDescent="0.25">
      <c r="C3348" s="247"/>
      <c r="D3348" s="70"/>
      <c r="H3348" s="87"/>
      <c r="K3348" s="90"/>
      <c r="L3348" s="79"/>
      <c r="R3348" s="90"/>
      <c r="S3348" s="79"/>
      <c r="AF3348" s="88"/>
      <c r="AH3348" s="160"/>
      <c r="AI3348" s="130"/>
      <c r="AN3348" s="70"/>
      <c r="AQ3348" s="153"/>
      <c r="AR3348" s="79"/>
      <c r="AS3348" s="70"/>
    </row>
    <row r="3349" spans="3:45" ht="22.5" customHeight="1" x14ac:dyDescent="0.25">
      <c r="C3349" s="247"/>
      <c r="D3349" s="70"/>
      <c r="H3349" s="87"/>
      <c r="K3349" s="90"/>
      <c r="L3349" s="79"/>
      <c r="R3349" s="90"/>
      <c r="S3349" s="79"/>
      <c r="AF3349" s="88"/>
      <c r="AH3349" s="160"/>
      <c r="AI3349" s="130"/>
      <c r="AN3349" s="70"/>
      <c r="AQ3349" s="153"/>
      <c r="AR3349" s="79"/>
      <c r="AS3349" s="70"/>
    </row>
    <row r="3350" spans="3:45" ht="22.5" customHeight="1" x14ac:dyDescent="0.25">
      <c r="C3350" s="247"/>
      <c r="D3350" s="70"/>
      <c r="H3350" s="87"/>
      <c r="K3350" s="90"/>
      <c r="L3350" s="79"/>
      <c r="R3350" s="90"/>
      <c r="S3350" s="79"/>
      <c r="AF3350" s="88"/>
      <c r="AH3350" s="160"/>
      <c r="AI3350" s="130"/>
      <c r="AN3350" s="70"/>
      <c r="AQ3350" s="153"/>
      <c r="AR3350" s="79"/>
      <c r="AS3350" s="70"/>
    </row>
    <row r="3351" spans="3:45" ht="22.5" customHeight="1" x14ac:dyDescent="0.25">
      <c r="C3351" s="247"/>
      <c r="D3351" s="70"/>
      <c r="H3351" s="87"/>
      <c r="K3351" s="90"/>
      <c r="L3351" s="79"/>
      <c r="R3351" s="90"/>
      <c r="S3351" s="79"/>
      <c r="AF3351" s="88"/>
      <c r="AH3351" s="160"/>
      <c r="AI3351" s="130"/>
      <c r="AN3351" s="70"/>
      <c r="AQ3351" s="153"/>
      <c r="AR3351" s="79"/>
      <c r="AS3351" s="70"/>
    </row>
    <row r="3352" spans="3:45" ht="22.5" customHeight="1" x14ac:dyDescent="0.25">
      <c r="C3352" s="247"/>
      <c r="D3352" s="70"/>
      <c r="H3352" s="87"/>
      <c r="K3352" s="90"/>
      <c r="L3352" s="79"/>
      <c r="R3352" s="90"/>
      <c r="S3352" s="79"/>
      <c r="AF3352" s="88"/>
      <c r="AH3352" s="160"/>
      <c r="AI3352" s="130"/>
      <c r="AN3352" s="70"/>
      <c r="AQ3352" s="153"/>
      <c r="AR3352" s="79"/>
      <c r="AS3352" s="70"/>
    </row>
    <row r="3353" spans="3:45" ht="22.5" customHeight="1" x14ac:dyDescent="0.25">
      <c r="C3353" s="247"/>
      <c r="D3353" s="70"/>
      <c r="H3353" s="87"/>
      <c r="K3353" s="90"/>
      <c r="L3353" s="79"/>
      <c r="R3353" s="90"/>
      <c r="S3353" s="79"/>
      <c r="AF3353" s="88"/>
      <c r="AH3353" s="160"/>
      <c r="AI3353" s="130"/>
      <c r="AN3353" s="70"/>
      <c r="AQ3353" s="153"/>
      <c r="AR3353" s="79"/>
      <c r="AS3353" s="70"/>
    </row>
    <row r="3354" spans="3:45" ht="22.5" customHeight="1" x14ac:dyDescent="0.25">
      <c r="C3354" s="247"/>
      <c r="D3354" s="70"/>
      <c r="H3354" s="87"/>
      <c r="K3354" s="90"/>
      <c r="L3354" s="79"/>
      <c r="R3354" s="90"/>
      <c r="S3354" s="79"/>
      <c r="AF3354" s="88"/>
      <c r="AH3354" s="160"/>
      <c r="AI3354" s="130"/>
      <c r="AN3354" s="70"/>
      <c r="AQ3354" s="153"/>
      <c r="AR3354" s="79"/>
      <c r="AS3354" s="70"/>
    </row>
    <row r="3355" spans="3:45" ht="22.5" customHeight="1" x14ac:dyDescent="0.25">
      <c r="C3355" s="247"/>
      <c r="D3355" s="70"/>
      <c r="H3355" s="87"/>
      <c r="K3355" s="90"/>
      <c r="L3355" s="79"/>
      <c r="R3355" s="90"/>
      <c r="S3355" s="79"/>
      <c r="AF3355" s="88"/>
      <c r="AH3355" s="160"/>
      <c r="AI3355" s="130"/>
      <c r="AN3355" s="70"/>
      <c r="AQ3355" s="153"/>
      <c r="AR3355" s="79"/>
      <c r="AS3355" s="70"/>
    </row>
    <row r="3356" spans="3:45" ht="22.5" customHeight="1" x14ac:dyDescent="0.25">
      <c r="C3356" s="247"/>
      <c r="D3356" s="70"/>
      <c r="H3356" s="87"/>
      <c r="K3356" s="90"/>
      <c r="L3356" s="79"/>
      <c r="R3356" s="90"/>
      <c r="S3356" s="79"/>
      <c r="AF3356" s="88"/>
      <c r="AH3356" s="160"/>
      <c r="AI3356" s="130"/>
      <c r="AN3356" s="70"/>
      <c r="AQ3356" s="153"/>
      <c r="AR3356" s="79"/>
      <c r="AS3356" s="70"/>
    </row>
    <row r="3357" spans="3:45" ht="22.5" customHeight="1" x14ac:dyDescent="0.25">
      <c r="C3357" s="247"/>
      <c r="D3357" s="70"/>
      <c r="H3357" s="87"/>
      <c r="K3357" s="90"/>
      <c r="L3357" s="79"/>
      <c r="R3357" s="90"/>
      <c r="S3357" s="79"/>
      <c r="AF3357" s="88"/>
      <c r="AH3357" s="160"/>
      <c r="AI3357" s="130"/>
      <c r="AN3357" s="70"/>
      <c r="AQ3357" s="153"/>
      <c r="AR3357" s="79"/>
      <c r="AS3357" s="70"/>
    </row>
    <row r="3358" spans="3:45" ht="22.5" customHeight="1" x14ac:dyDescent="0.25">
      <c r="C3358" s="247"/>
      <c r="D3358" s="70"/>
      <c r="H3358" s="87"/>
      <c r="K3358" s="90"/>
      <c r="L3358" s="79"/>
      <c r="R3358" s="90"/>
      <c r="S3358" s="79"/>
      <c r="AF3358" s="88"/>
      <c r="AH3358" s="160"/>
      <c r="AI3358" s="130"/>
      <c r="AN3358" s="70"/>
      <c r="AQ3358" s="153"/>
      <c r="AR3358" s="79"/>
      <c r="AS3358" s="70"/>
    </row>
    <row r="3359" spans="3:45" ht="22.5" customHeight="1" x14ac:dyDescent="0.25">
      <c r="C3359" s="247"/>
      <c r="D3359" s="70"/>
      <c r="H3359" s="87"/>
      <c r="K3359" s="90"/>
      <c r="L3359" s="79"/>
      <c r="R3359" s="90"/>
      <c r="S3359" s="79"/>
      <c r="AF3359" s="88"/>
      <c r="AH3359" s="160"/>
      <c r="AI3359" s="130"/>
      <c r="AN3359" s="70"/>
      <c r="AQ3359" s="153"/>
      <c r="AR3359" s="79"/>
      <c r="AS3359" s="70"/>
    </row>
    <row r="3360" spans="3:45" ht="22.5" customHeight="1" x14ac:dyDescent="0.25">
      <c r="C3360" s="247"/>
      <c r="D3360" s="70"/>
      <c r="H3360" s="87"/>
      <c r="K3360" s="90"/>
      <c r="L3360" s="79"/>
      <c r="R3360" s="90"/>
      <c r="S3360" s="79"/>
      <c r="AF3360" s="88"/>
      <c r="AH3360" s="160"/>
      <c r="AI3360" s="130"/>
      <c r="AN3360" s="70"/>
      <c r="AQ3360" s="153"/>
      <c r="AR3360" s="79"/>
      <c r="AS3360" s="70"/>
    </row>
    <row r="3361" spans="3:45" ht="22.5" customHeight="1" x14ac:dyDescent="0.25">
      <c r="C3361" s="247"/>
      <c r="D3361" s="70"/>
      <c r="H3361" s="87"/>
      <c r="K3361" s="90"/>
      <c r="L3361" s="79"/>
      <c r="R3361" s="90"/>
      <c r="S3361" s="79"/>
      <c r="AF3361" s="88"/>
      <c r="AH3361" s="160"/>
      <c r="AI3361" s="130"/>
      <c r="AN3361" s="70"/>
      <c r="AQ3361" s="153"/>
      <c r="AR3361" s="79"/>
      <c r="AS3361" s="70"/>
    </row>
    <row r="3362" spans="3:45" ht="22.5" customHeight="1" x14ac:dyDescent="0.25">
      <c r="C3362" s="247"/>
      <c r="D3362" s="70"/>
      <c r="H3362" s="87"/>
      <c r="K3362" s="90"/>
      <c r="L3362" s="79"/>
      <c r="R3362" s="90"/>
      <c r="S3362" s="79"/>
      <c r="AF3362" s="88"/>
      <c r="AH3362" s="160"/>
      <c r="AI3362" s="130"/>
      <c r="AN3362" s="70"/>
      <c r="AQ3362" s="153"/>
      <c r="AR3362" s="79"/>
      <c r="AS3362" s="70"/>
    </row>
    <row r="3363" spans="3:45" ht="22.5" customHeight="1" x14ac:dyDescent="0.25">
      <c r="C3363" s="247"/>
      <c r="D3363" s="70"/>
      <c r="H3363" s="87"/>
      <c r="K3363" s="90"/>
      <c r="L3363" s="79"/>
      <c r="R3363" s="90"/>
      <c r="S3363" s="79"/>
      <c r="AF3363" s="88"/>
      <c r="AH3363" s="160"/>
      <c r="AI3363" s="130"/>
      <c r="AN3363" s="70"/>
      <c r="AQ3363" s="153"/>
      <c r="AR3363" s="79"/>
      <c r="AS3363" s="70"/>
    </row>
    <row r="3364" spans="3:45" ht="22.5" customHeight="1" x14ac:dyDescent="0.25">
      <c r="C3364" s="247"/>
      <c r="D3364" s="70"/>
      <c r="H3364" s="87"/>
      <c r="K3364" s="90"/>
      <c r="L3364" s="79"/>
      <c r="R3364" s="90"/>
      <c r="S3364" s="79"/>
      <c r="AF3364" s="88"/>
      <c r="AH3364" s="160"/>
      <c r="AI3364" s="130"/>
      <c r="AN3364" s="70"/>
      <c r="AQ3364" s="153"/>
      <c r="AR3364" s="79"/>
      <c r="AS3364" s="70"/>
    </row>
    <row r="3365" spans="3:45" ht="22.5" customHeight="1" x14ac:dyDescent="0.25">
      <c r="C3365" s="247"/>
      <c r="D3365" s="70"/>
      <c r="H3365" s="87"/>
      <c r="K3365" s="90"/>
      <c r="L3365" s="79"/>
      <c r="R3365" s="90"/>
      <c r="S3365" s="79"/>
      <c r="AF3365" s="88"/>
      <c r="AH3365" s="160"/>
      <c r="AI3365" s="130"/>
      <c r="AN3365" s="70"/>
      <c r="AQ3365" s="153"/>
      <c r="AR3365" s="79"/>
      <c r="AS3365" s="70"/>
    </row>
    <row r="3366" spans="3:45" ht="22.5" customHeight="1" x14ac:dyDescent="0.25">
      <c r="C3366" s="247"/>
      <c r="D3366" s="70"/>
      <c r="H3366" s="87"/>
      <c r="K3366" s="90"/>
      <c r="L3366" s="79"/>
      <c r="R3366" s="90"/>
      <c r="S3366" s="79"/>
      <c r="AF3366" s="88"/>
      <c r="AH3366" s="160"/>
      <c r="AI3366" s="130"/>
      <c r="AN3366" s="70"/>
      <c r="AQ3366" s="153"/>
      <c r="AR3366" s="79"/>
      <c r="AS3366" s="70"/>
    </row>
    <row r="3367" spans="3:45" ht="22.5" customHeight="1" x14ac:dyDescent="0.25">
      <c r="C3367" s="247"/>
      <c r="D3367" s="70"/>
      <c r="H3367" s="87"/>
      <c r="K3367" s="90"/>
      <c r="L3367" s="79"/>
      <c r="R3367" s="90"/>
      <c r="S3367" s="79"/>
      <c r="AF3367" s="88"/>
      <c r="AH3367" s="160"/>
      <c r="AI3367" s="130"/>
      <c r="AN3367" s="70"/>
      <c r="AQ3367" s="153"/>
      <c r="AR3367" s="79"/>
      <c r="AS3367" s="70"/>
    </row>
    <row r="3368" spans="3:45" ht="22.5" customHeight="1" x14ac:dyDescent="0.25">
      <c r="C3368" s="247"/>
      <c r="D3368" s="70"/>
      <c r="H3368" s="87"/>
      <c r="K3368" s="90"/>
      <c r="L3368" s="79"/>
      <c r="R3368" s="90"/>
      <c r="S3368" s="79"/>
      <c r="AF3368" s="88"/>
      <c r="AH3368" s="160"/>
      <c r="AI3368" s="130"/>
      <c r="AN3368" s="70"/>
      <c r="AQ3368" s="153"/>
      <c r="AR3368" s="79"/>
      <c r="AS3368" s="70"/>
    </row>
    <row r="3369" spans="3:45" ht="22.5" customHeight="1" x14ac:dyDescent="0.25">
      <c r="C3369" s="247"/>
      <c r="D3369" s="70"/>
      <c r="H3369" s="87"/>
      <c r="K3369" s="90"/>
      <c r="L3369" s="79"/>
      <c r="R3369" s="90"/>
      <c r="S3369" s="79"/>
      <c r="AF3369" s="88"/>
      <c r="AH3369" s="160"/>
      <c r="AI3369" s="130"/>
      <c r="AN3369" s="70"/>
      <c r="AQ3369" s="153"/>
      <c r="AR3369" s="79"/>
      <c r="AS3369" s="70"/>
    </row>
    <row r="3370" spans="3:45" ht="22.5" customHeight="1" x14ac:dyDescent="0.25">
      <c r="C3370" s="247"/>
      <c r="D3370" s="70"/>
      <c r="H3370" s="87"/>
      <c r="K3370" s="90"/>
      <c r="L3370" s="79"/>
      <c r="R3370" s="90"/>
      <c r="S3370" s="79"/>
      <c r="AF3370" s="88"/>
      <c r="AH3370" s="160"/>
      <c r="AI3370" s="130"/>
      <c r="AN3370" s="70"/>
      <c r="AQ3370" s="153"/>
      <c r="AR3370" s="79"/>
      <c r="AS3370" s="70"/>
    </row>
    <row r="3371" spans="3:45" ht="22.5" customHeight="1" x14ac:dyDescent="0.25">
      <c r="C3371" s="247"/>
      <c r="D3371" s="70"/>
      <c r="H3371" s="87"/>
      <c r="K3371" s="90"/>
      <c r="L3371" s="79"/>
      <c r="R3371" s="90"/>
      <c r="S3371" s="79"/>
      <c r="AF3371" s="88"/>
      <c r="AH3371" s="160"/>
      <c r="AI3371" s="130"/>
      <c r="AN3371" s="70"/>
      <c r="AQ3371" s="153"/>
      <c r="AR3371" s="79"/>
      <c r="AS3371" s="70"/>
    </row>
    <row r="3372" spans="3:45" ht="22.5" customHeight="1" x14ac:dyDescent="0.25">
      <c r="C3372" s="247"/>
      <c r="D3372" s="70"/>
      <c r="H3372" s="87"/>
      <c r="K3372" s="90"/>
      <c r="L3372" s="79"/>
      <c r="R3372" s="90"/>
      <c r="S3372" s="79"/>
      <c r="AF3372" s="88"/>
      <c r="AH3372" s="160"/>
      <c r="AI3372" s="130"/>
      <c r="AN3372" s="70"/>
      <c r="AQ3372" s="153"/>
      <c r="AR3372" s="79"/>
      <c r="AS3372" s="70"/>
    </row>
    <row r="3373" spans="3:45" ht="22.5" customHeight="1" x14ac:dyDescent="0.25">
      <c r="C3373" s="247"/>
      <c r="D3373" s="70"/>
      <c r="H3373" s="87"/>
      <c r="K3373" s="90"/>
      <c r="L3373" s="79"/>
      <c r="R3373" s="90"/>
      <c r="S3373" s="79"/>
      <c r="AF3373" s="88"/>
      <c r="AH3373" s="160"/>
      <c r="AI3373" s="130"/>
      <c r="AN3373" s="70"/>
      <c r="AQ3373" s="153"/>
      <c r="AR3373" s="79"/>
      <c r="AS3373" s="70"/>
    </row>
    <row r="3374" spans="3:45" ht="22.5" customHeight="1" x14ac:dyDescent="0.25">
      <c r="C3374" s="247"/>
      <c r="D3374" s="70"/>
      <c r="H3374" s="87"/>
      <c r="K3374" s="90"/>
      <c r="L3374" s="79"/>
      <c r="R3374" s="90"/>
      <c r="S3374" s="79"/>
      <c r="AF3374" s="88"/>
      <c r="AH3374" s="160"/>
      <c r="AI3374" s="130"/>
      <c r="AN3374" s="70"/>
      <c r="AQ3374" s="153"/>
      <c r="AR3374" s="79"/>
      <c r="AS3374" s="70"/>
    </row>
    <row r="3375" spans="3:45" ht="22.5" customHeight="1" x14ac:dyDescent="0.25">
      <c r="C3375" s="247"/>
      <c r="D3375" s="70"/>
      <c r="H3375" s="87"/>
      <c r="K3375" s="90"/>
      <c r="L3375" s="79"/>
      <c r="R3375" s="90"/>
      <c r="S3375" s="79"/>
      <c r="AF3375" s="88"/>
      <c r="AH3375" s="160"/>
      <c r="AI3375" s="130"/>
      <c r="AN3375" s="70"/>
      <c r="AQ3375" s="153"/>
      <c r="AR3375" s="79"/>
      <c r="AS3375" s="70"/>
    </row>
    <row r="3376" spans="3:45" ht="22.5" customHeight="1" x14ac:dyDescent="0.25">
      <c r="C3376" s="247"/>
      <c r="D3376" s="70"/>
      <c r="H3376" s="87"/>
      <c r="K3376" s="90"/>
      <c r="L3376" s="79"/>
      <c r="R3376" s="90"/>
      <c r="S3376" s="79"/>
      <c r="AF3376" s="88"/>
      <c r="AH3376" s="160"/>
      <c r="AI3376" s="130"/>
      <c r="AN3376" s="70"/>
      <c r="AQ3376" s="153"/>
      <c r="AR3376" s="79"/>
      <c r="AS3376" s="70"/>
    </row>
    <row r="3377" spans="3:45" ht="22.5" customHeight="1" x14ac:dyDescent="0.25">
      <c r="C3377" s="247"/>
      <c r="D3377" s="70"/>
      <c r="H3377" s="87"/>
      <c r="K3377" s="90"/>
      <c r="L3377" s="79"/>
      <c r="R3377" s="90"/>
      <c r="S3377" s="79"/>
      <c r="AF3377" s="88"/>
      <c r="AH3377" s="160"/>
      <c r="AI3377" s="130"/>
      <c r="AN3377" s="70"/>
      <c r="AQ3377" s="153"/>
      <c r="AR3377" s="79"/>
      <c r="AS3377" s="70"/>
    </row>
    <row r="3378" spans="3:45" ht="22.5" customHeight="1" x14ac:dyDescent="0.25">
      <c r="C3378" s="247"/>
      <c r="D3378" s="70"/>
      <c r="H3378" s="87"/>
      <c r="K3378" s="90"/>
      <c r="L3378" s="79"/>
      <c r="R3378" s="90"/>
      <c r="S3378" s="79"/>
      <c r="AF3378" s="88"/>
      <c r="AH3378" s="160"/>
      <c r="AI3378" s="130"/>
      <c r="AN3378" s="70"/>
      <c r="AQ3378" s="153"/>
      <c r="AR3378" s="79"/>
      <c r="AS3378" s="70"/>
    </row>
    <row r="3379" spans="3:45" ht="22.5" customHeight="1" x14ac:dyDescent="0.25">
      <c r="C3379" s="247"/>
      <c r="D3379" s="70"/>
      <c r="H3379" s="87"/>
      <c r="K3379" s="90"/>
      <c r="L3379" s="79"/>
      <c r="R3379" s="90"/>
      <c r="S3379" s="79"/>
      <c r="AF3379" s="88"/>
      <c r="AH3379" s="160"/>
      <c r="AI3379" s="130"/>
      <c r="AN3379" s="70"/>
      <c r="AQ3379" s="153"/>
      <c r="AR3379" s="79"/>
      <c r="AS3379" s="70"/>
    </row>
    <row r="3380" spans="3:45" ht="22.5" customHeight="1" x14ac:dyDescent="0.25">
      <c r="C3380" s="247"/>
      <c r="D3380" s="70"/>
      <c r="H3380" s="87"/>
      <c r="K3380" s="90"/>
      <c r="L3380" s="79"/>
      <c r="R3380" s="90"/>
      <c r="S3380" s="79"/>
      <c r="AF3380" s="88"/>
      <c r="AH3380" s="160"/>
      <c r="AI3380" s="130"/>
      <c r="AN3380" s="70"/>
      <c r="AQ3380" s="153"/>
      <c r="AR3380" s="79"/>
      <c r="AS3380" s="70"/>
    </row>
    <row r="3381" spans="3:45" ht="22.5" customHeight="1" x14ac:dyDescent="0.25">
      <c r="C3381" s="247"/>
      <c r="D3381" s="70"/>
      <c r="H3381" s="87"/>
      <c r="K3381" s="90"/>
      <c r="L3381" s="79"/>
      <c r="R3381" s="90"/>
      <c r="S3381" s="79"/>
      <c r="AF3381" s="88"/>
      <c r="AH3381" s="160"/>
      <c r="AI3381" s="130"/>
      <c r="AN3381" s="70"/>
      <c r="AQ3381" s="153"/>
      <c r="AR3381" s="79"/>
      <c r="AS3381" s="70"/>
    </row>
    <row r="3382" spans="3:45" ht="22.5" customHeight="1" x14ac:dyDescent="0.25">
      <c r="C3382" s="247"/>
      <c r="D3382" s="70"/>
      <c r="H3382" s="87"/>
      <c r="K3382" s="90"/>
      <c r="L3382" s="79"/>
      <c r="R3382" s="90"/>
      <c r="S3382" s="79"/>
      <c r="AF3382" s="88"/>
      <c r="AH3382" s="160"/>
      <c r="AI3382" s="130"/>
      <c r="AN3382" s="70"/>
      <c r="AQ3382" s="153"/>
      <c r="AR3382" s="79"/>
      <c r="AS3382" s="70"/>
    </row>
    <row r="3383" spans="3:45" ht="22.5" customHeight="1" x14ac:dyDescent="0.25">
      <c r="C3383" s="247"/>
      <c r="D3383" s="70"/>
      <c r="H3383" s="87"/>
      <c r="K3383" s="90"/>
      <c r="L3383" s="79"/>
      <c r="R3383" s="90"/>
      <c r="S3383" s="79"/>
      <c r="AF3383" s="88"/>
      <c r="AH3383" s="160"/>
      <c r="AI3383" s="130"/>
      <c r="AN3383" s="70"/>
      <c r="AQ3383" s="153"/>
      <c r="AR3383" s="79"/>
      <c r="AS3383" s="70"/>
    </row>
    <row r="3384" spans="3:45" ht="22.5" customHeight="1" x14ac:dyDescent="0.25">
      <c r="C3384" s="247"/>
      <c r="D3384" s="70"/>
      <c r="H3384" s="87"/>
      <c r="K3384" s="90"/>
      <c r="L3384" s="79"/>
      <c r="R3384" s="90"/>
      <c r="S3384" s="79"/>
      <c r="AF3384" s="88"/>
      <c r="AH3384" s="160"/>
      <c r="AI3384" s="130"/>
      <c r="AN3384" s="70"/>
      <c r="AQ3384" s="153"/>
      <c r="AR3384" s="79"/>
      <c r="AS3384" s="70"/>
    </row>
    <row r="3385" spans="3:45" ht="22.5" customHeight="1" x14ac:dyDescent="0.25">
      <c r="C3385" s="247"/>
      <c r="D3385" s="70"/>
      <c r="H3385" s="87"/>
      <c r="K3385" s="90"/>
      <c r="L3385" s="79"/>
      <c r="R3385" s="90"/>
      <c r="S3385" s="79"/>
      <c r="AF3385" s="88"/>
      <c r="AH3385" s="160"/>
      <c r="AI3385" s="130"/>
      <c r="AN3385" s="70"/>
      <c r="AQ3385" s="153"/>
      <c r="AR3385" s="79"/>
      <c r="AS3385" s="70"/>
    </row>
    <row r="3386" spans="3:45" ht="22.5" customHeight="1" x14ac:dyDescent="0.25">
      <c r="C3386" s="247"/>
      <c r="D3386" s="70"/>
      <c r="H3386" s="87"/>
      <c r="K3386" s="90"/>
      <c r="L3386" s="79"/>
      <c r="R3386" s="90"/>
      <c r="S3386" s="79"/>
      <c r="AF3386" s="88"/>
      <c r="AH3386" s="160"/>
      <c r="AI3386" s="130"/>
      <c r="AN3386" s="70"/>
      <c r="AQ3386" s="153"/>
      <c r="AR3386" s="79"/>
      <c r="AS3386" s="70"/>
    </row>
    <row r="3387" spans="3:45" ht="22.5" customHeight="1" x14ac:dyDescent="0.25">
      <c r="C3387" s="247"/>
      <c r="D3387" s="70"/>
      <c r="H3387" s="87"/>
      <c r="K3387" s="90"/>
      <c r="L3387" s="79"/>
      <c r="R3387" s="90"/>
      <c r="S3387" s="79"/>
      <c r="AF3387" s="88"/>
      <c r="AH3387" s="160"/>
      <c r="AI3387" s="130"/>
      <c r="AN3387" s="70"/>
      <c r="AQ3387" s="153"/>
      <c r="AR3387" s="79"/>
      <c r="AS3387" s="70"/>
    </row>
    <row r="3388" spans="3:45" ht="22.5" customHeight="1" x14ac:dyDescent="0.25">
      <c r="C3388" s="247"/>
      <c r="D3388" s="70"/>
      <c r="H3388" s="87"/>
      <c r="K3388" s="90"/>
      <c r="L3388" s="79"/>
      <c r="R3388" s="90"/>
      <c r="S3388" s="79"/>
      <c r="AF3388" s="88"/>
      <c r="AH3388" s="160"/>
      <c r="AI3388" s="130"/>
      <c r="AN3388" s="70"/>
      <c r="AQ3388" s="153"/>
      <c r="AR3388" s="79"/>
      <c r="AS3388" s="70"/>
    </row>
    <row r="3389" spans="3:45" ht="22.5" customHeight="1" x14ac:dyDescent="0.25">
      <c r="C3389" s="247"/>
      <c r="D3389" s="70"/>
      <c r="H3389" s="87"/>
      <c r="K3389" s="90"/>
      <c r="L3389" s="79"/>
      <c r="R3389" s="90"/>
      <c r="S3389" s="79"/>
      <c r="AF3389" s="88"/>
      <c r="AH3389" s="160"/>
      <c r="AI3389" s="130"/>
      <c r="AN3389" s="70"/>
      <c r="AQ3389" s="153"/>
      <c r="AR3389" s="79"/>
      <c r="AS3389" s="70"/>
    </row>
    <row r="3390" spans="3:45" ht="22.5" customHeight="1" x14ac:dyDescent="0.25">
      <c r="C3390" s="247"/>
      <c r="D3390" s="70"/>
      <c r="H3390" s="87"/>
      <c r="K3390" s="90"/>
      <c r="L3390" s="79"/>
      <c r="R3390" s="90"/>
      <c r="S3390" s="79"/>
      <c r="AF3390" s="88"/>
      <c r="AH3390" s="160"/>
      <c r="AI3390" s="130"/>
      <c r="AN3390" s="70"/>
      <c r="AQ3390" s="153"/>
      <c r="AR3390" s="79"/>
      <c r="AS3390" s="70"/>
    </row>
    <row r="3391" spans="3:45" ht="22.5" customHeight="1" x14ac:dyDescent="0.25">
      <c r="C3391" s="247"/>
      <c r="D3391" s="70"/>
      <c r="H3391" s="87"/>
      <c r="K3391" s="90"/>
      <c r="L3391" s="79"/>
      <c r="R3391" s="90"/>
      <c r="S3391" s="79"/>
      <c r="AF3391" s="88"/>
      <c r="AH3391" s="160"/>
      <c r="AI3391" s="130"/>
      <c r="AN3391" s="70"/>
      <c r="AQ3391" s="153"/>
      <c r="AR3391" s="79"/>
      <c r="AS3391" s="70"/>
    </row>
    <row r="3392" spans="3:45" ht="22.5" customHeight="1" x14ac:dyDescent="0.25">
      <c r="C3392" s="247"/>
      <c r="D3392" s="70"/>
      <c r="H3392" s="87"/>
      <c r="K3392" s="90"/>
      <c r="L3392" s="79"/>
      <c r="R3392" s="90"/>
      <c r="S3392" s="79"/>
      <c r="AF3392" s="88"/>
      <c r="AH3392" s="160"/>
      <c r="AI3392" s="130"/>
      <c r="AN3392" s="70"/>
      <c r="AQ3392" s="153"/>
      <c r="AR3392" s="79"/>
      <c r="AS3392" s="70"/>
    </row>
    <row r="3393" spans="3:45" ht="22.5" customHeight="1" x14ac:dyDescent="0.25">
      <c r="C3393" s="247"/>
      <c r="D3393" s="70"/>
      <c r="H3393" s="87"/>
      <c r="K3393" s="90"/>
      <c r="L3393" s="79"/>
      <c r="R3393" s="90"/>
      <c r="S3393" s="79"/>
      <c r="AF3393" s="88"/>
      <c r="AH3393" s="160"/>
      <c r="AI3393" s="130"/>
      <c r="AN3393" s="70"/>
      <c r="AQ3393" s="153"/>
      <c r="AR3393" s="79"/>
      <c r="AS3393" s="70"/>
    </row>
    <row r="3394" spans="3:45" ht="22.5" customHeight="1" x14ac:dyDescent="0.25">
      <c r="C3394" s="247"/>
      <c r="D3394" s="70"/>
      <c r="H3394" s="87"/>
      <c r="K3394" s="90"/>
      <c r="L3394" s="79"/>
      <c r="R3394" s="90"/>
      <c r="S3394" s="79"/>
      <c r="AF3394" s="88"/>
      <c r="AH3394" s="160"/>
      <c r="AI3394" s="130"/>
      <c r="AN3394" s="70"/>
      <c r="AQ3394" s="153"/>
      <c r="AR3394" s="79"/>
      <c r="AS3394" s="70"/>
    </row>
    <row r="3395" spans="3:45" ht="22.5" customHeight="1" x14ac:dyDescent="0.25">
      <c r="C3395" s="247"/>
      <c r="D3395" s="70"/>
      <c r="H3395" s="87"/>
      <c r="K3395" s="90"/>
      <c r="L3395" s="79"/>
      <c r="R3395" s="90"/>
      <c r="S3395" s="79"/>
      <c r="AF3395" s="88"/>
      <c r="AH3395" s="160"/>
      <c r="AI3395" s="130"/>
      <c r="AN3395" s="70"/>
      <c r="AQ3395" s="153"/>
      <c r="AR3395" s="79"/>
      <c r="AS3395" s="70"/>
    </row>
    <row r="3396" spans="3:45" ht="22.5" customHeight="1" x14ac:dyDescent="0.25">
      <c r="C3396" s="247"/>
      <c r="D3396" s="70"/>
      <c r="H3396" s="87"/>
      <c r="K3396" s="90"/>
      <c r="L3396" s="79"/>
      <c r="R3396" s="90"/>
      <c r="S3396" s="79"/>
      <c r="AF3396" s="88"/>
      <c r="AH3396" s="160"/>
      <c r="AI3396" s="130"/>
      <c r="AN3396" s="70"/>
      <c r="AQ3396" s="153"/>
      <c r="AR3396" s="79"/>
      <c r="AS3396" s="70"/>
    </row>
    <row r="3397" spans="3:45" ht="22.5" customHeight="1" x14ac:dyDescent="0.25">
      <c r="C3397" s="247"/>
      <c r="D3397" s="70"/>
      <c r="H3397" s="87"/>
      <c r="K3397" s="90"/>
      <c r="L3397" s="79"/>
      <c r="R3397" s="90"/>
      <c r="S3397" s="79"/>
      <c r="AF3397" s="88"/>
      <c r="AH3397" s="160"/>
      <c r="AI3397" s="130"/>
      <c r="AN3397" s="70"/>
      <c r="AQ3397" s="153"/>
      <c r="AR3397" s="79"/>
      <c r="AS3397" s="70"/>
    </row>
    <row r="3398" spans="3:45" ht="22.5" customHeight="1" x14ac:dyDescent="0.25">
      <c r="C3398" s="247"/>
      <c r="D3398" s="70"/>
      <c r="H3398" s="87"/>
      <c r="K3398" s="90"/>
      <c r="L3398" s="79"/>
      <c r="R3398" s="90"/>
      <c r="S3398" s="79"/>
      <c r="AF3398" s="88"/>
      <c r="AH3398" s="160"/>
      <c r="AI3398" s="130"/>
      <c r="AN3398" s="70"/>
      <c r="AQ3398" s="153"/>
      <c r="AR3398" s="79"/>
      <c r="AS3398" s="70"/>
    </row>
    <row r="3399" spans="3:45" ht="22.5" customHeight="1" x14ac:dyDescent="0.25">
      <c r="C3399" s="247"/>
      <c r="D3399" s="70"/>
      <c r="H3399" s="87"/>
      <c r="K3399" s="90"/>
      <c r="L3399" s="79"/>
      <c r="R3399" s="90"/>
      <c r="S3399" s="79"/>
      <c r="AF3399" s="88"/>
      <c r="AH3399" s="160"/>
      <c r="AI3399" s="130"/>
      <c r="AN3399" s="70"/>
      <c r="AQ3399" s="153"/>
      <c r="AR3399" s="79"/>
      <c r="AS3399" s="70"/>
    </row>
    <row r="3400" spans="3:45" ht="22.5" customHeight="1" x14ac:dyDescent="0.25">
      <c r="C3400" s="247"/>
      <c r="D3400" s="70"/>
      <c r="H3400" s="87"/>
      <c r="K3400" s="90"/>
      <c r="L3400" s="79"/>
      <c r="R3400" s="90"/>
      <c r="S3400" s="79"/>
      <c r="AF3400" s="88"/>
      <c r="AH3400" s="160"/>
      <c r="AI3400" s="130"/>
      <c r="AN3400" s="70"/>
      <c r="AQ3400" s="153"/>
      <c r="AR3400" s="79"/>
      <c r="AS3400" s="70"/>
    </row>
    <row r="3401" spans="3:45" ht="22.5" customHeight="1" x14ac:dyDescent="0.25">
      <c r="C3401" s="247"/>
      <c r="D3401" s="70"/>
      <c r="H3401" s="87"/>
      <c r="K3401" s="90"/>
      <c r="L3401" s="79"/>
      <c r="R3401" s="90"/>
      <c r="S3401" s="79"/>
      <c r="AF3401" s="88"/>
      <c r="AH3401" s="160"/>
      <c r="AI3401" s="130"/>
      <c r="AN3401" s="70"/>
      <c r="AQ3401" s="153"/>
      <c r="AR3401" s="79"/>
      <c r="AS3401" s="70"/>
    </row>
    <row r="3402" spans="3:45" ht="22.5" customHeight="1" x14ac:dyDescent="0.25">
      <c r="C3402" s="247"/>
      <c r="D3402" s="70"/>
      <c r="H3402" s="87"/>
      <c r="K3402" s="90"/>
      <c r="L3402" s="79"/>
      <c r="R3402" s="90"/>
      <c r="S3402" s="79"/>
      <c r="AF3402" s="88"/>
      <c r="AH3402" s="160"/>
      <c r="AI3402" s="130"/>
      <c r="AN3402" s="70"/>
      <c r="AQ3402" s="153"/>
      <c r="AR3402" s="79"/>
      <c r="AS3402" s="70"/>
    </row>
    <row r="3403" spans="3:45" ht="22.5" customHeight="1" x14ac:dyDescent="0.25">
      <c r="C3403" s="247"/>
      <c r="D3403" s="70"/>
      <c r="H3403" s="87"/>
      <c r="K3403" s="90"/>
      <c r="L3403" s="79"/>
      <c r="R3403" s="90"/>
      <c r="S3403" s="79"/>
      <c r="AF3403" s="88"/>
      <c r="AH3403" s="160"/>
      <c r="AI3403" s="130"/>
      <c r="AN3403" s="70"/>
      <c r="AQ3403" s="153"/>
      <c r="AR3403" s="79"/>
      <c r="AS3403" s="70"/>
    </row>
    <row r="3404" spans="3:45" ht="22.5" customHeight="1" x14ac:dyDescent="0.25">
      <c r="C3404" s="247"/>
      <c r="D3404" s="70"/>
      <c r="H3404" s="87"/>
      <c r="K3404" s="90"/>
      <c r="L3404" s="79"/>
      <c r="R3404" s="90"/>
      <c r="S3404" s="79"/>
      <c r="AF3404" s="88"/>
      <c r="AH3404" s="160"/>
      <c r="AI3404" s="130"/>
      <c r="AN3404" s="70"/>
      <c r="AQ3404" s="153"/>
      <c r="AR3404" s="79"/>
      <c r="AS3404" s="70"/>
    </row>
    <row r="3405" spans="3:45" ht="22.5" customHeight="1" x14ac:dyDescent="0.25">
      <c r="C3405" s="247"/>
      <c r="D3405" s="70"/>
      <c r="H3405" s="87"/>
      <c r="K3405" s="90"/>
      <c r="L3405" s="79"/>
      <c r="R3405" s="90"/>
      <c r="S3405" s="79"/>
      <c r="AF3405" s="88"/>
      <c r="AH3405" s="160"/>
      <c r="AI3405" s="130"/>
      <c r="AN3405" s="70"/>
      <c r="AQ3405" s="153"/>
      <c r="AR3405" s="79"/>
      <c r="AS3405" s="70"/>
    </row>
    <row r="3406" spans="3:45" ht="22.5" customHeight="1" x14ac:dyDescent="0.25">
      <c r="C3406" s="247"/>
      <c r="D3406" s="70"/>
      <c r="H3406" s="87"/>
      <c r="K3406" s="90"/>
      <c r="L3406" s="79"/>
      <c r="R3406" s="90"/>
      <c r="S3406" s="79"/>
      <c r="AF3406" s="88"/>
      <c r="AH3406" s="160"/>
      <c r="AI3406" s="130"/>
      <c r="AN3406" s="70"/>
      <c r="AQ3406" s="153"/>
      <c r="AR3406" s="79"/>
      <c r="AS3406" s="70"/>
    </row>
    <row r="3407" spans="3:45" ht="22.5" customHeight="1" x14ac:dyDescent="0.25">
      <c r="C3407" s="247"/>
      <c r="D3407" s="70"/>
      <c r="H3407" s="87"/>
      <c r="K3407" s="90"/>
      <c r="L3407" s="79"/>
      <c r="R3407" s="90"/>
      <c r="S3407" s="79"/>
      <c r="AF3407" s="88"/>
      <c r="AH3407" s="160"/>
      <c r="AI3407" s="130"/>
      <c r="AN3407" s="70"/>
      <c r="AQ3407" s="153"/>
      <c r="AR3407" s="79"/>
      <c r="AS3407" s="70"/>
    </row>
    <row r="3408" spans="3:45" ht="22.5" customHeight="1" x14ac:dyDescent="0.25">
      <c r="C3408" s="247"/>
      <c r="D3408" s="70"/>
      <c r="H3408" s="87"/>
      <c r="K3408" s="90"/>
      <c r="L3408" s="79"/>
      <c r="R3408" s="90"/>
      <c r="S3408" s="79"/>
      <c r="AF3408" s="88"/>
      <c r="AH3408" s="160"/>
      <c r="AI3408" s="130"/>
      <c r="AN3408" s="70"/>
      <c r="AQ3408" s="153"/>
      <c r="AR3408" s="79"/>
      <c r="AS3408" s="70"/>
    </row>
    <row r="3409" spans="3:45" ht="22.5" customHeight="1" x14ac:dyDescent="0.25">
      <c r="C3409" s="247"/>
      <c r="D3409" s="70"/>
      <c r="H3409" s="87"/>
      <c r="K3409" s="90"/>
      <c r="L3409" s="79"/>
      <c r="R3409" s="90"/>
      <c r="S3409" s="79"/>
      <c r="AF3409" s="88"/>
      <c r="AH3409" s="160"/>
      <c r="AI3409" s="130"/>
      <c r="AN3409" s="70"/>
      <c r="AQ3409" s="153"/>
      <c r="AR3409" s="79"/>
      <c r="AS3409" s="70"/>
    </row>
    <row r="3410" spans="3:45" ht="22.5" customHeight="1" x14ac:dyDescent="0.25">
      <c r="C3410" s="247"/>
      <c r="D3410" s="70"/>
      <c r="H3410" s="87"/>
      <c r="K3410" s="90"/>
      <c r="L3410" s="79"/>
      <c r="R3410" s="90"/>
      <c r="S3410" s="79"/>
      <c r="AF3410" s="88"/>
      <c r="AH3410" s="160"/>
      <c r="AI3410" s="130"/>
      <c r="AN3410" s="70"/>
      <c r="AQ3410" s="153"/>
      <c r="AR3410" s="79"/>
      <c r="AS3410" s="70"/>
    </row>
    <row r="3411" spans="3:45" ht="22.5" customHeight="1" x14ac:dyDescent="0.25">
      <c r="C3411" s="247"/>
      <c r="D3411" s="70"/>
      <c r="H3411" s="87"/>
      <c r="K3411" s="90"/>
      <c r="L3411" s="79"/>
      <c r="R3411" s="90"/>
      <c r="S3411" s="79"/>
      <c r="AF3411" s="88"/>
      <c r="AH3411" s="160"/>
      <c r="AI3411" s="130"/>
      <c r="AN3411" s="70"/>
      <c r="AQ3411" s="153"/>
      <c r="AR3411" s="79"/>
      <c r="AS3411" s="70"/>
    </row>
    <row r="3412" spans="3:45" ht="22.5" customHeight="1" x14ac:dyDescent="0.25">
      <c r="C3412" s="247"/>
      <c r="D3412" s="70"/>
      <c r="H3412" s="87"/>
      <c r="K3412" s="90"/>
      <c r="L3412" s="79"/>
      <c r="R3412" s="90"/>
      <c r="S3412" s="79"/>
      <c r="AF3412" s="88"/>
      <c r="AH3412" s="160"/>
      <c r="AI3412" s="130"/>
      <c r="AN3412" s="70"/>
      <c r="AQ3412" s="153"/>
      <c r="AR3412" s="79"/>
      <c r="AS3412" s="70"/>
    </row>
    <row r="3413" spans="3:45" ht="22.5" customHeight="1" x14ac:dyDescent="0.25">
      <c r="C3413" s="247"/>
      <c r="D3413" s="70"/>
      <c r="H3413" s="87"/>
      <c r="K3413" s="90"/>
      <c r="L3413" s="79"/>
      <c r="R3413" s="90"/>
      <c r="S3413" s="79"/>
      <c r="AF3413" s="88"/>
      <c r="AH3413" s="160"/>
      <c r="AI3413" s="130"/>
      <c r="AN3413" s="70"/>
      <c r="AQ3413" s="153"/>
      <c r="AR3413" s="79"/>
      <c r="AS3413" s="70"/>
    </row>
    <row r="3414" spans="3:45" ht="22.5" customHeight="1" x14ac:dyDescent="0.25">
      <c r="C3414" s="247"/>
      <c r="D3414" s="70"/>
      <c r="H3414" s="87"/>
      <c r="K3414" s="90"/>
      <c r="L3414" s="79"/>
      <c r="R3414" s="90"/>
      <c r="S3414" s="79"/>
      <c r="AF3414" s="88"/>
      <c r="AH3414" s="160"/>
      <c r="AI3414" s="130"/>
      <c r="AN3414" s="70"/>
      <c r="AQ3414" s="153"/>
      <c r="AR3414" s="79"/>
      <c r="AS3414" s="70"/>
    </row>
    <row r="3415" spans="3:45" ht="22.5" customHeight="1" x14ac:dyDescent="0.25">
      <c r="C3415" s="247"/>
      <c r="D3415" s="70"/>
      <c r="H3415" s="87"/>
      <c r="K3415" s="90"/>
      <c r="L3415" s="79"/>
      <c r="R3415" s="90"/>
      <c r="S3415" s="79"/>
      <c r="AF3415" s="88"/>
      <c r="AH3415" s="160"/>
      <c r="AI3415" s="130"/>
      <c r="AN3415" s="70"/>
      <c r="AQ3415" s="153"/>
      <c r="AR3415" s="79"/>
      <c r="AS3415" s="70"/>
    </row>
    <row r="3416" spans="3:45" ht="22.5" customHeight="1" x14ac:dyDescent="0.25">
      <c r="C3416" s="247"/>
      <c r="D3416" s="70"/>
      <c r="H3416" s="87"/>
      <c r="K3416" s="90"/>
      <c r="L3416" s="79"/>
      <c r="R3416" s="90"/>
      <c r="S3416" s="79"/>
      <c r="AF3416" s="88"/>
      <c r="AH3416" s="160"/>
      <c r="AI3416" s="130"/>
      <c r="AN3416" s="70"/>
      <c r="AQ3416" s="153"/>
      <c r="AR3416" s="79"/>
      <c r="AS3416" s="70"/>
    </row>
    <row r="3417" spans="3:45" ht="22.5" customHeight="1" x14ac:dyDescent="0.25">
      <c r="C3417" s="247"/>
      <c r="D3417" s="70"/>
      <c r="H3417" s="87"/>
      <c r="K3417" s="90"/>
      <c r="L3417" s="79"/>
      <c r="R3417" s="90"/>
      <c r="S3417" s="79"/>
      <c r="AF3417" s="88"/>
      <c r="AH3417" s="160"/>
      <c r="AI3417" s="130"/>
      <c r="AN3417" s="70"/>
      <c r="AQ3417" s="153"/>
      <c r="AR3417" s="79"/>
      <c r="AS3417" s="70"/>
    </row>
    <row r="3418" spans="3:45" ht="22.5" customHeight="1" x14ac:dyDescent="0.25">
      <c r="C3418" s="247"/>
      <c r="D3418" s="70"/>
      <c r="H3418" s="87"/>
      <c r="K3418" s="90"/>
      <c r="L3418" s="79"/>
      <c r="R3418" s="90"/>
      <c r="S3418" s="79"/>
      <c r="AF3418" s="88"/>
      <c r="AH3418" s="160"/>
      <c r="AI3418" s="130"/>
      <c r="AN3418" s="70"/>
      <c r="AQ3418" s="153"/>
      <c r="AR3418" s="79"/>
      <c r="AS3418" s="70"/>
    </row>
    <row r="3419" spans="3:45" ht="22.5" customHeight="1" x14ac:dyDescent="0.25">
      <c r="C3419" s="247"/>
      <c r="D3419" s="70"/>
      <c r="H3419" s="87"/>
      <c r="K3419" s="90"/>
      <c r="L3419" s="79"/>
      <c r="R3419" s="90"/>
      <c r="S3419" s="79"/>
      <c r="AF3419" s="88"/>
      <c r="AH3419" s="160"/>
      <c r="AI3419" s="130"/>
      <c r="AN3419" s="70"/>
      <c r="AQ3419" s="153"/>
      <c r="AR3419" s="79"/>
      <c r="AS3419" s="70"/>
    </row>
    <row r="3420" spans="3:45" ht="22.5" customHeight="1" x14ac:dyDescent="0.25">
      <c r="C3420" s="247"/>
      <c r="D3420" s="70"/>
      <c r="H3420" s="87"/>
      <c r="K3420" s="90"/>
      <c r="L3420" s="79"/>
      <c r="R3420" s="90"/>
      <c r="S3420" s="79"/>
      <c r="AF3420" s="88"/>
      <c r="AH3420" s="160"/>
      <c r="AI3420" s="130"/>
      <c r="AN3420" s="70"/>
      <c r="AQ3420" s="153"/>
      <c r="AR3420" s="79"/>
      <c r="AS3420" s="70"/>
    </row>
    <row r="3421" spans="3:45" ht="22.5" customHeight="1" x14ac:dyDescent="0.25">
      <c r="C3421" s="247"/>
      <c r="D3421" s="70"/>
      <c r="H3421" s="87"/>
      <c r="K3421" s="90"/>
      <c r="L3421" s="79"/>
      <c r="R3421" s="90"/>
      <c r="S3421" s="79"/>
      <c r="AF3421" s="88"/>
      <c r="AH3421" s="160"/>
      <c r="AI3421" s="130"/>
      <c r="AN3421" s="70"/>
      <c r="AQ3421" s="153"/>
      <c r="AR3421" s="79"/>
      <c r="AS3421" s="70"/>
    </row>
    <row r="3422" spans="3:45" ht="22.5" customHeight="1" x14ac:dyDescent="0.25">
      <c r="C3422" s="247"/>
      <c r="D3422" s="70"/>
      <c r="H3422" s="87"/>
      <c r="K3422" s="90"/>
      <c r="L3422" s="79"/>
      <c r="R3422" s="90"/>
      <c r="S3422" s="79"/>
      <c r="AF3422" s="88"/>
      <c r="AH3422" s="160"/>
      <c r="AI3422" s="130"/>
      <c r="AN3422" s="70"/>
      <c r="AQ3422" s="153"/>
      <c r="AR3422" s="79"/>
      <c r="AS3422" s="70"/>
    </row>
    <row r="3423" spans="3:45" ht="22.5" customHeight="1" x14ac:dyDescent="0.25">
      <c r="C3423" s="247"/>
      <c r="D3423" s="70"/>
      <c r="H3423" s="87"/>
      <c r="K3423" s="90"/>
      <c r="L3423" s="79"/>
      <c r="R3423" s="90"/>
      <c r="S3423" s="79"/>
      <c r="AF3423" s="88"/>
      <c r="AH3423" s="160"/>
      <c r="AI3423" s="130"/>
      <c r="AN3423" s="70"/>
      <c r="AQ3423" s="153"/>
      <c r="AR3423" s="79"/>
      <c r="AS3423" s="70"/>
    </row>
    <row r="3424" spans="3:45" ht="22.5" customHeight="1" x14ac:dyDescent="0.25">
      <c r="C3424" s="247"/>
      <c r="D3424" s="70"/>
      <c r="H3424" s="87"/>
      <c r="K3424" s="90"/>
      <c r="L3424" s="79"/>
      <c r="R3424" s="90"/>
      <c r="S3424" s="79"/>
      <c r="AF3424" s="88"/>
      <c r="AH3424" s="160"/>
      <c r="AI3424" s="130"/>
      <c r="AN3424" s="70"/>
      <c r="AQ3424" s="153"/>
      <c r="AR3424" s="79"/>
      <c r="AS3424" s="70"/>
    </row>
    <row r="3425" spans="3:45" ht="22.5" customHeight="1" x14ac:dyDescent="0.25">
      <c r="C3425" s="247"/>
      <c r="D3425" s="70"/>
      <c r="H3425" s="87"/>
      <c r="K3425" s="90"/>
      <c r="L3425" s="79"/>
      <c r="R3425" s="90"/>
      <c r="S3425" s="79"/>
      <c r="AF3425" s="88"/>
      <c r="AH3425" s="160"/>
      <c r="AI3425" s="130"/>
      <c r="AN3425" s="70"/>
      <c r="AQ3425" s="153"/>
      <c r="AR3425" s="79"/>
      <c r="AS3425" s="70"/>
    </row>
    <row r="3426" spans="3:45" ht="22.5" customHeight="1" x14ac:dyDescent="0.25">
      <c r="C3426" s="247"/>
      <c r="D3426" s="70"/>
      <c r="H3426" s="87"/>
      <c r="K3426" s="90"/>
      <c r="L3426" s="79"/>
      <c r="R3426" s="90"/>
      <c r="S3426" s="79"/>
      <c r="AF3426" s="88"/>
      <c r="AH3426" s="160"/>
      <c r="AI3426" s="130"/>
      <c r="AN3426" s="70"/>
      <c r="AQ3426" s="153"/>
      <c r="AR3426" s="79"/>
      <c r="AS3426" s="70"/>
    </row>
    <row r="3427" spans="3:45" ht="22.5" customHeight="1" x14ac:dyDescent="0.25">
      <c r="C3427" s="247"/>
      <c r="D3427" s="70"/>
      <c r="H3427" s="87"/>
      <c r="K3427" s="90"/>
      <c r="L3427" s="79"/>
      <c r="R3427" s="90"/>
      <c r="S3427" s="79"/>
      <c r="AF3427" s="88"/>
      <c r="AH3427" s="160"/>
      <c r="AI3427" s="130"/>
      <c r="AN3427" s="70"/>
      <c r="AQ3427" s="153"/>
      <c r="AR3427" s="79"/>
      <c r="AS3427" s="70"/>
    </row>
    <row r="3428" spans="3:45" ht="22.5" customHeight="1" x14ac:dyDescent="0.25">
      <c r="C3428" s="247"/>
      <c r="D3428" s="70"/>
      <c r="H3428" s="87"/>
      <c r="K3428" s="90"/>
      <c r="L3428" s="79"/>
      <c r="R3428" s="90"/>
      <c r="S3428" s="79"/>
      <c r="AF3428" s="88"/>
      <c r="AH3428" s="160"/>
      <c r="AI3428" s="130"/>
      <c r="AN3428" s="70"/>
      <c r="AQ3428" s="153"/>
      <c r="AR3428" s="79"/>
      <c r="AS3428" s="70"/>
    </row>
    <row r="3429" spans="3:45" ht="22.5" customHeight="1" x14ac:dyDescent="0.25">
      <c r="C3429" s="247"/>
      <c r="D3429" s="70"/>
      <c r="H3429" s="87"/>
      <c r="K3429" s="90"/>
      <c r="L3429" s="79"/>
      <c r="R3429" s="90"/>
      <c r="S3429" s="79"/>
      <c r="AF3429" s="88"/>
      <c r="AH3429" s="160"/>
      <c r="AI3429" s="130"/>
      <c r="AN3429" s="70"/>
      <c r="AQ3429" s="153"/>
      <c r="AR3429" s="79"/>
      <c r="AS3429" s="70"/>
    </row>
    <row r="3430" spans="3:45" ht="22.5" customHeight="1" x14ac:dyDescent="0.25">
      <c r="C3430" s="247"/>
      <c r="D3430" s="70"/>
      <c r="H3430" s="87"/>
      <c r="K3430" s="90"/>
      <c r="L3430" s="79"/>
      <c r="R3430" s="90"/>
      <c r="S3430" s="79"/>
      <c r="AF3430" s="88"/>
      <c r="AH3430" s="160"/>
      <c r="AI3430" s="130"/>
      <c r="AN3430" s="70"/>
      <c r="AQ3430" s="153"/>
      <c r="AR3430" s="79"/>
      <c r="AS3430" s="70"/>
    </row>
    <row r="3431" spans="3:45" ht="22.5" customHeight="1" x14ac:dyDescent="0.25">
      <c r="C3431" s="247"/>
      <c r="D3431" s="70"/>
      <c r="H3431" s="87"/>
      <c r="K3431" s="90"/>
      <c r="L3431" s="79"/>
      <c r="R3431" s="90"/>
      <c r="S3431" s="79"/>
      <c r="AF3431" s="88"/>
      <c r="AH3431" s="160"/>
      <c r="AI3431" s="130"/>
      <c r="AN3431" s="70"/>
      <c r="AQ3431" s="153"/>
      <c r="AR3431" s="79"/>
      <c r="AS3431" s="70"/>
    </row>
    <row r="3432" spans="3:45" ht="22.5" customHeight="1" x14ac:dyDescent="0.25">
      <c r="C3432" s="247"/>
      <c r="D3432" s="70"/>
      <c r="H3432" s="87"/>
      <c r="K3432" s="90"/>
      <c r="L3432" s="79"/>
      <c r="R3432" s="90"/>
      <c r="S3432" s="79"/>
      <c r="AF3432" s="88"/>
      <c r="AH3432" s="160"/>
      <c r="AI3432" s="130"/>
      <c r="AN3432" s="70"/>
      <c r="AQ3432" s="153"/>
      <c r="AR3432" s="79"/>
      <c r="AS3432" s="70"/>
    </row>
    <row r="3433" spans="3:45" ht="22.5" customHeight="1" x14ac:dyDescent="0.25">
      <c r="C3433" s="247"/>
      <c r="D3433" s="70"/>
      <c r="H3433" s="87"/>
      <c r="K3433" s="90"/>
      <c r="L3433" s="79"/>
      <c r="R3433" s="90"/>
      <c r="S3433" s="79"/>
      <c r="AF3433" s="88"/>
      <c r="AH3433" s="160"/>
      <c r="AI3433" s="130"/>
      <c r="AN3433" s="70"/>
      <c r="AQ3433" s="153"/>
      <c r="AR3433" s="79"/>
      <c r="AS3433" s="70"/>
    </row>
    <row r="3434" spans="3:45" ht="22.5" customHeight="1" x14ac:dyDescent="0.25">
      <c r="C3434" s="247"/>
      <c r="D3434" s="70"/>
      <c r="H3434" s="87"/>
      <c r="K3434" s="90"/>
      <c r="L3434" s="79"/>
      <c r="R3434" s="90"/>
      <c r="S3434" s="79"/>
      <c r="AF3434" s="88"/>
      <c r="AH3434" s="160"/>
      <c r="AI3434" s="130"/>
      <c r="AN3434" s="70"/>
      <c r="AQ3434" s="153"/>
      <c r="AR3434" s="79"/>
      <c r="AS3434" s="70"/>
    </row>
    <row r="3435" spans="3:45" ht="22.5" customHeight="1" x14ac:dyDescent="0.25">
      <c r="C3435" s="247"/>
      <c r="D3435" s="70"/>
      <c r="H3435" s="87"/>
      <c r="K3435" s="90"/>
      <c r="L3435" s="79"/>
      <c r="R3435" s="90"/>
      <c r="S3435" s="79"/>
      <c r="AF3435" s="88"/>
      <c r="AH3435" s="160"/>
      <c r="AI3435" s="130"/>
      <c r="AN3435" s="70"/>
      <c r="AQ3435" s="153"/>
      <c r="AR3435" s="79"/>
      <c r="AS3435" s="70"/>
    </row>
    <row r="3436" spans="3:45" ht="22.5" customHeight="1" x14ac:dyDescent="0.25">
      <c r="C3436" s="247"/>
      <c r="D3436" s="70"/>
      <c r="H3436" s="87"/>
      <c r="K3436" s="90"/>
      <c r="L3436" s="79"/>
      <c r="R3436" s="90"/>
      <c r="S3436" s="79"/>
      <c r="AF3436" s="88"/>
      <c r="AH3436" s="160"/>
      <c r="AI3436" s="130"/>
      <c r="AN3436" s="70"/>
      <c r="AQ3436" s="153"/>
      <c r="AR3436" s="79"/>
      <c r="AS3436" s="70"/>
    </row>
    <row r="3437" spans="3:45" ht="22.5" customHeight="1" x14ac:dyDescent="0.25">
      <c r="C3437" s="247"/>
      <c r="D3437" s="70"/>
      <c r="H3437" s="87"/>
      <c r="K3437" s="90"/>
      <c r="L3437" s="79"/>
      <c r="R3437" s="90"/>
      <c r="S3437" s="79"/>
      <c r="AF3437" s="88"/>
      <c r="AH3437" s="160"/>
      <c r="AI3437" s="130"/>
      <c r="AN3437" s="70"/>
      <c r="AQ3437" s="153"/>
      <c r="AR3437" s="79"/>
      <c r="AS3437" s="70"/>
    </row>
    <row r="3438" spans="3:45" ht="22.5" customHeight="1" x14ac:dyDescent="0.25">
      <c r="C3438" s="247"/>
      <c r="D3438" s="70"/>
      <c r="H3438" s="87"/>
      <c r="K3438" s="90"/>
      <c r="L3438" s="79"/>
      <c r="R3438" s="90"/>
      <c r="S3438" s="79"/>
      <c r="AF3438" s="88"/>
      <c r="AH3438" s="160"/>
      <c r="AI3438" s="130"/>
      <c r="AN3438" s="70"/>
      <c r="AQ3438" s="153"/>
      <c r="AR3438" s="79"/>
      <c r="AS3438" s="70"/>
    </row>
    <row r="3439" spans="3:45" ht="22.5" customHeight="1" x14ac:dyDescent="0.25">
      <c r="C3439" s="247"/>
      <c r="D3439" s="70"/>
      <c r="H3439" s="87"/>
      <c r="K3439" s="90"/>
      <c r="L3439" s="79"/>
      <c r="R3439" s="90"/>
      <c r="S3439" s="79"/>
      <c r="AF3439" s="88"/>
      <c r="AH3439" s="160"/>
      <c r="AI3439" s="130"/>
      <c r="AN3439" s="70"/>
      <c r="AQ3439" s="153"/>
      <c r="AR3439" s="79"/>
      <c r="AS3439" s="70"/>
    </row>
    <row r="3440" spans="3:45" ht="22.5" customHeight="1" x14ac:dyDescent="0.25">
      <c r="C3440" s="247"/>
      <c r="D3440" s="70"/>
      <c r="H3440" s="87"/>
      <c r="K3440" s="90"/>
      <c r="L3440" s="79"/>
      <c r="R3440" s="90"/>
      <c r="S3440" s="79"/>
      <c r="AF3440" s="88"/>
      <c r="AH3440" s="160"/>
      <c r="AI3440" s="130"/>
      <c r="AN3440" s="70"/>
      <c r="AQ3440" s="153"/>
      <c r="AR3440" s="79"/>
      <c r="AS3440" s="70"/>
    </row>
    <row r="3441" spans="3:45" ht="22.5" customHeight="1" x14ac:dyDescent="0.25">
      <c r="C3441" s="247"/>
      <c r="D3441" s="70"/>
      <c r="H3441" s="87"/>
      <c r="K3441" s="90"/>
      <c r="L3441" s="79"/>
      <c r="R3441" s="90"/>
      <c r="S3441" s="79"/>
      <c r="AF3441" s="88"/>
      <c r="AH3441" s="160"/>
      <c r="AI3441" s="130"/>
      <c r="AN3441" s="70"/>
      <c r="AQ3441" s="153"/>
      <c r="AR3441" s="79"/>
      <c r="AS3441" s="70"/>
    </row>
    <row r="3442" spans="3:45" ht="22.5" customHeight="1" x14ac:dyDescent="0.25">
      <c r="C3442" s="247"/>
      <c r="D3442" s="70"/>
      <c r="H3442" s="87"/>
      <c r="K3442" s="90"/>
      <c r="L3442" s="79"/>
      <c r="R3442" s="90"/>
      <c r="S3442" s="79"/>
      <c r="AF3442" s="88"/>
      <c r="AH3442" s="160"/>
      <c r="AI3442" s="130"/>
      <c r="AN3442" s="70"/>
      <c r="AQ3442" s="153"/>
      <c r="AR3442" s="79"/>
      <c r="AS3442" s="70"/>
    </row>
    <row r="3443" spans="3:45" ht="22.5" customHeight="1" x14ac:dyDescent="0.25">
      <c r="C3443" s="247"/>
      <c r="D3443" s="70"/>
      <c r="H3443" s="87"/>
      <c r="K3443" s="90"/>
      <c r="L3443" s="79"/>
      <c r="R3443" s="90"/>
      <c r="S3443" s="79"/>
      <c r="AF3443" s="88"/>
      <c r="AH3443" s="160"/>
      <c r="AI3443" s="130"/>
      <c r="AN3443" s="70"/>
      <c r="AQ3443" s="153"/>
      <c r="AR3443" s="79"/>
      <c r="AS3443" s="70"/>
    </row>
    <row r="3444" spans="3:45" ht="22.5" customHeight="1" x14ac:dyDescent="0.25">
      <c r="C3444" s="247"/>
      <c r="D3444" s="70"/>
      <c r="H3444" s="87"/>
      <c r="K3444" s="90"/>
      <c r="L3444" s="79"/>
      <c r="R3444" s="90"/>
      <c r="S3444" s="79"/>
      <c r="AF3444" s="88"/>
      <c r="AH3444" s="160"/>
      <c r="AI3444" s="130"/>
      <c r="AN3444" s="70"/>
      <c r="AQ3444" s="153"/>
      <c r="AR3444" s="79"/>
      <c r="AS3444" s="70"/>
    </row>
    <row r="3445" spans="3:45" ht="22.5" customHeight="1" x14ac:dyDescent="0.25">
      <c r="C3445" s="247"/>
      <c r="D3445" s="70"/>
      <c r="H3445" s="87"/>
      <c r="K3445" s="90"/>
      <c r="L3445" s="79"/>
      <c r="R3445" s="90"/>
      <c r="S3445" s="79"/>
      <c r="AF3445" s="88"/>
      <c r="AH3445" s="160"/>
      <c r="AI3445" s="130"/>
      <c r="AN3445" s="70"/>
      <c r="AQ3445" s="153"/>
      <c r="AR3445" s="79"/>
      <c r="AS3445" s="70"/>
    </row>
    <row r="3446" spans="3:45" ht="22.5" customHeight="1" x14ac:dyDescent="0.25">
      <c r="C3446" s="247"/>
      <c r="D3446" s="70"/>
      <c r="H3446" s="87"/>
      <c r="K3446" s="90"/>
      <c r="L3446" s="79"/>
      <c r="R3446" s="90"/>
      <c r="S3446" s="79"/>
      <c r="AF3446" s="88"/>
      <c r="AH3446" s="160"/>
      <c r="AI3446" s="130"/>
      <c r="AN3446" s="70"/>
      <c r="AQ3446" s="153"/>
      <c r="AR3446" s="79"/>
      <c r="AS3446" s="70"/>
    </row>
    <row r="3447" spans="3:45" ht="22.5" customHeight="1" x14ac:dyDescent="0.25">
      <c r="C3447" s="247"/>
      <c r="D3447" s="70"/>
      <c r="H3447" s="87"/>
      <c r="K3447" s="90"/>
      <c r="L3447" s="79"/>
      <c r="R3447" s="90"/>
      <c r="S3447" s="79"/>
      <c r="AF3447" s="88"/>
      <c r="AH3447" s="160"/>
      <c r="AI3447" s="130"/>
      <c r="AN3447" s="70"/>
      <c r="AQ3447" s="153"/>
      <c r="AR3447" s="79"/>
      <c r="AS3447" s="70"/>
    </row>
    <row r="3448" spans="3:45" ht="22.5" customHeight="1" x14ac:dyDescent="0.25">
      <c r="C3448" s="247"/>
      <c r="D3448" s="70"/>
      <c r="H3448" s="87"/>
      <c r="K3448" s="90"/>
      <c r="L3448" s="79"/>
      <c r="R3448" s="90"/>
      <c r="S3448" s="79"/>
      <c r="AF3448" s="88"/>
      <c r="AH3448" s="160"/>
      <c r="AI3448" s="130"/>
      <c r="AN3448" s="70"/>
      <c r="AQ3448" s="153"/>
      <c r="AR3448" s="79"/>
      <c r="AS3448" s="70"/>
    </row>
    <row r="3449" spans="3:45" ht="22.5" customHeight="1" x14ac:dyDescent="0.25">
      <c r="C3449" s="247"/>
      <c r="D3449" s="70"/>
      <c r="H3449" s="87"/>
      <c r="K3449" s="90"/>
      <c r="L3449" s="79"/>
      <c r="R3449" s="90"/>
      <c r="S3449" s="79"/>
      <c r="AF3449" s="88"/>
      <c r="AH3449" s="160"/>
      <c r="AI3449" s="130"/>
      <c r="AN3449" s="70"/>
      <c r="AQ3449" s="153"/>
      <c r="AR3449" s="79"/>
      <c r="AS3449" s="70"/>
    </row>
    <row r="3450" spans="3:45" ht="22.5" customHeight="1" x14ac:dyDescent="0.25">
      <c r="C3450" s="247"/>
      <c r="D3450" s="70"/>
      <c r="H3450" s="87"/>
      <c r="K3450" s="90"/>
      <c r="L3450" s="79"/>
      <c r="R3450" s="90"/>
      <c r="S3450" s="79"/>
      <c r="AF3450" s="88"/>
      <c r="AH3450" s="160"/>
      <c r="AI3450" s="130"/>
      <c r="AN3450" s="70"/>
      <c r="AQ3450" s="153"/>
      <c r="AR3450" s="79"/>
      <c r="AS3450" s="70"/>
    </row>
    <row r="3451" spans="3:45" ht="22.5" customHeight="1" x14ac:dyDescent="0.25">
      <c r="C3451" s="247"/>
      <c r="D3451" s="70"/>
      <c r="H3451" s="87"/>
      <c r="K3451" s="90"/>
      <c r="L3451" s="79"/>
      <c r="R3451" s="90"/>
      <c r="S3451" s="79"/>
      <c r="AF3451" s="88"/>
      <c r="AH3451" s="160"/>
      <c r="AI3451" s="130"/>
      <c r="AN3451" s="70"/>
      <c r="AQ3451" s="153"/>
      <c r="AR3451" s="79"/>
      <c r="AS3451" s="70"/>
    </row>
    <row r="3452" spans="3:45" ht="22.5" customHeight="1" x14ac:dyDescent="0.25">
      <c r="C3452" s="247"/>
      <c r="D3452" s="70"/>
      <c r="H3452" s="87"/>
      <c r="K3452" s="90"/>
      <c r="L3452" s="79"/>
      <c r="R3452" s="90"/>
      <c r="S3452" s="79"/>
      <c r="AF3452" s="88"/>
      <c r="AH3452" s="160"/>
      <c r="AI3452" s="130"/>
      <c r="AN3452" s="70"/>
      <c r="AQ3452" s="153"/>
      <c r="AR3452" s="79"/>
      <c r="AS3452" s="70"/>
    </row>
    <row r="3453" spans="3:45" ht="22.5" customHeight="1" x14ac:dyDescent="0.25">
      <c r="C3453" s="247"/>
      <c r="D3453" s="70"/>
      <c r="H3453" s="87"/>
      <c r="K3453" s="90"/>
      <c r="L3453" s="79"/>
      <c r="R3453" s="90"/>
      <c r="S3453" s="79"/>
      <c r="AF3453" s="88"/>
      <c r="AH3453" s="160"/>
      <c r="AI3453" s="130"/>
      <c r="AN3453" s="70"/>
      <c r="AQ3453" s="153"/>
      <c r="AR3453" s="79"/>
      <c r="AS3453" s="70"/>
    </row>
    <row r="3454" spans="3:45" ht="22.5" customHeight="1" x14ac:dyDescent="0.25">
      <c r="C3454" s="247"/>
      <c r="D3454" s="70"/>
      <c r="H3454" s="87"/>
      <c r="K3454" s="90"/>
      <c r="L3454" s="79"/>
      <c r="R3454" s="90"/>
      <c r="S3454" s="79"/>
      <c r="AF3454" s="88"/>
      <c r="AH3454" s="160"/>
      <c r="AI3454" s="130"/>
      <c r="AN3454" s="70"/>
      <c r="AQ3454" s="153"/>
      <c r="AR3454" s="79"/>
      <c r="AS3454" s="70"/>
    </row>
    <row r="3455" spans="3:45" ht="22.5" customHeight="1" x14ac:dyDescent="0.25">
      <c r="C3455" s="247"/>
      <c r="D3455" s="70"/>
      <c r="H3455" s="87"/>
      <c r="K3455" s="90"/>
      <c r="L3455" s="79"/>
      <c r="R3455" s="90"/>
      <c r="S3455" s="79"/>
      <c r="AF3455" s="88"/>
      <c r="AH3455" s="160"/>
      <c r="AI3455" s="130"/>
      <c r="AN3455" s="70"/>
      <c r="AQ3455" s="153"/>
      <c r="AR3455" s="79"/>
      <c r="AS3455" s="70"/>
    </row>
    <row r="3456" spans="3:45" ht="22.5" customHeight="1" x14ac:dyDescent="0.25">
      <c r="C3456" s="247"/>
      <c r="D3456" s="70"/>
      <c r="H3456" s="87"/>
      <c r="K3456" s="90"/>
      <c r="L3456" s="79"/>
      <c r="R3456" s="90"/>
      <c r="S3456" s="79"/>
      <c r="AF3456" s="88"/>
      <c r="AH3456" s="160"/>
      <c r="AI3456" s="130"/>
      <c r="AN3456" s="70"/>
      <c r="AQ3456" s="153"/>
      <c r="AR3456" s="79"/>
      <c r="AS3456" s="70"/>
    </row>
    <row r="3457" spans="3:45" ht="22.5" customHeight="1" x14ac:dyDescent="0.25">
      <c r="C3457" s="247"/>
      <c r="D3457" s="70"/>
      <c r="H3457" s="87"/>
      <c r="K3457" s="90"/>
      <c r="L3457" s="79"/>
      <c r="R3457" s="90"/>
      <c r="S3457" s="79"/>
      <c r="AF3457" s="88"/>
      <c r="AH3457" s="160"/>
      <c r="AI3457" s="130"/>
      <c r="AN3457" s="70"/>
      <c r="AQ3457" s="153"/>
      <c r="AR3457" s="79"/>
      <c r="AS3457" s="70"/>
    </row>
    <row r="3458" spans="3:45" ht="22.5" customHeight="1" x14ac:dyDescent="0.25">
      <c r="C3458" s="247"/>
      <c r="D3458" s="70"/>
      <c r="H3458" s="87"/>
      <c r="K3458" s="90"/>
      <c r="L3458" s="79"/>
      <c r="R3458" s="90"/>
      <c r="S3458" s="79"/>
      <c r="AF3458" s="88"/>
      <c r="AH3458" s="160"/>
      <c r="AI3458" s="130"/>
      <c r="AN3458" s="70"/>
      <c r="AQ3458" s="153"/>
      <c r="AR3458" s="79"/>
      <c r="AS3458" s="70"/>
    </row>
    <row r="3459" spans="3:45" ht="22.5" customHeight="1" x14ac:dyDescent="0.25">
      <c r="C3459" s="247"/>
      <c r="D3459" s="70"/>
      <c r="H3459" s="87"/>
      <c r="K3459" s="90"/>
      <c r="L3459" s="79"/>
      <c r="R3459" s="90"/>
      <c r="S3459" s="79"/>
      <c r="AF3459" s="88"/>
      <c r="AH3459" s="160"/>
      <c r="AI3459" s="130"/>
      <c r="AN3459" s="70"/>
      <c r="AQ3459" s="153"/>
      <c r="AR3459" s="79"/>
      <c r="AS3459" s="70"/>
    </row>
    <row r="3460" spans="3:45" ht="22.5" customHeight="1" x14ac:dyDescent="0.25">
      <c r="C3460" s="247"/>
      <c r="D3460" s="70"/>
      <c r="H3460" s="87"/>
      <c r="K3460" s="90"/>
      <c r="L3460" s="79"/>
      <c r="R3460" s="90"/>
      <c r="S3460" s="79"/>
      <c r="AF3460" s="88"/>
      <c r="AH3460" s="160"/>
      <c r="AI3460" s="130"/>
      <c r="AN3460" s="70"/>
      <c r="AQ3460" s="153"/>
      <c r="AR3460" s="79"/>
      <c r="AS3460" s="70"/>
    </row>
    <row r="3461" spans="3:45" ht="22.5" customHeight="1" x14ac:dyDescent="0.25">
      <c r="C3461" s="247"/>
      <c r="D3461" s="70"/>
      <c r="H3461" s="87"/>
      <c r="K3461" s="90"/>
      <c r="L3461" s="79"/>
      <c r="R3461" s="90"/>
      <c r="S3461" s="79"/>
      <c r="AF3461" s="88"/>
      <c r="AH3461" s="160"/>
      <c r="AI3461" s="130"/>
      <c r="AN3461" s="70"/>
      <c r="AQ3461" s="153"/>
      <c r="AR3461" s="79"/>
      <c r="AS3461" s="70"/>
    </row>
    <row r="3462" spans="3:45" ht="22.5" customHeight="1" x14ac:dyDescent="0.25">
      <c r="C3462" s="247"/>
      <c r="D3462" s="70"/>
      <c r="H3462" s="87"/>
      <c r="K3462" s="90"/>
      <c r="L3462" s="79"/>
      <c r="R3462" s="90"/>
      <c r="S3462" s="79"/>
      <c r="AF3462" s="88"/>
      <c r="AH3462" s="160"/>
      <c r="AI3462" s="130"/>
      <c r="AN3462" s="70"/>
      <c r="AQ3462" s="153"/>
      <c r="AR3462" s="79"/>
      <c r="AS3462" s="70"/>
    </row>
    <row r="3463" spans="3:45" ht="22.5" customHeight="1" x14ac:dyDescent="0.25">
      <c r="C3463" s="247"/>
      <c r="D3463" s="70"/>
      <c r="H3463" s="87"/>
      <c r="K3463" s="90"/>
      <c r="L3463" s="79"/>
      <c r="R3463" s="90"/>
      <c r="S3463" s="79"/>
      <c r="AF3463" s="88"/>
      <c r="AH3463" s="160"/>
      <c r="AI3463" s="130"/>
      <c r="AN3463" s="70"/>
      <c r="AQ3463" s="153"/>
      <c r="AR3463" s="79"/>
      <c r="AS3463" s="70"/>
    </row>
    <row r="3464" spans="3:45" ht="22.5" customHeight="1" x14ac:dyDescent="0.25">
      <c r="C3464" s="247"/>
      <c r="D3464" s="70"/>
      <c r="H3464" s="87"/>
      <c r="K3464" s="90"/>
      <c r="L3464" s="79"/>
      <c r="R3464" s="90"/>
      <c r="S3464" s="79"/>
      <c r="AF3464" s="88"/>
      <c r="AH3464" s="160"/>
      <c r="AI3464" s="130"/>
      <c r="AN3464" s="70"/>
      <c r="AQ3464" s="153"/>
      <c r="AR3464" s="79"/>
      <c r="AS3464" s="70"/>
    </row>
    <row r="3465" spans="3:45" ht="22.5" customHeight="1" x14ac:dyDescent="0.25">
      <c r="C3465" s="247"/>
      <c r="D3465" s="70"/>
      <c r="H3465" s="87"/>
      <c r="K3465" s="90"/>
      <c r="L3465" s="79"/>
      <c r="R3465" s="90"/>
      <c r="S3465" s="79"/>
      <c r="AF3465" s="88"/>
      <c r="AH3465" s="160"/>
      <c r="AI3465" s="130"/>
      <c r="AN3465" s="70"/>
      <c r="AQ3465" s="153"/>
      <c r="AR3465" s="79"/>
      <c r="AS3465" s="70"/>
    </row>
    <row r="3466" spans="3:45" ht="22.5" customHeight="1" x14ac:dyDescent="0.25">
      <c r="C3466" s="247"/>
      <c r="D3466" s="70"/>
      <c r="H3466" s="87"/>
      <c r="K3466" s="90"/>
      <c r="L3466" s="79"/>
      <c r="R3466" s="90"/>
      <c r="S3466" s="79"/>
      <c r="AF3466" s="88"/>
      <c r="AH3466" s="160"/>
      <c r="AI3466" s="130"/>
      <c r="AN3466" s="70"/>
      <c r="AQ3466" s="153"/>
      <c r="AR3466" s="79"/>
      <c r="AS3466" s="70"/>
    </row>
    <row r="3467" spans="3:45" ht="22.5" customHeight="1" x14ac:dyDescent="0.25">
      <c r="C3467" s="247"/>
      <c r="D3467" s="70"/>
      <c r="H3467" s="87"/>
      <c r="K3467" s="90"/>
      <c r="L3467" s="79"/>
      <c r="R3467" s="90"/>
      <c r="S3467" s="79"/>
      <c r="AF3467" s="88"/>
      <c r="AH3467" s="160"/>
      <c r="AI3467" s="130"/>
      <c r="AN3467" s="70"/>
      <c r="AQ3467" s="153"/>
      <c r="AR3467" s="79"/>
      <c r="AS3467" s="70"/>
    </row>
    <row r="3468" spans="3:45" ht="22.5" customHeight="1" x14ac:dyDescent="0.25">
      <c r="C3468" s="247"/>
      <c r="D3468" s="70"/>
      <c r="H3468" s="87"/>
      <c r="K3468" s="90"/>
      <c r="L3468" s="79"/>
      <c r="R3468" s="90"/>
      <c r="S3468" s="79"/>
      <c r="AF3468" s="88"/>
      <c r="AH3468" s="160"/>
      <c r="AI3468" s="130"/>
      <c r="AN3468" s="70"/>
      <c r="AQ3468" s="153"/>
      <c r="AR3468" s="79"/>
      <c r="AS3468" s="70"/>
    </row>
    <row r="3469" spans="3:45" ht="22.5" customHeight="1" x14ac:dyDescent="0.25">
      <c r="C3469" s="247"/>
      <c r="D3469" s="70"/>
      <c r="H3469" s="87"/>
      <c r="K3469" s="90"/>
      <c r="L3469" s="79"/>
      <c r="R3469" s="90"/>
      <c r="S3469" s="79"/>
      <c r="AF3469" s="88"/>
      <c r="AH3469" s="160"/>
      <c r="AI3469" s="130"/>
      <c r="AN3469" s="70"/>
      <c r="AQ3469" s="153"/>
      <c r="AR3469" s="79"/>
      <c r="AS3469" s="70"/>
    </row>
    <row r="3470" spans="3:45" ht="22.5" customHeight="1" x14ac:dyDescent="0.25">
      <c r="C3470" s="247"/>
      <c r="D3470" s="70"/>
      <c r="H3470" s="87"/>
      <c r="K3470" s="90"/>
      <c r="L3470" s="79"/>
      <c r="R3470" s="90"/>
      <c r="S3470" s="79"/>
      <c r="AF3470" s="88"/>
      <c r="AH3470" s="160"/>
      <c r="AI3470" s="130"/>
      <c r="AN3470" s="70"/>
      <c r="AQ3470" s="153"/>
      <c r="AR3470" s="79"/>
      <c r="AS3470" s="70"/>
    </row>
    <row r="3471" spans="3:45" ht="22.5" customHeight="1" x14ac:dyDescent="0.25">
      <c r="C3471" s="247"/>
      <c r="D3471" s="70"/>
      <c r="H3471" s="87"/>
      <c r="K3471" s="90"/>
      <c r="L3471" s="79"/>
      <c r="R3471" s="90"/>
      <c r="S3471" s="79"/>
      <c r="AF3471" s="88"/>
      <c r="AH3471" s="160"/>
      <c r="AI3471" s="130"/>
      <c r="AN3471" s="70"/>
      <c r="AQ3471" s="153"/>
      <c r="AR3471" s="79"/>
      <c r="AS3471" s="70"/>
    </row>
    <row r="3472" spans="3:45" ht="22.5" customHeight="1" x14ac:dyDescent="0.25">
      <c r="C3472" s="247"/>
      <c r="D3472" s="70"/>
      <c r="H3472" s="87"/>
      <c r="K3472" s="90"/>
      <c r="L3472" s="79"/>
      <c r="R3472" s="90"/>
      <c r="S3472" s="79"/>
      <c r="AF3472" s="88"/>
      <c r="AH3472" s="160"/>
      <c r="AI3472" s="130"/>
      <c r="AN3472" s="70"/>
      <c r="AQ3472" s="153"/>
      <c r="AR3472" s="79"/>
      <c r="AS3472" s="70"/>
    </row>
    <row r="3473" spans="3:45" ht="22.5" customHeight="1" x14ac:dyDescent="0.25">
      <c r="C3473" s="247"/>
      <c r="D3473" s="70"/>
      <c r="H3473" s="87"/>
      <c r="K3473" s="90"/>
      <c r="L3473" s="79"/>
      <c r="R3473" s="90"/>
      <c r="S3473" s="79"/>
      <c r="AF3473" s="88"/>
      <c r="AH3473" s="160"/>
      <c r="AI3473" s="130"/>
      <c r="AN3473" s="70"/>
      <c r="AQ3473" s="153"/>
      <c r="AR3473" s="79"/>
      <c r="AS3473" s="70"/>
    </row>
    <row r="3474" spans="3:45" ht="22.5" customHeight="1" x14ac:dyDescent="0.25">
      <c r="C3474" s="247"/>
      <c r="D3474" s="70"/>
      <c r="H3474" s="87"/>
      <c r="K3474" s="90"/>
      <c r="L3474" s="79"/>
      <c r="R3474" s="90"/>
      <c r="S3474" s="79"/>
      <c r="AF3474" s="88"/>
      <c r="AH3474" s="160"/>
      <c r="AI3474" s="130"/>
      <c r="AN3474" s="70"/>
      <c r="AQ3474" s="153"/>
      <c r="AR3474" s="79"/>
      <c r="AS3474" s="70"/>
    </row>
    <row r="3475" spans="3:45" ht="22.5" customHeight="1" x14ac:dyDescent="0.25">
      <c r="C3475" s="247"/>
      <c r="D3475" s="70"/>
      <c r="H3475" s="87"/>
      <c r="K3475" s="90"/>
      <c r="L3475" s="79"/>
      <c r="R3475" s="90"/>
      <c r="S3475" s="79"/>
      <c r="AF3475" s="88"/>
      <c r="AH3475" s="160"/>
      <c r="AI3475" s="130"/>
      <c r="AN3475" s="70"/>
      <c r="AQ3475" s="153"/>
      <c r="AR3475" s="79"/>
      <c r="AS3475" s="70"/>
    </row>
    <row r="3476" spans="3:45" ht="22.5" customHeight="1" x14ac:dyDescent="0.25">
      <c r="C3476" s="247"/>
      <c r="D3476" s="70"/>
      <c r="H3476" s="87"/>
      <c r="K3476" s="90"/>
      <c r="L3476" s="79"/>
      <c r="R3476" s="90"/>
      <c r="S3476" s="79"/>
      <c r="AF3476" s="88"/>
      <c r="AH3476" s="160"/>
      <c r="AI3476" s="130"/>
      <c r="AN3476" s="70"/>
      <c r="AQ3476" s="153"/>
      <c r="AR3476" s="79"/>
      <c r="AS3476" s="70"/>
    </row>
    <row r="3477" spans="3:45" ht="22.5" customHeight="1" x14ac:dyDescent="0.25">
      <c r="C3477" s="247"/>
      <c r="D3477" s="70"/>
      <c r="H3477" s="87"/>
      <c r="K3477" s="90"/>
      <c r="L3477" s="79"/>
      <c r="R3477" s="90"/>
      <c r="S3477" s="79"/>
      <c r="AF3477" s="88"/>
      <c r="AH3477" s="160"/>
      <c r="AI3477" s="130"/>
      <c r="AN3477" s="70"/>
      <c r="AQ3477" s="153"/>
      <c r="AR3477" s="79"/>
      <c r="AS3477" s="70"/>
    </row>
    <row r="3478" spans="3:45" ht="22.5" customHeight="1" x14ac:dyDescent="0.25">
      <c r="C3478" s="247"/>
      <c r="D3478" s="70"/>
      <c r="H3478" s="87"/>
      <c r="K3478" s="90"/>
      <c r="L3478" s="79"/>
      <c r="R3478" s="90"/>
      <c r="S3478" s="79"/>
      <c r="AF3478" s="88"/>
      <c r="AH3478" s="160"/>
      <c r="AI3478" s="130"/>
      <c r="AN3478" s="70"/>
      <c r="AQ3478" s="153"/>
      <c r="AR3478" s="79"/>
      <c r="AS3478" s="70"/>
    </row>
    <row r="3479" spans="3:45" ht="22.5" customHeight="1" x14ac:dyDescent="0.25">
      <c r="C3479" s="247"/>
      <c r="D3479" s="70"/>
      <c r="H3479" s="87"/>
      <c r="K3479" s="90"/>
      <c r="L3479" s="79"/>
      <c r="R3479" s="90"/>
      <c r="S3479" s="79"/>
      <c r="AF3479" s="88"/>
      <c r="AH3479" s="160"/>
      <c r="AI3479" s="130"/>
      <c r="AN3479" s="70"/>
      <c r="AQ3479" s="153"/>
      <c r="AR3479" s="79"/>
      <c r="AS3479" s="70"/>
    </row>
    <row r="3480" spans="3:45" ht="22.5" customHeight="1" x14ac:dyDescent="0.25">
      <c r="C3480" s="247"/>
      <c r="D3480" s="70"/>
      <c r="H3480" s="87"/>
      <c r="K3480" s="90"/>
      <c r="L3480" s="79"/>
      <c r="R3480" s="90"/>
      <c r="S3480" s="79"/>
      <c r="AF3480" s="88"/>
      <c r="AH3480" s="160"/>
      <c r="AI3480" s="130"/>
      <c r="AN3480" s="70"/>
      <c r="AQ3480" s="153"/>
      <c r="AR3480" s="79"/>
      <c r="AS3480" s="70"/>
    </row>
    <row r="3481" spans="3:45" ht="22.5" customHeight="1" x14ac:dyDescent="0.25">
      <c r="C3481" s="247"/>
      <c r="D3481" s="70"/>
      <c r="H3481" s="87"/>
      <c r="K3481" s="90"/>
      <c r="L3481" s="79"/>
      <c r="R3481" s="90"/>
      <c r="S3481" s="79"/>
      <c r="AF3481" s="88"/>
      <c r="AH3481" s="160"/>
      <c r="AI3481" s="130"/>
      <c r="AN3481" s="70"/>
      <c r="AQ3481" s="153"/>
      <c r="AR3481" s="79"/>
      <c r="AS3481" s="70"/>
    </row>
    <row r="3482" spans="3:45" ht="22.5" customHeight="1" x14ac:dyDescent="0.25">
      <c r="C3482" s="247"/>
      <c r="D3482" s="70"/>
      <c r="H3482" s="87"/>
      <c r="K3482" s="90"/>
      <c r="L3482" s="79"/>
      <c r="R3482" s="90"/>
      <c r="S3482" s="79"/>
      <c r="AF3482" s="88"/>
      <c r="AH3482" s="160"/>
      <c r="AI3482" s="130"/>
      <c r="AN3482" s="70"/>
      <c r="AQ3482" s="153"/>
      <c r="AR3482" s="79"/>
      <c r="AS3482" s="70"/>
    </row>
    <row r="3483" spans="3:45" ht="22.5" customHeight="1" x14ac:dyDescent="0.25">
      <c r="C3483" s="247"/>
      <c r="D3483" s="70"/>
      <c r="H3483" s="87"/>
      <c r="K3483" s="90"/>
      <c r="L3483" s="79"/>
      <c r="R3483" s="90"/>
      <c r="S3483" s="79"/>
      <c r="AF3483" s="88"/>
      <c r="AH3483" s="160"/>
      <c r="AI3483" s="130"/>
      <c r="AN3483" s="70"/>
      <c r="AQ3483" s="153"/>
      <c r="AR3483" s="79"/>
      <c r="AS3483" s="70"/>
    </row>
    <row r="3484" spans="3:45" ht="22.5" customHeight="1" x14ac:dyDescent="0.25">
      <c r="C3484" s="247"/>
      <c r="D3484" s="70"/>
      <c r="H3484" s="87"/>
      <c r="K3484" s="90"/>
      <c r="L3484" s="79"/>
      <c r="R3484" s="90"/>
      <c r="S3484" s="79"/>
      <c r="AF3484" s="88"/>
      <c r="AH3484" s="160"/>
      <c r="AI3484" s="130"/>
      <c r="AN3484" s="70"/>
      <c r="AQ3484" s="153"/>
      <c r="AR3484" s="79"/>
      <c r="AS3484" s="70"/>
    </row>
    <row r="3485" spans="3:45" ht="22.5" customHeight="1" x14ac:dyDescent="0.25">
      <c r="C3485" s="247"/>
      <c r="D3485" s="70"/>
      <c r="H3485" s="87"/>
      <c r="K3485" s="90"/>
      <c r="L3485" s="79"/>
      <c r="R3485" s="90"/>
      <c r="S3485" s="79"/>
      <c r="AF3485" s="88"/>
      <c r="AH3485" s="160"/>
      <c r="AI3485" s="130"/>
      <c r="AN3485" s="70"/>
      <c r="AQ3485" s="153"/>
      <c r="AR3485" s="79"/>
      <c r="AS3485" s="70"/>
    </row>
    <row r="3486" spans="3:45" ht="22.5" customHeight="1" x14ac:dyDescent="0.25">
      <c r="C3486" s="247"/>
      <c r="D3486" s="70"/>
      <c r="H3486" s="87"/>
      <c r="K3486" s="90"/>
      <c r="L3486" s="79"/>
      <c r="R3486" s="90"/>
      <c r="S3486" s="79"/>
      <c r="AF3486" s="88"/>
      <c r="AH3486" s="160"/>
      <c r="AI3486" s="130"/>
      <c r="AN3486" s="70"/>
      <c r="AQ3486" s="153"/>
      <c r="AR3486" s="79"/>
      <c r="AS3486" s="70"/>
    </row>
    <row r="3487" spans="3:45" ht="22.5" customHeight="1" x14ac:dyDescent="0.25">
      <c r="C3487" s="247"/>
      <c r="D3487" s="70"/>
      <c r="H3487" s="87"/>
      <c r="K3487" s="90"/>
      <c r="L3487" s="79"/>
      <c r="R3487" s="90"/>
      <c r="S3487" s="79"/>
      <c r="AF3487" s="88"/>
      <c r="AH3487" s="160"/>
      <c r="AI3487" s="130"/>
      <c r="AN3487" s="70"/>
      <c r="AQ3487" s="153"/>
      <c r="AR3487" s="79"/>
      <c r="AS3487" s="70"/>
    </row>
    <row r="3488" spans="3:45" ht="22.5" customHeight="1" x14ac:dyDescent="0.25">
      <c r="C3488" s="247"/>
      <c r="D3488" s="70"/>
      <c r="H3488" s="87"/>
      <c r="K3488" s="90"/>
      <c r="L3488" s="79"/>
      <c r="R3488" s="90"/>
      <c r="S3488" s="79"/>
      <c r="AF3488" s="88"/>
      <c r="AH3488" s="160"/>
      <c r="AI3488" s="130"/>
      <c r="AN3488" s="70"/>
      <c r="AQ3488" s="153"/>
      <c r="AR3488" s="79"/>
      <c r="AS3488" s="70"/>
    </row>
    <row r="3489" spans="3:45" ht="22.5" customHeight="1" x14ac:dyDescent="0.25">
      <c r="C3489" s="247"/>
      <c r="D3489" s="70"/>
      <c r="H3489" s="87"/>
      <c r="K3489" s="90"/>
      <c r="L3489" s="79"/>
      <c r="R3489" s="90"/>
      <c r="S3489" s="79"/>
      <c r="AF3489" s="88"/>
      <c r="AH3489" s="160"/>
      <c r="AI3489" s="130"/>
      <c r="AN3489" s="70"/>
      <c r="AQ3489" s="153"/>
      <c r="AR3489" s="79"/>
      <c r="AS3489" s="70"/>
    </row>
    <row r="3490" spans="3:45" ht="22.5" customHeight="1" x14ac:dyDescent="0.25">
      <c r="C3490" s="247"/>
      <c r="D3490" s="70"/>
      <c r="H3490" s="87"/>
      <c r="K3490" s="90"/>
      <c r="L3490" s="79"/>
      <c r="R3490" s="90"/>
      <c r="S3490" s="79"/>
      <c r="AF3490" s="88"/>
      <c r="AH3490" s="160"/>
      <c r="AI3490" s="130"/>
      <c r="AN3490" s="70"/>
      <c r="AQ3490" s="153"/>
      <c r="AR3490" s="79"/>
      <c r="AS3490" s="70"/>
    </row>
    <row r="3491" spans="3:45" ht="22.5" customHeight="1" x14ac:dyDescent="0.25">
      <c r="C3491" s="247"/>
      <c r="D3491" s="70"/>
      <c r="H3491" s="87"/>
      <c r="K3491" s="90"/>
      <c r="L3491" s="79"/>
      <c r="R3491" s="90"/>
      <c r="S3491" s="79"/>
      <c r="AF3491" s="88"/>
      <c r="AH3491" s="160"/>
      <c r="AI3491" s="130"/>
      <c r="AN3491" s="70"/>
      <c r="AQ3491" s="153"/>
      <c r="AR3491" s="79"/>
      <c r="AS3491" s="70"/>
    </row>
    <row r="3492" spans="3:45" ht="22.5" customHeight="1" x14ac:dyDescent="0.25">
      <c r="C3492" s="247"/>
      <c r="D3492" s="70"/>
      <c r="H3492" s="87"/>
      <c r="K3492" s="90"/>
      <c r="L3492" s="79"/>
      <c r="R3492" s="90"/>
      <c r="S3492" s="79"/>
      <c r="AF3492" s="88"/>
      <c r="AH3492" s="160"/>
      <c r="AI3492" s="130"/>
      <c r="AN3492" s="70"/>
      <c r="AQ3492" s="153"/>
      <c r="AR3492" s="79"/>
      <c r="AS3492" s="70"/>
    </row>
    <row r="3493" spans="3:45" ht="22.5" customHeight="1" x14ac:dyDescent="0.25">
      <c r="C3493" s="247"/>
      <c r="D3493" s="70"/>
      <c r="H3493" s="87"/>
      <c r="K3493" s="90"/>
      <c r="L3493" s="79"/>
      <c r="R3493" s="90"/>
      <c r="S3493" s="79"/>
      <c r="AF3493" s="88"/>
      <c r="AH3493" s="160"/>
      <c r="AI3493" s="130"/>
      <c r="AN3493" s="70"/>
      <c r="AQ3493" s="153"/>
      <c r="AR3493" s="79"/>
      <c r="AS3493" s="70"/>
    </row>
    <row r="3494" spans="3:45" ht="22.5" customHeight="1" x14ac:dyDescent="0.25">
      <c r="C3494" s="247"/>
      <c r="D3494" s="70"/>
      <c r="H3494" s="87"/>
      <c r="K3494" s="90"/>
      <c r="L3494" s="79"/>
      <c r="R3494" s="90"/>
      <c r="S3494" s="79"/>
      <c r="AF3494" s="88"/>
      <c r="AH3494" s="160"/>
      <c r="AI3494" s="130"/>
      <c r="AN3494" s="70"/>
      <c r="AQ3494" s="153"/>
      <c r="AR3494" s="79"/>
      <c r="AS3494" s="70"/>
    </row>
    <row r="3495" spans="3:45" ht="22.5" customHeight="1" x14ac:dyDescent="0.25">
      <c r="C3495" s="247"/>
      <c r="D3495" s="70"/>
      <c r="H3495" s="87"/>
      <c r="K3495" s="90"/>
      <c r="L3495" s="79"/>
      <c r="R3495" s="90"/>
      <c r="S3495" s="79"/>
      <c r="AF3495" s="88"/>
      <c r="AH3495" s="160"/>
      <c r="AI3495" s="130"/>
      <c r="AN3495" s="70"/>
      <c r="AQ3495" s="153"/>
      <c r="AR3495" s="79"/>
      <c r="AS3495" s="70"/>
    </row>
    <row r="3496" spans="3:45" ht="22.5" customHeight="1" x14ac:dyDescent="0.25">
      <c r="C3496" s="247"/>
      <c r="D3496" s="70"/>
      <c r="H3496" s="87"/>
      <c r="K3496" s="90"/>
      <c r="L3496" s="79"/>
      <c r="R3496" s="90"/>
      <c r="S3496" s="79"/>
      <c r="AF3496" s="88"/>
      <c r="AH3496" s="160"/>
      <c r="AI3496" s="130"/>
      <c r="AN3496" s="70"/>
      <c r="AQ3496" s="153"/>
      <c r="AR3496" s="79"/>
      <c r="AS3496" s="70"/>
    </row>
    <row r="3497" spans="3:45" ht="22.5" customHeight="1" x14ac:dyDescent="0.25">
      <c r="C3497" s="247"/>
      <c r="D3497" s="70"/>
      <c r="H3497" s="87"/>
      <c r="K3497" s="90"/>
      <c r="L3497" s="79"/>
      <c r="R3497" s="90"/>
      <c r="S3497" s="79"/>
      <c r="AF3497" s="88"/>
      <c r="AH3497" s="160"/>
      <c r="AI3497" s="130"/>
      <c r="AN3497" s="70"/>
      <c r="AQ3497" s="153"/>
      <c r="AR3497" s="79"/>
      <c r="AS3497" s="70"/>
    </row>
    <row r="3498" spans="3:45" ht="22.5" customHeight="1" x14ac:dyDescent="0.25">
      <c r="C3498" s="247"/>
      <c r="D3498" s="70"/>
      <c r="H3498" s="87"/>
      <c r="K3498" s="90"/>
      <c r="L3498" s="79"/>
      <c r="R3498" s="90"/>
      <c r="S3498" s="79"/>
      <c r="AF3498" s="88"/>
      <c r="AH3498" s="160"/>
      <c r="AI3498" s="130"/>
      <c r="AN3498" s="70"/>
      <c r="AQ3498" s="153"/>
      <c r="AR3498" s="79"/>
      <c r="AS3498" s="70"/>
    </row>
    <row r="3499" spans="3:45" ht="22.5" customHeight="1" x14ac:dyDescent="0.25">
      <c r="C3499" s="247"/>
      <c r="D3499" s="70"/>
      <c r="H3499" s="87"/>
      <c r="K3499" s="90"/>
      <c r="L3499" s="79"/>
      <c r="R3499" s="90"/>
      <c r="S3499" s="79"/>
      <c r="AF3499" s="88"/>
      <c r="AH3499" s="160"/>
      <c r="AI3499" s="130"/>
      <c r="AN3499" s="70"/>
      <c r="AQ3499" s="153"/>
      <c r="AR3499" s="79"/>
      <c r="AS3499" s="70"/>
    </row>
    <row r="3500" spans="3:45" ht="22.5" customHeight="1" x14ac:dyDescent="0.25">
      <c r="C3500" s="247"/>
      <c r="D3500" s="70"/>
      <c r="H3500" s="87"/>
      <c r="K3500" s="90"/>
      <c r="L3500" s="79"/>
      <c r="R3500" s="90"/>
      <c r="S3500" s="79"/>
      <c r="AF3500" s="88"/>
      <c r="AH3500" s="160"/>
      <c r="AI3500" s="130"/>
      <c r="AN3500" s="70"/>
      <c r="AQ3500" s="153"/>
      <c r="AR3500" s="79"/>
      <c r="AS3500" s="70"/>
    </row>
    <row r="3501" spans="3:45" ht="22.5" customHeight="1" x14ac:dyDescent="0.25">
      <c r="C3501" s="247"/>
      <c r="D3501" s="70"/>
      <c r="H3501" s="87"/>
      <c r="K3501" s="90"/>
      <c r="L3501" s="79"/>
      <c r="R3501" s="90"/>
      <c r="S3501" s="79"/>
      <c r="AF3501" s="88"/>
      <c r="AH3501" s="160"/>
      <c r="AI3501" s="130"/>
      <c r="AN3501" s="70"/>
      <c r="AQ3501" s="153"/>
      <c r="AR3501" s="79"/>
      <c r="AS3501" s="70"/>
    </row>
    <row r="3502" spans="3:45" ht="22.5" customHeight="1" x14ac:dyDescent="0.25">
      <c r="C3502" s="247"/>
      <c r="D3502" s="70"/>
      <c r="H3502" s="87"/>
      <c r="K3502" s="90"/>
      <c r="L3502" s="79"/>
      <c r="R3502" s="90"/>
      <c r="S3502" s="79"/>
      <c r="AF3502" s="88"/>
      <c r="AH3502" s="160"/>
      <c r="AI3502" s="130"/>
      <c r="AN3502" s="70"/>
      <c r="AQ3502" s="153"/>
      <c r="AR3502" s="79"/>
      <c r="AS3502" s="70"/>
    </row>
    <row r="3503" spans="3:45" ht="22.5" customHeight="1" x14ac:dyDescent="0.25">
      <c r="C3503" s="247"/>
      <c r="D3503" s="70"/>
      <c r="H3503" s="87"/>
      <c r="K3503" s="90"/>
      <c r="L3503" s="79"/>
      <c r="R3503" s="90"/>
      <c r="S3503" s="79"/>
      <c r="AF3503" s="88"/>
      <c r="AH3503" s="160"/>
      <c r="AI3503" s="130"/>
      <c r="AN3503" s="70"/>
      <c r="AQ3503" s="153"/>
      <c r="AR3503" s="79"/>
      <c r="AS3503" s="70"/>
    </row>
    <row r="3504" spans="3:45" ht="22.5" customHeight="1" x14ac:dyDescent="0.25">
      <c r="C3504" s="247"/>
      <c r="D3504" s="70"/>
      <c r="H3504" s="87"/>
      <c r="K3504" s="90"/>
      <c r="L3504" s="79"/>
      <c r="R3504" s="90"/>
      <c r="S3504" s="79"/>
      <c r="AF3504" s="88"/>
      <c r="AH3504" s="160"/>
      <c r="AI3504" s="130"/>
      <c r="AN3504" s="70"/>
      <c r="AQ3504" s="153"/>
      <c r="AR3504" s="79"/>
      <c r="AS3504" s="70"/>
    </row>
    <row r="3505" spans="3:45" ht="22.5" customHeight="1" x14ac:dyDescent="0.25">
      <c r="C3505" s="247"/>
      <c r="D3505" s="70"/>
      <c r="H3505" s="87"/>
      <c r="K3505" s="90"/>
      <c r="L3505" s="79"/>
      <c r="R3505" s="90"/>
      <c r="S3505" s="79"/>
      <c r="AF3505" s="88"/>
      <c r="AH3505" s="160"/>
      <c r="AI3505" s="130"/>
      <c r="AN3505" s="70"/>
      <c r="AQ3505" s="153"/>
      <c r="AR3505" s="79"/>
      <c r="AS3505" s="70"/>
    </row>
    <row r="3506" spans="3:45" ht="22.5" customHeight="1" x14ac:dyDescent="0.25">
      <c r="C3506" s="247"/>
      <c r="D3506" s="70"/>
      <c r="H3506" s="87"/>
      <c r="K3506" s="90"/>
      <c r="L3506" s="79"/>
      <c r="R3506" s="90"/>
      <c r="S3506" s="79"/>
      <c r="AF3506" s="88"/>
      <c r="AH3506" s="160"/>
      <c r="AI3506" s="130"/>
      <c r="AN3506" s="70"/>
      <c r="AQ3506" s="153"/>
      <c r="AR3506" s="79"/>
      <c r="AS3506" s="70"/>
    </row>
    <row r="3507" spans="3:45" ht="22.5" customHeight="1" x14ac:dyDescent="0.25">
      <c r="C3507" s="247"/>
      <c r="D3507" s="70"/>
      <c r="H3507" s="87"/>
      <c r="K3507" s="90"/>
      <c r="L3507" s="79"/>
      <c r="R3507" s="90"/>
      <c r="S3507" s="79"/>
      <c r="AF3507" s="88"/>
      <c r="AH3507" s="160"/>
      <c r="AI3507" s="130"/>
      <c r="AN3507" s="70"/>
      <c r="AQ3507" s="153"/>
      <c r="AR3507" s="79"/>
      <c r="AS3507" s="70"/>
    </row>
    <row r="3508" spans="3:45" ht="22.5" customHeight="1" x14ac:dyDescent="0.25">
      <c r="C3508" s="247"/>
      <c r="D3508" s="70"/>
      <c r="H3508" s="87"/>
      <c r="K3508" s="90"/>
      <c r="L3508" s="79"/>
      <c r="R3508" s="90"/>
      <c r="S3508" s="79"/>
      <c r="AF3508" s="88"/>
      <c r="AH3508" s="160"/>
      <c r="AI3508" s="130"/>
      <c r="AN3508" s="70"/>
      <c r="AQ3508" s="153"/>
      <c r="AR3508" s="79"/>
      <c r="AS3508" s="70"/>
    </row>
    <row r="3509" spans="3:45" ht="22.5" customHeight="1" x14ac:dyDescent="0.25">
      <c r="C3509" s="247"/>
      <c r="D3509" s="70"/>
      <c r="H3509" s="87"/>
      <c r="K3509" s="90"/>
      <c r="L3509" s="79"/>
      <c r="R3509" s="90"/>
      <c r="S3509" s="79"/>
      <c r="AF3509" s="88"/>
      <c r="AH3509" s="160"/>
      <c r="AI3509" s="130"/>
      <c r="AN3509" s="70"/>
      <c r="AQ3509" s="153"/>
      <c r="AR3509" s="79"/>
      <c r="AS3509" s="70"/>
    </row>
    <row r="3510" spans="3:45" ht="22.5" customHeight="1" x14ac:dyDescent="0.25">
      <c r="C3510" s="247"/>
      <c r="D3510" s="70"/>
      <c r="H3510" s="87"/>
      <c r="K3510" s="90"/>
      <c r="L3510" s="79"/>
      <c r="R3510" s="90"/>
      <c r="S3510" s="79"/>
      <c r="AF3510" s="88"/>
      <c r="AH3510" s="160"/>
      <c r="AI3510" s="130"/>
      <c r="AN3510" s="70"/>
      <c r="AQ3510" s="153"/>
      <c r="AR3510" s="79"/>
      <c r="AS3510" s="70"/>
    </row>
    <row r="3511" spans="3:45" ht="22.5" customHeight="1" x14ac:dyDescent="0.25">
      <c r="C3511" s="247"/>
      <c r="D3511" s="70"/>
      <c r="H3511" s="87"/>
      <c r="K3511" s="90"/>
      <c r="L3511" s="79"/>
      <c r="R3511" s="90"/>
      <c r="S3511" s="79"/>
      <c r="AF3511" s="88"/>
      <c r="AH3511" s="160"/>
      <c r="AI3511" s="130"/>
      <c r="AN3511" s="70"/>
      <c r="AQ3511" s="153"/>
      <c r="AR3511" s="79"/>
      <c r="AS3511" s="70"/>
    </row>
    <row r="3512" spans="3:45" ht="22.5" customHeight="1" x14ac:dyDescent="0.25">
      <c r="C3512" s="247"/>
      <c r="D3512" s="70"/>
      <c r="H3512" s="87"/>
      <c r="K3512" s="90"/>
      <c r="L3512" s="79"/>
      <c r="R3512" s="90"/>
      <c r="S3512" s="79"/>
      <c r="AF3512" s="88"/>
      <c r="AH3512" s="160"/>
      <c r="AI3512" s="130"/>
      <c r="AN3512" s="70"/>
      <c r="AQ3512" s="153"/>
      <c r="AR3512" s="79"/>
      <c r="AS3512" s="70"/>
    </row>
    <row r="3513" spans="3:45" ht="22.5" customHeight="1" x14ac:dyDescent="0.25">
      <c r="C3513" s="247"/>
      <c r="D3513" s="70"/>
      <c r="H3513" s="87"/>
      <c r="K3513" s="90"/>
      <c r="L3513" s="79"/>
      <c r="R3513" s="90"/>
      <c r="S3513" s="79"/>
      <c r="AF3513" s="88"/>
      <c r="AH3513" s="160"/>
      <c r="AI3513" s="130"/>
      <c r="AN3513" s="70"/>
      <c r="AQ3513" s="153"/>
      <c r="AR3513" s="79"/>
      <c r="AS3513" s="70"/>
    </row>
    <row r="3514" spans="3:45" ht="22.5" customHeight="1" x14ac:dyDescent="0.25">
      <c r="C3514" s="247"/>
      <c r="D3514" s="70"/>
      <c r="H3514" s="87"/>
      <c r="K3514" s="90"/>
      <c r="L3514" s="79"/>
      <c r="R3514" s="90"/>
      <c r="S3514" s="79"/>
      <c r="AF3514" s="88"/>
      <c r="AH3514" s="160"/>
      <c r="AI3514" s="130"/>
      <c r="AN3514" s="70"/>
      <c r="AQ3514" s="153"/>
      <c r="AR3514" s="79"/>
      <c r="AS3514" s="70"/>
    </row>
    <row r="3515" spans="3:45" ht="22.5" customHeight="1" x14ac:dyDescent="0.25">
      <c r="C3515" s="247"/>
      <c r="D3515" s="70"/>
      <c r="H3515" s="87"/>
      <c r="K3515" s="90"/>
      <c r="L3515" s="79"/>
      <c r="R3515" s="90"/>
      <c r="S3515" s="79"/>
      <c r="AF3515" s="88"/>
      <c r="AH3515" s="160"/>
      <c r="AI3515" s="130"/>
      <c r="AN3515" s="70"/>
      <c r="AQ3515" s="153"/>
      <c r="AR3515" s="79"/>
      <c r="AS3515" s="70"/>
    </row>
    <row r="3516" spans="3:45" ht="22.5" customHeight="1" x14ac:dyDescent="0.25">
      <c r="C3516" s="247"/>
      <c r="D3516" s="70"/>
      <c r="H3516" s="87"/>
      <c r="K3516" s="90"/>
      <c r="L3516" s="79"/>
      <c r="R3516" s="90"/>
      <c r="S3516" s="79"/>
      <c r="AF3516" s="88"/>
      <c r="AH3516" s="160"/>
      <c r="AI3516" s="130"/>
      <c r="AN3516" s="70"/>
      <c r="AQ3516" s="153"/>
      <c r="AR3516" s="79"/>
      <c r="AS3516" s="70"/>
    </row>
    <row r="3517" spans="3:45" ht="22.5" customHeight="1" x14ac:dyDescent="0.25">
      <c r="C3517" s="247"/>
      <c r="D3517" s="70"/>
      <c r="H3517" s="87"/>
      <c r="K3517" s="90"/>
      <c r="L3517" s="79"/>
      <c r="R3517" s="90"/>
      <c r="S3517" s="79"/>
      <c r="AF3517" s="88"/>
      <c r="AH3517" s="160"/>
      <c r="AI3517" s="130"/>
      <c r="AN3517" s="70"/>
      <c r="AQ3517" s="153"/>
      <c r="AR3517" s="79"/>
      <c r="AS3517" s="70"/>
    </row>
    <row r="3518" spans="3:45" ht="22.5" customHeight="1" x14ac:dyDescent="0.25">
      <c r="C3518" s="247"/>
      <c r="D3518" s="70"/>
      <c r="H3518" s="87"/>
      <c r="K3518" s="90"/>
      <c r="L3518" s="79"/>
      <c r="R3518" s="90"/>
      <c r="S3518" s="79"/>
      <c r="AF3518" s="88"/>
      <c r="AH3518" s="160"/>
      <c r="AI3518" s="130"/>
      <c r="AN3518" s="70"/>
      <c r="AQ3518" s="153"/>
      <c r="AR3518" s="79"/>
      <c r="AS3518" s="70"/>
    </row>
    <row r="3519" spans="3:45" ht="22.5" customHeight="1" x14ac:dyDescent="0.25">
      <c r="C3519" s="247"/>
      <c r="D3519" s="70"/>
      <c r="H3519" s="87"/>
      <c r="K3519" s="90"/>
      <c r="L3519" s="79"/>
      <c r="R3519" s="90"/>
      <c r="S3519" s="79"/>
      <c r="AF3519" s="88"/>
      <c r="AH3519" s="160"/>
      <c r="AI3519" s="130"/>
      <c r="AN3519" s="70"/>
      <c r="AQ3519" s="153"/>
      <c r="AR3519" s="79"/>
      <c r="AS3519" s="70"/>
    </row>
    <row r="3520" spans="3:45" ht="22.5" customHeight="1" x14ac:dyDescent="0.25">
      <c r="C3520" s="247"/>
      <c r="D3520" s="70"/>
      <c r="H3520" s="87"/>
      <c r="K3520" s="90"/>
      <c r="L3520" s="79"/>
      <c r="R3520" s="90"/>
      <c r="S3520" s="79"/>
      <c r="AF3520" s="88"/>
      <c r="AH3520" s="160"/>
      <c r="AI3520" s="130"/>
      <c r="AN3520" s="70"/>
      <c r="AQ3520" s="153"/>
      <c r="AR3520" s="79"/>
      <c r="AS3520" s="70"/>
    </row>
    <row r="3521" spans="3:45" ht="22.5" customHeight="1" x14ac:dyDescent="0.25">
      <c r="C3521" s="247"/>
      <c r="D3521" s="70"/>
      <c r="H3521" s="87"/>
      <c r="K3521" s="90"/>
      <c r="L3521" s="79"/>
      <c r="R3521" s="90"/>
      <c r="S3521" s="79"/>
      <c r="AF3521" s="88"/>
      <c r="AH3521" s="160"/>
      <c r="AI3521" s="130"/>
      <c r="AN3521" s="70"/>
      <c r="AQ3521" s="153"/>
      <c r="AR3521" s="79"/>
      <c r="AS3521" s="70"/>
    </row>
    <row r="3522" spans="3:45" ht="22.5" customHeight="1" x14ac:dyDescent="0.25">
      <c r="C3522" s="247"/>
      <c r="D3522" s="70"/>
      <c r="H3522" s="87"/>
      <c r="K3522" s="90"/>
      <c r="L3522" s="79"/>
      <c r="R3522" s="90"/>
      <c r="S3522" s="79"/>
      <c r="AF3522" s="88"/>
      <c r="AH3522" s="160"/>
      <c r="AI3522" s="130"/>
      <c r="AN3522" s="70"/>
      <c r="AQ3522" s="153"/>
      <c r="AR3522" s="79"/>
      <c r="AS3522" s="70"/>
    </row>
    <row r="3523" spans="3:45" ht="22.5" customHeight="1" x14ac:dyDescent="0.25">
      <c r="C3523" s="247"/>
      <c r="D3523" s="70"/>
      <c r="H3523" s="87"/>
      <c r="K3523" s="90"/>
      <c r="L3523" s="79"/>
      <c r="R3523" s="90"/>
      <c r="S3523" s="79"/>
      <c r="AF3523" s="88"/>
      <c r="AH3523" s="160"/>
      <c r="AI3523" s="130"/>
      <c r="AN3523" s="70"/>
      <c r="AQ3523" s="153"/>
      <c r="AR3523" s="79"/>
      <c r="AS3523" s="70"/>
    </row>
    <row r="3524" spans="3:45" ht="22.5" customHeight="1" x14ac:dyDescent="0.25">
      <c r="C3524" s="247"/>
      <c r="D3524" s="70"/>
      <c r="H3524" s="87"/>
      <c r="K3524" s="90"/>
      <c r="L3524" s="79"/>
      <c r="R3524" s="90"/>
      <c r="S3524" s="79"/>
      <c r="AF3524" s="88"/>
      <c r="AH3524" s="160"/>
      <c r="AI3524" s="130"/>
      <c r="AN3524" s="70"/>
      <c r="AQ3524" s="153"/>
      <c r="AR3524" s="79"/>
      <c r="AS3524" s="70"/>
    </row>
    <row r="3525" spans="3:45" ht="22.5" customHeight="1" x14ac:dyDescent="0.25">
      <c r="C3525" s="247"/>
      <c r="D3525" s="70"/>
      <c r="H3525" s="87"/>
      <c r="K3525" s="90"/>
      <c r="L3525" s="79"/>
      <c r="R3525" s="90"/>
      <c r="S3525" s="79"/>
      <c r="AF3525" s="88"/>
      <c r="AH3525" s="160"/>
      <c r="AI3525" s="130"/>
      <c r="AN3525" s="70"/>
      <c r="AQ3525" s="153"/>
      <c r="AR3525" s="79"/>
      <c r="AS3525" s="70"/>
    </row>
    <row r="3526" spans="3:45" ht="22.5" customHeight="1" x14ac:dyDescent="0.25">
      <c r="C3526" s="247"/>
      <c r="D3526" s="70"/>
      <c r="H3526" s="87"/>
      <c r="K3526" s="90"/>
      <c r="L3526" s="79"/>
      <c r="R3526" s="90"/>
      <c r="S3526" s="79"/>
      <c r="AF3526" s="88"/>
      <c r="AH3526" s="160"/>
      <c r="AI3526" s="130"/>
      <c r="AN3526" s="70"/>
      <c r="AQ3526" s="153"/>
      <c r="AR3526" s="79"/>
      <c r="AS3526" s="70"/>
    </row>
    <row r="3527" spans="3:45" ht="22.5" customHeight="1" x14ac:dyDescent="0.25">
      <c r="C3527" s="247"/>
      <c r="D3527" s="70"/>
      <c r="H3527" s="87"/>
      <c r="K3527" s="90"/>
      <c r="L3527" s="79"/>
      <c r="R3527" s="90"/>
      <c r="S3527" s="79"/>
      <c r="AF3527" s="88"/>
      <c r="AH3527" s="160"/>
      <c r="AI3527" s="130"/>
      <c r="AN3527" s="70"/>
      <c r="AQ3527" s="153"/>
      <c r="AR3527" s="79"/>
      <c r="AS3527" s="70"/>
    </row>
    <row r="3528" spans="3:45" ht="22.5" customHeight="1" x14ac:dyDescent="0.25">
      <c r="C3528" s="247"/>
      <c r="D3528" s="70"/>
      <c r="H3528" s="87"/>
      <c r="K3528" s="90"/>
      <c r="L3528" s="79"/>
      <c r="R3528" s="90"/>
      <c r="S3528" s="79"/>
      <c r="AF3528" s="88"/>
      <c r="AH3528" s="160"/>
      <c r="AI3528" s="130"/>
      <c r="AN3528" s="70"/>
      <c r="AQ3528" s="153"/>
      <c r="AR3528" s="79"/>
      <c r="AS3528" s="70"/>
    </row>
    <row r="3529" spans="3:45" ht="22.5" customHeight="1" x14ac:dyDescent="0.25">
      <c r="C3529" s="247"/>
      <c r="D3529" s="70"/>
      <c r="H3529" s="87"/>
      <c r="K3529" s="90"/>
      <c r="L3529" s="79"/>
      <c r="R3529" s="90"/>
      <c r="S3529" s="79"/>
      <c r="AF3529" s="88"/>
      <c r="AH3529" s="160"/>
      <c r="AI3529" s="130"/>
      <c r="AN3529" s="70"/>
      <c r="AQ3529" s="153"/>
      <c r="AR3529" s="79"/>
      <c r="AS3529" s="70"/>
    </row>
    <row r="3530" spans="3:45" ht="22.5" customHeight="1" x14ac:dyDescent="0.25">
      <c r="C3530" s="247"/>
      <c r="D3530" s="70"/>
      <c r="H3530" s="87"/>
      <c r="K3530" s="90"/>
      <c r="L3530" s="79"/>
      <c r="R3530" s="90"/>
      <c r="S3530" s="79"/>
      <c r="AF3530" s="88"/>
      <c r="AH3530" s="160"/>
      <c r="AI3530" s="130"/>
      <c r="AN3530" s="70"/>
      <c r="AQ3530" s="153"/>
      <c r="AR3530" s="79"/>
      <c r="AS3530" s="70"/>
    </row>
    <row r="3531" spans="3:45" ht="22.5" customHeight="1" x14ac:dyDescent="0.25">
      <c r="C3531" s="247"/>
      <c r="D3531" s="70"/>
      <c r="H3531" s="87"/>
      <c r="K3531" s="90"/>
      <c r="L3531" s="79"/>
      <c r="R3531" s="90"/>
      <c r="S3531" s="79"/>
      <c r="AF3531" s="88"/>
      <c r="AH3531" s="160"/>
      <c r="AI3531" s="130"/>
      <c r="AN3531" s="70"/>
      <c r="AQ3531" s="153"/>
      <c r="AR3531" s="79"/>
      <c r="AS3531" s="70"/>
    </row>
    <row r="3532" spans="3:45" ht="22.5" customHeight="1" x14ac:dyDescent="0.25">
      <c r="C3532" s="247"/>
      <c r="D3532" s="70"/>
      <c r="H3532" s="87"/>
      <c r="K3532" s="90"/>
      <c r="L3532" s="79"/>
      <c r="R3532" s="90"/>
      <c r="S3532" s="79"/>
      <c r="AF3532" s="88"/>
      <c r="AH3532" s="160"/>
      <c r="AI3532" s="130"/>
      <c r="AN3532" s="70"/>
      <c r="AQ3532" s="153"/>
      <c r="AR3532" s="79"/>
      <c r="AS3532" s="70"/>
    </row>
    <row r="3533" spans="3:45" ht="22.5" customHeight="1" x14ac:dyDescent="0.25">
      <c r="C3533" s="247"/>
      <c r="D3533" s="70"/>
      <c r="H3533" s="87"/>
      <c r="K3533" s="90"/>
      <c r="L3533" s="79"/>
      <c r="R3533" s="90"/>
      <c r="S3533" s="79"/>
      <c r="AF3533" s="88"/>
      <c r="AH3533" s="160"/>
      <c r="AI3533" s="130"/>
      <c r="AN3533" s="70"/>
      <c r="AQ3533" s="153"/>
      <c r="AR3533" s="79"/>
      <c r="AS3533" s="70"/>
    </row>
    <row r="3534" spans="3:45" ht="22.5" customHeight="1" x14ac:dyDescent="0.25">
      <c r="C3534" s="247"/>
      <c r="D3534" s="70"/>
      <c r="H3534" s="87"/>
      <c r="K3534" s="90"/>
      <c r="L3534" s="79"/>
      <c r="R3534" s="90"/>
      <c r="S3534" s="79"/>
      <c r="AF3534" s="88"/>
      <c r="AH3534" s="160"/>
      <c r="AI3534" s="130"/>
      <c r="AN3534" s="70"/>
      <c r="AQ3534" s="153"/>
      <c r="AR3534" s="79"/>
      <c r="AS3534" s="70"/>
    </row>
    <row r="3535" spans="3:45" ht="22.5" customHeight="1" x14ac:dyDescent="0.25">
      <c r="C3535" s="247"/>
      <c r="D3535" s="70"/>
      <c r="H3535" s="87"/>
      <c r="K3535" s="90"/>
      <c r="L3535" s="79"/>
      <c r="R3535" s="90"/>
      <c r="S3535" s="79"/>
      <c r="AF3535" s="88"/>
      <c r="AH3535" s="160"/>
      <c r="AI3535" s="130"/>
      <c r="AN3535" s="70"/>
      <c r="AQ3535" s="153"/>
      <c r="AR3535" s="79"/>
      <c r="AS3535" s="70"/>
    </row>
    <row r="3536" spans="3:45" ht="22.5" customHeight="1" x14ac:dyDescent="0.25">
      <c r="C3536" s="247"/>
      <c r="D3536" s="70"/>
      <c r="H3536" s="87"/>
      <c r="K3536" s="90"/>
      <c r="L3536" s="79"/>
      <c r="R3536" s="90"/>
      <c r="S3536" s="79"/>
      <c r="AF3536" s="88"/>
      <c r="AH3536" s="160"/>
      <c r="AI3536" s="130"/>
      <c r="AN3536" s="70"/>
      <c r="AQ3536" s="153"/>
      <c r="AR3536" s="79"/>
      <c r="AS3536" s="70"/>
    </row>
    <row r="3537" spans="3:45" ht="22.5" customHeight="1" x14ac:dyDescent="0.25">
      <c r="C3537" s="247"/>
      <c r="D3537" s="70"/>
      <c r="H3537" s="87"/>
      <c r="K3537" s="90"/>
      <c r="L3537" s="79"/>
      <c r="R3537" s="90"/>
      <c r="S3537" s="79"/>
      <c r="AF3537" s="88"/>
      <c r="AH3537" s="160"/>
      <c r="AI3537" s="130"/>
      <c r="AN3537" s="70"/>
      <c r="AQ3537" s="153"/>
      <c r="AR3537" s="79"/>
      <c r="AS3537" s="70"/>
    </row>
    <row r="3538" spans="3:45" ht="22.5" customHeight="1" x14ac:dyDescent="0.25">
      <c r="C3538" s="247"/>
      <c r="D3538" s="70"/>
      <c r="H3538" s="87"/>
      <c r="K3538" s="90"/>
      <c r="L3538" s="79"/>
      <c r="R3538" s="90"/>
      <c r="S3538" s="79"/>
      <c r="AF3538" s="88"/>
      <c r="AH3538" s="160"/>
      <c r="AI3538" s="130"/>
      <c r="AN3538" s="70"/>
      <c r="AQ3538" s="153"/>
      <c r="AR3538" s="79"/>
      <c r="AS3538" s="70"/>
    </row>
    <row r="3539" spans="3:45" ht="22.5" customHeight="1" x14ac:dyDescent="0.25">
      <c r="C3539" s="247"/>
      <c r="D3539" s="70"/>
      <c r="H3539" s="87"/>
      <c r="K3539" s="90"/>
      <c r="L3539" s="79"/>
      <c r="R3539" s="90"/>
      <c r="S3539" s="79"/>
      <c r="AF3539" s="88"/>
      <c r="AH3539" s="160"/>
      <c r="AI3539" s="130"/>
      <c r="AN3539" s="70"/>
      <c r="AQ3539" s="153"/>
      <c r="AR3539" s="79"/>
      <c r="AS3539" s="70"/>
    </row>
    <row r="3540" spans="3:45" ht="22.5" customHeight="1" x14ac:dyDescent="0.25">
      <c r="C3540" s="247"/>
      <c r="D3540" s="70"/>
      <c r="H3540" s="87"/>
      <c r="K3540" s="90"/>
      <c r="L3540" s="79"/>
      <c r="R3540" s="90"/>
      <c r="S3540" s="79"/>
      <c r="AF3540" s="88"/>
      <c r="AH3540" s="160"/>
      <c r="AI3540" s="130"/>
      <c r="AN3540" s="70"/>
      <c r="AQ3540" s="153"/>
      <c r="AR3540" s="79"/>
      <c r="AS3540" s="70"/>
    </row>
    <row r="3541" spans="3:45" ht="22.5" customHeight="1" x14ac:dyDescent="0.25">
      <c r="C3541" s="247"/>
      <c r="D3541" s="70"/>
      <c r="H3541" s="87"/>
      <c r="K3541" s="90"/>
      <c r="L3541" s="79"/>
      <c r="R3541" s="90"/>
      <c r="S3541" s="79"/>
      <c r="AF3541" s="88"/>
      <c r="AH3541" s="160"/>
      <c r="AI3541" s="130"/>
      <c r="AN3541" s="70"/>
      <c r="AQ3541" s="153"/>
      <c r="AR3541" s="79"/>
      <c r="AS3541" s="70"/>
    </row>
    <row r="3542" spans="3:45" ht="22.5" customHeight="1" x14ac:dyDescent="0.25">
      <c r="C3542" s="247"/>
      <c r="D3542" s="70"/>
      <c r="H3542" s="87"/>
      <c r="K3542" s="90"/>
      <c r="L3542" s="79"/>
      <c r="R3542" s="90"/>
      <c r="S3542" s="79"/>
      <c r="AF3542" s="88"/>
      <c r="AH3542" s="160"/>
      <c r="AI3542" s="130"/>
      <c r="AN3542" s="70"/>
      <c r="AQ3542" s="153"/>
      <c r="AR3542" s="79"/>
      <c r="AS3542" s="70"/>
    </row>
    <row r="3543" spans="3:45" ht="22.5" customHeight="1" x14ac:dyDescent="0.25">
      <c r="C3543" s="247"/>
      <c r="D3543" s="70"/>
      <c r="H3543" s="87"/>
      <c r="K3543" s="90"/>
      <c r="L3543" s="79"/>
      <c r="R3543" s="90"/>
      <c r="S3543" s="79"/>
      <c r="AF3543" s="88"/>
      <c r="AH3543" s="160"/>
      <c r="AI3543" s="130"/>
      <c r="AN3543" s="70"/>
      <c r="AQ3543" s="153"/>
      <c r="AR3543" s="79"/>
      <c r="AS3543" s="70"/>
    </row>
    <row r="3544" spans="3:45" ht="22.5" customHeight="1" x14ac:dyDescent="0.25">
      <c r="C3544" s="247"/>
      <c r="D3544" s="70"/>
      <c r="H3544" s="87"/>
      <c r="K3544" s="90"/>
      <c r="L3544" s="79"/>
      <c r="R3544" s="90"/>
      <c r="S3544" s="79"/>
      <c r="AF3544" s="88"/>
      <c r="AH3544" s="160"/>
      <c r="AI3544" s="130"/>
      <c r="AN3544" s="70"/>
      <c r="AQ3544" s="153"/>
      <c r="AR3544" s="79"/>
      <c r="AS3544" s="70"/>
    </row>
    <row r="3545" spans="3:45" ht="22.5" customHeight="1" x14ac:dyDescent="0.25">
      <c r="C3545" s="247"/>
      <c r="D3545" s="70"/>
      <c r="H3545" s="87"/>
      <c r="K3545" s="90"/>
      <c r="L3545" s="79"/>
      <c r="R3545" s="90"/>
      <c r="S3545" s="79"/>
      <c r="AF3545" s="88"/>
      <c r="AH3545" s="160"/>
      <c r="AI3545" s="130"/>
      <c r="AN3545" s="70"/>
      <c r="AQ3545" s="153"/>
      <c r="AR3545" s="79"/>
      <c r="AS3545" s="70"/>
    </row>
    <row r="3546" spans="3:45" ht="22.5" customHeight="1" x14ac:dyDescent="0.25">
      <c r="C3546" s="247"/>
      <c r="D3546" s="70"/>
      <c r="H3546" s="87"/>
      <c r="K3546" s="90"/>
      <c r="L3546" s="79"/>
      <c r="R3546" s="90"/>
      <c r="S3546" s="79"/>
      <c r="AF3546" s="88"/>
      <c r="AH3546" s="160"/>
      <c r="AI3546" s="130"/>
      <c r="AN3546" s="70"/>
      <c r="AQ3546" s="153"/>
      <c r="AR3546" s="79"/>
      <c r="AS3546" s="70"/>
    </row>
    <row r="3547" spans="3:45" ht="22.5" customHeight="1" x14ac:dyDescent="0.25">
      <c r="C3547" s="247"/>
      <c r="D3547" s="70"/>
      <c r="H3547" s="87"/>
      <c r="K3547" s="90"/>
      <c r="L3547" s="79"/>
      <c r="R3547" s="90"/>
      <c r="S3547" s="79"/>
      <c r="AF3547" s="88"/>
      <c r="AH3547" s="160"/>
      <c r="AI3547" s="130"/>
      <c r="AN3547" s="70"/>
      <c r="AQ3547" s="153"/>
      <c r="AR3547" s="79"/>
      <c r="AS3547" s="70"/>
    </row>
    <row r="3548" spans="3:45" ht="22.5" customHeight="1" x14ac:dyDescent="0.25">
      <c r="C3548" s="247"/>
      <c r="D3548" s="70"/>
      <c r="H3548" s="87"/>
      <c r="K3548" s="90"/>
      <c r="L3548" s="79"/>
      <c r="R3548" s="90"/>
      <c r="S3548" s="79"/>
      <c r="AF3548" s="88"/>
      <c r="AH3548" s="160"/>
      <c r="AI3548" s="130"/>
      <c r="AN3548" s="70"/>
      <c r="AQ3548" s="153"/>
      <c r="AR3548" s="79"/>
      <c r="AS3548" s="70"/>
    </row>
    <row r="3549" spans="3:45" ht="22.5" customHeight="1" x14ac:dyDescent="0.25">
      <c r="C3549" s="247"/>
      <c r="D3549" s="70"/>
      <c r="H3549" s="87"/>
      <c r="K3549" s="90"/>
      <c r="L3549" s="79"/>
      <c r="R3549" s="90"/>
      <c r="S3549" s="79"/>
      <c r="AF3549" s="88"/>
      <c r="AH3549" s="160"/>
      <c r="AI3549" s="130"/>
      <c r="AN3549" s="70"/>
      <c r="AQ3549" s="153"/>
      <c r="AR3549" s="79"/>
      <c r="AS3549" s="70"/>
    </row>
    <row r="3550" spans="3:45" ht="22.5" customHeight="1" x14ac:dyDescent="0.25">
      <c r="C3550" s="247"/>
      <c r="D3550" s="70"/>
      <c r="H3550" s="87"/>
      <c r="K3550" s="90"/>
      <c r="L3550" s="79"/>
      <c r="R3550" s="90"/>
      <c r="S3550" s="79"/>
      <c r="AF3550" s="88"/>
      <c r="AH3550" s="160"/>
      <c r="AI3550" s="130"/>
      <c r="AN3550" s="70"/>
      <c r="AQ3550" s="153"/>
      <c r="AR3550" s="79"/>
      <c r="AS3550" s="70"/>
    </row>
    <row r="3551" spans="3:45" ht="22.5" customHeight="1" x14ac:dyDescent="0.25">
      <c r="C3551" s="247"/>
      <c r="D3551" s="70"/>
      <c r="H3551" s="87"/>
      <c r="K3551" s="90"/>
      <c r="L3551" s="79"/>
      <c r="R3551" s="90"/>
      <c r="S3551" s="79"/>
      <c r="AF3551" s="88"/>
      <c r="AH3551" s="160"/>
      <c r="AI3551" s="130"/>
      <c r="AN3551" s="70"/>
      <c r="AQ3551" s="153"/>
      <c r="AR3551" s="79"/>
      <c r="AS3551" s="70"/>
    </row>
    <row r="3552" spans="3:45" ht="22.5" customHeight="1" x14ac:dyDescent="0.25">
      <c r="C3552" s="247"/>
      <c r="D3552" s="70"/>
      <c r="H3552" s="87"/>
      <c r="K3552" s="90"/>
      <c r="L3552" s="79"/>
      <c r="R3552" s="90"/>
      <c r="S3552" s="79"/>
      <c r="AF3552" s="88"/>
      <c r="AH3552" s="160"/>
      <c r="AI3552" s="130"/>
      <c r="AN3552" s="70"/>
      <c r="AQ3552" s="153"/>
      <c r="AR3552" s="79"/>
      <c r="AS3552" s="70"/>
    </row>
  </sheetData>
  <customSheetViews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1"/>
      <autoFilter ref="A17:AV3518"/>
    </customSheetView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2"/>
      <autoFilter ref="A19:AO2034">
        <filterColumn colId="33">
          <filters>
            <filter val="2017"/>
          </filters>
        </filterColumn>
      </autoFilter>
    </customSheetView>
  </customSheetViews>
  <mergeCells count="31">
    <mergeCell ref="AE1:AG1"/>
    <mergeCell ref="AE2:AG2"/>
    <mergeCell ref="AE3:AG3"/>
    <mergeCell ref="AB4:AG4"/>
    <mergeCell ref="A15:AG15"/>
    <mergeCell ref="A14:AG14"/>
    <mergeCell ref="AE5:AG5"/>
    <mergeCell ref="AE6:AG6"/>
    <mergeCell ref="AA10:AF10"/>
    <mergeCell ref="AA11:AF11"/>
    <mergeCell ref="A17:A19"/>
    <mergeCell ref="C17:C19"/>
    <mergeCell ref="D17:E17"/>
    <mergeCell ref="F17:F19"/>
    <mergeCell ref="G17:G19"/>
    <mergeCell ref="D18:D19"/>
    <mergeCell ref="E18:E19"/>
    <mergeCell ref="B18:B19"/>
    <mergeCell ref="H17:H19"/>
    <mergeCell ref="I17:I18"/>
    <mergeCell ref="AG17:AG19"/>
    <mergeCell ref="S18:T18"/>
    <mergeCell ref="U18:V18"/>
    <mergeCell ref="W18:X18"/>
    <mergeCell ref="AC17:AF17"/>
    <mergeCell ref="AA18:AB18"/>
    <mergeCell ref="J17:K17"/>
    <mergeCell ref="L17:L18"/>
    <mergeCell ref="R17:AB17"/>
    <mergeCell ref="Y18:Z18"/>
    <mergeCell ref="M17:Q17"/>
  </mergeCells>
  <pageMargins left="0.19685039370078741" right="0.19685039370078741" top="0.19685039370078741" bottom="0.19685039370078741" header="0.19685039370078741" footer="0.19685039370078741"/>
  <pageSetup paperSize="9" scale="21" fitToHeight="0" orientation="landscape" r:id="rId3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39"/>
  <sheetViews>
    <sheetView zoomScale="50" zoomScaleNormal="50" workbookViewId="0">
      <selection activeCell="N10" sqref="N10"/>
    </sheetView>
  </sheetViews>
  <sheetFormatPr defaultColWidth="9.33203125" defaultRowHeight="15.75" x14ac:dyDescent="0.25"/>
  <cols>
    <col min="1" max="1" width="5.5" style="114" customWidth="1"/>
    <col min="2" max="2" width="69.1640625" style="114" customWidth="1"/>
    <col min="3" max="3" width="18.83203125" style="115" customWidth="1"/>
    <col min="4" max="4" width="19.33203125" style="116" customWidth="1"/>
    <col min="5" max="5" width="18.5" style="114" customWidth="1"/>
    <col min="6" max="6" width="20.6640625" style="115" customWidth="1"/>
    <col min="7" max="7" width="17.83203125" style="115" customWidth="1"/>
    <col min="8" max="8" width="19.1640625" style="116" customWidth="1"/>
    <col min="9" max="9" width="16.6640625" style="114" customWidth="1"/>
    <col min="10" max="10" width="20.6640625" style="115" customWidth="1"/>
    <col min="11" max="11" width="18.1640625" style="115" customWidth="1"/>
    <col min="12" max="12" width="19.1640625" style="116" customWidth="1"/>
    <col min="13" max="13" width="16.83203125" style="114" customWidth="1"/>
    <col min="14" max="14" width="21.33203125" style="115" customWidth="1"/>
    <col min="15" max="15" width="19.1640625" style="115" customWidth="1"/>
    <col min="16" max="16" width="18.33203125" style="116" customWidth="1"/>
    <col min="17" max="17" width="16.6640625" style="114" customWidth="1"/>
    <col min="18" max="18" width="25.5" style="115" customWidth="1"/>
    <col min="19" max="19" width="9.33203125" style="114"/>
    <col min="20" max="20" width="9.33203125" style="70"/>
    <col min="21" max="16384" width="9.33203125" style="114"/>
  </cols>
  <sheetData>
    <row r="1" spans="1:20" ht="17.25" customHeight="1" x14ac:dyDescent="0.25">
      <c r="A1" s="278" t="s">
        <v>176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20" ht="17.25" customHeight="1" x14ac:dyDescent="0.25">
      <c r="A2" s="278" t="s">
        <v>143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20" ht="16.5" customHeight="1" x14ac:dyDescent="0.25">
      <c r="A3" s="278" t="s">
        <v>144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20" ht="17.25" customHeight="1" x14ac:dyDescent="0.25">
      <c r="A4" s="278" t="s">
        <v>2341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20" ht="17.25" x14ac:dyDescent="0.3">
      <c r="A5" s="43"/>
      <c r="B5" s="44"/>
      <c r="C5" s="58"/>
      <c r="D5" s="61"/>
      <c r="E5" s="45"/>
      <c r="F5" s="58"/>
      <c r="G5" s="58"/>
      <c r="H5" s="61"/>
      <c r="I5" s="45"/>
      <c r="J5" s="58"/>
      <c r="K5" s="58"/>
      <c r="L5" s="61"/>
      <c r="M5" s="45"/>
      <c r="N5" s="58"/>
      <c r="O5" s="58"/>
      <c r="P5" s="61"/>
      <c r="Q5" s="45"/>
      <c r="R5" s="58"/>
    </row>
    <row r="6" spans="1:20" ht="18.75" x14ac:dyDescent="0.3">
      <c r="A6" s="46"/>
      <c r="B6" s="47"/>
      <c r="C6" s="279" t="s">
        <v>188</v>
      </c>
      <c r="D6" s="280"/>
      <c r="E6" s="280"/>
      <c r="F6" s="281"/>
      <c r="G6" s="279" t="s">
        <v>189</v>
      </c>
      <c r="H6" s="280"/>
      <c r="I6" s="280"/>
      <c r="J6" s="281"/>
      <c r="K6" s="279" t="s">
        <v>190</v>
      </c>
      <c r="L6" s="280"/>
      <c r="M6" s="280"/>
      <c r="N6" s="281"/>
      <c r="O6" s="279" t="s">
        <v>145</v>
      </c>
      <c r="P6" s="280"/>
      <c r="Q6" s="280"/>
      <c r="R6" s="281"/>
    </row>
    <row r="7" spans="1:20" ht="192.75" customHeight="1" x14ac:dyDescent="0.25">
      <c r="A7" s="41" t="s">
        <v>1</v>
      </c>
      <c r="B7" s="48" t="s">
        <v>146</v>
      </c>
      <c r="C7" s="59" t="s">
        <v>147</v>
      </c>
      <c r="D7" s="62" t="s">
        <v>148</v>
      </c>
      <c r="E7" s="49" t="s">
        <v>149</v>
      </c>
      <c r="F7" s="65" t="s">
        <v>150</v>
      </c>
      <c r="G7" s="59" t="s">
        <v>147</v>
      </c>
      <c r="H7" s="62" t="s">
        <v>148</v>
      </c>
      <c r="I7" s="49" t="s">
        <v>149</v>
      </c>
      <c r="J7" s="65" t="s">
        <v>150</v>
      </c>
      <c r="K7" s="59" t="s">
        <v>147</v>
      </c>
      <c r="L7" s="62" t="s">
        <v>148</v>
      </c>
      <c r="M7" s="49" t="s">
        <v>149</v>
      </c>
      <c r="N7" s="65" t="s">
        <v>150</v>
      </c>
      <c r="O7" s="59" t="s">
        <v>147</v>
      </c>
      <c r="P7" s="62" t="s">
        <v>148</v>
      </c>
      <c r="Q7" s="49" t="s">
        <v>149</v>
      </c>
      <c r="R7" s="59" t="s">
        <v>150</v>
      </c>
    </row>
    <row r="8" spans="1:20" ht="18.75" x14ac:dyDescent="0.3">
      <c r="A8" s="42"/>
      <c r="B8" s="50"/>
      <c r="C8" s="60" t="s">
        <v>18</v>
      </c>
      <c r="D8" s="63" t="s">
        <v>19</v>
      </c>
      <c r="E8" s="51" t="s">
        <v>151</v>
      </c>
      <c r="F8" s="66" t="s">
        <v>20</v>
      </c>
      <c r="G8" s="60" t="s">
        <v>18</v>
      </c>
      <c r="H8" s="63" t="s">
        <v>19</v>
      </c>
      <c r="I8" s="51" t="s">
        <v>151</v>
      </c>
      <c r="J8" s="60" t="s">
        <v>20</v>
      </c>
      <c r="K8" s="67" t="s">
        <v>18</v>
      </c>
      <c r="L8" s="63" t="s">
        <v>19</v>
      </c>
      <c r="M8" s="51" t="s">
        <v>151</v>
      </c>
      <c r="N8" s="66" t="s">
        <v>20</v>
      </c>
      <c r="O8" s="60" t="s">
        <v>18</v>
      </c>
      <c r="P8" s="63" t="s">
        <v>19</v>
      </c>
      <c r="Q8" s="51" t="s">
        <v>151</v>
      </c>
      <c r="R8" s="60" t="s">
        <v>20</v>
      </c>
    </row>
    <row r="9" spans="1:20" ht="16.5" x14ac:dyDescent="0.25">
      <c r="A9" s="1">
        <v>1</v>
      </c>
      <c r="B9" s="52">
        <v>2</v>
      </c>
      <c r="C9" s="2">
        <v>3</v>
      </c>
      <c r="D9" s="2">
        <v>4</v>
      </c>
      <c r="E9" s="2">
        <v>5</v>
      </c>
      <c r="F9" s="69">
        <v>6</v>
      </c>
      <c r="G9" s="2">
        <v>7</v>
      </c>
      <c r="H9" s="2">
        <v>8</v>
      </c>
      <c r="I9" s="2">
        <v>9</v>
      </c>
      <c r="J9" s="2">
        <v>10</v>
      </c>
      <c r="K9" s="72">
        <v>11</v>
      </c>
      <c r="L9" s="2">
        <v>12</v>
      </c>
      <c r="M9" s="2">
        <v>13</v>
      </c>
      <c r="N9" s="69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3" t="s">
        <v>21</v>
      </c>
      <c r="C10" s="6">
        <f>SUM(C11:C32)</f>
        <v>560512.12</v>
      </c>
      <c r="D10" s="34">
        <f t="shared" ref="D10:P10" si="0">SUM(D11:D32)</f>
        <v>23245</v>
      </c>
      <c r="E10" s="34">
        <f t="shared" si="0"/>
        <v>230</v>
      </c>
      <c r="F10" s="6">
        <f>'перечень МКД'!M22</f>
        <v>273374537.13600004</v>
      </c>
      <c r="G10" s="6">
        <f t="shared" si="0"/>
        <v>671306.55</v>
      </c>
      <c r="H10" s="34">
        <f t="shared" si="0"/>
        <v>25684</v>
      </c>
      <c r="I10" s="34">
        <f t="shared" si="0"/>
        <v>342</v>
      </c>
      <c r="J10" s="6">
        <f>'перечень МКД'!M23</f>
        <v>418358552.12</v>
      </c>
      <c r="K10" s="6">
        <f t="shared" si="0"/>
        <v>3685437.0999999996</v>
      </c>
      <c r="L10" s="34">
        <f t="shared" si="0"/>
        <v>149565</v>
      </c>
      <c r="M10" s="34">
        <f t="shared" si="0"/>
        <v>1779</v>
      </c>
      <c r="N10" s="6">
        <f>'перечень МКД'!M24</f>
        <v>3121087346.4700003</v>
      </c>
      <c r="O10" s="6">
        <f t="shared" si="0"/>
        <v>4917255.7699999996</v>
      </c>
      <c r="P10" s="34">
        <f t="shared" si="0"/>
        <v>198494</v>
      </c>
      <c r="Q10" s="34">
        <f>SUM(Q11:Q32)</f>
        <v>2351</v>
      </c>
      <c r="R10" s="6">
        <f>F10+J10+N10</f>
        <v>3812820435.7260003</v>
      </c>
    </row>
    <row r="11" spans="1:20" ht="20.25" customHeight="1" x14ac:dyDescent="0.25">
      <c r="A11" s="4" t="s">
        <v>152</v>
      </c>
      <c r="B11" s="54" t="s">
        <v>22</v>
      </c>
      <c r="C11" s="11">
        <f>'перечень МКД'!I26</f>
        <v>3095.6</v>
      </c>
      <c r="D11" s="35">
        <f>'перечень МКД'!L26</f>
        <v>132</v>
      </c>
      <c r="E11" s="55">
        <v>2</v>
      </c>
      <c r="F11" s="75">
        <f>'перечень МКД'!M26</f>
        <v>1933789.88</v>
      </c>
      <c r="G11" s="11">
        <f>'перечень МКД'!I29</f>
        <v>5559.8</v>
      </c>
      <c r="H11" s="35">
        <f>'перечень МКД'!L29</f>
        <v>285</v>
      </c>
      <c r="I11" s="55">
        <v>3</v>
      </c>
      <c r="J11" s="122">
        <f>'перечень МКД'!M29</f>
        <v>4550643.33</v>
      </c>
      <c r="K11" s="73">
        <f>'перечень МКД'!I33</f>
        <v>7308.5000000000009</v>
      </c>
      <c r="L11" s="35">
        <f>'перечень МКД'!L33</f>
        <v>286</v>
      </c>
      <c r="M11" s="55">
        <v>12</v>
      </c>
      <c r="N11" s="75">
        <f>'перечень МКД'!M33</f>
        <v>6115140.9400000004</v>
      </c>
      <c r="O11" s="11">
        <f>C11+G11+K11</f>
        <v>15963.900000000001</v>
      </c>
      <c r="P11" s="35">
        <f>D11+H11+L11</f>
        <v>703</v>
      </c>
      <c r="Q11" s="12">
        <f>E11+I11+M11</f>
        <v>17</v>
      </c>
      <c r="R11" s="6">
        <f t="shared" ref="R11:R32" si="1">F11+J11+N11</f>
        <v>12599574.15</v>
      </c>
    </row>
    <row r="12" spans="1:20" ht="20.25" customHeight="1" x14ac:dyDescent="0.25">
      <c r="A12" s="4" t="s">
        <v>153</v>
      </c>
      <c r="B12" s="54" t="s">
        <v>27</v>
      </c>
      <c r="C12" s="15">
        <f>'перечень МКД'!I47</f>
        <v>57717.740000000005</v>
      </c>
      <c r="D12" s="36">
        <f>'перечень МКД'!L47</f>
        <v>1505</v>
      </c>
      <c r="E12" s="14">
        <v>19</v>
      </c>
      <c r="F12" s="76">
        <f>'перечень МКД'!M47</f>
        <v>40114884.730000004</v>
      </c>
      <c r="G12" s="15">
        <f>'перечень МКД'!I67</f>
        <v>102243.09000000001</v>
      </c>
      <c r="H12" s="36">
        <f>'перечень МКД'!L67</f>
        <v>2989</v>
      </c>
      <c r="I12" s="14">
        <v>51</v>
      </c>
      <c r="J12" s="13">
        <f>'перечень МКД'!M67</f>
        <v>82643757.260000005</v>
      </c>
      <c r="K12" s="77">
        <f>'перечень МКД'!I119</f>
        <v>350558.3299999999</v>
      </c>
      <c r="L12" s="36">
        <f>'перечень МКД'!L119</f>
        <v>10918</v>
      </c>
      <c r="M12" s="14">
        <v>215</v>
      </c>
      <c r="N12" s="76">
        <f>'перечень МКД'!M119</f>
        <v>356500961.10000002</v>
      </c>
      <c r="O12" s="11">
        <f>C12+G12+K12</f>
        <v>510519.15999999992</v>
      </c>
      <c r="P12" s="35">
        <f t="shared" ref="P12:P32" si="2">D12+H12+L12</f>
        <v>15412</v>
      </c>
      <c r="Q12" s="12">
        <f t="shared" ref="Q12:Q31" si="3">E12+I12+M12</f>
        <v>285</v>
      </c>
      <c r="R12" s="6">
        <f t="shared" si="1"/>
        <v>479259603.09000003</v>
      </c>
    </row>
    <row r="13" spans="1:20" ht="21" customHeight="1" x14ac:dyDescent="0.25">
      <c r="A13" s="4" t="s">
        <v>154</v>
      </c>
      <c r="B13" s="54" t="s">
        <v>74</v>
      </c>
      <c r="C13" s="11">
        <f>'перечень МКД'!I336</f>
        <v>27679.62</v>
      </c>
      <c r="D13" s="35">
        <f>'перечень МКД'!L336</f>
        <v>789</v>
      </c>
      <c r="E13" s="12">
        <v>16</v>
      </c>
      <c r="F13" s="76">
        <f>'перечень МКД'!M336</f>
        <v>13520297.080000002</v>
      </c>
      <c r="G13" s="11">
        <f>'перечень МКД'!I353</f>
        <v>70003.159999999989</v>
      </c>
      <c r="H13" s="35">
        <f>'перечень МКД'!L353</f>
        <v>1967</v>
      </c>
      <c r="I13" s="12">
        <v>33</v>
      </c>
      <c r="J13" s="13">
        <f>'перечень МКД'!M353</f>
        <v>18512886.760000005</v>
      </c>
      <c r="K13" s="73">
        <f>'перечень МКД'!I387</f>
        <v>133482.24000000005</v>
      </c>
      <c r="L13" s="35">
        <f>'перечень МКД'!L387</f>
        <v>4453</v>
      </c>
      <c r="M13" s="12">
        <v>78</v>
      </c>
      <c r="N13" s="76">
        <f>'перечень МКД'!M387</f>
        <v>109148584.33999999</v>
      </c>
      <c r="O13" s="11">
        <f t="shared" ref="O13:O32" si="4">C13+G13+K13</f>
        <v>231165.02000000002</v>
      </c>
      <c r="P13" s="35">
        <f t="shared" si="2"/>
        <v>7209</v>
      </c>
      <c r="Q13" s="12">
        <f t="shared" si="3"/>
        <v>127</v>
      </c>
      <c r="R13" s="6">
        <f t="shared" si="1"/>
        <v>141181768.18000001</v>
      </c>
    </row>
    <row r="14" spans="1:20" ht="37.5" customHeight="1" x14ac:dyDescent="0.25">
      <c r="A14" s="4" t="s">
        <v>155</v>
      </c>
      <c r="B14" s="54" t="s">
        <v>1359</v>
      </c>
      <c r="C14" s="11">
        <f>'перечень МКД'!I467</f>
        <v>1241.2</v>
      </c>
      <c r="D14" s="12">
        <f>'перечень МКД'!L467</f>
        <v>51</v>
      </c>
      <c r="E14" s="12">
        <v>1</v>
      </c>
      <c r="F14" s="11">
        <f>'перечень МКД'!M467</f>
        <v>1541389.57</v>
      </c>
      <c r="G14" s="11">
        <f>'перечень МКД'!I469</f>
        <v>819.2</v>
      </c>
      <c r="H14" s="35">
        <f>'перечень МКД'!L469</f>
        <v>34</v>
      </c>
      <c r="I14" s="14">
        <v>1</v>
      </c>
      <c r="J14" s="13">
        <f>'перечень МКД'!M469</f>
        <v>183368.33</v>
      </c>
      <c r="K14" s="73">
        <f>'перечень МКД'!I471</f>
        <v>3256.3</v>
      </c>
      <c r="L14" s="35">
        <f>'перечень МКД'!L471</f>
        <v>131</v>
      </c>
      <c r="M14" s="14">
        <v>5</v>
      </c>
      <c r="N14" s="76">
        <f>'перечень МКД'!M471</f>
        <v>6691275.540000001</v>
      </c>
      <c r="O14" s="11">
        <f t="shared" si="4"/>
        <v>5316.7000000000007</v>
      </c>
      <c r="P14" s="35">
        <f t="shared" si="2"/>
        <v>216</v>
      </c>
      <c r="Q14" s="12">
        <f t="shared" si="3"/>
        <v>7</v>
      </c>
      <c r="R14" s="6">
        <f t="shared" si="1"/>
        <v>8416033.4400000013</v>
      </c>
    </row>
    <row r="15" spans="1:20" ht="19.5" customHeight="1" x14ac:dyDescent="0.25">
      <c r="A15" s="4" t="s">
        <v>156</v>
      </c>
      <c r="B15" s="54" t="s">
        <v>2329</v>
      </c>
      <c r="C15" s="11">
        <f>'перечень МКД'!I478</f>
        <v>1687.8999999999999</v>
      </c>
      <c r="D15" s="35">
        <f>'перечень МКД'!L478</f>
        <v>80</v>
      </c>
      <c r="E15" s="14">
        <v>3</v>
      </c>
      <c r="F15" s="76">
        <f>'перечень МКД'!M478</f>
        <v>4283527.51</v>
      </c>
      <c r="G15" s="11">
        <f>'перечень МКД'!I482</f>
        <v>1486.9</v>
      </c>
      <c r="H15" s="35">
        <f>'перечень МКД'!L482</f>
        <v>81</v>
      </c>
      <c r="I15" s="14">
        <v>4</v>
      </c>
      <c r="J15" s="11">
        <f>'перечень МКД'!M482</f>
        <v>8062675.3300000001</v>
      </c>
      <c r="K15" s="73">
        <f>'перечень МКД'!I487</f>
        <v>18043.000000000004</v>
      </c>
      <c r="L15" s="35">
        <f>'перечень МКД'!L487</f>
        <v>900</v>
      </c>
      <c r="M15" s="36">
        <v>39</v>
      </c>
      <c r="N15" s="74">
        <f>'перечень МКД'!M487</f>
        <v>48001858.470000014</v>
      </c>
      <c r="O15" s="11">
        <f t="shared" si="4"/>
        <v>21217.800000000003</v>
      </c>
      <c r="P15" s="35">
        <f t="shared" si="2"/>
        <v>1061</v>
      </c>
      <c r="Q15" s="35">
        <f t="shared" si="3"/>
        <v>46</v>
      </c>
      <c r="R15" s="6">
        <f t="shared" si="1"/>
        <v>60348061.310000017</v>
      </c>
      <c r="T15" s="90"/>
    </row>
    <row r="16" spans="1:20" ht="21" customHeight="1" x14ac:dyDescent="0.25">
      <c r="A16" s="4" t="s">
        <v>157</v>
      </c>
      <c r="B16" s="56" t="s">
        <v>2330</v>
      </c>
      <c r="C16" s="11">
        <f>'перечень МКД'!I528</f>
        <v>2388.9</v>
      </c>
      <c r="D16" s="35">
        <f>'перечень МКД'!L528</f>
        <v>97</v>
      </c>
      <c r="E16" s="14">
        <v>5</v>
      </c>
      <c r="F16" s="74">
        <f>'перечень МКД'!M528</f>
        <v>2055472.2200000002</v>
      </c>
      <c r="G16" s="13">
        <f>'перечень МКД'!I534</f>
        <v>6825.24</v>
      </c>
      <c r="H16" s="36">
        <f>'перечень МКД'!L534</f>
        <v>254</v>
      </c>
      <c r="I16" s="14">
        <v>5</v>
      </c>
      <c r="J16" s="13">
        <f>'перечень МКД'!M534</f>
        <v>12437118.709999999</v>
      </c>
      <c r="K16" s="78">
        <f>'перечень МКД'!I540</f>
        <v>12035.939999999997</v>
      </c>
      <c r="L16" s="36">
        <f>'перечень МКД'!L540</f>
        <v>506</v>
      </c>
      <c r="M16" s="14">
        <v>20</v>
      </c>
      <c r="N16" s="76">
        <f>'перечень МКД'!M540</f>
        <v>32281243.309999999</v>
      </c>
      <c r="O16" s="11">
        <f t="shared" si="4"/>
        <v>21250.079999999994</v>
      </c>
      <c r="P16" s="35">
        <f t="shared" si="2"/>
        <v>857</v>
      </c>
      <c r="Q16" s="12">
        <f t="shared" si="3"/>
        <v>30</v>
      </c>
      <c r="R16" s="6">
        <f t="shared" si="1"/>
        <v>46773834.239999995</v>
      </c>
      <c r="T16" s="90"/>
    </row>
    <row r="17" spans="1:20" ht="20.25" customHeight="1" x14ac:dyDescent="0.25">
      <c r="A17" s="4" t="s">
        <v>158</v>
      </c>
      <c r="B17" s="54" t="s">
        <v>87</v>
      </c>
      <c r="C17" s="13">
        <f>'перечень МКД'!I562</f>
        <v>3974</v>
      </c>
      <c r="D17" s="36">
        <f>'перечень МКД'!L562</f>
        <v>135</v>
      </c>
      <c r="E17" s="14">
        <v>5</v>
      </c>
      <c r="F17" s="76">
        <f>'перечень МКД'!M562</f>
        <v>1435226.76</v>
      </c>
      <c r="G17" s="11">
        <f>'перечень МКД'!I568</f>
        <v>6649.7</v>
      </c>
      <c r="H17" s="35">
        <f>'перечень МКД'!L568</f>
        <v>235</v>
      </c>
      <c r="I17" s="12">
        <v>9</v>
      </c>
      <c r="J17" s="11">
        <f>'перечень МКД'!M568</f>
        <v>13302593.700000001</v>
      </c>
      <c r="K17" s="73">
        <f>'перечень МКД'!I578</f>
        <v>11728.199999999999</v>
      </c>
      <c r="L17" s="35">
        <f>'перечень МКД'!L578</f>
        <v>392</v>
      </c>
      <c r="M17" s="12">
        <v>15</v>
      </c>
      <c r="N17" s="74">
        <f>'перечень МКД'!M578</f>
        <v>18180976.400000002</v>
      </c>
      <c r="O17" s="11">
        <f t="shared" si="4"/>
        <v>22351.9</v>
      </c>
      <c r="P17" s="35">
        <f t="shared" si="2"/>
        <v>762</v>
      </c>
      <c r="Q17" s="12">
        <f>E17+I17+M17</f>
        <v>29</v>
      </c>
      <c r="R17" s="6">
        <f t="shared" si="1"/>
        <v>32918796.860000003</v>
      </c>
      <c r="T17" s="90"/>
    </row>
    <row r="18" spans="1:20" ht="20.25" customHeight="1" x14ac:dyDescent="0.25">
      <c r="A18" s="4" t="s">
        <v>159</v>
      </c>
      <c r="B18" s="54" t="s">
        <v>89</v>
      </c>
      <c r="C18" s="11">
        <f>'перечень МКД'!I595</f>
        <v>5939.7999999999993</v>
      </c>
      <c r="D18" s="35">
        <f>'перечень МКД'!L595</f>
        <v>232</v>
      </c>
      <c r="E18" s="12">
        <v>4</v>
      </c>
      <c r="F18" s="74">
        <f>'перечень МКД'!M595</f>
        <v>5932302.3799999999</v>
      </c>
      <c r="G18" s="13">
        <f>'перечень МКД'!I600</f>
        <v>9043.56</v>
      </c>
      <c r="H18" s="36">
        <f>'перечень МКД'!L600</f>
        <v>363</v>
      </c>
      <c r="I18" s="14">
        <v>11</v>
      </c>
      <c r="J18" s="13">
        <f>'перечень МКД'!M600</f>
        <v>17693774.91</v>
      </c>
      <c r="K18" s="78">
        <f>'перечень МКД'!I612</f>
        <v>16646.800000000003</v>
      </c>
      <c r="L18" s="36">
        <f>'перечень МКД'!L612</f>
        <v>622</v>
      </c>
      <c r="M18" s="14">
        <v>17</v>
      </c>
      <c r="N18" s="76">
        <f>'перечень МКД'!M612</f>
        <v>41448484.470000006</v>
      </c>
      <c r="O18" s="11">
        <f t="shared" si="4"/>
        <v>31630.160000000003</v>
      </c>
      <c r="P18" s="35">
        <f t="shared" si="2"/>
        <v>1217</v>
      </c>
      <c r="Q18" s="12">
        <f t="shared" si="3"/>
        <v>32</v>
      </c>
      <c r="R18" s="6">
        <f t="shared" si="1"/>
        <v>65074561.760000005</v>
      </c>
      <c r="T18" s="90"/>
    </row>
    <row r="19" spans="1:20" ht="19.5" customHeight="1" x14ac:dyDescent="0.25">
      <c r="A19" s="4">
        <v>9</v>
      </c>
      <c r="B19" s="54" t="s">
        <v>1360</v>
      </c>
      <c r="C19" s="13">
        <f>'перечень МКД'!I631</f>
        <v>414</v>
      </c>
      <c r="D19" s="36">
        <f>'перечень МКД'!L631</f>
        <v>16</v>
      </c>
      <c r="E19" s="14">
        <v>1</v>
      </c>
      <c r="F19" s="76">
        <f>'перечень МКД'!M631</f>
        <v>37807.199999999997</v>
      </c>
      <c r="G19" s="11">
        <f>'перечень МКД'!I633</f>
        <v>880.8</v>
      </c>
      <c r="H19" s="35">
        <f>'перечень МКД'!L633</f>
        <v>31</v>
      </c>
      <c r="I19" s="14">
        <v>1</v>
      </c>
      <c r="J19" s="11">
        <f>'перечень МКД'!M633</f>
        <v>2420235.29</v>
      </c>
      <c r="K19" s="73">
        <f>'перечень МКД'!I635</f>
        <v>5330.8</v>
      </c>
      <c r="L19" s="35">
        <f>'перечень МКД'!L635</f>
        <v>183</v>
      </c>
      <c r="M19" s="14">
        <v>8</v>
      </c>
      <c r="N19" s="74">
        <f>'перечень МКД'!M635</f>
        <v>5023826.09</v>
      </c>
      <c r="O19" s="11">
        <f t="shared" si="4"/>
        <v>6625.6</v>
      </c>
      <c r="P19" s="35">
        <f t="shared" si="2"/>
        <v>230</v>
      </c>
      <c r="Q19" s="12">
        <f t="shared" si="3"/>
        <v>10</v>
      </c>
      <c r="R19" s="6">
        <f t="shared" si="1"/>
        <v>7481868.5800000001</v>
      </c>
      <c r="T19" s="90"/>
    </row>
    <row r="20" spans="1:20" ht="19.5" customHeight="1" x14ac:dyDescent="0.25">
      <c r="A20" s="4" t="s">
        <v>160</v>
      </c>
      <c r="B20" s="54" t="s">
        <v>2331</v>
      </c>
      <c r="C20" s="11">
        <f>'перечень МКД'!I645</f>
        <v>790.8</v>
      </c>
      <c r="D20" s="35">
        <f>'перечень МКД'!L645</f>
        <v>39</v>
      </c>
      <c r="E20" s="14">
        <v>1</v>
      </c>
      <c r="F20" s="74">
        <f>'перечень МКД'!M645</f>
        <v>57126.96</v>
      </c>
      <c r="G20" s="11">
        <f>'перечень МКД'!I647</f>
        <v>1170.8000000000002</v>
      </c>
      <c r="H20" s="35">
        <f>'перечень МКД'!L647</f>
        <v>39</v>
      </c>
      <c r="I20" s="12">
        <v>2</v>
      </c>
      <c r="J20" s="11">
        <f>'перечень МКД'!M647</f>
        <v>527521.77</v>
      </c>
      <c r="K20" s="73">
        <f>'перечень МКД'!I650</f>
        <v>3905.4</v>
      </c>
      <c r="L20" s="35">
        <f>'перечень МКД'!L650</f>
        <v>147</v>
      </c>
      <c r="M20" s="12">
        <v>6</v>
      </c>
      <c r="N20" s="74">
        <f>'перечень МКД'!M650</f>
        <v>5513778.71</v>
      </c>
      <c r="O20" s="11">
        <f t="shared" si="4"/>
        <v>5867</v>
      </c>
      <c r="P20" s="35">
        <f t="shared" si="2"/>
        <v>225</v>
      </c>
      <c r="Q20" s="12">
        <f t="shared" si="3"/>
        <v>9</v>
      </c>
      <c r="R20" s="6">
        <f t="shared" si="1"/>
        <v>6098427.4399999995</v>
      </c>
      <c r="T20" s="90"/>
    </row>
    <row r="21" spans="1:20" ht="18.75" customHeight="1" x14ac:dyDescent="0.25">
      <c r="A21" s="4" t="s">
        <v>161</v>
      </c>
      <c r="B21" s="54" t="s">
        <v>91</v>
      </c>
      <c r="C21" s="11">
        <f>'перечень МКД'!I658</f>
        <v>68620.5</v>
      </c>
      <c r="D21" s="35">
        <f>'перечень МКД'!L658</f>
        <v>3702</v>
      </c>
      <c r="E21" s="12">
        <v>24</v>
      </c>
      <c r="F21" s="74">
        <f>'перечень МКД'!M658</f>
        <v>26440974.910000004</v>
      </c>
      <c r="G21" s="11">
        <f>'перечень МКД'!I683</f>
        <v>64398.6</v>
      </c>
      <c r="H21" s="35">
        <f>'перечень МКД'!L683</f>
        <v>3275</v>
      </c>
      <c r="I21" s="14">
        <v>45</v>
      </c>
      <c r="J21" s="13">
        <f>'перечень МКД'!M683</f>
        <v>38222357.730000004</v>
      </c>
      <c r="K21" s="73">
        <f>'перечень МКД'!I729</f>
        <v>305854.61</v>
      </c>
      <c r="L21" s="35">
        <f>'перечень МКД'!L729</f>
        <v>14419</v>
      </c>
      <c r="M21" s="14">
        <v>155</v>
      </c>
      <c r="N21" s="76">
        <f>'перечень МКД'!M729</f>
        <v>283508816.27999997</v>
      </c>
      <c r="O21" s="11">
        <f t="shared" si="4"/>
        <v>438873.70999999996</v>
      </c>
      <c r="P21" s="35">
        <f t="shared" si="2"/>
        <v>21396</v>
      </c>
      <c r="Q21" s="12">
        <f t="shared" si="3"/>
        <v>224</v>
      </c>
      <c r="R21" s="6">
        <f t="shared" si="1"/>
        <v>348172148.91999996</v>
      </c>
      <c r="T21" s="90"/>
    </row>
    <row r="22" spans="1:20" ht="19.5" customHeight="1" x14ac:dyDescent="0.25">
      <c r="A22" s="4" t="s">
        <v>162</v>
      </c>
      <c r="B22" s="56" t="s">
        <v>92</v>
      </c>
      <c r="C22" s="11">
        <f>'перечень МКД'!I886</f>
        <v>8390.2000000000007</v>
      </c>
      <c r="D22" s="35">
        <f>'перечень МКД'!L886</f>
        <v>338</v>
      </c>
      <c r="E22" s="14">
        <v>7</v>
      </c>
      <c r="F22" s="76">
        <f>'перечень МКД'!M886</f>
        <v>14055086.039999999</v>
      </c>
      <c r="G22" s="11">
        <f>'перечень МКД'!I894</f>
        <v>28672.580000000005</v>
      </c>
      <c r="H22" s="35">
        <f>'перечень МКД'!L894</f>
        <v>1225</v>
      </c>
      <c r="I22" s="12">
        <v>18</v>
      </c>
      <c r="J22" s="11">
        <f>'перечень МКД'!M894</f>
        <v>22508807.190000001</v>
      </c>
      <c r="K22" s="73">
        <f>'перечень МКД'!I913</f>
        <v>115981.46000000004</v>
      </c>
      <c r="L22" s="35">
        <f>'перечень МКД'!L913</f>
        <v>4571</v>
      </c>
      <c r="M22" s="12">
        <v>101</v>
      </c>
      <c r="N22" s="74">
        <f>'перечень МКД'!M913</f>
        <v>133734511.52000001</v>
      </c>
      <c r="O22" s="11">
        <f t="shared" si="4"/>
        <v>153044.24000000005</v>
      </c>
      <c r="P22" s="35">
        <f t="shared" si="2"/>
        <v>6134</v>
      </c>
      <c r="Q22" s="12">
        <f t="shared" si="3"/>
        <v>126</v>
      </c>
      <c r="R22" s="6">
        <f t="shared" si="1"/>
        <v>170298404.75</v>
      </c>
      <c r="T22" s="90"/>
    </row>
    <row r="23" spans="1:20" ht="19.5" customHeight="1" x14ac:dyDescent="0.25">
      <c r="A23" s="4" t="s">
        <v>163</v>
      </c>
      <c r="B23" s="56" t="s">
        <v>98</v>
      </c>
      <c r="C23" s="11">
        <f>'перечень МКД'!I1016</f>
        <v>153.1</v>
      </c>
      <c r="D23" s="35">
        <f>'перечень МКД'!L1016</f>
        <v>4</v>
      </c>
      <c r="E23" s="12">
        <v>1</v>
      </c>
      <c r="F23" s="74">
        <f>'перечень МКД'!M1016</f>
        <v>844100</v>
      </c>
      <c r="G23" s="11">
        <f>'перечень МКД'!I1018</f>
        <v>3380.7</v>
      </c>
      <c r="H23" s="35">
        <f>'перечень МКД'!L1018</f>
        <v>129</v>
      </c>
      <c r="I23" s="14">
        <v>4</v>
      </c>
      <c r="J23" s="13">
        <f>'перечень МКД'!M1018</f>
        <v>3297857.1399999997</v>
      </c>
      <c r="K23" s="73">
        <f>'перечень МКД'!I1023</f>
        <v>34424.999999999993</v>
      </c>
      <c r="L23" s="35">
        <f>'перечень МКД'!L1023</f>
        <v>1282</v>
      </c>
      <c r="M23" s="14">
        <v>30</v>
      </c>
      <c r="N23" s="76">
        <f>'перечень МКД'!M1023</f>
        <v>46585065.789999992</v>
      </c>
      <c r="O23" s="11">
        <f t="shared" si="4"/>
        <v>37958.799999999996</v>
      </c>
      <c r="P23" s="35">
        <f t="shared" si="2"/>
        <v>1415</v>
      </c>
      <c r="Q23" s="12">
        <f t="shared" si="3"/>
        <v>35</v>
      </c>
      <c r="R23" s="6">
        <f t="shared" si="1"/>
        <v>50727022.929999992</v>
      </c>
      <c r="T23" s="90"/>
    </row>
    <row r="24" spans="1:20" ht="21" customHeight="1" x14ac:dyDescent="0.25">
      <c r="A24" s="4" t="s">
        <v>164</v>
      </c>
      <c r="B24" s="56" t="s">
        <v>2332</v>
      </c>
      <c r="C24" s="11">
        <f>'перечень МКД'!I1055</f>
        <v>8726.34</v>
      </c>
      <c r="D24" s="35">
        <f>'перечень МКД'!L1055</f>
        <v>399</v>
      </c>
      <c r="E24" s="14">
        <v>14</v>
      </c>
      <c r="F24" s="76">
        <f>'перечень МКД'!M1055</f>
        <v>5772273.0800000001</v>
      </c>
      <c r="G24" s="11">
        <f>'перечень МКД'!I1070</f>
        <v>17059.260000000002</v>
      </c>
      <c r="H24" s="35">
        <f>'перечень МКД'!L1070</f>
        <v>738</v>
      </c>
      <c r="I24" s="12">
        <v>19</v>
      </c>
      <c r="J24" s="13">
        <f>'перечень МКД'!M1070</f>
        <v>8356060.959999999</v>
      </c>
      <c r="K24" s="73">
        <f>'перечень МКД'!I1090</f>
        <v>78921.010000000024</v>
      </c>
      <c r="L24" s="35">
        <f>'перечень МКД'!L1090</f>
        <v>5004</v>
      </c>
      <c r="M24" s="12">
        <v>79</v>
      </c>
      <c r="N24" s="76">
        <f>'перечень МКД'!M1090</f>
        <v>49167303.109999977</v>
      </c>
      <c r="O24" s="11">
        <f t="shared" si="4"/>
        <v>104706.61000000003</v>
      </c>
      <c r="P24" s="35">
        <f t="shared" si="2"/>
        <v>6141</v>
      </c>
      <c r="Q24" s="12">
        <f t="shared" si="3"/>
        <v>112</v>
      </c>
      <c r="R24" s="6">
        <f t="shared" si="1"/>
        <v>63295637.149999976</v>
      </c>
      <c r="T24" s="90"/>
    </row>
    <row r="25" spans="1:20" ht="18.75" customHeight="1" x14ac:dyDescent="0.25">
      <c r="A25" s="4" t="s">
        <v>165</v>
      </c>
      <c r="B25" s="56" t="s">
        <v>101</v>
      </c>
      <c r="C25" s="11">
        <v>0</v>
      </c>
      <c r="D25" s="35">
        <v>0</v>
      </c>
      <c r="E25" s="12">
        <v>0</v>
      </c>
      <c r="F25" s="76">
        <v>0</v>
      </c>
      <c r="G25" s="11">
        <f>'перечень МКД'!I1171</f>
        <v>726.7</v>
      </c>
      <c r="H25" s="35">
        <f>'перечень МКД'!L1171</f>
        <v>42</v>
      </c>
      <c r="I25" s="12">
        <v>2</v>
      </c>
      <c r="J25" s="11">
        <f>'перечень МКД'!M1171</f>
        <v>1443100.8699999999</v>
      </c>
      <c r="K25" s="73">
        <f>'перечень МКД'!I1174</f>
        <v>1048.0999999999999</v>
      </c>
      <c r="L25" s="35">
        <f>'перечень МКД'!L1174</f>
        <v>57</v>
      </c>
      <c r="M25" s="12">
        <v>3</v>
      </c>
      <c r="N25" s="76">
        <f>'перечень МКД'!M1174</f>
        <v>1973435.6199999999</v>
      </c>
      <c r="O25" s="11">
        <f t="shared" si="4"/>
        <v>1774.8</v>
      </c>
      <c r="P25" s="35">
        <f t="shared" si="2"/>
        <v>99</v>
      </c>
      <c r="Q25" s="12">
        <f t="shared" si="3"/>
        <v>5</v>
      </c>
      <c r="R25" s="6">
        <f t="shared" si="1"/>
        <v>3416536.4899999998</v>
      </c>
      <c r="T25" s="90"/>
    </row>
    <row r="26" spans="1:20" ht="19.5" customHeight="1" x14ac:dyDescent="0.25">
      <c r="A26" s="4" t="s">
        <v>166</v>
      </c>
      <c r="B26" s="56" t="s">
        <v>1361</v>
      </c>
      <c r="C26" s="11">
        <f>'перечень МКД'!I1179</f>
        <v>827.5</v>
      </c>
      <c r="D26" s="35">
        <f>'перечень МКД'!L1179</f>
        <v>24</v>
      </c>
      <c r="E26" s="12">
        <v>2</v>
      </c>
      <c r="F26" s="76">
        <f>'перечень МКД'!M1179</f>
        <v>1505522.93</v>
      </c>
      <c r="G26" s="11">
        <f>'перечень МКД'!I1182</f>
        <v>10789.97</v>
      </c>
      <c r="H26" s="35">
        <f>'перечень МКД'!L1182</f>
        <v>403</v>
      </c>
      <c r="I26" s="14">
        <v>12</v>
      </c>
      <c r="J26" s="13">
        <f>'перечень МКД'!M1182</f>
        <v>14705950.030000001</v>
      </c>
      <c r="K26" s="73">
        <f>'перечень МКД'!I1195</f>
        <v>73057.609999999971</v>
      </c>
      <c r="L26" s="35">
        <f>'перечень МКД'!L1195</f>
        <v>2630</v>
      </c>
      <c r="M26" s="14">
        <v>62</v>
      </c>
      <c r="N26" s="76">
        <f>'перечень МКД'!M1195</f>
        <v>111133479.88999999</v>
      </c>
      <c r="O26" s="11">
        <f t="shared" si="4"/>
        <v>84675.079999999973</v>
      </c>
      <c r="P26" s="35">
        <f t="shared" si="2"/>
        <v>3057</v>
      </c>
      <c r="Q26" s="12">
        <f t="shared" si="3"/>
        <v>76</v>
      </c>
      <c r="R26" s="6">
        <f t="shared" si="1"/>
        <v>127344952.84999999</v>
      </c>
      <c r="T26" s="90"/>
    </row>
    <row r="27" spans="1:20" ht="20.25" customHeight="1" x14ac:dyDescent="0.25">
      <c r="A27" s="4" t="s">
        <v>167</v>
      </c>
      <c r="B27" s="56" t="s">
        <v>102</v>
      </c>
      <c r="C27" s="11">
        <f>'перечень МКД'!I1259</f>
        <v>15455</v>
      </c>
      <c r="D27" s="35">
        <f>'перечень МКД'!L1259</f>
        <v>414</v>
      </c>
      <c r="E27" s="14">
        <v>15</v>
      </c>
      <c r="F27" s="76">
        <f>'перечень МКД'!M1259</f>
        <v>7085586.6000000006</v>
      </c>
      <c r="G27" s="15">
        <f>'перечень МКД'!I1275</f>
        <v>33084.559999999998</v>
      </c>
      <c r="H27" s="36">
        <f>'перечень МКД'!L1275</f>
        <v>1003</v>
      </c>
      <c r="I27" s="14">
        <v>27</v>
      </c>
      <c r="J27" s="13">
        <f>'перечень МКД'!M1275</f>
        <v>21359975.309999999</v>
      </c>
      <c r="K27" s="77">
        <f>'перечень МКД'!I1303</f>
        <v>356980.85000000003</v>
      </c>
      <c r="L27" s="36">
        <f>'перечень МКД'!L1303</f>
        <v>11489</v>
      </c>
      <c r="M27" s="14">
        <v>194</v>
      </c>
      <c r="N27" s="76">
        <f>'перечень МКД'!M1303</f>
        <v>308181318.38000011</v>
      </c>
      <c r="O27" s="11">
        <f t="shared" si="4"/>
        <v>405520.41000000003</v>
      </c>
      <c r="P27" s="35">
        <f t="shared" si="2"/>
        <v>12906</v>
      </c>
      <c r="Q27" s="12">
        <f t="shared" si="3"/>
        <v>236</v>
      </c>
      <c r="R27" s="6">
        <f t="shared" si="1"/>
        <v>336626880.29000014</v>
      </c>
      <c r="T27" s="90"/>
    </row>
    <row r="28" spans="1:20" ht="36" customHeight="1" x14ac:dyDescent="0.25">
      <c r="A28" s="4" t="s">
        <v>168</v>
      </c>
      <c r="B28" s="56" t="s">
        <v>1362</v>
      </c>
      <c r="C28" s="15">
        <f>'перечень МКД'!I1499</f>
        <v>1989.8999999999999</v>
      </c>
      <c r="D28" s="36">
        <f>'перечень МКД'!L1499</f>
        <v>64</v>
      </c>
      <c r="E28" s="14">
        <v>4</v>
      </c>
      <c r="F28" s="76">
        <f>'перечень МКД'!M1499</f>
        <v>1626493.04</v>
      </c>
      <c r="G28" s="11">
        <f>'перечень МКД'!I1504</f>
        <v>1715.43</v>
      </c>
      <c r="H28" s="35">
        <f>'перечень МКД'!L1504</f>
        <v>36</v>
      </c>
      <c r="I28" s="14">
        <v>4</v>
      </c>
      <c r="J28" s="13">
        <f>'перечень МКД'!M1504</f>
        <v>5752563.5499999998</v>
      </c>
      <c r="K28" s="73">
        <f>'перечень МКД'!I1509</f>
        <v>51343.479999999996</v>
      </c>
      <c r="L28" s="35">
        <f>'перечень МКД'!L1509</f>
        <v>1447</v>
      </c>
      <c r="M28" s="14">
        <v>31</v>
      </c>
      <c r="N28" s="76">
        <f>'перечень МКД'!M1509</f>
        <v>46548151.549999997</v>
      </c>
      <c r="O28" s="11">
        <f t="shared" si="4"/>
        <v>55048.81</v>
      </c>
      <c r="P28" s="35">
        <f t="shared" si="2"/>
        <v>1547</v>
      </c>
      <c r="Q28" s="12">
        <f t="shared" si="3"/>
        <v>39</v>
      </c>
      <c r="R28" s="6">
        <f t="shared" si="1"/>
        <v>53927208.140000001</v>
      </c>
      <c r="T28" s="90"/>
    </row>
    <row r="29" spans="1:20" ht="21" customHeight="1" x14ac:dyDescent="0.25">
      <c r="A29" s="4" t="s">
        <v>169</v>
      </c>
      <c r="B29" s="56" t="s">
        <v>117</v>
      </c>
      <c r="C29" s="11">
        <f>'перечень МКД'!I1542</f>
        <v>458.38</v>
      </c>
      <c r="D29" s="35">
        <f>'перечень МКД'!L1542</f>
        <v>23</v>
      </c>
      <c r="E29" s="14">
        <v>1</v>
      </c>
      <c r="F29" s="76">
        <f>'перечень МКД'!M1542</f>
        <v>1436506.56</v>
      </c>
      <c r="G29" s="11">
        <f>'перечень МКД'!I1544</f>
        <v>812</v>
      </c>
      <c r="H29" s="35">
        <f>'перечень МКД'!L1544</f>
        <v>42</v>
      </c>
      <c r="I29" s="14">
        <v>1</v>
      </c>
      <c r="J29" s="13">
        <f>'перечень МКД'!M1544</f>
        <v>2393831.06</v>
      </c>
      <c r="K29" s="73">
        <f>'перечень МКД'!I1546</f>
        <v>7051.79</v>
      </c>
      <c r="L29" s="35">
        <f>'перечень МКД'!L1546</f>
        <v>275</v>
      </c>
      <c r="M29" s="14">
        <v>12</v>
      </c>
      <c r="N29" s="76">
        <f>'перечень МКД'!M1546</f>
        <v>3341166.3200000003</v>
      </c>
      <c r="O29" s="11">
        <f t="shared" si="4"/>
        <v>8322.17</v>
      </c>
      <c r="P29" s="35">
        <f t="shared" si="2"/>
        <v>340</v>
      </c>
      <c r="Q29" s="12">
        <f t="shared" si="3"/>
        <v>14</v>
      </c>
      <c r="R29" s="6">
        <f t="shared" si="1"/>
        <v>7171503.9400000004</v>
      </c>
      <c r="T29" s="90"/>
    </row>
    <row r="30" spans="1:20" ht="19.5" customHeight="1" x14ac:dyDescent="0.25">
      <c r="A30" s="4" t="s">
        <v>170</v>
      </c>
      <c r="B30" s="56" t="s">
        <v>118</v>
      </c>
      <c r="C30" s="11">
        <f>'перечень МКД'!I1560</f>
        <v>37905.199999999997</v>
      </c>
      <c r="D30" s="35">
        <f>'перечень МКД'!L1560</f>
        <v>1612</v>
      </c>
      <c r="E30" s="14">
        <v>12</v>
      </c>
      <c r="F30" s="76">
        <f>'перечень МКД'!M1560</f>
        <v>15938152.620000001</v>
      </c>
      <c r="G30" s="11">
        <f>'перечень МКД'!I1573</f>
        <v>30462.600000000006</v>
      </c>
      <c r="H30" s="35">
        <f>'перечень МКД'!L1573</f>
        <v>1208</v>
      </c>
      <c r="I30" s="14">
        <v>19</v>
      </c>
      <c r="J30" s="13">
        <f>'перечень МКД'!M1573</f>
        <v>22091048.930000007</v>
      </c>
      <c r="K30" s="73">
        <f>'перечень МКД'!I1593</f>
        <v>177974.76</v>
      </c>
      <c r="L30" s="35">
        <f>'перечень МКД'!L1593</f>
        <v>6829</v>
      </c>
      <c r="M30" s="14">
        <v>93</v>
      </c>
      <c r="N30" s="76">
        <f>'перечень МКД'!M1593</f>
        <v>160268378.22000003</v>
      </c>
      <c r="O30" s="11">
        <f t="shared" si="4"/>
        <v>246342.56</v>
      </c>
      <c r="P30" s="35">
        <f t="shared" si="2"/>
        <v>9649</v>
      </c>
      <c r="Q30" s="12">
        <f t="shared" si="3"/>
        <v>124</v>
      </c>
      <c r="R30" s="6">
        <f t="shared" si="1"/>
        <v>198297579.77000004</v>
      </c>
      <c r="T30" s="90"/>
    </row>
    <row r="31" spans="1:20" ht="19.5" customHeight="1" x14ac:dyDescent="0.25">
      <c r="A31" s="4" t="s">
        <v>171</v>
      </c>
      <c r="B31" s="56" t="s">
        <v>127</v>
      </c>
      <c r="C31" s="11">
        <f>'перечень МКД'!I1688</f>
        <v>814.8</v>
      </c>
      <c r="D31" s="35">
        <f>'перечень МКД'!L1688</f>
        <v>24</v>
      </c>
      <c r="E31" s="14">
        <v>2</v>
      </c>
      <c r="F31" s="76">
        <f>'перечень МКД'!M1688</f>
        <v>1188815.68</v>
      </c>
      <c r="G31" s="11">
        <f>'перечень МКД'!I1691</f>
        <v>2222.9</v>
      </c>
      <c r="H31" s="35">
        <f>'перечень МКД'!L1691</f>
        <v>79</v>
      </c>
      <c r="I31" s="14">
        <v>4</v>
      </c>
      <c r="J31" s="13">
        <f>'перечень МКД'!M1691</f>
        <v>4511853.5599999996</v>
      </c>
      <c r="K31" s="73">
        <f>'перечень МКД'!I1696</f>
        <v>32719.170000000002</v>
      </c>
      <c r="L31" s="35">
        <f>'перечень МКД'!L1696</f>
        <v>1035</v>
      </c>
      <c r="M31" s="14">
        <v>39</v>
      </c>
      <c r="N31" s="76">
        <f>'перечень МКД'!M1696</f>
        <v>53540756.829999998</v>
      </c>
      <c r="O31" s="11">
        <f t="shared" si="4"/>
        <v>35756.870000000003</v>
      </c>
      <c r="P31" s="35">
        <f t="shared" si="2"/>
        <v>1138</v>
      </c>
      <c r="Q31" s="12">
        <f t="shared" si="3"/>
        <v>45</v>
      </c>
      <c r="R31" s="6">
        <f t="shared" si="1"/>
        <v>59241426.07</v>
      </c>
      <c r="T31" s="90"/>
    </row>
    <row r="32" spans="1:20" ht="18.75" customHeight="1" x14ac:dyDescent="0.25">
      <c r="A32" s="4" t="s">
        <v>172</v>
      </c>
      <c r="B32" s="56" t="s">
        <v>1324</v>
      </c>
      <c r="C32" s="11">
        <f>'перечень МКД'!I1737</f>
        <v>312241.64</v>
      </c>
      <c r="D32" s="35">
        <f>'перечень МКД'!L1737</f>
        <v>13565</v>
      </c>
      <c r="E32" s="14">
        <v>91</v>
      </c>
      <c r="F32" s="76">
        <f>'перечень МКД'!M1737</f>
        <v>126569201.38600002</v>
      </c>
      <c r="G32" s="11">
        <f>'перечень МКД'!I1829</f>
        <v>273299</v>
      </c>
      <c r="H32" s="35">
        <f>'перечень МКД'!L1829</f>
        <v>11226</v>
      </c>
      <c r="I32" s="14">
        <v>67</v>
      </c>
      <c r="J32" s="13">
        <f>'перечень МКД'!M1829</f>
        <v>113380570.39999999</v>
      </c>
      <c r="K32" s="73">
        <f>'перечень МКД'!I1897</f>
        <v>1887783.7499999995</v>
      </c>
      <c r="L32" s="35">
        <f>'перечень МКД'!L1897</f>
        <v>81989</v>
      </c>
      <c r="M32" s="14">
        <v>565</v>
      </c>
      <c r="N32" s="76">
        <f>'перечень МКД'!M1897</f>
        <v>1294198833.5900006</v>
      </c>
      <c r="O32" s="11">
        <f t="shared" si="4"/>
        <v>2473324.3899999997</v>
      </c>
      <c r="P32" s="35">
        <f t="shared" si="2"/>
        <v>106780</v>
      </c>
      <c r="Q32" s="12">
        <f>E32+I32+M32</f>
        <v>723</v>
      </c>
      <c r="R32" s="6">
        <f t="shared" si="1"/>
        <v>1534148605.3760006</v>
      </c>
      <c r="T32" s="90"/>
    </row>
    <row r="33" spans="1:20" ht="18.75" customHeight="1" x14ac:dyDescent="0.25">
      <c r="A33" s="117"/>
      <c r="B33" s="155"/>
      <c r="C33" s="96"/>
      <c r="D33" s="119"/>
      <c r="E33" s="156"/>
      <c r="F33" s="157"/>
      <c r="G33" s="96"/>
      <c r="H33" s="119"/>
      <c r="I33" s="156"/>
      <c r="J33" s="157"/>
      <c r="K33" s="96"/>
      <c r="L33" s="119"/>
      <c r="M33" s="156"/>
      <c r="N33" s="157"/>
      <c r="O33" s="96"/>
      <c r="P33" s="119"/>
      <c r="Q33" s="158"/>
      <c r="R33" s="95"/>
      <c r="T33" s="90"/>
    </row>
    <row r="34" spans="1:20" ht="18.75" x14ac:dyDescent="0.3">
      <c r="A34" s="57" t="s">
        <v>173</v>
      </c>
      <c r="B34" s="44"/>
      <c r="C34" s="58"/>
      <c r="D34" s="61"/>
      <c r="E34" s="45"/>
      <c r="F34" s="58"/>
      <c r="G34" s="58"/>
      <c r="H34" s="61"/>
      <c r="I34" s="45"/>
      <c r="J34" s="58"/>
      <c r="K34" s="58"/>
      <c r="L34" s="61"/>
      <c r="M34" s="45"/>
      <c r="N34" s="58"/>
      <c r="O34" s="58"/>
      <c r="P34" s="61"/>
      <c r="Q34" s="45"/>
      <c r="R34" s="68"/>
    </row>
    <row r="35" spans="1:20" ht="18.75" x14ac:dyDescent="0.3">
      <c r="A35" s="57" t="s">
        <v>174</v>
      </c>
      <c r="B35" s="44"/>
      <c r="C35" s="58"/>
      <c r="D35" s="61"/>
      <c r="E35" s="45"/>
      <c r="F35" s="58"/>
      <c r="G35" s="58"/>
      <c r="H35" s="61"/>
      <c r="I35" s="45"/>
      <c r="J35" s="58"/>
      <c r="K35" s="58"/>
      <c r="L35" s="61"/>
      <c r="M35" s="45"/>
      <c r="N35" s="58"/>
      <c r="O35" s="58"/>
      <c r="P35" s="61"/>
      <c r="Q35" s="45"/>
      <c r="R35" s="58"/>
    </row>
    <row r="36" spans="1:20" ht="18.75" x14ac:dyDescent="0.3">
      <c r="A36" s="57" t="s">
        <v>175</v>
      </c>
      <c r="B36" s="44"/>
      <c r="C36" s="58"/>
      <c r="D36" s="61"/>
      <c r="E36" s="45"/>
      <c r="F36" s="58"/>
      <c r="G36" s="58"/>
      <c r="H36" s="61"/>
      <c r="I36" s="45"/>
      <c r="J36" s="58"/>
      <c r="K36" s="58"/>
      <c r="L36" s="61"/>
      <c r="M36" s="45"/>
      <c r="N36" s="58"/>
      <c r="O36" s="58"/>
      <c r="P36" s="61"/>
      <c r="Q36" s="45"/>
      <c r="R36" s="58"/>
    </row>
    <row r="37" spans="1:20" ht="18.75" x14ac:dyDescent="0.3">
      <c r="A37" s="57" t="s">
        <v>2349</v>
      </c>
      <c r="B37" s="44"/>
      <c r="C37" s="58"/>
      <c r="D37" s="61"/>
      <c r="E37" s="45"/>
      <c r="F37" s="58"/>
      <c r="G37" s="58"/>
      <c r="H37" s="61"/>
      <c r="I37" s="45"/>
      <c r="J37" s="58"/>
      <c r="K37" s="58"/>
      <c r="L37" s="61"/>
      <c r="M37" s="45"/>
      <c r="N37" s="58"/>
      <c r="O37" s="58"/>
      <c r="P37" s="61"/>
      <c r="Q37" s="45"/>
      <c r="R37" s="58"/>
    </row>
    <row r="39" spans="1:20" x14ac:dyDescent="0.25">
      <c r="B39" s="102" t="s">
        <v>1215</v>
      </c>
      <c r="E39" s="105" t="s">
        <v>1248</v>
      </c>
    </row>
  </sheetData>
  <customSheetViews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1"/>
      <autoFilter ref="A8:R36"/>
    </customSheetView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2"/>
      <autoFilter ref="A8:R32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перечень МКД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2024-02-15T07:32:51Z</cp:lastPrinted>
  <dcterms:created xsi:type="dcterms:W3CDTF">2017-09-13T06:24:17Z</dcterms:created>
  <dcterms:modified xsi:type="dcterms:W3CDTF">2024-05-22T08:26:09Z</dcterms:modified>
</cp:coreProperties>
</file>