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APREMONT53\file\ПАПКИ ПО ОТДЕЛАМ\Отдел бухгалтерского учёта и отчётности\Платонова Н.В\ОФПКР\"/>
    </mc:Choice>
  </mc:AlternateContent>
  <bookViews>
    <workbookView xWindow="-120" yWindow="-120" windowWidth="29040" windowHeight="15840"/>
  </bookViews>
  <sheets>
    <sheet name="перечень МКД" sheetId="1" r:id="rId1"/>
    <sheet name="Лист1" sheetId="2" state="hidden" r:id="rId2"/>
    <sheet name="план.пок-ли" sheetId="3" r:id="rId3"/>
  </sheets>
  <definedNames>
    <definedName name="_xlnm._FilterDatabase" localSheetId="0" hidden="1">'перечень МКД'!$A$18:$ER$1852</definedName>
    <definedName name="_xlnm._FilterDatabase" localSheetId="2" hidden="1">'план.пок-ли'!$A$9:$T$37</definedName>
    <definedName name="Z_04681E51_F482_43C0_80C1_79FD2B2CC19D_.wvu.Cols" localSheetId="0" hidden="1">'перечень МКД'!$D:$G,'перечень МКД'!$I:$L,'перечень МКД'!$X:$Y</definedName>
    <definedName name="Z_04681E51_F482_43C0_80C1_79FD2B2CC19D_.wvu.FilterData" localSheetId="0" hidden="1">'перечень МКД'!$A$18:$AO$1850</definedName>
    <definedName name="Z_04681E51_F482_43C0_80C1_79FD2B2CC19D_.wvu.FilterData" localSheetId="2" hidden="1">'план.пок-ли'!$A$8:$R$37</definedName>
    <definedName name="Z_083B205C_0646_4D77_BFB5_954DE3C7A9F7_.wvu.FilterData" localSheetId="0" hidden="1">'перечень МКД'!$A$1258:$AO$1850</definedName>
    <definedName name="Z_083B205C_0646_4D77_BFB5_954DE3C7A9F7_.wvu.FilterData" localSheetId="2" hidden="1">'план.пок-ли'!$A$8:$R$32</definedName>
    <definedName name="Z_0BA0143D_26B5_4CF0_838D_0EFB80343836_.wvu.FilterData" localSheetId="0" hidden="1">'перечень МКД'!$A$18:$AJ$1850</definedName>
    <definedName name="Z_0FD083ED_923D_4169_9F6F_5866989E4ABB_.wvu.FilterData" localSheetId="0" hidden="1">'перечень МКД'!$A$18:$AJ$1850</definedName>
    <definedName name="Z_1086198C_4DC2_4715_802E_44EEB1C2605E_.wvu.FilterData" localSheetId="0" hidden="1">'перечень МКД'!$A$18:$AN$1850</definedName>
    <definedName name="Z_1350D165_F641_4572_9AF9_604FE9EFC9EA_.wvu.FilterData" localSheetId="0" hidden="1">'перечень МКД'!$A$18:$AN$1850</definedName>
    <definedName name="Z_21DA5637_3D53_40C5_8320_12EDFE59D473_.wvu.FilterData" localSheetId="0" hidden="1">'перечень МКД'!$A$704:$AJ$1850</definedName>
    <definedName name="Z_2C2F9AEA_173A_4632_8362_A35B030497D4_.wvu.FilterData" localSheetId="0" hidden="1">'перечень МКД'!$A$34:$AN$1850</definedName>
    <definedName name="Z_2E181418_27FB_4AFA_A59A_FD804D91EF7B_.wvu.FilterData" localSheetId="0" hidden="1">'перечень МКД'!$A$17:$AJ$1850</definedName>
    <definedName name="Z_3B7507D8_D19F_49EB_9136_95710C7A580D_.wvu.FilterData" localSheetId="0" hidden="1">'перечень МКД'!$A$280:$AJ$1850</definedName>
    <definedName name="Z_3FE6AE97_3328_49C5_BAF0_FD10F1EF67A9_.wvu.FilterData" localSheetId="0" hidden="1">'перечень МКД'!$A$18:$AJ$1850</definedName>
    <definedName name="Z_41B3A140_6BD7_479C_A100_73A4DBB8B763_.wvu.FilterData" localSheetId="0" hidden="1">'перечень МКД'!$A$18:$AN$1850</definedName>
    <definedName name="Z_47199EF1_4430_4C12_8EBC_E4861394555B_.wvu.FilterData" localSheetId="0" hidden="1">'перечень МКД'!$A$732:$AN$732</definedName>
    <definedName name="Z_47EA99AA_1701_4E18_9B15_9D65713D7AEB_.wvu.FilterData" localSheetId="0" hidden="1">'перечень МКД'!$A$18:$AJ$1850</definedName>
    <definedName name="Z_4E391A03_CFA4_4A4C_8E32_EA41049277AF_.wvu.FilterData" localSheetId="0" hidden="1">'перечень МКД'!$A$18:$AN$1850</definedName>
    <definedName name="Z_54135404_EE67_482F_AE6D_DBA7F2B722E4_.wvu.FilterData" localSheetId="0" hidden="1">'перечень МКД'!$A$1258:$AJ$1850</definedName>
    <definedName name="Z_581F44E8_6355_4ED7_8C2B_0581C1CFFF5D_.wvu.FilterData" localSheetId="0" hidden="1">'перечень МКД'!$A$494:$AJ$494</definedName>
    <definedName name="Z_5D2C757F_4A12_4EE0_B6DF_FE65DDE32A79_.wvu.FilterData" localSheetId="0" hidden="1">'перечень МКД'!$A$18:$AN$1850</definedName>
    <definedName name="Z_6087ADBE_1859_4283_AA40_8311D6BF8A67_.wvu.FilterData" localSheetId="0" hidden="1">'перечень МКД'!$A$1438:$AN$1850</definedName>
    <definedName name="Z_63351BBD_C220_4047_BE5A_6190E4B37AE3_.wvu.FilterData" localSheetId="0" hidden="1">'перечень МКД'!$A$17:$AN$1850</definedName>
    <definedName name="Z_823ED6D7_DF81_4E08_927A_50870AB59B0A_.wvu.FilterData" localSheetId="0" hidden="1">'перечень МКД'!$A$1258:$AN$1850</definedName>
    <definedName name="Z_8775C2F7_3724_49FA_B991_B3DCD9EC4F17_.wvu.FilterData" localSheetId="0" hidden="1">'перечень МКД'!$A$17:$AN$1850</definedName>
    <definedName name="Z_88BDF954_7732_4F7B_8077_48A12A670B93_.wvu.FilterData" localSheetId="0" hidden="1">'перечень МКД'!$A$18:$AJ$1850</definedName>
    <definedName name="Z_88BDF954_7732_4F7B_8077_48A12A670B93_.wvu.FilterData" localSheetId="2" hidden="1">'план.пок-ли'!$A$8:$R$32</definedName>
    <definedName name="Z_89BAA8A5_42E0_41AC_A06B_E2F79C175E44_.wvu.FilterData" localSheetId="0" hidden="1">'перечень МКД'!$A$18:$AJ$1850</definedName>
    <definedName name="Z_9163369F_8F57_4FFD_851F_E95BCEDDED6D_.wvu.FilterData" localSheetId="0" hidden="1">'перечень МКД'!$A$34:$AO$1850</definedName>
    <definedName name="Z_96458DBF_F2DA_4DF3_B620_9B16CC071573_.wvu.FilterData" localSheetId="0" hidden="1">'перечень МКД'!$A$18:$AJ$1850</definedName>
    <definedName name="Z_98571B34_3551_466A_BCE8_16156F57D1B0_.wvu.FilterData" localSheetId="0" hidden="1">'перечень МКД'!$A$18:$AN$1850</definedName>
    <definedName name="Z_987F7654_C281_42CD_A5D4_D1CD74262592_.wvu.FilterData" localSheetId="0" hidden="1">'перечень МКД'!$A$18:$AN$1850</definedName>
    <definedName name="Z_A046BBF2_9DF1_43F9_BF5B_EB92CAC452C2_.wvu.FilterData" localSheetId="0" hidden="1">'перечень МКД'!$A$1258:$AN$1850</definedName>
    <definedName name="Z_A1114A8E_0095_4E35_907D_F2ECD106855C_.wvu.FilterData" localSheetId="0" hidden="1">'перечень МКД'!$A$732:$AN$1850</definedName>
    <definedName name="Z_A7DD1392_53C4_42AA_A5A6_7EC8C3E3F058_.wvu.FilterData" localSheetId="0" hidden="1">'перечень МКД'!$A$732:$AN$1850</definedName>
    <definedName name="Z_B38B1949_372B_4056_92D6_06A8DB93BC81_.wvu.FilterData" localSheetId="0" hidden="1">'перечень МКД'!$A$18:$AJ$1850</definedName>
    <definedName name="Z_B79A175C_805D_44CE_98A2_3038EE24A168_.wvu.FilterData" localSheetId="0" hidden="1">'перечень МКД'!$A$18:$AO$1850</definedName>
    <definedName name="Z_B9405093_0746_44F4_9306_E0FB582D05DD_.wvu.FilterData" localSheetId="0" hidden="1">'перечень МКД'!$A$556:$AO$1850</definedName>
    <definedName name="Z_BA340E63_9FE3_4F23_9D05_29138434F3BB_.wvu.FilterData" localSheetId="0" hidden="1">'перечень МКД'!$A$17:$AJ$1850</definedName>
    <definedName name="Z_BD48A830_05C9_4426_B5E0_C43D1D84FA98_.wvu.FilterData" localSheetId="0" hidden="1">'перечень МКД'!$A$1258:$AN$1850</definedName>
    <definedName name="Z_C7F31BB5_A5FD_49C6_9BB3_1EC8F2C98019_.wvu.Cols" localSheetId="0" hidden="1">'перечень МКД'!$D:$G,'перечень МКД'!$I:$L,'перечень МКД'!$R:$S,'перечень МКД'!$AF:$AH</definedName>
    <definedName name="Z_C7F31BB5_A5FD_49C6_9BB3_1EC8F2C98019_.wvu.FilterData" localSheetId="0" hidden="1">'перечень МКД'!$A$18:$AJ$1850</definedName>
    <definedName name="Z_C7F31BB5_A5FD_49C6_9BB3_1EC8F2C98019_.wvu.FilterData" localSheetId="2" hidden="1">'план.пок-ли'!$A$8:$R$8</definedName>
    <definedName name="Z_C7F31BB5_A5FD_49C6_9BB3_1EC8F2C98019_.wvu.Rows" localSheetId="0" hidden="1">'перечень МКД'!$6:$15</definedName>
    <definedName name="Z_C9751D36_FF5E_4144_B34D_3C52FB0275EB_.wvu.FilterData" localSheetId="0" hidden="1">'перечень МКД'!$A$18:$AJ$1850</definedName>
    <definedName name="Z_CC2C7E60_F730_4020_A00D_19EDC30C7ECF_.wvu.FilterData" localSheetId="0" hidden="1">'перечень МКД'!$A$18:$AJ$1850</definedName>
    <definedName name="Z_DAD72A4D_C434_4D96_8ACA_D7FE06CB6399_.wvu.FilterData" localSheetId="0" hidden="1">'перечень МКД'!$A$19:$AN$19</definedName>
    <definedName name="Z_DDC1CC5E_6264_4594_8BB6_1DDD50A86102_.wvu.FilterData" localSheetId="0" hidden="1">'перечень МКД'!$A$18:$AN$1850</definedName>
    <definedName name="Z_F3E52435_65ED_4DF3_BF67_ECE66E45C6C0_.wvu.FilterData" localSheetId="0" hidden="1">'перечень МКД'!$A$1259:$AJ$1850</definedName>
    <definedName name="Z_FA7C1A2B_0B3C_4E4C_B1DB_2D22D2476652_.wvu.FilterData" localSheetId="0" hidden="1">'перечень МКД'!$A$732:$AN$1850</definedName>
    <definedName name="Z_FADFEE5D_3315_4029_9C0B_0698414F4847_.wvu.FilterData" localSheetId="0" hidden="1">'перечень МКД'!$A$1258:$AJ$1850</definedName>
    <definedName name="Z_FE3E5135_D9C4_4228_AFB9_0DBB020B855B_.wvu.FilterData" localSheetId="0" hidden="1">'перечень МКД'!$A$18:$AN$1850</definedName>
    <definedName name="Z_FE7C3C73_8F0F_4691_A2C1_65D1FB5CB44F_.wvu.FilterData" localSheetId="0" hidden="1">'перечень МКД'!$A$1258:$AO$1850</definedName>
  </definedNames>
  <calcPr calcId="152511"/>
  <customWorkbookViews>
    <customWorkbookView name="User - Личное представление" guid="{04681E51-F482-43C0-80C1-79FD2B2CC19D}" mergeInterval="0" personalView="1" maximized="1" xWindow="-8" yWindow="-8" windowWidth="1616" windowHeight="876" tabRatio="691" activeSheetId="1"/>
    <customWorkbookView name="123 - Личное представление" guid="{C7F31BB5-A5FD-49C6-9BB3-1EC8F2C98019}" mergeInterval="0" personalView="1" maximized="1" xWindow="-8" yWindow="-8" windowWidth="1936" windowHeight="1056" activeSheetId="1"/>
  </customWorkbookView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9" i="1" l="1"/>
  <c r="AH280" i="1"/>
  <c r="AH281" i="1"/>
  <c r="AH299" i="1"/>
  <c r="AH339" i="1"/>
  <c r="AH402" i="1"/>
  <c r="AH403" i="1"/>
  <c r="AH405" i="1"/>
  <c r="AH407" i="1"/>
  <c r="AH411" i="1"/>
  <c r="AH412" i="1"/>
  <c r="AH416" i="1"/>
  <c r="AH421" i="1"/>
  <c r="AH437" i="1"/>
  <c r="A437" i="1" s="1"/>
  <c r="AH438" i="1"/>
  <c r="A438" i="1" s="1"/>
  <c r="AH444" i="1"/>
  <c r="A444" i="1" s="1"/>
  <c r="AH450" i="1"/>
  <c r="A450" i="1" s="1"/>
  <c r="AH465" i="1"/>
  <c r="A465" i="1" s="1"/>
  <c r="AH466" i="1"/>
  <c r="A466" i="1" s="1"/>
  <c r="AH472" i="1"/>
  <c r="A472" i="1" s="1"/>
  <c r="AH484" i="1"/>
  <c r="A484" i="1" s="1"/>
  <c r="AH494" i="1"/>
  <c r="A494" i="1" s="1"/>
  <c r="AH495" i="1"/>
  <c r="A495" i="1" s="1"/>
  <c r="AH500" i="1"/>
  <c r="A500" i="1" s="1"/>
  <c r="AH512" i="1"/>
  <c r="A512" i="1" s="1"/>
  <c r="AH533" i="1"/>
  <c r="A533" i="1" s="1"/>
  <c r="AH534" i="1"/>
  <c r="A534" i="1" s="1"/>
  <c r="AH536" i="1"/>
  <c r="A536" i="1" s="1"/>
  <c r="AH538" i="1"/>
  <c r="A538" i="1" s="1"/>
  <c r="AH543" i="1"/>
  <c r="A543" i="1" s="1"/>
  <c r="AH544" i="1"/>
  <c r="A544" i="1" s="1"/>
  <c r="AH546" i="1"/>
  <c r="A546" i="1" s="1"/>
  <c r="AH549" i="1"/>
  <c r="A549" i="1" s="1"/>
  <c r="AH556" i="1"/>
  <c r="A556" i="1" s="1"/>
  <c r="AH557" i="1"/>
  <c r="A557" i="1" s="1"/>
  <c r="AH582" i="1"/>
  <c r="A582" i="1" s="1"/>
  <c r="AH631" i="1"/>
  <c r="A631" i="1" s="1"/>
  <c r="AH704" i="1"/>
  <c r="A704" i="1" s="1"/>
  <c r="AH705" i="1"/>
  <c r="A705" i="1" s="1"/>
  <c r="AH713" i="1"/>
  <c r="A713" i="1" s="1"/>
  <c r="AH732" i="1"/>
  <c r="A732" i="1" s="1"/>
  <c r="AH764" i="1"/>
  <c r="A764" i="1" s="1"/>
  <c r="AH765" i="1"/>
  <c r="A765" i="1" s="1"/>
  <c r="AH767" i="1"/>
  <c r="A767" i="1" s="1"/>
  <c r="AH773" i="1"/>
  <c r="A773" i="1" s="1"/>
  <c r="AH814" i="1"/>
  <c r="A814" i="1" s="1"/>
  <c r="AH815" i="1"/>
  <c r="A815" i="1" s="1"/>
  <c r="AH830" i="1"/>
  <c r="A830" i="1" s="1"/>
  <c r="AH850" i="1"/>
  <c r="A850" i="1" s="1"/>
  <c r="AH904" i="1"/>
  <c r="A904" i="1" s="1"/>
  <c r="AH906" i="1"/>
  <c r="A906" i="1" s="1"/>
  <c r="AH907" i="1"/>
  <c r="A907" i="1" s="1"/>
  <c r="AH910" i="1"/>
  <c r="A910" i="1" s="1"/>
  <c r="AH914" i="1"/>
  <c r="A914" i="1" s="1"/>
  <c r="AH915" i="1"/>
  <c r="A915" i="1" s="1"/>
  <c r="AH918" i="1"/>
  <c r="A918" i="1" s="1"/>
  <c r="AH933" i="1"/>
  <c r="A933" i="1" s="1"/>
  <c r="AH952" i="1"/>
  <c r="A952" i="1" s="1"/>
  <c r="AH953" i="1"/>
  <c r="A953" i="1" s="1"/>
  <c r="AH970" i="1"/>
  <c r="A970" i="1" s="1"/>
  <c r="AH1002" i="1"/>
  <c r="A1002" i="1" s="1"/>
  <c r="AH1118" i="1"/>
  <c r="A1118" i="1" s="1"/>
  <c r="AH1119" i="1"/>
  <c r="A1119" i="1" s="1"/>
  <c r="AH1124" i="1"/>
  <c r="A1124" i="1" s="1"/>
  <c r="AH1130" i="1"/>
  <c r="A1130" i="1" s="1"/>
  <c r="AH1141" i="1"/>
  <c r="A1141" i="1" s="1"/>
  <c r="AH1142" i="1"/>
  <c r="A1142" i="1" s="1"/>
  <c r="AH1144" i="1"/>
  <c r="A1144" i="1" s="1"/>
  <c r="AH1146" i="1"/>
  <c r="A1146" i="1" s="1"/>
  <c r="AH1151" i="1"/>
  <c r="A1151" i="1" s="1"/>
  <c r="AH1152" i="1"/>
  <c r="A1152" i="1" s="1"/>
  <c r="AH1165" i="1"/>
  <c r="A1165" i="1" s="1"/>
  <c r="AH1185" i="1"/>
  <c r="A1185" i="1" s="1"/>
  <c r="AH1233" i="1"/>
  <c r="A1233" i="1" s="1"/>
  <c r="AH1234" i="1"/>
  <c r="A1234" i="1" s="1"/>
  <c r="AH1237" i="1"/>
  <c r="A1237" i="1" s="1"/>
  <c r="AH1242" i="1"/>
  <c r="A1242" i="1" s="1"/>
  <c r="AH1258" i="1"/>
  <c r="A1258" i="1" s="1"/>
  <c r="AH1259" i="1"/>
  <c r="A1259" i="1" s="1"/>
  <c r="AH1349" i="1"/>
  <c r="A1349" i="1" s="1"/>
  <c r="AH1438" i="1"/>
  <c r="A1438" i="1" s="1"/>
  <c r="AH27" i="1"/>
  <c r="AH31" i="1"/>
  <c r="AH34" i="1"/>
  <c r="AH35" i="1"/>
  <c r="AH55" i="1"/>
  <c r="H904" i="1" l="1"/>
  <c r="L904" i="1" s="1"/>
  <c r="H905" i="1"/>
  <c r="L905" i="1" s="1"/>
  <c r="D512" i="1" l="1"/>
  <c r="N1438" i="1" l="1"/>
  <c r="P1438" i="1"/>
  <c r="R1438" i="1"/>
  <c r="T1438" i="1"/>
  <c r="V1438" i="1"/>
  <c r="Z1438" i="1"/>
  <c r="AA1438" i="1"/>
  <c r="L1626" i="1"/>
  <c r="L1582" i="1"/>
  <c r="L1583" i="1"/>
  <c r="L1584" i="1"/>
  <c r="L1581" i="1"/>
  <c r="H57" i="1" l="1"/>
  <c r="L57" i="1" s="1"/>
  <c r="P55" i="1"/>
  <c r="T55" i="1"/>
  <c r="U1356" i="1" l="1"/>
  <c r="H1356" i="1" s="1"/>
  <c r="P1237" i="1" l="1"/>
  <c r="V1237" i="1"/>
  <c r="V1233" i="1" s="1"/>
  <c r="M1242" i="1"/>
  <c r="P1242" i="1"/>
  <c r="R1242" i="1"/>
  <c r="R1233" i="1" s="1"/>
  <c r="S1242" i="1"/>
  <c r="S1233" i="1" s="1"/>
  <c r="AA1242" i="1"/>
  <c r="AA1233" i="1" s="1"/>
  <c r="P1124" i="1"/>
  <c r="V1124" i="1"/>
  <c r="V1118" i="1" s="1"/>
  <c r="W1124" i="1"/>
  <c r="W1118" i="1" s="1"/>
  <c r="AA1124" i="1"/>
  <c r="AA1118" i="1" s="1"/>
  <c r="M484" i="1"/>
  <c r="P484" i="1"/>
  <c r="V484" i="1"/>
  <c r="V465" i="1" s="1"/>
  <c r="W484" i="1"/>
  <c r="W465" i="1" s="1"/>
  <c r="AA484" i="1"/>
  <c r="T1349" i="1"/>
  <c r="V1349" i="1"/>
  <c r="W1349" i="1"/>
  <c r="Z1349" i="1"/>
  <c r="AA1349" i="1"/>
  <c r="N1349" i="1"/>
  <c r="P1349" i="1"/>
  <c r="H492" i="1" l="1"/>
  <c r="D484" i="1"/>
  <c r="L492" i="1" l="1"/>
  <c r="M817" i="1"/>
  <c r="M1301" i="1" l="1"/>
  <c r="M1308" i="1"/>
  <c r="M1286" i="1"/>
  <c r="M1302" i="1"/>
  <c r="M1275" i="1"/>
  <c r="M1274" i="1"/>
  <c r="M1313" i="1"/>
  <c r="M285" i="1"/>
  <c r="M293" i="1"/>
  <c r="AA37" i="1" l="1"/>
  <c r="H531" i="1"/>
  <c r="L531" i="1" s="1"/>
  <c r="H532" i="1"/>
  <c r="L532" i="1" s="1"/>
  <c r="P1002" i="1" l="1"/>
  <c r="T1002" i="1"/>
  <c r="V1002" i="1"/>
  <c r="P1165" i="1"/>
  <c r="T1165" i="1"/>
  <c r="U1165" i="1"/>
  <c r="Z1165" i="1"/>
  <c r="AA1165" i="1"/>
  <c r="P1185" i="1"/>
  <c r="R1185" i="1"/>
  <c r="S1185" i="1"/>
  <c r="T1185" i="1"/>
  <c r="V1185" i="1"/>
  <c r="D1185" i="1"/>
  <c r="K1438" i="1"/>
  <c r="E1438" i="1"/>
  <c r="F1438" i="1"/>
  <c r="G1438" i="1"/>
  <c r="D1438" i="1"/>
  <c r="G1165" i="1"/>
  <c r="E1165" i="1"/>
  <c r="F1165" i="1"/>
  <c r="D1165" i="1"/>
  <c r="H1852" i="1" l="1"/>
  <c r="H1851" i="1"/>
  <c r="H1117" i="1"/>
  <c r="H1116" i="1"/>
  <c r="H1257" i="1"/>
  <c r="L1851" i="1" l="1"/>
  <c r="L1257" i="1"/>
  <c r="L1852" i="1"/>
  <c r="L1116" i="1"/>
  <c r="L1117" i="1"/>
  <c r="H1256" i="1"/>
  <c r="L1256" i="1" l="1"/>
  <c r="M1029" i="1" l="1"/>
  <c r="H1029" i="1" s="1"/>
  <c r="Q1020" i="1"/>
  <c r="H1020" i="1" s="1"/>
  <c r="L1020" i="1" l="1"/>
  <c r="L1029" i="1"/>
  <c r="Q32" i="3"/>
  <c r="AF26" i="1" l="1"/>
  <c r="AF28" i="1" l="1"/>
  <c r="AH26" i="1"/>
  <c r="AH28" i="1" l="1"/>
  <c r="AF29" i="1"/>
  <c r="AH29" i="1" s="1"/>
  <c r="AF30" i="1" l="1"/>
  <c r="AH30" i="1" l="1"/>
  <c r="AF32" i="1"/>
  <c r="AH32" i="1" l="1"/>
  <c r="AF33" i="1"/>
  <c r="AH33" i="1" l="1"/>
  <c r="AF36" i="1"/>
  <c r="AH36" i="1" l="1"/>
  <c r="AF37" i="1"/>
  <c r="AF38" i="1" l="1"/>
  <c r="AH37" i="1"/>
  <c r="AH38" i="1" l="1"/>
  <c r="AF39" i="1"/>
  <c r="AH39" i="1" s="1"/>
  <c r="AF40" i="1" l="1"/>
  <c r="AF41" i="1" s="1"/>
  <c r="AH41" i="1" s="1"/>
  <c r="AH40" i="1" l="1"/>
  <c r="AF42" i="1"/>
  <c r="AF43" i="1" l="1"/>
  <c r="AF44" i="1" s="1"/>
  <c r="AH44" i="1" s="1"/>
  <c r="AH42" i="1"/>
  <c r="AH43" i="1" l="1"/>
  <c r="AF45" i="1"/>
  <c r="AH45" i="1" s="1"/>
  <c r="AF46" i="1" l="1"/>
  <c r="AH46" i="1" s="1"/>
  <c r="AF47" i="1" l="1"/>
  <c r="AH47" i="1" s="1"/>
  <c r="AF48" i="1" l="1"/>
  <c r="AH48" i="1" s="1"/>
  <c r="AF49" i="1" l="1"/>
  <c r="AH49" i="1" l="1"/>
  <c r="AF50" i="1"/>
  <c r="AH50" i="1" s="1"/>
  <c r="AF51" i="1" l="1"/>
  <c r="AH51" i="1" s="1"/>
  <c r="AF52" i="1" l="1"/>
  <c r="AF53" i="1" s="1"/>
  <c r="AH53" i="1" s="1"/>
  <c r="AH52" i="1" l="1"/>
  <c r="AF54" i="1"/>
  <c r="AH54" i="1" l="1"/>
  <c r="AF56" i="1"/>
  <c r="AH56" i="1" l="1"/>
  <c r="AF57" i="1"/>
  <c r="AH57" i="1" l="1"/>
  <c r="AF58" i="1"/>
  <c r="AH58" i="1" l="1"/>
  <c r="AF59" i="1"/>
  <c r="AH59" i="1" l="1"/>
  <c r="AF60" i="1"/>
  <c r="AH60" i="1" l="1"/>
  <c r="AF61" i="1"/>
  <c r="AH61" i="1" l="1"/>
  <c r="AF62" i="1"/>
  <c r="AH62" i="1" l="1"/>
  <c r="AF63" i="1"/>
  <c r="M1152" i="1"/>
  <c r="P1152" i="1"/>
  <c r="Q1152" i="1"/>
  <c r="V1152" i="1"/>
  <c r="AA1152" i="1"/>
  <c r="AH63" i="1" l="1"/>
  <c r="AF64" i="1"/>
  <c r="E1259" i="1"/>
  <c r="F1259" i="1"/>
  <c r="G1259" i="1"/>
  <c r="D1242" i="1"/>
  <c r="E1185" i="1"/>
  <c r="F1185" i="1"/>
  <c r="G1185" i="1"/>
  <c r="E1146" i="1"/>
  <c r="F1146" i="1"/>
  <c r="G1146" i="1"/>
  <c r="D1146" i="1"/>
  <c r="E1130" i="1"/>
  <c r="F1130" i="1"/>
  <c r="G1130" i="1"/>
  <c r="D1130" i="1"/>
  <c r="E1002" i="1"/>
  <c r="F1002" i="1"/>
  <c r="G1002" i="1"/>
  <c r="D1002" i="1"/>
  <c r="E953" i="1"/>
  <c r="F953" i="1"/>
  <c r="G953" i="1"/>
  <c r="D953" i="1"/>
  <c r="E933" i="1"/>
  <c r="F933" i="1"/>
  <c r="G933" i="1"/>
  <c r="D933" i="1"/>
  <c r="E631" i="1"/>
  <c r="F631" i="1"/>
  <c r="G631" i="1"/>
  <c r="D631" i="1"/>
  <c r="E549" i="1"/>
  <c r="F549" i="1"/>
  <c r="G549" i="1"/>
  <c r="D549" i="1"/>
  <c r="E512" i="1"/>
  <c r="F512" i="1"/>
  <c r="G512" i="1"/>
  <c r="E484" i="1"/>
  <c r="F484" i="1"/>
  <c r="G484" i="1"/>
  <c r="E109" i="1"/>
  <c r="F109" i="1"/>
  <c r="G109" i="1"/>
  <c r="D109" i="1"/>
  <c r="E55" i="1"/>
  <c r="F55" i="1"/>
  <c r="G55" i="1"/>
  <c r="H12" i="3" s="1"/>
  <c r="D55" i="1"/>
  <c r="E421" i="1"/>
  <c r="F421" i="1"/>
  <c r="G421" i="1"/>
  <c r="D421" i="1"/>
  <c r="E407" i="1"/>
  <c r="F407" i="1"/>
  <c r="G407" i="1"/>
  <c r="L14" i="3" s="1"/>
  <c r="D407" i="1"/>
  <c r="AH64" i="1" l="1"/>
  <c r="AF65" i="1"/>
  <c r="AH65" i="1" l="1"/>
  <c r="AF66" i="1"/>
  <c r="AH66" i="1" l="1"/>
  <c r="AF67" i="1"/>
  <c r="AH67" i="1" s="1"/>
  <c r="H104" i="1"/>
  <c r="AF68" i="1" l="1"/>
  <c r="AH68" i="1" s="1"/>
  <c r="L104" i="1"/>
  <c r="A59" i="1"/>
  <c r="A58" i="1"/>
  <c r="A57" i="1"/>
  <c r="AF69" i="1" l="1"/>
  <c r="AH69" i="1" s="1"/>
  <c r="P299" i="1"/>
  <c r="V299" i="1"/>
  <c r="Z299" i="1"/>
  <c r="Z280" i="1" s="1"/>
  <c r="AA299" i="1"/>
  <c r="AF70" i="1" l="1"/>
  <c r="AH70" i="1" s="1"/>
  <c r="H58" i="1"/>
  <c r="AF71" i="1" l="1"/>
  <c r="L58" i="1"/>
  <c r="H338" i="1"/>
  <c r="AH71" i="1" l="1"/>
  <c r="AF72" i="1"/>
  <c r="L338" i="1"/>
  <c r="R1151" i="1"/>
  <c r="S1151" i="1"/>
  <c r="H1436" i="1"/>
  <c r="H1437" i="1"/>
  <c r="H1435" i="1"/>
  <c r="H1850" i="1"/>
  <c r="H1849" i="1"/>
  <c r="AF73" i="1" l="1"/>
  <c r="AH73" i="1" s="1"/>
  <c r="AH72" i="1"/>
  <c r="L1850" i="1"/>
  <c r="L1435" i="1"/>
  <c r="L1437" i="1"/>
  <c r="L1436" i="1"/>
  <c r="L1849" i="1"/>
  <c r="H279" i="1"/>
  <c r="H931" i="1"/>
  <c r="H932" i="1"/>
  <c r="AF74" i="1" l="1"/>
  <c r="L279" i="1"/>
  <c r="L932" i="1"/>
  <c r="L931" i="1"/>
  <c r="H701" i="1"/>
  <c r="H702" i="1"/>
  <c r="H703" i="1"/>
  <c r="H700" i="1"/>
  <c r="AH74" i="1" l="1"/>
  <c r="AF75" i="1"/>
  <c r="AF76" i="1" s="1"/>
  <c r="AH76" i="1" s="1"/>
  <c r="L703" i="1"/>
  <c r="L702" i="1"/>
  <c r="L701" i="1"/>
  <c r="L700" i="1"/>
  <c r="AF77" i="1" l="1"/>
  <c r="AH77" i="1" s="1"/>
  <c r="AH75" i="1"/>
  <c r="AF78" i="1" l="1"/>
  <c r="AH78" i="1" s="1"/>
  <c r="H56" i="1"/>
  <c r="A56" i="1"/>
  <c r="U60" i="1"/>
  <c r="A60" i="1"/>
  <c r="P1151" i="1"/>
  <c r="T1151" i="1"/>
  <c r="V1151" i="1"/>
  <c r="Z1151" i="1"/>
  <c r="AA1151" i="1"/>
  <c r="P970" i="1"/>
  <c r="AA970" i="1"/>
  <c r="T952" i="1"/>
  <c r="V952" i="1"/>
  <c r="AA953" i="1"/>
  <c r="M953" i="1"/>
  <c r="M918" i="1"/>
  <c r="P918" i="1"/>
  <c r="V918" i="1"/>
  <c r="AA918" i="1"/>
  <c r="AA914" i="1" s="1"/>
  <c r="P830" i="1"/>
  <c r="V830" i="1"/>
  <c r="AA830" i="1"/>
  <c r="H821" i="1"/>
  <c r="P815" i="1"/>
  <c r="Q815" i="1"/>
  <c r="T815" i="1"/>
  <c r="V815" i="1"/>
  <c r="AA815" i="1"/>
  <c r="P732" i="1"/>
  <c r="V732" i="1"/>
  <c r="M713" i="1"/>
  <c r="P713" i="1"/>
  <c r="V713" i="1"/>
  <c r="AA713" i="1"/>
  <c r="M705" i="1"/>
  <c r="P705" i="1"/>
  <c r="Z705" i="1"/>
  <c r="Z704" i="1" s="1"/>
  <c r="AA705" i="1"/>
  <c r="P582" i="1"/>
  <c r="T582" i="1"/>
  <c r="V582" i="1"/>
  <c r="AA582" i="1"/>
  <c r="AA556" i="1" s="1"/>
  <c r="P339" i="1"/>
  <c r="R339" i="1"/>
  <c r="R280" i="1" s="1"/>
  <c r="T339" i="1"/>
  <c r="V339" i="1"/>
  <c r="AA339" i="1"/>
  <c r="P281" i="1"/>
  <c r="Q281" i="1"/>
  <c r="T281" i="1"/>
  <c r="U281" i="1"/>
  <c r="V281" i="1"/>
  <c r="W281" i="1"/>
  <c r="AA281" i="1"/>
  <c r="P109" i="1"/>
  <c r="T109" i="1"/>
  <c r="V109" i="1"/>
  <c r="Z109" i="1"/>
  <c r="Z34" i="1" s="1"/>
  <c r="AF79" i="1" l="1"/>
  <c r="AH79" i="1" s="1"/>
  <c r="L821" i="1"/>
  <c r="V280" i="1"/>
  <c r="AA280" i="1"/>
  <c r="P280" i="1"/>
  <c r="T280" i="1"/>
  <c r="L56" i="1"/>
  <c r="H60" i="1"/>
  <c r="AA704" i="1"/>
  <c r="P704" i="1"/>
  <c r="V704" i="1"/>
  <c r="P952" i="1"/>
  <c r="AA952" i="1"/>
  <c r="AF80" i="1" l="1"/>
  <c r="AH80" i="1" s="1"/>
  <c r="L60" i="1"/>
  <c r="A29" i="1"/>
  <c r="Q29" i="1"/>
  <c r="H29" i="1" s="1"/>
  <c r="AF81" i="1" l="1"/>
  <c r="AH81" i="1" s="1"/>
  <c r="L29" i="1"/>
  <c r="H1000" i="1"/>
  <c r="AF82" i="1" l="1"/>
  <c r="AH82" i="1" s="1"/>
  <c r="L1000" i="1"/>
  <c r="Q1444" i="1"/>
  <c r="K1349" i="1"/>
  <c r="AF83" i="1" l="1"/>
  <c r="AH83" i="1" s="1"/>
  <c r="K22" i="1"/>
  <c r="K1258" i="1"/>
  <c r="AF84" i="1" l="1"/>
  <c r="AH84" i="1" s="1"/>
  <c r="H1366" i="1"/>
  <c r="H1320" i="1"/>
  <c r="AF85" i="1" l="1"/>
  <c r="AH85" i="1" s="1"/>
  <c r="L1366" i="1"/>
  <c r="L1320" i="1"/>
  <c r="H1314" i="1"/>
  <c r="AF86" i="1" l="1"/>
  <c r="AH86" i="1" s="1"/>
  <c r="L1314" i="1"/>
  <c r="M395" i="1"/>
  <c r="AF87" i="1" l="1"/>
  <c r="AH87" i="1" s="1"/>
  <c r="H1376" i="1"/>
  <c r="AF88" i="1" l="1"/>
  <c r="AH88" i="1" s="1"/>
  <c r="L1376" i="1"/>
  <c r="H108" i="1"/>
  <c r="H1129" i="1"/>
  <c r="Q1128" i="1"/>
  <c r="H1128" i="1" s="1"/>
  <c r="M848" i="1"/>
  <c r="AF89" i="1" l="1"/>
  <c r="AH89" i="1" s="1"/>
  <c r="L1128" i="1"/>
  <c r="L1129" i="1"/>
  <c r="H848" i="1"/>
  <c r="M830" i="1"/>
  <c r="L108" i="1"/>
  <c r="M1167" i="1"/>
  <c r="M1165" i="1" s="1"/>
  <c r="AF90" i="1" l="1"/>
  <c r="AH90" i="1" s="1"/>
  <c r="L848" i="1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M10" i="3"/>
  <c r="I10" i="3"/>
  <c r="E10" i="3"/>
  <c r="H1441" i="1"/>
  <c r="H1689" i="1"/>
  <c r="H1769" i="1"/>
  <c r="H1442" i="1"/>
  <c r="H1440" i="1"/>
  <c r="H1688" i="1"/>
  <c r="H1780" i="1"/>
  <c r="H1807" i="1"/>
  <c r="H1818" i="1"/>
  <c r="H1830" i="1"/>
  <c r="H1832" i="1"/>
  <c r="H1831" i="1"/>
  <c r="H1809" i="1"/>
  <c r="H1808" i="1"/>
  <c r="H1829" i="1"/>
  <c r="H1779" i="1"/>
  <c r="H1734" i="1"/>
  <c r="H1804" i="1"/>
  <c r="H1781" i="1"/>
  <c r="H1759" i="1"/>
  <c r="H1776" i="1"/>
  <c r="H1827" i="1"/>
  <c r="H1828" i="1"/>
  <c r="H1714" i="1"/>
  <c r="H1607" i="1"/>
  <c r="H1761" i="1"/>
  <c r="H1686" i="1"/>
  <c r="H1812" i="1"/>
  <c r="H1447" i="1"/>
  <c r="S1715" i="1"/>
  <c r="H1715" i="1" s="1"/>
  <c r="M1787" i="1"/>
  <c r="H1787" i="1" s="1"/>
  <c r="W1848" i="1"/>
  <c r="H1848" i="1" s="1"/>
  <c r="M1847" i="1"/>
  <c r="H1847" i="1" s="1"/>
  <c r="Q1846" i="1"/>
  <c r="H1846" i="1" s="1"/>
  <c r="H1845" i="1"/>
  <c r="Q1844" i="1"/>
  <c r="H1844" i="1" s="1"/>
  <c r="O1843" i="1"/>
  <c r="H1843" i="1" s="1"/>
  <c r="H1842" i="1"/>
  <c r="Q1841" i="1"/>
  <c r="H1841" i="1" s="1"/>
  <c r="Q1840" i="1"/>
  <c r="H1840" i="1" s="1"/>
  <c r="Q1839" i="1"/>
  <c r="H1839" i="1" s="1"/>
  <c r="Q1838" i="1"/>
  <c r="H1838" i="1" s="1"/>
  <c r="Q1837" i="1"/>
  <c r="H1837" i="1" s="1"/>
  <c r="Q1836" i="1"/>
  <c r="H1836" i="1" s="1"/>
  <c r="H1835" i="1"/>
  <c r="Q1834" i="1"/>
  <c r="H1834" i="1" s="1"/>
  <c r="Q1833" i="1"/>
  <c r="H1833" i="1" s="1"/>
  <c r="Q1826" i="1"/>
  <c r="H1826" i="1" s="1"/>
  <c r="U1825" i="1"/>
  <c r="H1825" i="1" s="1"/>
  <c r="Q1824" i="1"/>
  <c r="H1824" i="1" s="1"/>
  <c r="O1823" i="1"/>
  <c r="H1823" i="1" s="1"/>
  <c r="Q1822" i="1"/>
  <c r="H1822" i="1" s="1"/>
  <c r="H1820" i="1"/>
  <c r="H1817" i="1"/>
  <c r="O1816" i="1"/>
  <c r="H1816" i="1" s="1"/>
  <c r="Q1815" i="1"/>
  <c r="H1815" i="1" s="1"/>
  <c r="H1814" i="1"/>
  <c r="Q1813" i="1"/>
  <c r="H1813" i="1" s="1"/>
  <c r="Q1811" i="1"/>
  <c r="H1811" i="1" s="1"/>
  <c r="O1810" i="1"/>
  <c r="H1810" i="1" s="1"/>
  <c r="U1806" i="1"/>
  <c r="H1806" i="1" s="1"/>
  <c r="H1805" i="1"/>
  <c r="H1802" i="1"/>
  <c r="Q1801" i="1"/>
  <c r="H1801" i="1" s="1"/>
  <c r="H1800" i="1"/>
  <c r="Q1799" i="1"/>
  <c r="H1799" i="1" s="1"/>
  <c r="Q1798" i="1"/>
  <c r="H1798" i="1" s="1"/>
  <c r="H1797" i="1"/>
  <c r="Q1796" i="1"/>
  <c r="H1796" i="1" s="1"/>
  <c r="M1795" i="1"/>
  <c r="H1795" i="1" s="1"/>
  <c r="Q1794" i="1"/>
  <c r="H1794" i="1" s="1"/>
  <c r="H1793" i="1"/>
  <c r="Q1792" i="1"/>
  <c r="H1792" i="1" s="1"/>
  <c r="Q1791" i="1"/>
  <c r="H1791" i="1" s="1"/>
  <c r="M1790" i="1"/>
  <c r="H1790" i="1" s="1"/>
  <c r="H1789" i="1"/>
  <c r="H1690" i="1"/>
  <c r="Q1788" i="1"/>
  <c r="H1788" i="1" s="1"/>
  <c r="H1786" i="1"/>
  <c r="Q1785" i="1"/>
  <c r="H1785" i="1" s="1"/>
  <c r="Q1784" i="1"/>
  <c r="H1784" i="1" s="1"/>
  <c r="H1783" i="1"/>
  <c r="O1782" i="1"/>
  <c r="H1782" i="1" s="1"/>
  <c r="Q1778" i="1"/>
  <c r="H1778" i="1" s="1"/>
  <c r="H1777" i="1"/>
  <c r="H1775" i="1"/>
  <c r="H1774" i="1"/>
  <c r="H1773" i="1"/>
  <c r="H1772" i="1"/>
  <c r="H1771" i="1"/>
  <c r="H1768" i="1"/>
  <c r="H1767" i="1"/>
  <c r="H1766" i="1"/>
  <c r="H1765" i="1"/>
  <c r="Q1764" i="1"/>
  <c r="H1764" i="1" s="1"/>
  <c r="Q1763" i="1"/>
  <c r="H1763" i="1" s="1"/>
  <c r="H1762" i="1"/>
  <c r="W1760" i="1"/>
  <c r="H1760" i="1" s="1"/>
  <c r="H1758" i="1"/>
  <c r="H1757" i="1"/>
  <c r="M1756" i="1"/>
  <c r="H1756" i="1" s="1"/>
  <c r="Q1755" i="1"/>
  <c r="H1755" i="1" s="1"/>
  <c r="H1754" i="1"/>
  <c r="H1753" i="1"/>
  <c r="H1752" i="1"/>
  <c r="M1751" i="1"/>
  <c r="H1751" i="1" s="1"/>
  <c r="H1750" i="1"/>
  <c r="Q1749" i="1"/>
  <c r="H1749" i="1" s="1"/>
  <c r="M1748" i="1"/>
  <c r="H1748" i="1" s="1"/>
  <c r="H1747" i="1"/>
  <c r="H1746" i="1"/>
  <c r="H1745" i="1"/>
  <c r="Q1744" i="1"/>
  <c r="H1744" i="1" s="1"/>
  <c r="Q1743" i="1"/>
  <c r="H1743" i="1" s="1"/>
  <c r="Q1742" i="1"/>
  <c r="H1742" i="1" s="1"/>
  <c r="Q1741" i="1"/>
  <c r="H1741" i="1" s="1"/>
  <c r="Q1740" i="1"/>
  <c r="H1740" i="1" s="1"/>
  <c r="H1739" i="1"/>
  <c r="H1738" i="1"/>
  <c r="H1737" i="1"/>
  <c r="M1736" i="1"/>
  <c r="H1736" i="1" s="1"/>
  <c r="M1735" i="1"/>
  <c r="H1735" i="1" s="1"/>
  <c r="Q1733" i="1"/>
  <c r="H1733" i="1" s="1"/>
  <c r="W1732" i="1"/>
  <c r="S1732" i="1"/>
  <c r="Q1731" i="1"/>
  <c r="H1731" i="1" s="1"/>
  <c r="H1730" i="1"/>
  <c r="H1729" i="1"/>
  <c r="H1728" i="1"/>
  <c r="H1727" i="1"/>
  <c r="M1726" i="1"/>
  <c r="H1726" i="1" s="1"/>
  <c r="H1725" i="1"/>
  <c r="H1724" i="1"/>
  <c r="M1723" i="1"/>
  <c r="H1723" i="1" s="1"/>
  <c r="H1722" i="1"/>
  <c r="H1721" i="1"/>
  <c r="H1720" i="1"/>
  <c r="H1719" i="1"/>
  <c r="H1718" i="1"/>
  <c r="H1717" i="1"/>
  <c r="Q1716" i="1"/>
  <c r="H1716" i="1" s="1"/>
  <c r="S1713" i="1"/>
  <c r="H1713" i="1" s="1"/>
  <c r="H1712" i="1"/>
  <c r="H1711" i="1"/>
  <c r="W1710" i="1"/>
  <c r="U1710" i="1"/>
  <c r="H1709" i="1"/>
  <c r="H1708" i="1"/>
  <c r="M1707" i="1"/>
  <c r="H1707" i="1" s="1"/>
  <c r="M1706" i="1"/>
  <c r="H1706" i="1" s="1"/>
  <c r="Q1705" i="1"/>
  <c r="H1705" i="1" s="1"/>
  <c r="H1704" i="1"/>
  <c r="H1703" i="1"/>
  <c r="M1702" i="1"/>
  <c r="H1702" i="1" s="1"/>
  <c r="M1701" i="1"/>
  <c r="H1701" i="1" s="1"/>
  <c r="M1700" i="1"/>
  <c r="H1700" i="1" s="1"/>
  <c r="H1699" i="1"/>
  <c r="H1698" i="1"/>
  <c r="H1697" i="1"/>
  <c r="H1695" i="1"/>
  <c r="H1694" i="1"/>
  <c r="H1538" i="1"/>
  <c r="W1693" i="1"/>
  <c r="U1693" i="1"/>
  <c r="Q1692" i="1"/>
  <c r="H1692" i="1" s="1"/>
  <c r="H1691" i="1"/>
  <c r="U1687" i="1"/>
  <c r="H1687" i="1" s="1"/>
  <c r="Q1451" i="1"/>
  <c r="H1451" i="1" s="1"/>
  <c r="Q1685" i="1"/>
  <c r="H1685" i="1" s="1"/>
  <c r="H1684" i="1"/>
  <c r="O1683" i="1"/>
  <c r="H1683" i="1" s="1"/>
  <c r="H1682" i="1"/>
  <c r="H1681" i="1"/>
  <c r="H1680" i="1"/>
  <c r="O1679" i="1"/>
  <c r="H1679" i="1" s="1"/>
  <c r="Q1678" i="1"/>
  <c r="H1678" i="1" s="1"/>
  <c r="H1821" i="1"/>
  <c r="H1819" i="1"/>
  <c r="Q1677" i="1"/>
  <c r="H1677" i="1" s="1"/>
  <c r="O1676" i="1"/>
  <c r="H1676" i="1" s="1"/>
  <c r="O1675" i="1"/>
  <c r="H1675" i="1" s="1"/>
  <c r="O1674" i="1"/>
  <c r="H1674" i="1" s="1"/>
  <c r="H1673" i="1"/>
  <c r="H1672" i="1"/>
  <c r="O1671" i="1"/>
  <c r="H1671" i="1" s="1"/>
  <c r="H1670" i="1"/>
  <c r="Q1669" i="1"/>
  <c r="H1669" i="1" s="1"/>
  <c r="U1668" i="1"/>
  <c r="H1668" i="1" s="1"/>
  <c r="O1667" i="1"/>
  <c r="H1667" i="1" s="1"/>
  <c r="H1666" i="1"/>
  <c r="M1665" i="1"/>
  <c r="H1665" i="1" s="1"/>
  <c r="H1664" i="1"/>
  <c r="H1803" i="1"/>
  <c r="H1663" i="1"/>
  <c r="Q1662" i="1"/>
  <c r="H1662" i="1" s="1"/>
  <c r="Q1661" i="1"/>
  <c r="H1661" i="1" s="1"/>
  <c r="H1660" i="1"/>
  <c r="H1659" i="1"/>
  <c r="Q1658" i="1"/>
  <c r="H1658" i="1" s="1"/>
  <c r="H1657" i="1"/>
  <c r="H1656" i="1"/>
  <c r="H1655" i="1"/>
  <c r="H1654" i="1"/>
  <c r="H1653" i="1"/>
  <c r="Q1652" i="1"/>
  <c r="H1652" i="1" s="1"/>
  <c r="H1651" i="1"/>
  <c r="Q1650" i="1"/>
  <c r="H1650" i="1" s="1"/>
  <c r="H1649" i="1"/>
  <c r="Q1648" i="1"/>
  <c r="H1648" i="1" s="1"/>
  <c r="M1647" i="1"/>
  <c r="H1647" i="1" s="1"/>
  <c r="H1646" i="1"/>
  <c r="H1645" i="1"/>
  <c r="S1644" i="1"/>
  <c r="H1643" i="1"/>
  <c r="H1642" i="1"/>
  <c r="U1641" i="1"/>
  <c r="H1641" i="1" s="1"/>
  <c r="H1770" i="1"/>
  <c r="H1640" i="1"/>
  <c r="H1639" i="1"/>
  <c r="H1638" i="1"/>
  <c r="H1637" i="1"/>
  <c r="H1636" i="1"/>
  <c r="H1635" i="1"/>
  <c r="M1634" i="1"/>
  <c r="H1634" i="1" s="1"/>
  <c r="U1633" i="1"/>
  <c r="H1633" i="1" s="1"/>
  <c r="H1632" i="1"/>
  <c r="Q1631" i="1"/>
  <c r="H1631" i="1" s="1"/>
  <c r="H1630" i="1"/>
  <c r="H1629" i="1"/>
  <c r="H1628" i="1"/>
  <c r="H1627" i="1"/>
  <c r="Q1625" i="1"/>
  <c r="H1625" i="1" s="1"/>
  <c r="H1624" i="1"/>
  <c r="H1623" i="1"/>
  <c r="H1622" i="1"/>
  <c r="Q1621" i="1"/>
  <c r="H1621" i="1" s="1"/>
  <c r="H1620" i="1"/>
  <c r="H1619" i="1"/>
  <c r="H1618" i="1"/>
  <c r="H1617" i="1"/>
  <c r="H1616" i="1"/>
  <c r="M1615" i="1"/>
  <c r="H1615" i="1" s="1"/>
  <c r="Q1614" i="1"/>
  <c r="H1614" i="1" s="1"/>
  <c r="H1613" i="1"/>
  <c r="H1612" i="1"/>
  <c r="Q1611" i="1"/>
  <c r="H1611" i="1" s="1"/>
  <c r="H1610" i="1"/>
  <c r="H1609" i="1"/>
  <c r="Q1608" i="1"/>
  <c r="H1608" i="1" s="1"/>
  <c r="U1446" i="1"/>
  <c r="Q1606" i="1"/>
  <c r="H1606" i="1" s="1"/>
  <c r="Q1605" i="1"/>
  <c r="H1605" i="1" s="1"/>
  <c r="H1604" i="1"/>
  <c r="H1603" i="1"/>
  <c r="H1602" i="1"/>
  <c r="H1600" i="1"/>
  <c r="Q1601" i="1"/>
  <c r="H1601" i="1" s="1"/>
  <c r="H1599" i="1"/>
  <c r="H1598" i="1"/>
  <c r="H1597" i="1"/>
  <c r="H1596" i="1"/>
  <c r="H1595" i="1"/>
  <c r="M1594" i="1"/>
  <c r="H1594" i="1" s="1"/>
  <c r="U1593" i="1"/>
  <c r="H1593" i="1" s="1"/>
  <c r="M1592" i="1"/>
  <c r="H1592" i="1" s="1"/>
  <c r="Q1591" i="1"/>
  <c r="H1590" i="1"/>
  <c r="Q1445" i="1"/>
  <c r="M1589" i="1"/>
  <c r="H1589" i="1" s="1"/>
  <c r="H1588" i="1"/>
  <c r="M1587" i="1"/>
  <c r="H1587" i="1" s="1"/>
  <c r="W1586" i="1"/>
  <c r="H1586" i="1" s="1"/>
  <c r="Q1585" i="1"/>
  <c r="H1585" i="1" s="1"/>
  <c r="H1580" i="1"/>
  <c r="M1579" i="1"/>
  <c r="H1579" i="1" s="1"/>
  <c r="H1578" i="1"/>
  <c r="H1577" i="1"/>
  <c r="H1576" i="1"/>
  <c r="H1575" i="1"/>
  <c r="H1574" i="1"/>
  <c r="H1573" i="1"/>
  <c r="H1572" i="1"/>
  <c r="H1571" i="1"/>
  <c r="W1570" i="1"/>
  <c r="M1570" i="1"/>
  <c r="H1569" i="1"/>
  <c r="H1568" i="1"/>
  <c r="M1567" i="1"/>
  <c r="H1567" i="1" s="1"/>
  <c r="Q1565" i="1"/>
  <c r="H1565" i="1" s="1"/>
  <c r="Q1566" i="1"/>
  <c r="H1566" i="1" s="1"/>
  <c r="H1564" i="1"/>
  <c r="M1563" i="1"/>
  <c r="H1563" i="1" s="1"/>
  <c r="H1562" i="1"/>
  <c r="H1561" i="1"/>
  <c r="H1560" i="1"/>
  <c r="Q1559" i="1"/>
  <c r="H1559" i="1" s="1"/>
  <c r="H1558" i="1"/>
  <c r="H1557" i="1"/>
  <c r="H1556" i="1"/>
  <c r="M1555" i="1"/>
  <c r="H1555" i="1" s="1"/>
  <c r="H1554" i="1"/>
  <c r="H1553" i="1"/>
  <c r="H1552" i="1"/>
  <c r="M1551" i="1"/>
  <c r="H1551" i="1" s="1"/>
  <c r="H1550" i="1"/>
  <c r="H1549" i="1"/>
  <c r="H1548" i="1"/>
  <c r="M1547" i="1"/>
  <c r="H1547" i="1" s="1"/>
  <c r="H1546" i="1"/>
  <c r="Q1545" i="1"/>
  <c r="H1545" i="1" s="1"/>
  <c r="H1544" i="1"/>
  <c r="H1543" i="1"/>
  <c r="M1542" i="1"/>
  <c r="H1542" i="1" s="1"/>
  <c r="Q1541" i="1"/>
  <c r="H1541" i="1" s="1"/>
  <c r="H1540" i="1"/>
  <c r="M1537" i="1"/>
  <c r="H1537" i="1" s="1"/>
  <c r="H1536" i="1"/>
  <c r="H1535" i="1"/>
  <c r="H1533" i="1"/>
  <c r="H1534" i="1"/>
  <c r="H1532" i="1"/>
  <c r="H1539" i="1"/>
  <c r="H1531" i="1"/>
  <c r="M1530" i="1"/>
  <c r="H1530" i="1" s="1"/>
  <c r="Q1529" i="1"/>
  <c r="H1529" i="1" s="1"/>
  <c r="H1528" i="1"/>
  <c r="H1527" i="1"/>
  <c r="Q1526" i="1"/>
  <c r="H1526" i="1" s="1"/>
  <c r="H1525" i="1"/>
  <c r="H1524" i="1"/>
  <c r="M1523" i="1"/>
  <c r="H1523" i="1" s="1"/>
  <c r="H1522" i="1"/>
  <c r="M1521" i="1"/>
  <c r="H1521" i="1" s="1"/>
  <c r="M1520" i="1"/>
  <c r="H1520" i="1" s="1"/>
  <c r="M1519" i="1"/>
  <c r="H1519" i="1" s="1"/>
  <c r="H1518" i="1"/>
  <c r="Q1517" i="1"/>
  <c r="H1517" i="1" s="1"/>
  <c r="H1516" i="1"/>
  <c r="H1515" i="1"/>
  <c r="H1514" i="1"/>
  <c r="H1513" i="1"/>
  <c r="H1512" i="1"/>
  <c r="H1511" i="1"/>
  <c r="H1510" i="1"/>
  <c r="H1509" i="1"/>
  <c r="H1508" i="1"/>
  <c r="H1444" i="1"/>
  <c r="H1507" i="1"/>
  <c r="H1506" i="1"/>
  <c r="H1505" i="1"/>
  <c r="M1504" i="1"/>
  <c r="H1504" i="1" s="1"/>
  <c r="M1503" i="1"/>
  <c r="H1503" i="1" s="1"/>
  <c r="U1502" i="1"/>
  <c r="H1502" i="1" s="1"/>
  <c r="H1501" i="1"/>
  <c r="M1500" i="1"/>
  <c r="H1500" i="1" s="1"/>
  <c r="H1499" i="1"/>
  <c r="M1498" i="1"/>
  <c r="H1498" i="1" s="1"/>
  <c r="M1497" i="1"/>
  <c r="H1497" i="1" s="1"/>
  <c r="H1496" i="1"/>
  <c r="M1495" i="1"/>
  <c r="H1495" i="1" s="1"/>
  <c r="M1494" i="1"/>
  <c r="H1494" i="1" s="1"/>
  <c r="H1493" i="1"/>
  <c r="Q1492" i="1"/>
  <c r="H1492" i="1" s="1"/>
  <c r="H1491" i="1"/>
  <c r="Q1490" i="1"/>
  <c r="H1490" i="1" s="1"/>
  <c r="Q1489" i="1"/>
  <c r="H1489" i="1" s="1"/>
  <c r="H1488" i="1"/>
  <c r="H1487" i="1"/>
  <c r="Q1485" i="1"/>
  <c r="H1485" i="1" s="1"/>
  <c r="M1486" i="1"/>
  <c r="H1486" i="1" s="1"/>
  <c r="H1484" i="1"/>
  <c r="Q1483" i="1"/>
  <c r="H1483" i="1" s="1"/>
  <c r="H1482" i="1"/>
  <c r="H1481" i="1"/>
  <c r="H1443" i="1"/>
  <c r="U1480" i="1"/>
  <c r="H1480" i="1" s="1"/>
  <c r="H1479" i="1"/>
  <c r="H1478" i="1"/>
  <c r="H1477" i="1"/>
  <c r="H1696" i="1"/>
  <c r="H1476" i="1"/>
  <c r="H1475" i="1"/>
  <c r="H1474" i="1"/>
  <c r="M1473" i="1"/>
  <c r="H1473" i="1" s="1"/>
  <c r="H1472" i="1"/>
  <c r="H1471" i="1"/>
  <c r="H1470" i="1"/>
  <c r="H1469" i="1"/>
  <c r="H1468" i="1"/>
  <c r="Q1467" i="1"/>
  <c r="H1467" i="1" s="1"/>
  <c r="W1466" i="1"/>
  <c r="Q1466" i="1"/>
  <c r="H1465" i="1"/>
  <c r="H1464" i="1"/>
  <c r="H1463" i="1"/>
  <c r="H1462" i="1"/>
  <c r="H1461" i="1"/>
  <c r="H1460" i="1"/>
  <c r="Q1459" i="1"/>
  <c r="H1459" i="1" s="1"/>
  <c r="M1458" i="1"/>
  <c r="H1457" i="1"/>
  <c r="Q1456" i="1"/>
  <c r="H1456" i="1" s="1"/>
  <c r="H1455" i="1"/>
  <c r="Q1454" i="1"/>
  <c r="H1454" i="1" s="1"/>
  <c r="Q1453" i="1"/>
  <c r="H1453" i="1" s="1"/>
  <c r="Q1452" i="1"/>
  <c r="H1452" i="1" s="1"/>
  <c r="O1450" i="1"/>
  <c r="Q1449" i="1"/>
  <c r="H1449" i="1" s="1"/>
  <c r="Q1448" i="1"/>
  <c r="H1448" i="1" s="1"/>
  <c r="Z22" i="1"/>
  <c r="R1258" i="1"/>
  <c r="L32" i="3"/>
  <c r="K32" i="3"/>
  <c r="H1420" i="1"/>
  <c r="H1363" i="1"/>
  <c r="H1421" i="1"/>
  <c r="H1365" i="1"/>
  <c r="H1355" i="1"/>
  <c r="H1352" i="1"/>
  <c r="H1374" i="1"/>
  <c r="H1419" i="1"/>
  <c r="H1375" i="1"/>
  <c r="H1369" i="1"/>
  <c r="H1359" i="1"/>
  <c r="H1361" i="1"/>
  <c r="H1399" i="1"/>
  <c r="H1409" i="1"/>
  <c r="H1431" i="1"/>
  <c r="H1377" i="1"/>
  <c r="H1433" i="1"/>
  <c r="H1418" i="1"/>
  <c r="M1367" i="1"/>
  <c r="H1358" i="1"/>
  <c r="H1380" i="1"/>
  <c r="H1351" i="1"/>
  <c r="H1350" i="1"/>
  <c r="H1353" i="1"/>
  <c r="H1378" i="1"/>
  <c r="H1401" i="1"/>
  <c r="H1357" i="1"/>
  <c r="H1387" i="1"/>
  <c r="H1379" i="1"/>
  <c r="H1422" i="1"/>
  <c r="H1434" i="1"/>
  <c r="Q1432" i="1"/>
  <c r="H1432" i="1" s="1"/>
  <c r="H1423" i="1"/>
  <c r="H1360" i="1"/>
  <c r="H1382" i="1"/>
  <c r="O1430" i="1"/>
  <c r="H1430" i="1" s="1"/>
  <c r="U1429" i="1"/>
  <c r="U1349" i="1" s="1"/>
  <c r="O1428" i="1"/>
  <c r="H1428" i="1" s="1"/>
  <c r="O1427" i="1"/>
  <c r="H1427" i="1" s="1"/>
  <c r="O1426" i="1"/>
  <c r="H1426" i="1" s="1"/>
  <c r="Q1425" i="1"/>
  <c r="H1425" i="1" s="1"/>
  <c r="Q1424" i="1"/>
  <c r="H1424" i="1" s="1"/>
  <c r="H1417" i="1"/>
  <c r="H1416" i="1"/>
  <c r="H1415" i="1"/>
  <c r="M1414" i="1"/>
  <c r="Q1413" i="1"/>
  <c r="H1413" i="1" s="1"/>
  <c r="H1412" i="1"/>
  <c r="O1411" i="1"/>
  <c r="H1411" i="1" s="1"/>
  <c r="O1410" i="1"/>
  <c r="H1410" i="1" s="1"/>
  <c r="H1408" i="1"/>
  <c r="O1407" i="1"/>
  <c r="H1407" i="1" s="1"/>
  <c r="O1406" i="1"/>
  <c r="H1405" i="1"/>
  <c r="H1404" i="1"/>
  <c r="Q1403" i="1"/>
  <c r="H1403" i="1" s="1"/>
  <c r="Q1402" i="1"/>
  <c r="H1402" i="1" s="1"/>
  <c r="H1400" i="1"/>
  <c r="Q1398" i="1"/>
  <c r="H1398" i="1" s="1"/>
  <c r="H1397" i="1"/>
  <c r="H1396" i="1"/>
  <c r="H1395" i="1"/>
  <c r="H1394" i="1"/>
  <c r="Q1393" i="1"/>
  <c r="H1393" i="1" s="1"/>
  <c r="H1392" i="1"/>
  <c r="Q1391" i="1"/>
  <c r="H1362" i="1"/>
  <c r="H1354" i="1"/>
  <c r="H1364" i="1"/>
  <c r="Q1389" i="1"/>
  <c r="H1388" i="1"/>
  <c r="H1386" i="1"/>
  <c r="H1385" i="1"/>
  <c r="M1390" i="1"/>
  <c r="H1384" i="1"/>
  <c r="H1383" i="1"/>
  <c r="H1373" i="1"/>
  <c r="H1372" i="1"/>
  <c r="H1371" i="1"/>
  <c r="G1349" i="1"/>
  <c r="H32" i="3" s="1"/>
  <c r="F1349" i="1"/>
  <c r="E1349" i="1"/>
  <c r="D1349" i="1"/>
  <c r="G32" i="3" s="1"/>
  <c r="H1310" i="1"/>
  <c r="H1342" i="1"/>
  <c r="H1344" i="1"/>
  <c r="H1345" i="1"/>
  <c r="H1329" i="1"/>
  <c r="M1340" i="1"/>
  <c r="H1340" i="1" s="1"/>
  <c r="H1319" i="1"/>
  <c r="H1347" i="1"/>
  <c r="H1335" i="1"/>
  <c r="H1330" i="1"/>
  <c r="H1338" i="1"/>
  <c r="H1348" i="1"/>
  <c r="H1323" i="1"/>
  <c r="H1276" i="1"/>
  <c r="H1283" i="1"/>
  <c r="H1265" i="1"/>
  <c r="H1271" i="1"/>
  <c r="H1273" i="1"/>
  <c r="M1346" i="1"/>
  <c r="H1346" i="1" s="1"/>
  <c r="H1332" i="1"/>
  <c r="H1336" i="1"/>
  <c r="H1327" i="1"/>
  <c r="H1328" i="1"/>
  <c r="H1339" i="1"/>
  <c r="H1281" i="1"/>
  <c r="H1303" i="1"/>
  <c r="H1337" i="1"/>
  <c r="H1295" i="1"/>
  <c r="H1285" i="1"/>
  <c r="H1309" i="1"/>
  <c r="H1333" i="1"/>
  <c r="H1272" i="1"/>
  <c r="H1322" i="1"/>
  <c r="H1334" i="1"/>
  <c r="H1302" i="1"/>
  <c r="H1331" i="1"/>
  <c r="H1325" i="1"/>
  <c r="H1321" i="1"/>
  <c r="Q1341" i="1"/>
  <c r="H1341" i="1" s="1"/>
  <c r="H1324" i="1"/>
  <c r="H1304" i="1"/>
  <c r="H1264" i="1"/>
  <c r="H1343" i="1"/>
  <c r="H1318" i="1"/>
  <c r="H1317" i="1"/>
  <c r="H1316" i="1"/>
  <c r="H1315" i="1"/>
  <c r="H1313" i="1"/>
  <c r="H1312" i="1"/>
  <c r="H1381" i="1"/>
  <c r="H1311" i="1"/>
  <c r="H1308" i="1"/>
  <c r="H1307" i="1"/>
  <c r="H1306" i="1"/>
  <c r="H1305" i="1"/>
  <c r="H1301" i="1"/>
  <c r="H1300" i="1"/>
  <c r="H1299" i="1"/>
  <c r="H1298" i="1"/>
  <c r="H1297" i="1"/>
  <c r="H1296" i="1"/>
  <c r="H1294" i="1"/>
  <c r="H1293" i="1"/>
  <c r="H1292" i="1"/>
  <c r="H1291" i="1"/>
  <c r="H1289" i="1"/>
  <c r="H1288" i="1"/>
  <c r="H1287" i="1"/>
  <c r="H1286" i="1"/>
  <c r="H1370" i="1"/>
  <c r="H1284" i="1"/>
  <c r="H1368" i="1"/>
  <c r="H1282" i="1"/>
  <c r="H1280" i="1"/>
  <c r="H1279" i="1"/>
  <c r="H1278" i="1"/>
  <c r="H1277" i="1"/>
  <c r="H1275" i="1"/>
  <c r="H1274" i="1"/>
  <c r="Q1269" i="1"/>
  <c r="H1268" i="1"/>
  <c r="H1267" i="1"/>
  <c r="H1266" i="1"/>
  <c r="H1263" i="1"/>
  <c r="H1262" i="1"/>
  <c r="H1261" i="1"/>
  <c r="H1260" i="1"/>
  <c r="H1290" i="1"/>
  <c r="H1270" i="1"/>
  <c r="H1326" i="1"/>
  <c r="AA1259" i="1"/>
  <c r="Z1259" i="1"/>
  <c r="W1259" i="1"/>
  <c r="V1259" i="1"/>
  <c r="U1259" i="1"/>
  <c r="T1259" i="1"/>
  <c r="P1259" i="1"/>
  <c r="O1259" i="1"/>
  <c r="O20" i="1" s="1"/>
  <c r="N1259" i="1"/>
  <c r="N20" i="1" s="1"/>
  <c r="D32" i="3"/>
  <c r="D1259" i="1"/>
  <c r="H1255" i="1"/>
  <c r="H1254" i="1"/>
  <c r="H1253" i="1"/>
  <c r="Q1252" i="1"/>
  <c r="H1252" i="1" s="1"/>
  <c r="Q1251" i="1"/>
  <c r="H1251" i="1" s="1"/>
  <c r="Q1250" i="1"/>
  <c r="H1250" i="1" s="1"/>
  <c r="H1249" i="1"/>
  <c r="H1248" i="1"/>
  <c r="H1247" i="1"/>
  <c r="Q1246" i="1"/>
  <c r="H1246" i="1" s="1"/>
  <c r="Q1245" i="1"/>
  <c r="H1245" i="1" s="1"/>
  <c r="Q1244" i="1"/>
  <c r="H1244" i="1" s="1"/>
  <c r="Q1243" i="1"/>
  <c r="G1242" i="1"/>
  <c r="L31" i="3" s="1"/>
  <c r="F1242" i="1"/>
  <c r="E1242" i="1"/>
  <c r="K31" i="3"/>
  <c r="Q1241" i="1"/>
  <c r="H1240" i="1"/>
  <c r="Q1239" i="1"/>
  <c r="W1238" i="1"/>
  <c r="W1237" i="1" s="1"/>
  <c r="W1233" i="1" s="1"/>
  <c r="G1237" i="1"/>
  <c r="H31" i="3" s="1"/>
  <c r="F1237" i="1"/>
  <c r="E1237" i="1"/>
  <c r="D1237" i="1"/>
  <c r="H1236" i="1"/>
  <c r="H1235" i="1"/>
  <c r="Q1234" i="1"/>
  <c r="P1234" i="1"/>
  <c r="P1233" i="1" s="1"/>
  <c r="M1234" i="1"/>
  <c r="M1233" i="1" s="1"/>
  <c r="G1234" i="1"/>
  <c r="F1234" i="1"/>
  <c r="E1234" i="1"/>
  <c r="D1234" i="1"/>
  <c r="C31" i="3" s="1"/>
  <c r="H1230" i="1"/>
  <c r="Q1229" i="1"/>
  <c r="H1229" i="1" s="1"/>
  <c r="Q1228" i="1"/>
  <c r="H1228" i="1" s="1"/>
  <c r="H1227" i="1"/>
  <c r="H1226" i="1"/>
  <c r="H1225" i="1"/>
  <c r="H1224" i="1"/>
  <c r="H1223" i="1"/>
  <c r="Q1222" i="1"/>
  <c r="H1222" i="1" s="1"/>
  <c r="Q1221" i="1"/>
  <c r="H1221" i="1" s="1"/>
  <c r="Q1220" i="1"/>
  <c r="H1220" i="1" s="1"/>
  <c r="Q1219" i="1"/>
  <c r="H1219" i="1" s="1"/>
  <c r="Q1218" i="1"/>
  <c r="H1218" i="1" s="1"/>
  <c r="H1217" i="1"/>
  <c r="Q1216" i="1"/>
  <c r="H1216" i="1" s="1"/>
  <c r="H1215" i="1"/>
  <c r="H1214" i="1"/>
  <c r="H1213" i="1"/>
  <c r="Q1212" i="1"/>
  <c r="H1212" i="1" s="1"/>
  <c r="H1211" i="1"/>
  <c r="H1210" i="1"/>
  <c r="H1209" i="1"/>
  <c r="W1208" i="1"/>
  <c r="W1185" i="1" s="1"/>
  <c r="M1207" i="1"/>
  <c r="H1207" i="1" s="1"/>
  <c r="H1206" i="1"/>
  <c r="Q1205" i="1"/>
  <c r="H1205" i="1" s="1"/>
  <c r="H1204" i="1"/>
  <c r="H1203" i="1"/>
  <c r="H1202" i="1"/>
  <c r="Q1201" i="1"/>
  <c r="H1201" i="1" s="1"/>
  <c r="Q1200" i="1"/>
  <c r="H1200" i="1" s="1"/>
  <c r="H1199" i="1"/>
  <c r="H1198" i="1"/>
  <c r="U1197" i="1"/>
  <c r="U1185" i="1" s="1"/>
  <c r="Q1197" i="1"/>
  <c r="Q1196" i="1"/>
  <c r="H1196" i="1" s="1"/>
  <c r="Q1195" i="1"/>
  <c r="H1194" i="1"/>
  <c r="M1193" i="1"/>
  <c r="H1193" i="1" s="1"/>
  <c r="M1192" i="1"/>
  <c r="H1192" i="1" s="1"/>
  <c r="H1191" i="1"/>
  <c r="M1190" i="1"/>
  <c r="H1189" i="1"/>
  <c r="M1187" i="1"/>
  <c r="H1186" i="1"/>
  <c r="L30" i="3"/>
  <c r="K30" i="3"/>
  <c r="H1183" i="1"/>
  <c r="H1182" i="1"/>
  <c r="H1181" i="1"/>
  <c r="H1180" i="1"/>
  <c r="H1179" i="1"/>
  <c r="Q1178" i="1"/>
  <c r="H1178" i="1" s="1"/>
  <c r="H1177" i="1"/>
  <c r="H1176" i="1"/>
  <c r="Q1175" i="1"/>
  <c r="H1175" i="1" s="1"/>
  <c r="Q1174" i="1"/>
  <c r="H1174" i="1" s="1"/>
  <c r="Q1173" i="1"/>
  <c r="H1173" i="1" s="1"/>
  <c r="Q1172" i="1"/>
  <c r="H1172" i="1" s="1"/>
  <c r="Q1171" i="1"/>
  <c r="H1171" i="1" s="1"/>
  <c r="Q1170" i="1"/>
  <c r="H1169" i="1"/>
  <c r="H1168" i="1"/>
  <c r="H1167" i="1"/>
  <c r="H1166" i="1"/>
  <c r="H30" i="3"/>
  <c r="G30" i="3"/>
  <c r="H1164" i="1"/>
  <c r="H1163" i="1"/>
  <c r="H1162" i="1"/>
  <c r="H1161" i="1"/>
  <c r="H1160" i="1"/>
  <c r="H1159" i="1"/>
  <c r="H1158" i="1"/>
  <c r="H1157" i="1"/>
  <c r="W1156" i="1"/>
  <c r="W1152" i="1" s="1"/>
  <c r="H1155" i="1"/>
  <c r="H1154" i="1"/>
  <c r="H1153" i="1"/>
  <c r="G1152" i="1"/>
  <c r="F1152" i="1"/>
  <c r="E1152" i="1"/>
  <c r="D1152" i="1"/>
  <c r="H1150" i="1"/>
  <c r="H1149" i="1"/>
  <c r="H1148" i="1"/>
  <c r="Q1147" i="1"/>
  <c r="P1146" i="1"/>
  <c r="M1146" i="1"/>
  <c r="M1141" i="1" s="1"/>
  <c r="L29" i="3"/>
  <c r="K29" i="3"/>
  <c r="Q1145" i="1"/>
  <c r="P1144" i="1"/>
  <c r="G1144" i="1"/>
  <c r="H29" i="3" s="1"/>
  <c r="F1144" i="1"/>
  <c r="E1144" i="1"/>
  <c r="D1144" i="1"/>
  <c r="G29" i="3" s="1"/>
  <c r="H1143" i="1"/>
  <c r="Q1142" i="1"/>
  <c r="P1142" i="1"/>
  <c r="G1142" i="1"/>
  <c r="F1142" i="1"/>
  <c r="E1142" i="1"/>
  <c r="D1142" i="1"/>
  <c r="C29" i="3" s="1"/>
  <c r="H1140" i="1"/>
  <c r="H1139" i="1"/>
  <c r="M1138" i="1"/>
  <c r="H1138" i="1" s="1"/>
  <c r="U1137" i="1"/>
  <c r="Q1136" i="1"/>
  <c r="H1136" i="1" s="1"/>
  <c r="Q1135" i="1"/>
  <c r="H1135" i="1" s="1"/>
  <c r="Q1134" i="1"/>
  <c r="H1134" i="1" s="1"/>
  <c r="Q1133" i="1"/>
  <c r="Q1132" i="1"/>
  <c r="H1132" i="1" s="1"/>
  <c r="T1130" i="1"/>
  <c r="T1118" i="1" s="1"/>
  <c r="P1130" i="1"/>
  <c r="L28" i="3"/>
  <c r="K28" i="3"/>
  <c r="Q1127" i="1"/>
  <c r="Q1126" i="1"/>
  <c r="H1125" i="1"/>
  <c r="G1124" i="1"/>
  <c r="H28" i="3" s="1"/>
  <c r="F1124" i="1"/>
  <c r="E1124" i="1"/>
  <c r="D1124" i="1"/>
  <c r="H1123" i="1"/>
  <c r="H1122" i="1"/>
  <c r="H1121" i="1"/>
  <c r="H1120" i="1"/>
  <c r="Q1119" i="1"/>
  <c r="P1119" i="1"/>
  <c r="M1119" i="1"/>
  <c r="G1119" i="1"/>
  <c r="F1119" i="1"/>
  <c r="E1119" i="1"/>
  <c r="D1119" i="1"/>
  <c r="C28" i="3" s="1"/>
  <c r="Q1001" i="1"/>
  <c r="H1001" i="1" s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Q1101" i="1"/>
  <c r="H1101" i="1" s="1"/>
  <c r="Q1100" i="1"/>
  <c r="H1100" i="1" s="1"/>
  <c r="Q1099" i="1"/>
  <c r="H1099" i="1" s="1"/>
  <c r="H1098" i="1"/>
  <c r="H1097" i="1"/>
  <c r="Q1096" i="1"/>
  <c r="H1096" i="1" s="1"/>
  <c r="W1095" i="1"/>
  <c r="W1002" i="1" s="1"/>
  <c r="H1094" i="1"/>
  <c r="H1093" i="1"/>
  <c r="H1092" i="1"/>
  <c r="Q1091" i="1"/>
  <c r="H1091" i="1" s="1"/>
  <c r="H1090" i="1"/>
  <c r="Q1089" i="1"/>
  <c r="H1089" i="1" s="1"/>
  <c r="H1088" i="1"/>
  <c r="H1087" i="1"/>
  <c r="H1086" i="1"/>
  <c r="M1085" i="1"/>
  <c r="H1085" i="1" s="1"/>
  <c r="H1084" i="1"/>
  <c r="H1083" i="1"/>
  <c r="H1082" i="1"/>
  <c r="H1081" i="1"/>
  <c r="Q1080" i="1"/>
  <c r="H1080" i="1" s="1"/>
  <c r="H1079" i="1"/>
  <c r="H1078" i="1"/>
  <c r="H1077" i="1"/>
  <c r="H1076" i="1"/>
  <c r="H1075" i="1"/>
  <c r="H1074" i="1"/>
  <c r="M1073" i="1"/>
  <c r="H1073" i="1" s="1"/>
  <c r="Q1072" i="1"/>
  <c r="H1072" i="1" s="1"/>
  <c r="M1071" i="1"/>
  <c r="H1071" i="1" s="1"/>
  <c r="H1070" i="1"/>
  <c r="H1069" i="1"/>
  <c r="H1068" i="1"/>
  <c r="H1067" i="1"/>
  <c r="M1066" i="1"/>
  <c r="H1066" i="1" s="1"/>
  <c r="H1065" i="1"/>
  <c r="H1064" i="1"/>
  <c r="M1063" i="1"/>
  <c r="H1063" i="1" s="1"/>
  <c r="H1062" i="1"/>
  <c r="H1061" i="1"/>
  <c r="H1060" i="1"/>
  <c r="M1059" i="1"/>
  <c r="H1059" i="1" s="1"/>
  <c r="H1058" i="1"/>
  <c r="H1057" i="1"/>
  <c r="H1056" i="1"/>
  <c r="H1055" i="1"/>
  <c r="H1054" i="1"/>
  <c r="H1053" i="1"/>
  <c r="H1052" i="1"/>
  <c r="H1051" i="1"/>
  <c r="U1050" i="1"/>
  <c r="U1002" i="1" s="1"/>
  <c r="H1049" i="1"/>
  <c r="H1048" i="1"/>
  <c r="H1047" i="1"/>
  <c r="Q1046" i="1"/>
  <c r="H1046" i="1" s="1"/>
  <c r="H1045" i="1"/>
  <c r="M1044" i="1"/>
  <c r="H1044" i="1" s="1"/>
  <c r="H1043" i="1"/>
  <c r="H1042" i="1"/>
  <c r="Q1041" i="1"/>
  <c r="H1041" i="1" s="1"/>
  <c r="H1040" i="1"/>
  <c r="M1039" i="1"/>
  <c r="H1039" i="1" s="1"/>
  <c r="H1038" i="1"/>
  <c r="H1037" i="1"/>
  <c r="H1036" i="1"/>
  <c r="H1035" i="1"/>
  <c r="Q1034" i="1"/>
  <c r="H1034" i="1" s="1"/>
  <c r="Q1033" i="1"/>
  <c r="H1033" i="1" s="1"/>
  <c r="Q1032" i="1"/>
  <c r="H1032" i="1" s="1"/>
  <c r="H1031" i="1"/>
  <c r="Q1027" i="1"/>
  <c r="H1027" i="1" s="1"/>
  <c r="H1030" i="1"/>
  <c r="Q1012" i="1"/>
  <c r="H1012" i="1" s="1"/>
  <c r="Q1010" i="1"/>
  <c r="M1010" i="1"/>
  <c r="H1011" i="1"/>
  <c r="L1005" i="1"/>
  <c r="H1003" i="1"/>
  <c r="L27" i="3"/>
  <c r="K27" i="3"/>
  <c r="H999" i="1"/>
  <c r="H998" i="1"/>
  <c r="H997" i="1"/>
  <c r="H996" i="1"/>
  <c r="H995" i="1"/>
  <c r="H994" i="1"/>
  <c r="H993" i="1"/>
  <c r="H992" i="1"/>
  <c r="H991" i="1"/>
  <c r="H990" i="1"/>
  <c r="M989" i="1"/>
  <c r="H989" i="1" s="1"/>
  <c r="H988" i="1"/>
  <c r="H987" i="1"/>
  <c r="M986" i="1"/>
  <c r="H986" i="1" s="1"/>
  <c r="H985" i="1"/>
  <c r="Q984" i="1"/>
  <c r="H984" i="1" s="1"/>
  <c r="H983" i="1"/>
  <c r="H982" i="1"/>
  <c r="H981" i="1"/>
  <c r="M980" i="1"/>
  <c r="H980" i="1" s="1"/>
  <c r="H979" i="1"/>
  <c r="H978" i="1"/>
  <c r="Q977" i="1"/>
  <c r="H976" i="1"/>
  <c r="H975" i="1"/>
  <c r="H974" i="1"/>
  <c r="H973" i="1"/>
  <c r="M972" i="1"/>
  <c r="H971" i="1"/>
  <c r="G970" i="1"/>
  <c r="H27" i="3" s="1"/>
  <c r="F970" i="1"/>
  <c r="E970" i="1"/>
  <c r="D970" i="1"/>
  <c r="G27" i="3" s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Q951" i="1"/>
  <c r="H951" i="1" s="1"/>
  <c r="Q950" i="1"/>
  <c r="H950" i="1" s="1"/>
  <c r="H949" i="1"/>
  <c r="M948" i="1"/>
  <c r="L948" i="1"/>
  <c r="U947" i="1"/>
  <c r="H947" i="1" s="1"/>
  <c r="M946" i="1"/>
  <c r="L946" i="1"/>
  <c r="Q945" i="1"/>
  <c r="H945" i="1" s="1"/>
  <c r="Q944" i="1"/>
  <c r="H944" i="1" s="1"/>
  <c r="H943" i="1"/>
  <c r="H942" i="1"/>
  <c r="Q941" i="1"/>
  <c r="Q940" i="1"/>
  <c r="H940" i="1" s="1"/>
  <c r="Q939" i="1"/>
  <c r="H939" i="1" s="1"/>
  <c r="H938" i="1"/>
  <c r="Q937" i="1"/>
  <c r="H937" i="1" s="1"/>
  <c r="Q936" i="1"/>
  <c r="H936" i="1" s="1"/>
  <c r="Q935" i="1"/>
  <c r="H935" i="1" s="1"/>
  <c r="Q934" i="1"/>
  <c r="H934" i="1" s="1"/>
  <c r="T933" i="1"/>
  <c r="T914" i="1" s="1"/>
  <c r="P933" i="1"/>
  <c r="L26" i="3"/>
  <c r="K26" i="3"/>
  <c r="Q930" i="1"/>
  <c r="H930" i="1" s="1"/>
  <c r="Q929" i="1"/>
  <c r="H929" i="1" s="1"/>
  <c r="H928" i="1"/>
  <c r="H927" i="1"/>
  <c r="Q926" i="1"/>
  <c r="H926" i="1" s="1"/>
  <c r="H925" i="1"/>
  <c r="Q924" i="1"/>
  <c r="H924" i="1" s="1"/>
  <c r="W923" i="1"/>
  <c r="W918" i="1" s="1"/>
  <c r="Q922" i="1"/>
  <c r="H921" i="1"/>
  <c r="H920" i="1"/>
  <c r="H919" i="1"/>
  <c r="G918" i="1"/>
  <c r="H26" i="3" s="1"/>
  <c r="F918" i="1"/>
  <c r="E918" i="1"/>
  <c r="D918" i="1"/>
  <c r="G26" i="3" s="1"/>
  <c r="H917" i="1"/>
  <c r="H916" i="1"/>
  <c r="Q915" i="1"/>
  <c r="P915" i="1"/>
  <c r="M915" i="1"/>
  <c r="G915" i="1"/>
  <c r="F915" i="1"/>
  <c r="E915" i="1"/>
  <c r="D915" i="1"/>
  <c r="W913" i="1"/>
  <c r="H913" i="1" s="1"/>
  <c r="Q912" i="1"/>
  <c r="W911" i="1"/>
  <c r="V910" i="1"/>
  <c r="P910" i="1"/>
  <c r="G910" i="1"/>
  <c r="L25" i="3" s="1"/>
  <c r="F910" i="1"/>
  <c r="E910" i="1"/>
  <c r="D910" i="1"/>
  <c r="Q909" i="1"/>
  <c r="H909" i="1" s="1"/>
  <c r="W908" i="1"/>
  <c r="V907" i="1"/>
  <c r="P907" i="1"/>
  <c r="G907" i="1"/>
  <c r="H25" i="3" s="1"/>
  <c r="F907" i="1"/>
  <c r="E907" i="1"/>
  <c r="D907" i="1"/>
  <c r="G25" i="3" s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U887" i="1"/>
  <c r="H886" i="1"/>
  <c r="H885" i="1"/>
  <c r="H884" i="1"/>
  <c r="H883" i="1"/>
  <c r="Q882" i="1"/>
  <c r="H882" i="1" s="1"/>
  <c r="Q881" i="1"/>
  <c r="H881" i="1" s="1"/>
  <c r="Q880" i="1"/>
  <c r="H880" i="1" s="1"/>
  <c r="H879" i="1"/>
  <c r="H878" i="1"/>
  <c r="H877" i="1"/>
  <c r="H876" i="1"/>
  <c r="Q875" i="1"/>
  <c r="H874" i="1"/>
  <c r="H873" i="1"/>
  <c r="Q872" i="1"/>
  <c r="H872" i="1" s="1"/>
  <c r="H871" i="1"/>
  <c r="H870" i="1"/>
  <c r="H869" i="1"/>
  <c r="H868" i="1"/>
  <c r="H867" i="1"/>
  <c r="H866" i="1"/>
  <c r="M865" i="1"/>
  <c r="H865" i="1" s="1"/>
  <c r="M864" i="1"/>
  <c r="H864" i="1" s="1"/>
  <c r="H863" i="1"/>
  <c r="H862" i="1"/>
  <c r="H861" i="1"/>
  <c r="H860" i="1"/>
  <c r="H859" i="1"/>
  <c r="M858" i="1"/>
  <c r="H858" i="1" s="1"/>
  <c r="H857" i="1"/>
  <c r="H856" i="1"/>
  <c r="H855" i="1"/>
  <c r="W854" i="1"/>
  <c r="H854" i="1" s="1"/>
  <c r="H853" i="1"/>
  <c r="H852" i="1"/>
  <c r="Q851" i="1"/>
  <c r="H851" i="1" s="1"/>
  <c r="V850" i="1"/>
  <c r="T850" i="1"/>
  <c r="P850" i="1"/>
  <c r="G850" i="1"/>
  <c r="L24" i="3" s="1"/>
  <c r="F850" i="1"/>
  <c r="E850" i="1"/>
  <c r="D850" i="1"/>
  <c r="K24" i="3" s="1"/>
  <c r="H849" i="1"/>
  <c r="H847" i="1"/>
  <c r="H846" i="1"/>
  <c r="W845" i="1"/>
  <c r="H845" i="1" s="1"/>
  <c r="Q844" i="1"/>
  <c r="H844" i="1" s="1"/>
  <c r="H843" i="1"/>
  <c r="H842" i="1"/>
  <c r="H841" i="1"/>
  <c r="H840" i="1"/>
  <c r="H839" i="1"/>
  <c r="H838" i="1"/>
  <c r="W837" i="1"/>
  <c r="H837" i="1" s="1"/>
  <c r="H836" i="1"/>
  <c r="Q835" i="1"/>
  <c r="H834" i="1"/>
  <c r="W833" i="1"/>
  <c r="H832" i="1"/>
  <c r="H831" i="1"/>
  <c r="G830" i="1"/>
  <c r="H24" i="3" s="1"/>
  <c r="F830" i="1"/>
  <c r="E830" i="1"/>
  <c r="D830" i="1"/>
  <c r="G24" i="3" s="1"/>
  <c r="H829" i="1"/>
  <c r="H828" i="1"/>
  <c r="H827" i="1"/>
  <c r="H826" i="1"/>
  <c r="H825" i="1"/>
  <c r="H824" i="1"/>
  <c r="H823" i="1"/>
  <c r="U822" i="1"/>
  <c r="U815" i="1" s="1"/>
  <c r="W815" i="1"/>
  <c r="H819" i="1"/>
  <c r="H818" i="1"/>
  <c r="H816" i="1"/>
  <c r="AA814" i="1"/>
  <c r="G815" i="1"/>
  <c r="F815" i="1"/>
  <c r="E815" i="1"/>
  <c r="D815" i="1"/>
  <c r="H813" i="1"/>
  <c r="H812" i="1"/>
  <c r="Q811" i="1"/>
  <c r="H811" i="1" s="1"/>
  <c r="H810" i="1"/>
  <c r="H809" i="1"/>
  <c r="H808" i="1"/>
  <c r="Q807" i="1"/>
  <c r="H807" i="1" s="1"/>
  <c r="Q806" i="1"/>
  <c r="H806" i="1" s="1"/>
  <c r="Q805" i="1"/>
  <c r="H805" i="1" s="1"/>
  <c r="Q804" i="1"/>
  <c r="H804" i="1" s="1"/>
  <c r="Q803" i="1"/>
  <c r="H803" i="1" s="1"/>
  <c r="H802" i="1"/>
  <c r="H801" i="1"/>
  <c r="H800" i="1"/>
  <c r="Q799" i="1"/>
  <c r="H799" i="1" s="1"/>
  <c r="H798" i="1"/>
  <c r="H797" i="1"/>
  <c r="H796" i="1"/>
  <c r="Q795" i="1"/>
  <c r="H795" i="1" s="1"/>
  <c r="H794" i="1"/>
  <c r="Q793" i="1"/>
  <c r="H793" i="1" s="1"/>
  <c r="Q792" i="1"/>
  <c r="H792" i="1" s="1"/>
  <c r="H791" i="1"/>
  <c r="W790" i="1"/>
  <c r="Q789" i="1"/>
  <c r="H789" i="1" s="1"/>
  <c r="H788" i="1"/>
  <c r="H787" i="1"/>
  <c r="Q786" i="1"/>
  <c r="H786" i="1" s="1"/>
  <c r="Q785" i="1"/>
  <c r="H785" i="1" s="1"/>
  <c r="Q784" i="1"/>
  <c r="H784" i="1" s="1"/>
  <c r="Q783" i="1"/>
  <c r="H783" i="1" s="1"/>
  <c r="H782" i="1"/>
  <c r="Q781" i="1"/>
  <c r="H781" i="1" s="1"/>
  <c r="Q780" i="1"/>
  <c r="H780" i="1" s="1"/>
  <c r="H779" i="1"/>
  <c r="H778" i="1"/>
  <c r="Q777" i="1"/>
  <c r="H777" i="1" s="1"/>
  <c r="M776" i="1"/>
  <c r="Q775" i="1"/>
  <c r="Q774" i="1"/>
  <c r="H774" i="1" s="1"/>
  <c r="V773" i="1"/>
  <c r="T773" i="1"/>
  <c r="P773" i="1"/>
  <c r="G773" i="1"/>
  <c r="L23" i="3" s="1"/>
  <c r="F773" i="1"/>
  <c r="E773" i="1"/>
  <c r="D773" i="1"/>
  <c r="K23" i="3" s="1"/>
  <c r="H772" i="1"/>
  <c r="H771" i="1"/>
  <c r="Q770" i="1"/>
  <c r="H769" i="1"/>
  <c r="H768" i="1"/>
  <c r="P767" i="1"/>
  <c r="M767" i="1"/>
  <c r="G767" i="1"/>
  <c r="H23" i="3" s="1"/>
  <c r="F767" i="1"/>
  <c r="E767" i="1"/>
  <c r="D767" i="1"/>
  <c r="G23" i="3" s="1"/>
  <c r="H766" i="1"/>
  <c r="Q765" i="1"/>
  <c r="P765" i="1"/>
  <c r="G765" i="1"/>
  <c r="F765" i="1"/>
  <c r="E765" i="1"/>
  <c r="D765" i="1"/>
  <c r="H763" i="1"/>
  <c r="W762" i="1"/>
  <c r="H762" i="1" s="1"/>
  <c r="H761" i="1"/>
  <c r="W760" i="1"/>
  <c r="H760" i="1" s="1"/>
  <c r="W759" i="1"/>
  <c r="H759" i="1" s="1"/>
  <c r="H758" i="1"/>
  <c r="Q757" i="1"/>
  <c r="H757" i="1" s="1"/>
  <c r="Q756" i="1"/>
  <c r="H756" i="1" s="1"/>
  <c r="Q755" i="1"/>
  <c r="H755" i="1" s="1"/>
  <c r="H754" i="1"/>
  <c r="Q753" i="1"/>
  <c r="H753" i="1" s="1"/>
  <c r="H752" i="1"/>
  <c r="Q751" i="1"/>
  <c r="H751" i="1" s="1"/>
  <c r="Q750" i="1"/>
  <c r="H750" i="1" s="1"/>
  <c r="Q749" i="1"/>
  <c r="H749" i="1" s="1"/>
  <c r="Q748" i="1"/>
  <c r="H748" i="1" s="1"/>
  <c r="W747" i="1"/>
  <c r="H746" i="1"/>
  <c r="W745" i="1"/>
  <c r="H745" i="1" s="1"/>
  <c r="Q744" i="1"/>
  <c r="H744" i="1" s="1"/>
  <c r="Q743" i="1"/>
  <c r="H743" i="1" s="1"/>
  <c r="Q742" i="1"/>
  <c r="H742" i="1" s="1"/>
  <c r="Q741" i="1"/>
  <c r="H741" i="1" s="1"/>
  <c r="Q740" i="1"/>
  <c r="H740" i="1" s="1"/>
  <c r="Q739" i="1"/>
  <c r="H739" i="1" s="1"/>
  <c r="Q738" i="1"/>
  <c r="H738" i="1" s="1"/>
  <c r="M737" i="1"/>
  <c r="W736" i="1"/>
  <c r="H735" i="1"/>
  <c r="Q734" i="1"/>
  <c r="H734" i="1" s="1"/>
  <c r="Q733" i="1"/>
  <c r="G732" i="1"/>
  <c r="L22" i="3" s="1"/>
  <c r="F732" i="1"/>
  <c r="E732" i="1"/>
  <c r="D732" i="1"/>
  <c r="K22" i="3" s="1"/>
  <c r="H731" i="1"/>
  <c r="H730" i="1"/>
  <c r="H729" i="1"/>
  <c r="W728" i="1"/>
  <c r="H728" i="1" s="1"/>
  <c r="H727" i="1"/>
  <c r="Q726" i="1"/>
  <c r="H726" i="1" s="1"/>
  <c r="W725" i="1"/>
  <c r="H725" i="1" s="1"/>
  <c r="W724" i="1"/>
  <c r="H724" i="1" s="1"/>
  <c r="Q723" i="1"/>
  <c r="H723" i="1" s="1"/>
  <c r="Q722" i="1"/>
  <c r="H722" i="1" s="1"/>
  <c r="Q721" i="1"/>
  <c r="H721" i="1" s="1"/>
  <c r="W720" i="1"/>
  <c r="H720" i="1" s="1"/>
  <c r="H719" i="1"/>
  <c r="W718" i="1"/>
  <c r="Q717" i="1"/>
  <c r="H717" i="1" s="1"/>
  <c r="Q716" i="1"/>
  <c r="H715" i="1"/>
  <c r="Q714" i="1"/>
  <c r="G713" i="1"/>
  <c r="H22" i="3" s="1"/>
  <c r="F713" i="1"/>
  <c r="E713" i="1"/>
  <c r="D713" i="1"/>
  <c r="G22" i="3" s="1"/>
  <c r="H712" i="1"/>
  <c r="H711" i="1"/>
  <c r="H710" i="1"/>
  <c r="H709" i="1"/>
  <c r="Q708" i="1"/>
  <c r="H708" i="1" s="1"/>
  <c r="Q707" i="1"/>
  <c r="H707" i="1" s="1"/>
  <c r="Q706" i="1"/>
  <c r="G705" i="1"/>
  <c r="F705" i="1"/>
  <c r="E705" i="1"/>
  <c r="D705" i="1"/>
  <c r="H699" i="1"/>
  <c r="U698" i="1"/>
  <c r="H698" i="1" s="1"/>
  <c r="U697" i="1"/>
  <c r="H697" i="1" s="1"/>
  <c r="H696" i="1"/>
  <c r="H695" i="1"/>
  <c r="H694" i="1"/>
  <c r="H693" i="1"/>
  <c r="H692" i="1"/>
  <c r="H691" i="1"/>
  <c r="U690" i="1"/>
  <c r="H690" i="1" s="1"/>
  <c r="W689" i="1"/>
  <c r="H689" i="1" s="1"/>
  <c r="Q688" i="1"/>
  <c r="H688" i="1" s="1"/>
  <c r="H687" i="1"/>
  <c r="H686" i="1"/>
  <c r="H685" i="1"/>
  <c r="H684" i="1"/>
  <c r="H683" i="1"/>
  <c r="H682" i="1"/>
  <c r="H681" i="1"/>
  <c r="H680" i="1"/>
  <c r="Q679" i="1"/>
  <c r="H679" i="1" s="1"/>
  <c r="H678" i="1"/>
  <c r="H677" i="1"/>
  <c r="U676" i="1"/>
  <c r="H676" i="1" s="1"/>
  <c r="H675" i="1"/>
  <c r="H674" i="1"/>
  <c r="H673" i="1"/>
  <c r="H672" i="1"/>
  <c r="U671" i="1"/>
  <c r="H671" i="1" s="1"/>
  <c r="H670" i="1"/>
  <c r="Q669" i="1"/>
  <c r="H669" i="1" s="1"/>
  <c r="Q668" i="1"/>
  <c r="H668" i="1" s="1"/>
  <c r="Q667" i="1"/>
  <c r="H667" i="1" s="1"/>
  <c r="H666" i="1"/>
  <c r="Q665" i="1"/>
  <c r="H665" i="1" s="1"/>
  <c r="Q664" i="1"/>
  <c r="H664" i="1" s="1"/>
  <c r="Q663" i="1"/>
  <c r="H663" i="1" s="1"/>
  <c r="H662" i="1"/>
  <c r="Q661" i="1"/>
  <c r="H661" i="1" s="1"/>
  <c r="H660" i="1"/>
  <c r="Q659" i="1"/>
  <c r="H659" i="1" s="1"/>
  <c r="Q658" i="1"/>
  <c r="H658" i="1" s="1"/>
  <c r="Q657" i="1"/>
  <c r="H657" i="1" s="1"/>
  <c r="Q656" i="1"/>
  <c r="H656" i="1" s="1"/>
  <c r="Q655" i="1"/>
  <c r="H655" i="1" s="1"/>
  <c r="Q654" i="1"/>
  <c r="H654" i="1" s="1"/>
  <c r="H653" i="1"/>
  <c r="H652" i="1"/>
  <c r="Q651" i="1"/>
  <c r="H651" i="1" s="1"/>
  <c r="H650" i="1"/>
  <c r="H649" i="1"/>
  <c r="Q648" i="1"/>
  <c r="H648" i="1" s="1"/>
  <c r="H647" i="1"/>
  <c r="U646" i="1"/>
  <c r="H646" i="1" s="1"/>
  <c r="Q645" i="1"/>
  <c r="H645" i="1" s="1"/>
  <c r="Q644" i="1"/>
  <c r="H644" i="1" s="1"/>
  <c r="Q643" i="1"/>
  <c r="H643" i="1" s="1"/>
  <c r="Q642" i="1"/>
  <c r="Q641" i="1"/>
  <c r="H641" i="1" s="1"/>
  <c r="S640" i="1"/>
  <c r="H640" i="1" s="1"/>
  <c r="H639" i="1"/>
  <c r="H638" i="1"/>
  <c r="H637" i="1"/>
  <c r="H636" i="1"/>
  <c r="U635" i="1"/>
  <c r="H634" i="1"/>
  <c r="H633" i="1"/>
  <c r="H632" i="1"/>
  <c r="V631" i="1"/>
  <c r="T631" i="1"/>
  <c r="R631" i="1"/>
  <c r="R556" i="1" s="1"/>
  <c r="P631" i="1"/>
  <c r="L21" i="3"/>
  <c r="H630" i="1"/>
  <c r="H629" i="1"/>
  <c r="H628" i="1"/>
  <c r="U627" i="1"/>
  <c r="Q627" i="1"/>
  <c r="H626" i="1"/>
  <c r="H625" i="1"/>
  <c r="H624" i="1"/>
  <c r="Q623" i="1"/>
  <c r="H623" i="1" s="1"/>
  <c r="H622" i="1"/>
  <c r="H621" i="1"/>
  <c r="Q620" i="1"/>
  <c r="H620" i="1" s="1"/>
  <c r="M619" i="1"/>
  <c r="H619" i="1" s="1"/>
  <c r="H618" i="1"/>
  <c r="M617" i="1"/>
  <c r="H617" i="1" s="1"/>
  <c r="H616" i="1"/>
  <c r="H615" i="1"/>
  <c r="H614" i="1"/>
  <c r="H613" i="1"/>
  <c r="Q612" i="1"/>
  <c r="H612" i="1" s="1"/>
  <c r="Q611" i="1"/>
  <c r="H611" i="1" s="1"/>
  <c r="H610" i="1"/>
  <c r="H609" i="1"/>
  <c r="H608" i="1"/>
  <c r="H607" i="1"/>
  <c r="H606" i="1"/>
  <c r="H605" i="1"/>
  <c r="H604" i="1"/>
  <c r="H603" i="1"/>
  <c r="U602" i="1"/>
  <c r="H601" i="1"/>
  <c r="H600" i="1"/>
  <c r="Q599" i="1"/>
  <c r="H599" i="1" s="1"/>
  <c r="H598" i="1"/>
  <c r="H597" i="1"/>
  <c r="W596" i="1"/>
  <c r="M595" i="1"/>
  <c r="H595" i="1" s="1"/>
  <c r="H594" i="1"/>
  <c r="H593" i="1"/>
  <c r="H592" i="1"/>
  <c r="H591" i="1"/>
  <c r="M590" i="1"/>
  <c r="H589" i="1"/>
  <c r="H588" i="1"/>
  <c r="H587" i="1"/>
  <c r="M586" i="1"/>
  <c r="Q585" i="1"/>
  <c r="H585" i="1" s="1"/>
  <c r="H584" i="1"/>
  <c r="Q583" i="1"/>
  <c r="G582" i="1"/>
  <c r="H21" i="3" s="1"/>
  <c r="F582" i="1"/>
  <c r="E582" i="1"/>
  <c r="D582" i="1"/>
  <c r="G21" i="3" s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Z557" i="1"/>
  <c r="Z556" i="1" s="1"/>
  <c r="W557" i="1"/>
  <c r="V557" i="1"/>
  <c r="U557" i="1"/>
  <c r="T557" i="1"/>
  <c r="Q557" i="1"/>
  <c r="P557" i="1"/>
  <c r="M557" i="1"/>
  <c r="G557" i="1"/>
  <c r="F557" i="1"/>
  <c r="E557" i="1"/>
  <c r="D557" i="1"/>
  <c r="C21" i="3" s="1"/>
  <c r="H555" i="1"/>
  <c r="H554" i="1"/>
  <c r="Q553" i="1"/>
  <c r="H553" i="1" s="1"/>
  <c r="H552" i="1"/>
  <c r="Q551" i="1"/>
  <c r="H551" i="1" s="1"/>
  <c r="H550" i="1"/>
  <c r="P549" i="1"/>
  <c r="M549" i="1"/>
  <c r="L20" i="3"/>
  <c r="K20" i="3"/>
  <c r="W548" i="1"/>
  <c r="W546" i="1" s="1"/>
  <c r="H547" i="1"/>
  <c r="V546" i="1"/>
  <c r="M546" i="1"/>
  <c r="G546" i="1"/>
  <c r="H20" i="3" s="1"/>
  <c r="F546" i="1"/>
  <c r="E546" i="1"/>
  <c r="D546" i="1"/>
  <c r="G20" i="3" s="1"/>
  <c r="H545" i="1"/>
  <c r="AA544" i="1"/>
  <c r="AA543" i="1" s="1"/>
  <c r="M544" i="1"/>
  <c r="G544" i="1"/>
  <c r="F544" i="1"/>
  <c r="E544" i="1"/>
  <c r="D544" i="1"/>
  <c r="C20" i="3" s="1"/>
  <c r="Q542" i="1"/>
  <c r="H542" i="1" s="1"/>
  <c r="H541" i="1"/>
  <c r="S540" i="1"/>
  <c r="H540" i="1" s="1"/>
  <c r="H539" i="1"/>
  <c r="R538" i="1"/>
  <c r="R533" i="1" s="1"/>
  <c r="P538" i="1"/>
  <c r="M538" i="1"/>
  <c r="G538" i="1"/>
  <c r="L19" i="3" s="1"/>
  <c r="F538" i="1"/>
  <c r="E538" i="1"/>
  <c r="D538" i="1"/>
  <c r="K19" i="3" s="1"/>
  <c r="Q537" i="1"/>
  <c r="P536" i="1"/>
  <c r="G536" i="1"/>
  <c r="H19" i="3" s="1"/>
  <c r="F536" i="1"/>
  <c r="E536" i="1"/>
  <c r="D536" i="1"/>
  <c r="G19" i="3" s="1"/>
  <c r="H535" i="1"/>
  <c r="M534" i="1"/>
  <c r="G534" i="1"/>
  <c r="F534" i="1"/>
  <c r="E534" i="1"/>
  <c r="D534" i="1"/>
  <c r="Q530" i="1"/>
  <c r="H530" i="1" s="1"/>
  <c r="Q529" i="1"/>
  <c r="H529" i="1" s="1"/>
  <c r="Q528" i="1"/>
  <c r="H528" i="1" s="1"/>
  <c r="Q527" i="1"/>
  <c r="H527" i="1" s="1"/>
  <c r="Q526" i="1"/>
  <c r="H526" i="1" s="1"/>
  <c r="Q525" i="1"/>
  <c r="H525" i="1" s="1"/>
  <c r="Q524" i="1"/>
  <c r="H524" i="1" s="1"/>
  <c r="Q523" i="1"/>
  <c r="H523" i="1" s="1"/>
  <c r="Q522" i="1"/>
  <c r="H522" i="1" s="1"/>
  <c r="Q521" i="1"/>
  <c r="H521" i="1" s="1"/>
  <c r="M520" i="1"/>
  <c r="H520" i="1" s="1"/>
  <c r="Q519" i="1"/>
  <c r="H519" i="1" s="1"/>
  <c r="Q518" i="1"/>
  <c r="H518" i="1" s="1"/>
  <c r="Q517" i="1"/>
  <c r="H517" i="1" s="1"/>
  <c r="Q516" i="1"/>
  <c r="H516" i="1" s="1"/>
  <c r="Q515" i="1"/>
  <c r="H515" i="1" s="1"/>
  <c r="S514" i="1"/>
  <c r="S512" i="1" s="1"/>
  <c r="H513" i="1"/>
  <c r="R512" i="1"/>
  <c r="P512" i="1"/>
  <c r="L18" i="3"/>
  <c r="K18" i="3"/>
  <c r="Q510" i="1"/>
  <c r="H510" i="1" s="1"/>
  <c r="Q509" i="1"/>
  <c r="H509" i="1" s="1"/>
  <c r="Q508" i="1"/>
  <c r="H508" i="1" s="1"/>
  <c r="Q507" i="1"/>
  <c r="H507" i="1" s="1"/>
  <c r="Q506" i="1"/>
  <c r="H506" i="1" s="1"/>
  <c r="Q505" i="1"/>
  <c r="H505" i="1" s="1"/>
  <c r="Q504" i="1"/>
  <c r="H504" i="1" s="1"/>
  <c r="Q503" i="1"/>
  <c r="H503" i="1" s="1"/>
  <c r="Q502" i="1"/>
  <c r="Q501" i="1"/>
  <c r="H501" i="1" s="1"/>
  <c r="S500" i="1"/>
  <c r="S21" i="1" s="1"/>
  <c r="R500" i="1"/>
  <c r="P500" i="1"/>
  <c r="G500" i="1"/>
  <c r="H18" i="3" s="1"/>
  <c r="F500" i="1"/>
  <c r="E500" i="1"/>
  <c r="D500" i="1"/>
  <c r="G18" i="3" s="1"/>
  <c r="H499" i="1"/>
  <c r="H498" i="1"/>
  <c r="H497" i="1"/>
  <c r="H496" i="1"/>
  <c r="Z495" i="1"/>
  <c r="U495" i="1"/>
  <c r="U494" i="1" s="1"/>
  <c r="T495" i="1"/>
  <c r="T494" i="1" s="1"/>
  <c r="Q495" i="1"/>
  <c r="P495" i="1"/>
  <c r="M495" i="1"/>
  <c r="G495" i="1"/>
  <c r="F495" i="1"/>
  <c r="E495" i="1"/>
  <c r="D495" i="1"/>
  <c r="H493" i="1"/>
  <c r="H491" i="1"/>
  <c r="Q490" i="1"/>
  <c r="H490" i="1" s="1"/>
  <c r="H489" i="1"/>
  <c r="H488" i="1"/>
  <c r="Q487" i="1"/>
  <c r="H486" i="1"/>
  <c r="H485" i="1"/>
  <c r="L17" i="3"/>
  <c r="K17" i="3"/>
  <c r="Q483" i="1"/>
  <c r="M482" i="1"/>
  <c r="H481" i="1"/>
  <c r="H480" i="1"/>
  <c r="H479" i="1"/>
  <c r="H478" i="1"/>
  <c r="H477" i="1"/>
  <c r="H476" i="1"/>
  <c r="H475" i="1"/>
  <c r="H474" i="1"/>
  <c r="H473" i="1"/>
  <c r="AA472" i="1"/>
  <c r="Z472" i="1"/>
  <c r="Z465" i="1" s="1"/>
  <c r="P472" i="1"/>
  <c r="P465" i="1" s="1"/>
  <c r="G472" i="1"/>
  <c r="H17" i="3" s="1"/>
  <c r="F472" i="1"/>
  <c r="E472" i="1"/>
  <c r="D472" i="1"/>
  <c r="G17" i="3" s="1"/>
  <c r="H471" i="1"/>
  <c r="H470" i="1"/>
  <c r="H468" i="1"/>
  <c r="H467" i="1"/>
  <c r="AA466" i="1"/>
  <c r="G466" i="1"/>
  <c r="F466" i="1"/>
  <c r="E466" i="1"/>
  <c r="D466" i="1"/>
  <c r="C17" i="3" s="1"/>
  <c r="H464" i="1"/>
  <c r="Q463" i="1"/>
  <c r="H463" i="1" s="1"/>
  <c r="H462" i="1"/>
  <c r="Q461" i="1"/>
  <c r="H461" i="1" s="1"/>
  <c r="Q460" i="1"/>
  <c r="H460" i="1" s="1"/>
  <c r="Q459" i="1"/>
  <c r="H459" i="1" s="1"/>
  <c r="Q458" i="1"/>
  <c r="Q457" i="1"/>
  <c r="H457" i="1" s="1"/>
  <c r="H456" i="1"/>
  <c r="H455" i="1"/>
  <c r="Q454" i="1"/>
  <c r="H454" i="1" s="1"/>
  <c r="H453" i="1"/>
  <c r="H452" i="1"/>
  <c r="Q451" i="1"/>
  <c r="H451" i="1" s="1"/>
  <c r="P450" i="1"/>
  <c r="M450" i="1"/>
  <c r="G450" i="1"/>
  <c r="L16" i="3" s="1"/>
  <c r="F450" i="1"/>
  <c r="E450" i="1"/>
  <c r="D450" i="1"/>
  <c r="K16" i="3" s="1"/>
  <c r="H449" i="1"/>
  <c r="Q448" i="1"/>
  <c r="H448" i="1" s="1"/>
  <c r="Q447" i="1"/>
  <c r="H447" i="1" s="1"/>
  <c r="Q446" i="1"/>
  <c r="H446" i="1" s="1"/>
  <c r="Q445" i="1"/>
  <c r="P444" i="1"/>
  <c r="G444" i="1"/>
  <c r="H16" i="3" s="1"/>
  <c r="F444" i="1"/>
  <c r="E444" i="1"/>
  <c r="D444" i="1"/>
  <c r="G16" i="3" s="1"/>
  <c r="H443" i="1"/>
  <c r="H442" i="1"/>
  <c r="H441" i="1"/>
  <c r="H440" i="1"/>
  <c r="H439" i="1"/>
  <c r="Q438" i="1"/>
  <c r="P438" i="1"/>
  <c r="M438" i="1"/>
  <c r="G438" i="1"/>
  <c r="F438" i="1"/>
  <c r="E438" i="1"/>
  <c r="D438" i="1"/>
  <c r="C16" i="3" s="1"/>
  <c r="U436" i="1"/>
  <c r="U421" i="1" s="1"/>
  <c r="H435" i="1"/>
  <c r="Q434" i="1"/>
  <c r="H434" i="1" s="1"/>
  <c r="Q432" i="1"/>
  <c r="H432" i="1" s="1"/>
  <c r="Q431" i="1"/>
  <c r="H431" i="1" s="1"/>
  <c r="Q430" i="1"/>
  <c r="H430" i="1" s="1"/>
  <c r="Q429" i="1"/>
  <c r="H429" i="1" s="1"/>
  <c r="H428" i="1"/>
  <c r="Q427" i="1"/>
  <c r="H427" i="1" s="1"/>
  <c r="Q426" i="1"/>
  <c r="H426" i="1" s="1"/>
  <c r="Q425" i="1"/>
  <c r="H425" i="1" s="1"/>
  <c r="Q424" i="1"/>
  <c r="H424" i="1" s="1"/>
  <c r="Q423" i="1"/>
  <c r="H423" i="1" s="1"/>
  <c r="Q422" i="1"/>
  <c r="H422" i="1" s="1"/>
  <c r="T421" i="1"/>
  <c r="P421" i="1"/>
  <c r="M421" i="1"/>
  <c r="M411" i="1" s="1"/>
  <c r="L15" i="3"/>
  <c r="K15" i="3"/>
  <c r="Q420" i="1"/>
  <c r="H420" i="1" s="1"/>
  <c r="Q419" i="1"/>
  <c r="H419" i="1" s="1"/>
  <c r="Q418" i="1"/>
  <c r="H418" i="1" s="1"/>
  <c r="Q417" i="1"/>
  <c r="H417" i="1" s="1"/>
  <c r="P416" i="1"/>
  <c r="G416" i="1"/>
  <c r="H15" i="3" s="1"/>
  <c r="F416" i="1"/>
  <c r="E416" i="1"/>
  <c r="D416" i="1"/>
  <c r="G15" i="3" s="1"/>
  <c r="H415" i="1"/>
  <c r="H414" i="1"/>
  <c r="H413" i="1"/>
  <c r="Q412" i="1"/>
  <c r="P412" i="1"/>
  <c r="G412" i="1"/>
  <c r="F412" i="1"/>
  <c r="E412" i="1"/>
  <c r="D412" i="1"/>
  <c r="Q410" i="1"/>
  <c r="H410" i="1" s="1"/>
  <c r="H409" i="1"/>
  <c r="H408" i="1"/>
  <c r="P407" i="1"/>
  <c r="M407" i="1"/>
  <c r="K14" i="3"/>
  <c r="H406" i="1"/>
  <c r="M405" i="1"/>
  <c r="G405" i="1"/>
  <c r="H14" i="3" s="1"/>
  <c r="F405" i="1"/>
  <c r="E405" i="1"/>
  <c r="D405" i="1"/>
  <c r="G14" i="3" s="1"/>
  <c r="H404" i="1"/>
  <c r="Q403" i="1"/>
  <c r="P403" i="1"/>
  <c r="G403" i="1"/>
  <c r="F403" i="1"/>
  <c r="E403" i="1"/>
  <c r="D403" i="1"/>
  <c r="C14" i="3" s="1"/>
  <c r="M401" i="1"/>
  <c r="H401" i="1" s="1"/>
  <c r="S400" i="1"/>
  <c r="H400" i="1" s="1"/>
  <c r="M399" i="1"/>
  <c r="H399" i="1" s="1"/>
  <c r="M398" i="1"/>
  <c r="H398" i="1" s="1"/>
  <c r="M397" i="1"/>
  <c r="H397" i="1" s="1"/>
  <c r="M396" i="1"/>
  <c r="H396" i="1" s="1"/>
  <c r="H395" i="1"/>
  <c r="M394" i="1"/>
  <c r="H394" i="1" s="1"/>
  <c r="H393" i="1"/>
  <c r="M392" i="1"/>
  <c r="H392" i="1" s="1"/>
  <c r="H391" i="1"/>
  <c r="H390" i="1"/>
  <c r="M389" i="1"/>
  <c r="H389" i="1" s="1"/>
  <c r="H388" i="1"/>
  <c r="M387" i="1"/>
  <c r="H387" i="1" s="1"/>
  <c r="M386" i="1"/>
  <c r="H386" i="1" s="1"/>
  <c r="M385" i="1"/>
  <c r="H385" i="1" s="1"/>
  <c r="M384" i="1"/>
  <c r="H384" i="1" s="1"/>
  <c r="U383" i="1"/>
  <c r="H383" i="1" s="1"/>
  <c r="H382" i="1"/>
  <c r="M381" i="1"/>
  <c r="H381" i="1" s="1"/>
  <c r="Q380" i="1"/>
  <c r="H380" i="1" s="1"/>
  <c r="M379" i="1"/>
  <c r="H379" i="1" s="1"/>
  <c r="M378" i="1"/>
  <c r="H378" i="1" s="1"/>
  <c r="M377" i="1"/>
  <c r="H377" i="1" s="1"/>
  <c r="M376" i="1"/>
  <c r="H376" i="1" s="1"/>
  <c r="M375" i="1"/>
  <c r="H375" i="1" s="1"/>
  <c r="M374" i="1"/>
  <c r="H374" i="1" s="1"/>
  <c r="M373" i="1"/>
  <c r="H373" i="1" s="1"/>
  <c r="M372" i="1"/>
  <c r="H372" i="1" s="1"/>
  <c r="Q371" i="1"/>
  <c r="H371" i="1" s="1"/>
  <c r="U370" i="1"/>
  <c r="H370" i="1" s="1"/>
  <c r="M369" i="1"/>
  <c r="H369" i="1" s="1"/>
  <c r="M368" i="1"/>
  <c r="H368" i="1" s="1"/>
  <c r="U367" i="1"/>
  <c r="H367" i="1" s="1"/>
  <c r="H366" i="1"/>
  <c r="M365" i="1"/>
  <c r="H365" i="1" s="1"/>
  <c r="M364" i="1"/>
  <c r="H364" i="1" s="1"/>
  <c r="H363" i="1"/>
  <c r="W362" i="1"/>
  <c r="H362" i="1" s="1"/>
  <c r="H361" i="1"/>
  <c r="H360" i="1"/>
  <c r="H359" i="1"/>
  <c r="M358" i="1"/>
  <c r="H358" i="1" s="1"/>
  <c r="M357" i="1"/>
  <c r="H357" i="1" s="1"/>
  <c r="W356" i="1"/>
  <c r="H356" i="1" s="1"/>
  <c r="Q355" i="1"/>
  <c r="H355" i="1" s="1"/>
  <c r="W354" i="1"/>
  <c r="H354" i="1" s="1"/>
  <c r="M353" i="1"/>
  <c r="H353" i="1" s="1"/>
  <c r="U352" i="1"/>
  <c r="H352" i="1" s="1"/>
  <c r="W351" i="1"/>
  <c r="S351" i="1"/>
  <c r="H350" i="1"/>
  <c r="M349" i="1"/>
  <c r="U348" i="1"/>
  <c r="Q348" i="1"/>
  <c r="H347" i="1"/>
  <c r="H346" i="1"/>
  <c r="H345" i="1"/>
  <c r="H344" i="1"/>
  <c r="Q343" i="1"/>
  <c r="H343" i="1" s="1"/>
  <c r="Q342" i="1"/>
  <c r="H342" i="1" s="1"/>
  <c r="Q341" i="1"/>
  <c r="H340" i="1"/>
  <c r="G339" i="1"/>
  <c r="L13" i="3" s="1"/>
  <c r="F339" i="1"/>
  <c r="E339" i="1"/>
  <c r="D339" i="1"/>
  <c r="K13" i="3" s="1"/>
  <c r="H337" i="1"/>
  <c r="H336" i="1"/>
  <c r="H335" i="1"/>
  <c r="H334" i="1"/>
  <c r="H333" i="1"/>
  <c r="H332" i="1"/>
  <c r="M331" i="1"/>
  <c r="H331" i="1" s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M313" i="1"/>
  <c r="H313" i="1" s="1"/>
  <c r="M312" i="1"/>
  <c r="H312" i="1" s="1"/>
  <c r="H311" i="1"/>
  <c r="H310" i="1"/>
  <c r="Q309" i="1"/>
  <c r="H309" i="1" s="1"/>
  <c r="H308" i="1"/>
  <c r="H307" i="1"/>
  <c r="Q306" i="1"/>
  <c r="H306" i="1" s="1"/>
  <c r="Q305" i="1"/>
  <c r="W304" i="1"/>
  <c r="W299" i="1" s="1"/>
  <c r="M303" i="1"/>
  <c r="H303" i="1" s="1"/>
  <c r="H302" i="1"/>
  <c r="H301" i="1"/>
  <c r="M300" i="1"/>
  <c r="G299" i="1"/>
  <c r="H13" i="3" s="1"/>
  <c r="F299" i="1"/>
  <c r="E299" i="1"/>
  <c r="D299" i="1"/>
  <c r="G13" i="3" s="1"/>
  <c r="H297" i="1"/>
  <c r="M296" i="1"/>
  <c r="H296" i="1" s="1"/>
  <c r="H295" i="1"/>
  <c r="H294" i="1"/>
  <c r="H293" i="1"/>
  <c r="H292" i="1"/>
  <c r="M291" i="1"/>
  <c r="H291" i="1" s="1"/>
  <c r="H290" i="1"/>
  <c r="H289" i="1"/>
  <c r="H288" i="1"/>
  <c r="H287" i="1"/>
  <c r="H286" i="1"/>
  <c r="H284" i="1"/>
  <c r="H283" i="1"/>
  <c r="H282" i="1"/>
  <c r="G281" i="1"/>
  <c r="F281" i="1"/>
  <c r="E281" i="1"/>
  <c r="D281" i="1"/>
  <c r="C13" i="3" s="1"/>
  <c r="M278" i="1"/>
  <c r="H278" i="1" s="1"/>
  <c r="H277" i="1"/>
  <c r="Q276" i="1"/>
  <c r="H276" i="1" s="1"/>
  <c r="Q275" i="1"/>
  <c r="H275" i="1" s="1"/>
  <c r="M274" i="1"/>
  <c r="H274" i="1" s="1"/>
  <c r="Q273" i="1"/>
  <c r="H273" i="1" s="1"/>
  <c r="Q272" i="1"/>
  <c r="H272" i="1" s="1"/>
  <c r="U271" i="1"/>
  <c r="H271" i="1" s="1"/>
  <c r="Q270" i="1"/>
  <c r="H270" i="1" s="1"/>
  <c r="W269" i="1"/>
  <c r="H269" i="1" s="1"/>
  <c r="Q268" i="1"/>
  <c r="H268" i="1" s="1"/>
  <c r="M267" i="1"/>
  <c r="H267" i="1" s="1"/>
  <c r="M266" i="1"/>
  <c r="H266" i="1" s="1"/>
  <c r="Q265" i="1"/>
  <c r="H265" i="1" s="1"/>
  <c r="Q264" i="1"/>
  <c r="H264" i="1" s="1"/>
  <c r="M263" i="1"/>
  <c r="H263" i="1" s="1"/>
  <c r="M262" i="1"/>
  <c r="H262" i="1" s="1"/>
  <c r="Q261" i="1"/>
  <c r="M261" i="1"/>
  <c r="Q260" i="1"/>
  <c r="H260" i="1" s="1"/>
  <c r="H259" i="1"/>
  <c r="H258" i="1"/>
  <c r="Q257" i="1"/>
  <c r="H257" i="1" s="1"/>
  <c r="W256" i="1"/>
  <c r="H256" i="1" s="1"/>
  <c r="M255" i="1"/>
  <c r="H255" i="1" s="1"/>
  <c r="H254" i="1"/>
  <c r="H253" i="1"/>
  <c r="M252" i="1"/>
  <c r="H252" i="1" s="1"/>
  <c r="H251" i="1"/>
  <c r="Q250" i="1"/>
  <c r="H250" i="1" s="1"/>
  <c r="Q249" i="1"/>
  <c r="H249" i="1" s="1"/>
  <c r="M248" i="1"/>
  <c r="H248" i="1" s="1"/>
  <c r="M247" i="1"/>
  <c r="H247" i="1" s="1"/>
  <c r="U246" i="1"/>
  <c r="H246" i="1" s="1"/>
  <c r="W245" i="1"/>
  <c r="H245" i="1" s="1"/>
  <c r="M244" i="1"/>
  <c r="H244" i="1" s="1"/>
  <c r="M243" i="1"/>
  <c r="H243" i="1" s="1"/>
  <c r="U242" i="1"/>
  <c r="H242" i="1" s="1"/>
  <c r="Q241" i="1"/>
  <c r="H241" i="1" s="1"/>
  <c r="Q240" i="1"/>
  <c r="H240" i="1" s="1"/>
  <c r="Q239" i="1"/>
  <c r="H239" i="1" s="1"/>
  <c r="H238" i="1"/>
  <c r="H237" i="1"/>
  <c r="H236" i="1"/>
  <c r="H235" i="1"/>
  <c r="H234" i="1"/>
  <c r="Q233" i="1"/>
  <c r="H233" i="1" s="1"/>
  <c r="Q232" i="1"/>
  <c r="H232" i="1" s="1"/>
  <c r="Q231" i="1"/>
  <c r="H231" i="1" s="1"/>
  <c r="M230" i="1"/>
  <c r="H230" i="1" s="1"/>
  <c r="H229" i="1"/>
  <c r="M228" i="1"/>
  <c r="H228" i="1" s="1"/>
  <c r="H227" i="1"/>
  <c r="M226" i="1"/>
  <c r="H226" i="1" s="1"/>
  <c r="H225" i="1"/>
  <c r="W224" i="1"/>
  <c r="H224" i="1" s="1"/>
  <c r="H223" i="1"/>
  <c r="Q222" i="1"/>
  <c r="H222" i="1" s="1"/>
  <c r="H221" i="1"/>
  <c r="M220" i="1"/>
  <c r="H220" i="1" s="1"/>
  <c r="M219" i="1"/>
  <c r="H219" i="1" s="1"/>
  <c r="Q218" i="1"/>
  <c r="H218" i="1" s="1"/>
  <c r="Q217" i="1"/>
  <c r="H217" i="1" s="1"/>
  <c r="H216" i="1"/>
  <c r="H215" i="1"/>
  <c r="Q214" i="1"/>
  <c r="H214" i="1" s="1"/>
  <c r="H213" i="1"/>
  <c r="H212" i="1"/>
  <c r="H211" i="1"/>
  <c r="U210" i="1"/>
  <c r="H210" i="1" s="1"/>
  <c r="H209" i="1"/>
  <c r="Q208" i="1"/>
  <c r="H208" i="1" s="1"/>
  <c r="H207" i="1"/>
  <c r="H206" i="1"/>
  <c r="M205" i="1"/>
  <c r="H205" i="1" s="1"/>
  <c r="Q204" i="1"/>
  <c r="H204" i="1" s="1"/>
  <c r="H203" i="1"/>
  <c r="H202" i="1"/>
  <c r="Q201" i="1"/>
  <c r="H201" i="1" s="1"/>
  <c r="H200" i="1"/>
  <c r="U199" i="1"/>
  <c r="H199" i="1" s="1"/>
  <c r="Q198" i="1"/>
  <c r="H198" i="1" s="1"/>
  <c r="H197" i="1"/>
  <c r="U196" i="1"/>
  <c r="H196" i="1" s="1"/>
  <c r="Q195" i="1"/>
  <c r="H195" i="1" s="1"/>
  <c r="H194" i="1"/>
  <c r="H193" i="1"/>
  <c r="Q192" i="1"/>
  <c r="H192" i="1" s="1"/>
  <c r="U191" i="1"/>
  <c r="H191" i="1" s="1"/>
  <c r="Q190" i="1"/>
  <c r="H190" i="1" s="1"/>
  <c r="H189" i="1"/>
  <c r="H188" i="1"/>
  <c r="H187" i="1"/>
  <c r="H186" i="1"/>
  <c r="H185" i="1"/>
  <c r="Q184" i="1"/>
  <c r="H184" i="1" s="1"/>
  <c r="H183" i="1"/>
  <c r="Q182" i="1"/>
  <c r="H182" i="1" s="1"/>
  <c r="Q181" i="1"/>
  <c r="H181" i="1" s="1"/>
  <c r="U180" i="1"/>
  <c r="H180" i="1" s="1"/>
  <c r="Q179" i="1"/>
  <c r="H179" i="1" s="1"/>
  <c r="Q178" i="1"/>
  <c r="H178" i="1" s="1"/>
  <c r="Q177" i="1"/>
  <c r="H177" i="1" s="1"/>
  <c r="Q176" i="1"/>
  <c r="H176" i="1" s="1"/>
  <c r="Q175" i="1"/>
  <c r="H175" i="1" s="1"/>
  <c r="M174" i="1"/>
  <c r="H174" i="1" s="1"/>
  <c r="W173" i="1"/>
  <c r="H173" i="1" s="1"/>
  <c r="M172" i="1"/>
  <c r="H172" i="1" s="1"/>
  <c r="Q171" i="1"/>
  <c r="H171" i="1" s="1"/>
  <c r="Q170" i="1"/>
  <c r="H170" i="1" s="1"/>
  <c r="M169" i="1"/>
  <c r="H169" i="1" s="1"/>
  <c r="Q168" i="1"/>
  <c r="H168" i="1" s="1"/>
  <c r="U167" i="1"/>
  <c r="H167" i="1" s="1"/>
  <c r="M166" i="1"/>
  <c r="H166" i="1" s="1"/>
  <c r="M165" i="1"/>
  <c r="H165" i="1" s="1"/>
  <c r="U164" i="1"/>
  <c r="H164" i="1" s="1"/>
  <c r="Q163" i="1"/>
  <c r="H163" i="1" s="1"/>
  <c r="M162" i="1"/>
  <c r="H162" i="1" s="1"/>
  <c r="Q161" i="1"/>
  <c r="H161" i="1" s="1"/>
  <c r="M160" i="1"/>
  <c r="H160" i="1" s="1"/>
  <c r="Q159" i="1"/>
  <c r="H159" i="1" s="1"/>
  <c r="Q158" i="1"/>
  <c r="H158" i="1" s="1"/>
  <c r="M157" i="1"/>
  <c r="H157" i="1" s="1"/>
  <c r="M156" i="1"/>
  <c r="H156" i="1" s="1"/>
  <c r="U155" i="1"/>
  <c r="H155" i="1" s="1"/>
  <c r="M154" i="1"/>
  <c r="H154" i="1" s="1"/>
  <c r="Q153" i="1"/>
  <c r="M153" i="1"/>
  <c r="H152" i="1"/>
  <c r="Q151" i="1"/>
  <c r="M151" i="1"/>
  <c r="M150" i="1"/>
  <c r="H150" i="1" s="1"/>
  <c r="Q149" i="1"/>
  <c r="H149" i="1" s="1"/>
  <c r="M148" i="1"/>
  <c r="H148" i="1" s="1"/>
  <c r="M147" i="1"/>
  <c r="H147" i="1" s="1"/>
  <c r="M146" i="1"/>
  <c r="H146" i="1" s="1"/>
  <c r="M145" i="1"/>
  <c r="H145" i="1" s="1"/>
  <c r="Q144" i="1"/>
  <c r="H144" i="1" s="1"/>
  <c r="W143" i="1"/>
  <c r="U143" i="1"/>
  <c r="Q142" i="1"/>
  <c r="M141" i="1"/>
  <c r="H141" i="1" s="1"/>
  <c r="H140" i="1"/>
  <c r="H139" i="1"/>
  <c r="Q138" i="1"/>
  <c r="H138" i="1" s="1"/>
  <c r="M137" i="1"/>
  <c r="H137" i="1" s="1"/>
  <c r="Q136" i="1"/>
  <c r="H136" i="1" s="1"/>
  <c r="M135" i="1"/>
  <c r="H135" i="1" s="1"/>
  <c r="M134" i="1"/>
  <c r="H134" i="1" s="1"/>
  <c r="M133" i="1"/>
  <c r="H133" i="1" s="1"/>
  <c r="U132" i="1"/>
  <c r="H132" i="1" s="1"/>
  <c r="U131" i="1"/>
  <c r="H131" i="1" s="1"/>
  <c r="U130" i="1"/>
  <c r="H130" i="1" s="1"/>
  <c r="H129" i="1"/>
  <c r="W128" i="1"/>
  <c r="H128" i="1" s="1"/>
  <c r="Q127" i="1"/>
  <c r="H127" i="1" s="1"/>
  <c r="M126" i="1"/>
  <c r="H126" i="1" s="1"/>
  <c r="M125" i="1"/>
  <c r="H125" i="1" s="1"/>
  <c r="M124" i="1"/>
  <c r="H124" i="1" s="1"/>
  <c r="M123" i="1"/>
  <c r="H123" i="1" s="1"/>
  <c r="M122" i="1"/>
  <c r="H122" i="1" s="1"/>
  <c r="W121" i="1"/>
  <c r="M120" i="1"/>
  <c r="H120" i="1" s="1"/>
  <c r="Q119" i="1"/>
  <c r="H119" i="1" s="1"/>
  <c r="M118" i="1"/>
  <c r="Q117" i="1"/>
  <c r="H116" i="1"/>
  <c r="H115" i="1"/>
  <c r="H114" i="1"/>
  <c r="H113" i="1"/>
  <c r="H112" i="1"/>
  <c r="U111" i="1"/>
  <c r="H111" i="1" s="1"/>
  <c r="U110" i="1"/>
  <c r="L12" i="3"/>
  <c r="K12" i="3"/>
  <c r="Q107" i="1"/>
  <c r="H107" i="1" s="1"/>
  <c r="Q106" i="1"/>
  <c r="H106" i="1" s="1"/>
  <c r="H105" i="1"/>
  <c r="H103" i="1"/>
  <c r="M102" i="1"/>
  <c r="H102" i="1" s="1"/>
  <c r="M101" i="1"/>
  <c r="H101" i="1" s="1"/>
  <c r="Q100" i="1"/>
  <c r="H100" i="1" s="1"/>
  <c r="H99" i="1"/>
  <c r="Q98" i="1"/>
  <c r="H98" i="1" s="1"/>
  <c r="H97" i="1"/>
  <c r="M96" i="1"/>
  <c r="H96" i="1" s="1"/>
  <c r="M95" i="1"/>
  <c r="H95" i="1" s="1"/>
  <c r="H94" i="1"/>
  <c r="H93" i="1"/>
  <c r="H92" i="1"/>
  <c r="AA91" i="1"/>
  <c r="AA55" i="1" s="1"/>
  <c r="A90" i="1"/>
  <c r="Q90" i="1"/>
  <c r="H90" i="1" s="1"/>
  <c r="A89" i="1"/>
  <c r="U89" i="1"/>
  <c r="H89" i="1" s="1"/>
  <c r="A88" i="1"/>
  <c r="H88" i="1"/>
  <c r="A87" i="1"/>
  <c r="H87" i="1"/>
  <c r="A86" i="1"/>
  <c r="Q86" i="1"/>
  <c r="H86" i="1" s="1"/>
  <c r="A85" i="1"/>
  <c r="Q85" i="1"/>
  <c r="H85" i="1" s="1"/>
  <c r="A84" i="1"/>
  <c r="Q84" i="1"/>
  <c r="H84" i="1" s="1"/>
  <c r="A83" i="1"/>
  <c r="Q83" i="1"/>
  <c r="H83" i="1" s="1"/>
  <c r="A82" i="1"/>
  <c r="Q82" i="1"/>
  <c r="H82" i="1" s="1"/>
  <c r="A81" i="1"/>
  <c r="Q81" i="1"/>
  <c r="H81" i="1" s="1"/>
  <c r="A80" i="1"/>
  <c r="Q80" i="1"/>
  <c r="H80" i="1" s="1"/>
  <c r="A79" i="1"/>
  <c r="Q79" i="1"/>
  <c r="H79" i="1" s="1"/>
  <c r="A78" i="1"/>
  <c r="Q78" i="1"/>
  <c r="H78" i="1" s="1"/>
  <c r="A77" i="1"/>
  <c r="Q77" i="1"/>
  <c r="H77" i="1" s="1"/>
  <c r="A76" i="1"/>
  <c r="Q76" i="1"/>
  <c r="H76" i="1" s="1"/>
  <c r="A75" i="1"/>
  <c r="Q75" i="1"/>
  <c r="H75" i="1" s="1"/>
  <c r="A74" i="1"/>
  <c r="U74" i="1"/>
  <c r="H74" i="1" s="1"/>
  <c r="A73" i="1"/>
  <c r="Q73" i="1"/>
  <c r="H73" i="1" s="1"/>
  <c r="A72" i="1"/>
  <c r="Q72" i="1"/>
  <c r="H72" i="1" s="1"/>
  <c r="A71" i="1"/>
  <c r="M71" i="1"/>
  <c r="H71" i="1" s="1"/>
  <c r="A70" i="1"/>
  <c r="Q70" i="1"/>
  <c r="H70" i="1" s="1"/>
  <c r="A69" i="1"/>
  <c r="M69" i="1"/>
  <c r="H69" i="1" s="1"/>
  <c r="A68" i="1"/>
  <c r="H68" i="1"/>
  <c r="A67" i="1"/>
  <c r="Q67" i="1"/>
  <c r="H67" i="1" s="1"/>
  <c r="A66" i="1"/>
  <c r="M66" i="1"/>
  <c r="A65" i="1"/>
  <c r="U65" i="1"/>
  <c r="A64" i="1"/>
  <c r="Q64" i="1"/>
  <c r="H64" i="1" s="1"/>
  <c r="A63" i="1"/>
  <c r="Q63" i="1"/>
  <c r="H63" i="1" s="1"/>
  <c r="A62" i="1"/>
  <c r="Q62" i="1"/>
  <c r="H62" i="1" s="1"/>
  <c r="A61" i="1"/>
  <c r="Q61" i="1"/>
  <c r="K21" i="1"/>
  <c r="G12" i="3"/>
  <c r="A54" i="1"/>
  <c r="H54" i="1"/>
  <c r="A53" i="1"/>
  <c r="H53" i="1"/>
  <c r="A52" i="1"/>
  <c r="H52" i="1"/>
  <c r="A51" i="1"/>
  <c r="H51" i="1"/>
  <c r="A50" i="1"/>
  <c r="H50" i="1"/>
  <c r="A49" i="1"/>
  <c r="U49" i="1"/>
  <c r="H49" i="1" s="1"/>
  <c r="A48" i="1"/>
  <c r="H48" i="1"/>
  <c r="A47" i="1"/>
  <c r="H47" i="1"/>
  <c r="A46" i="1"/>
  <c r="H46" i="1"/>
  <c r="A45" i="1"/>
  <c r="H45" i="1"/>
  <c r="A44" i="1"/>
  <c r="H44" i="1"/>
  <c r="A43" i="1"/>
  <c r="H43" i="1"/>
  <c r="A42" i="1"/>
  <c r="A41" i="1"/>
  <c r="H41" i="1"/>
  <c r="A40" i="1"/>
  <c r="H40" i="1"/>
  <c r="A39" i="1"/>
  <c r="Q39" i="1"/>
  <c r="A38" i="1"/>
  <c r="AA38" i="1"/>
  <c r="M38" i="1"/>
  <c r="A37" i="1"/>
  <c r="M37" i="1"/>
  <c r="A36" i="1"/>
  <c r="H36" i="1"/>
  <c r="A35" i="1"/>
  <c r="W35" i="1"/>
  <c r="V35" i="1"/>
  <c r="V34" i="1" s="1"/>
  <c r="T35" i="1"/>
  <c r="T34" i="1" s="1"/>
  <c r="P35" i="1"/>
  <c r="P34" i="1" s="1"/>
  <c r="G35" i="1"/>
  <c r="F35" i="1"/>
  <c r="E35" i="1"/>
  <c r="D35" i="1"/>
  <c r="C12" i="3" s="1"/>
  <c r="A34" i="1"/>
  <c r="A33" i="1"/>
  <c r="Q33" i="1"/>
  <c r="H33" i="1" s="1"/>
  <c r="A32" i="1"/>
  <c r="H32" i="1"/>
  <c r="P31" i="1"/>
  <c r="G31" i="1"/>
  <c r="L11" i="3" s="1"/>
  <c r="F31" i="1"/>
  <c r="E31" i="1"/>
  <c r="D31" i="1"/>
  <c r="K11" i="3" s="1"/>
  <c r="A30" i="1"/>
  <c r="Q30" i="1"/>
  <c r="A28" i="1"/>
  <c r="Q28" i="1"/>
  <c r="H28" i="1" s="1"/>
  <c r="P27" i="1"/>
  <c r="G27" i="1"/>
  <c r="H11" i="3" s="1"/>
  <c r="F27" i="1"/>
  <c r="E27" i="1"/>
  <c r="D27" i="1"/>
  <c r="H26" i="1"/>
  <c r="AH25" i="1"/>
  <c r="A25" i="1" s="1"/>
  <c r="H25" i="1"/>
  <c r="Q24" i="1"/>
  <c r="P24" i="1"/>
  <c r="M24" i="1"/>
  <c r="G24" i="1"/>
  <c r="F24" i="1"/>
  <c r="E24" i="1"/>
  <c r="D24" i="1"/>
  <c r="AF91" i="1" l="1"/>
  <c r="AH91" i="1" s="1"/>
  <c r="A91" i="1" s="1"/>
  <c r="AF92" i="1"/>
  <c r="AA465" i="1"/>
  <c r="Q1124" i="1"/>
  <c r="M1438" i="1"/>
  <c r="M55" i="1"/>
  <c r="S1438" i="1"/>
  <c r="L1585" i="1"/>
  <c r="L1589" i="1"/>
  <c r="L1592" i="1"/>
  <c r="L1596" i="1"/>
  <c r="L1601" i="1"/>
  <c r="L1604" i="1"/>
  <c r="L1608" i="1"/>
  <c r="L1612" i="1"/>
  <c r="L1607" i="1"/>
  <c r="L1586" i="1"/>
  <c r="Q1438" i="1"/>
  <c r="L1593" i="1"/>
  <c r="L1597" i="1"/>
  <c r="L1600" i="1"/>
  <c r="L1605" i="1"/>
  <c r="L1609" i="1"/>
  <c r="L1613" i="1"/>
  <c r="O1438" i="1"/>
  <c r="W1438" i="1"/>
  <c r="L1587" i="1"/>
  <c r="L1590" i="1"/>
  <c r="L1594" i="1"/>
  <c r="L1598" i="1"/>
  <c r="L1602" i="1"/>
  <c r="L1606" i="1"/>
  <c r="L1610" i="1"/>
  <c r="L1614" i="1"/>
  <c r="L1588" i="1"/>
  <c r="L1595" i="1"/>
  <c r="L1599" i="1"/>
  <c r="L1603" i="1"/>
  <c r="U1438" i="1"/>
  <c r="H1446" i="1"/>
  <c r="L1611" i="1"/>
  <c r="Q55" i="1"/>
  <c r="U55" i="1"/>
  <c r="Q1237" i="1"/>
  <c r="Q1349" i="1"/>
  <c r="O1349" i="1"/>
  <c r="Q484" i="1"/>
  <c r="P1118" i="1"/>
  <c r="Q1242" i="1"/>
  <c r="M1002" i="1"/>
  <c r="H1458" i="1"/>
  <c r="M1185" i="1"/>
  <c r="Q1002" i="1"/>
  <c r="Q1165" i="1"/>
  <c r="Q1185" i="1"/>
  <c r="W1151" i="1"/>
  <c r="K19" i="1"/>
  <c r="M773" i="1"/>
  <c r="M764" i="1" s="1"/>
  <c r="D23" i="3"/>
  <c r="P23" i="3" s="1"/>
  <c r="D16" i="3"/>
  <c r="P16" i="3" s="1"/>
  <c r="D21" i="3"/>
  <c r="D22" i="3"/>
  <c r="D26" i="3"/>
  <c r="P26" i="3" s="1"/>
  <c r="P25" i="3"/>
  <c r="D28" i="3"/>
  <c r="P28" i="3" s="1"/>
  <c r="D30" i="3"/>
  <c r="P30" i="3" s="1"/>
  <c r="D11" i="3"/>
  <c r="P11" i="3" s="1"/>
  <c r="D13" i="3"/>
  <c r="Q10" i="3"/>
  <c r="W339" i="1"/>
  <c r="W280" i="1" s="1"/>
  <c r="H1187" i="1"/>
  <c r="Q299" i="1"/>
  <c r="H1195" i="1"/>
  <c r="T556" i="1"/>
  <c r="P556" i="1"/>
  <c r="H61" i="1"/>
  <c r="M582" i="1"/>
  <c r="Q830" i="1"/>
  <c r="P914" i="1"/>
  <c r="L94" i="1"/>
  <c r="L98" i="1"/>
  <c r="L105" i="1"/>
  <c r="H110" i="1"/>
  <c r="U109" i="1"/>
  <c r="L114" i="1"/>
  <c r="H118" i="1"/>
  <c r="M109" i="1"/>
  <c r="L159" i="1"/>
  <c r="L165" i="1"/>
  <c r="L171" i="1"/>
  <c r="L178" i="1"/>
  <c r="L184" i="1"/>
  <c r="L190" i="1"/>
  <c r="L196" i="1"/>
  <c r="L202" i="1"/>
  <c r="L228" i="1"/>
  <c r="L249" i="1"/>
  <c r="L269" i="1"/>
  <c r="L284" i="1"/>
  <c r="L290" i="1"/>
  <c r="L302" i="1"/>
  <c r="L309" i="1"/>
  <c r="L315" i="1"/>
  <c r="L319" i="1"/>
  <c r="L325" i="1"/>
  <c r="L331" i="1"/>
  <c r="L365" i="1"/>
  <c r="L369" i="1"/>
  <c r="L372" i="1"/>
  <c r="L375" i="1"/>
  <c r="L383" i="1"/>
  <c r="L400" i="1"/>
  <c r="L456" i="1"/>
  <c r="L506" i="1"/>
  <c r="L510" i="1"/>
  <c r="L523" i="1"/>
  <c r="L529" i="1"/>
  <c r="L542" i="1"/>
  <c r="L553" i="1"/>
  <c r="L555" i="1"/>
  <c r="L584" i="1"/>
  <c r="L587" i="1"/>
  <c r="L594" i="1"/>
  <c r="L604" i="1"/>
  <c r="L612" i="1"/>
  <c r="L619" i="1"/>
  <c r="L622" i="1"/>
  <c r="L626" i="1"/>
  <c r="L630" i="1"/>
  <c r="L633" i="1"/>
  <c r="L643" i="1"/>
  <c r="L647" i="1"/>
  <c r="L653" i="1"/>
  <c r="L659" i="1"/>
  <c r="L734" i="1"/>
  <c r="H736" i="1"/>
  <c r="W732" i="1"/>
  <c r="L738" i="1"/>
  <c r="L740" i="1"/>
  <c r="L742" i="1"/>
  <c r="L744" i="1"/>
  <c r="L746" i="1"/>
  <c r="L748" i="1"/>
  <c r="L750" i="1"/>
  <c r="L756" i="1"/>
  <c r="L758" i="1"/>
  <c r="L760" i="1"/>
  <c r="L26" i="1"/>
  <c r="H65" i="1"/>
  <c r="L90" i="1"/>
  <c r="L92" i="1"/>
  <c r="L96" i="1"/>
  <c r="L100" i="1"/>
  <c r="L102" i="1"/>
  <c r="L107" i="1"/>
  <c r="L116" i="1"/>
  <c r="L146" i="1"/>
  <c r="L148" i="1"/>
  <c r="L150" i="1"/>
  <c r="L155" i="1"/>
  <c r="L157" i="1"/>
  <c r="L161" i="1"/>
  <c r="L163" i="1"/>
  <c r="L167" i="1"/>
  <c r="L169" i="1"/>
  <c r="L174" i="1"/>
  <c r="L176" i="1"/>
  <c r="L180" i="1"/>
  <c r="L182" i="1"/>
  <c r="L186" i="1"/>
  <c r="L188" i="1"/>
  <c r="L192" i="1"/>
  <c r="L194" i="1"/>
  <c r="L198" i="1"/>
  <c r="L200" i="1"/>
  <c r="L204" i="1"/>
  <c r="L251" i="1"/>
  <c r="L254" i="1"/>
  <c r="L257" i="1"/>
  <c r="L259" i="1"/>
  <c r="L271" i="1"/>
  <c r="L282" i="1"/>
  <c r="L287" i="1"/>
  <c r="L289" i="1"/>
  <c r="L292" i="1"/>
  <c r="L295" i="1"/>
  <c r="H305" i="1"/>
  <c r="L307" i="1"/>
  <c r="L311" i="1"/>
  <c r="L321" i="1"/>
  <c r="L323" i="1"/>
  <c r="L327" i="1"/>
  <c r="L329" i="1"/>
  <c r="L334" i="1"/>
  <c r="L336" i="1"/>
  <c r="H349" i="1"/>
  <c r="M339" i="1"/>
  <c r="L350" i="1"/>
  <c r="L366" i="1"/>
  <c r="L368" i="1"/>
  <c r="L370" i="1"/>
  <c r="L373" i="1"/>
  <c r="L374" i="1"/>
  <c r="L376" i="1"/>
  <c r="L377" i="1"/>
  <c r="L378" i="1"/>
  <c r="L380" i="1"/>
  <c r="L415" i="1"/>
  <c r="L418" i="1"/>
  <c r="L420" i="1"/>
  <c r="L454" i="1"/>
  <c r="L460" i="1"/>
  <c r="L462" i="1"/>
  <c r="L504" i="1"/>
  <c r="L508" i="1"/>
  <c r="L527" i="1"/>
  <c r="L540" i="1"/>
  <c r="L588" i="1"/>
  <c r="L592" i="1"/>
  <c r="L597" i="1"/>
  <c r="L600" i="1"/>
  <c r="H602" i="1"/>
  <c r="U582" i="1"/>
  <c r="L606" i="1"/>
  <c r="L608" i="1"/>
  <c r="L610" i="1"/>
  <c r="L614" i="1"/>
  <c r="L616" i="1"/>
  <c r="L620" i="1"/>
  <c r="L624" i="1"/>
  <c r="L637" i="1"/>
  <c r="L639" i="1"/>
  <c r="L641" i="1"/>
  <c r="L645" i="1"/>
  <c r="L649" i="1"/>
  <c r="L651" i="1"/>
  <c r="L655" i="1"/>
  <c r="L657" i="1"/>
  <c r="L661" i="1"/>
  <c r="L768" i="1"/>
  <c r="L777" i="1"/>
  <c r="L779" i="1"/>
  <c r="L783" i="1"/>
  <c r="L785" i="1"/>
  <c r="L789" i="1"/>
  <c r="L791" i="1"/>
  <c r="L795" i="1"/>
  <c r="L797" i="1"/>
  <c r="L800" i="1"/>
  <c r="L819" i="1"/>
  <c r="H833" i="1"/>
  <c r="W830" i="1"/>
  <c r="L839" i="1"/>
  <c r="L841" i="1"/>
  <c r="L843" i="1"/>
  <c r="L845" i="1"/>
  <c r="L847" i="1"/>
  <c r="L853" i="1"/>
  <c r="L855" i="1"/>
  <c r="L860" i="1"/>
  <c r="L862" i="1"/>
  <c r="L864" i="1"/>
  <c r="L866" i="1"/>
  <c r="L868" i="1"/>
  <c r="L872" i="1"/>
  <c r="L876" i="1"/>
  <c r="L878" i="1"/>
  <c r="L882" i="1"/>
  <c r="L886" i="1"/>
  <c r="L888" i="1"/>
  <c r="L892" i="1"/>
  <c r="L894" i="1"/>
  <c r="L898" i="1"/>
  <c r="L900" i="1"/>
  <c r="L917" i="1"/>
  <c r="L997" i="1"/>
  <c r="L1003" i="1"/>
  <c r="L1011" i="1"/>
  <c r="L1012" i="1"/>
  <c r="L1036" i="1"/>
  <c r="L1047" i="1"/>
  <c r="L1065" i="1"/>
  <c r="L1081" i="1"/>
  <c r="L1087" i="1"/>
  <c r="L1089" i="1"/>
  <c r="L1093" i="1"/>
  <c r="L1098" i="1"/>
  <c r="L1102" i="1"/>
  <c r="L1106" i="1"/>
  <c r="L1108" i="1"/>
  <c r="L1112" i="1"/>
  <c r="L1114" i="1"/>
  <c r="L1001" i="1"/>
  <c r="L1135" i="1"/>
  <c r="L1139" i="1"/>
  <c r="H1142" i="1"/>
  <c r="L1149" i="1"/>
  <c r="L1154" i="1"/>
  <c r="L1160" i="1"/>
  <c r="L1162" i="1"/>
  <c r="L1198" i="1"/>
  <c r="L1206" i="1"/>
  <c r="L1209" i="1"/>
  <c r="L1213" i="1"/>
  <c r="L1215" i="1"/>
  <c r="L1226" i="1"/>
  <c r="L1230" i="1"/>
  <c r="L1249" i="1"/>
  <c r="L1251" i="1"/>
  <c r="L1296" i="1"/>
  <c r="L1298" i="1"/>
  <c r="L1305" i="1"/>
  <c r="L1307" i="1"/>
  <c r="L1313" i="1"/>
  <c r="L1315" i="1"/>
  <c r="L1343" i="1"/>
  <c r="L1304" i="1"/>
  <c r="L1325" i="1"/>
  <c r="L1302" i="1"/>
  <c r="L1272" i="1"/>
  <c r="L1309" i="1"/>
  <c r="L1303" i="1"/>
  <c r="L1339" i="1"/>
  <c r="L1332" i="1"/>
  <c r="L1273" i="1"/>
  <c r="L1276" i="1"/>
  <c r="L1348" i="1"/>
  <c r="L1330" i="1"/>
  <c r="L1347" i="1"/>
  <c r="L1340" i="1"/>
  <c r="L1345" i="1"/>
  <c r="L1342" i="1"/>
  <c r="L1448" i="1"/>
  <c r="L1453" i="1"/>
  <c r="L1464" i="1"/>
  <c r="L1475" i="1"/>
  <c r="L1696" i="1"/>
  <c r="L1499" i="1"/>
  <c r="L1510" i="1"/>
  <c r="L1514" i="1"/>
  <c r="L1515" i="1"/>
  <c r="L1519" i="1"/>
  <c r="L1520" i="1"/>
  <c r="L1522" i="1"/>
  <c r="L1525" i="1"/>
  <c r="L1530" i="1"/>
  <c r="L1531" i="1"/>
  <c r="L1533" i="1"/>
  <c r="L1541" i="1"/>
  <c r="L1544" i="1"/>
  <c r="L1546" i="1"/>
  <c r="L1574" i="1"/>
  <c r="L1630" i="1"/>
  <c r="L1631" i="1"/>
  <c r="L1634" i="1"/>
  <c r="L1637" i="1"/>
  <c r="L1640" i="1"/>
  <c r="L1646" i="1"/>
  <c r="L1651" i="1"/>
  <c r="L1653" i="1"/>
  <c r="L1658" i="1"/>
  <c r="L1661" i="1"/>
  <c r="L1803" i="1"/>
  <c r="L1665" i="1"/>
  <c r="L1687" i="1"/>
  <c r="L1692" i="1"/>
  <c r="L1694" i="1"/>
  <c r="L1697" i="1"/>
  <c r="L1698" i="1"/>
  <c r="L1699" i="1"/>
  <c r="L1703" i="1"/>
  <c r="L1704" i="1"/>
  <c r="L1708" i="1"/>
  <c r="L1711" i="1"/>
  <c r="L1728" i="1"/>
  <c r="L1731" i="1"/>
  <c r="L1739" i="1"/>
  <c r="L1743" i="1"/>
  <c r="L1744" i="1"/>
  <c r="L1749" i="1"/>
  <c r="L1752" i="1"/>
  <c r="L1796" i="1"/>
  <c r="L1800" i="1"/>
  <c r="L1817" i="1"/>
  <c r="L1824" i="1"/>
  <c r="L1836" i="1"/>
  <c r="L1839" i="1"/>
  <c r="L1843" i="1"/>
  <c r="L126" i="1"/>
  <c r="L128" i="1"/>
  <c r="L132" i="1"/>
  <c r="L134" i="1"/>
  <c r="L139" i="1"/>
  <c r="L207" i="1"/>
  <c r="L209" i="1"/>
  <c r="L213" i="1"/>
  <c r="L217" i="1"/>
  <c r="L219" i="1"/>
  <c r="L223" i="1"/>
  <c r="L231" i="1"/>
  <c r="L233" i="1"/>
  <c r="L237" i="1"/>
  <c r="L239" i="1"/>
  <c r="L243" i="1"/>
  <c r="L244" i="1"/>
  <c r="L247" i="1"/>
  <c r="L262" i="1"/>
  <c r="L266" i="1"/>
  <c r="L340" i="1"/>
  <c r="L346" i="1"/>
  <c r="L355" i="1"/>
  <c r="L358" i="1"/>
  <c r="L359" i="1"/>
  <c r="L364" i="1"/>
  <c r="L385" i="1"/>
  <c r="L386" i="1"/>
  <c r="L388" i="1"/>
  <c r="L394" i="1"/>
  <c r="L395" i="1"/>
  <c r="L397" i="1"/>
  <c r="L398" i="1"/>
  <c r="L425" i="1"/>
  <c r="L427" i="1"/>
  <c r="L431" i="1"/>
  <c r="L439" i="1"/>
  <c r="L443" i="1"/>
  <c r="L447" i="1"/>
  <c r="L468" i="1"/>
  <c r="L475" i="1"/>
  <c r="L479" i="1"/>
  <c r="L481" i="1"/>
  <c r="L490" i="1"/>
  <c r="L498" i="1"/>
  <c r="L516" i="1"/>
  <c r="L520" i="1"/>
  <c r="L560" i="1"/>
  <c r="L562" i="1"/>
  <c r="L566" i="1"/>
  <c r="L568" i="1"/>
  <c r="L572" i="1"/>
  <c r="L576" i="1"/>
  <c r="L578" i="1"/>
  <c r="L628" i="1"/>
  <c r="L666" i="1"/>
  <c r="L671" i="1"/>
  <c r="L676" i="1"/>
  <c r="L680" i="1"/>
  <c r="L682" i="1"/>
  <c r="L686" i="1"/>
  <c r="L689" i="1"/>
  <c r="L691" i="1"/>
  <c r="L696" i="1"/>
  <c r="L709" i="1"/>
  <c r="L711" i="1"/>
  <c r="H714" i="1"/>
  <c r="Q713" i="1"/>
  <c r="L720" i="1"/>
  <c r="L724" i="1"/>
  <c r="L761" i="1"/>
  <c r="L807" i="1"/>
  <c r="L811" i="1"/>
  <c r="L823" i="1"/>
  <c r="L827" i="1"/>
  <c r="L913" i="1"/>
  <c r="L919" i="1"/>
  <c r="V914" i="1"/>
  <c r="L935" i="1"/>
  <c r="L939" i="1"/>
  <c r="L943" i="1"/>
  <c r="L945" i="1"/>
  <c r="L951" i="1"/>
  <c r="L954" i="1"/>
  <c r="H953" i="1"/>
  <c r="L958" i="1"/>
  <c r="L960" i="1"/>
  <c r="L964" i="1"/>
  <c r="L982" i="1"/>
  <c r="L986" i="1"/>
  <c r="L987" i="1"/>
  <c r="L989" i="1"/>
  <c r="L990" i="1"/>
  <c r="L992" i="1"/>
  <c r="L998" i="1"/>
  <c r="U952" i="1"/>
  <c r="L1041" i="1"/>
  <c r="L1051" i="1"/>
  <c r="L1055" i="1"/>
  <c r="L1058" i="1"/>
  <c r="L1067" i="1"/>
  <c r="L1075" i="1"/>
  <c r="L1078" i="1"/>
  <c r="L1079" i="1"/>
  <c r="L1082" i="1"/>
  <c r="L1083" i="1"/>
  <c r="L1122" i="1"/>
  <c r="L1168" i="1"/>
  <c r="L1172" i="1"/>
  <c r="L1174" i="1"/>
  <c r="L1178" i="1"/>
  <c r="L1186" i="1"/>
  <c r="L1189" i="1"/>
  <c r="L1211" i="1"/>
  <c r="L1217" i="1"/>
  <c r="L1220" i="1"/>
  <c r="L457" i="1"/>
  <c r="L459" i="1"/>
  <c r="L463" i="1"/>
  <c r="L505" i="1"/>
  <c r="L522" i="1"/>
  <c r="L524" i="1"/>
  <c r="L552" i="1"/>
  <c r="L585" i="1"/>
  <c r="L591" i="1"/>
  <c r="L595" i="1"/>
  <c r="L598" i="1"/>
  <c r="L599" i="1"/>
  <c r="L603" i="1"/>
  <c r="L607" i="1"/>
  <c r="L611" i="1"/>
  <c r="L613" i="1"/>
  <c r="L615" i="1"/>
  <c r="L618" i="1"/>
  <c r="L621" i="1"/>
  <c r="L625" i="1"/>
  <c r="L632" i="1"/>
  <c r="L636" i="1"/>
  <c r="L638" i="1"/>
  <c r="L644" i="1"/>
  <c r="L648" i="1"/>
  <c r="L650" i="1"/>
  <c r="L654" i="1"/>
  <c r="L656" i="1"/>
  <c r="L660" i="1"/>
  <c r="L662" i="1"/>
  <c r="H733" i="1"/>
  <c r="Q732" i="1"/>
  <c r="H737" i="1"/>
  <c r="M732" i="1"/>
  <c r="M704" i="1" s="1"/>
  <c r="L739" i="1"/>
  <c r="L741" i="1"/>
  <c r="L743" i="1"/>
  <c r="L745" i="1"/>
  <c r="L749" i="1"/>
  <c r="L751" i="1"/>
  <c r="L753" i="1"/>
  <c r="L755" i="1"/>
  <c r="L757" i="1"/>
  <c r="L759" i="1"/>
  <c r="L769" i="1"/>
  <c r="L771" i="1"/>
  <c r="L778" i="1"/>
  <c r="L780" i="1"/>
  <c r="L784" i="1"/>
  <c r="L786" i="1"/>
  <c r="L788" i="1"/>
  <c r="L792" i="1"/>
  <c r="L794" i="1"/>
  <c r="L796" i="1"/>
  <c r="L798" i="1"/>
  <c r="L801" i="1"/>
  <c r="L802" i="1"/>
  <c r="L804" i="1"/>
  <c r="L806" i="1"/>
  <c r="M815" i="1"/>
  <c r="L818" i="1"/>
  <c r="L834" i="1"/>
  <c r="L836" i="1"/>
  <c r="L838" i="1"/>
  <c r="L840" i="1"/>
  <c r="L842" i="1"/>
  <c r="L844" i="1"/>
  <c r="L849" i="1"/>
  <c r="L852" i="1"/>
  <c r="L854" i="1"/>
  <c r="L856" i="1"/>
  <c r="L858" i="1"/>
  <c r="L859" i="1"/>
  <c r="L861" i="1"/>
  <c r="L863" i="1"/>
  <c r="L867" i="1"/>
  <c r="L869" i="1"/>
  <c r="L871" i="1"/>
  <c r="L873" i="1"/>
  <c r="L877" i="1"/>
  <c r="L879" i="1"/>
  <c r="L881" i="1"/>
  <c r="L883" i="1"/>
  <c r="L885" i="1"/>
  <c r="L889" i="1"/>
  <c r="L891" i="1"/>
  <c r="L893" i="1"/>
  <c r="L895" i="1"/>
  <c r="L897" i="1"/>
  <c r="L899" i="1"/>
  <c r="L901" i="1"/>
  <c r="L903" i="1"/>
  <c r="L975" i="1"/>
  <c r="H977" i="1"/>
  <c r="Q970" i="1"/>
  <c r="L979" i="1"/>
  <c r="L993" i="1"/>
  <c r="L995" i="1"/>
  <c r="L999" i="1"/>
  <c r="L1038" i="1"/>
  <c r="L1039" i="1"/>
  <c r="L1045" i="1"/>
  <c r="L1048" i="1"/>
  <c r="L1049" i="1"/>
  <c r="L1060" i="1"/>
  <c r="L1062" i="1"/>
  <c r="L1064" i="1"/>
  <c r="L1066" i="1"/>
  <c r="L1072" i="1"/>
  <c r="L1086" i="1"/>
  <c r="L1088" i="1"/>
  <c r="L1090" i="1"/>
  <c r="L1092" i="1"/>
  <c r="L1094" i="1"/>
  <c r="L1096" i="1"/>
  <c r="L1097" i="1"/>
  <c r="L1099" i="1"/>
  <c r="L1101" i="1"/>
  <c r="L1103" i="1"/>
  <c r="L1105" i="1"/>
  <c r="L1107" i="1"/>
  <c r="L1109" i="1"/>
  <c r="L1111" i="1"/>
  <c r="L1113" i="1"/>
  <c r="L1115" i="1"/>
  <c r="L1134" i="1"/>
  <c r="L1136" i="1"/>
  <c r="L1138" i="1"/>
  <c r="L1148" i="1"/>
  <c r="L1150" i="1"/>
  <c r="L1153" i="1"/>
  <c r="L1155" i="1"/>
  <c r="L1157" i="1"/>
  <c r="L1159" i="1"/>
  <c r="L1161" i="1"/>
  <c r="L1163" i="1"/>
  <c r="L1199" i="1"/>
  <c r="L1201" i="1"/>
  <c r="L1203" i="1"/>
  <c r="L1205" i="1"/>
  <c r="L1207" i="1"/>
  <c r="L1212" i="1"/>
  <c r="L1214" i="1"/>
  <c r="L1216" i="1"/>
  <c r="L1223" i="1"/>
  <c r="L1224" i="1"/>
  <c r="L1228" i="1"/>
  <c r="L1229" i="1"/>
  <c r="L1244" i="1"/>
  <c r="L1246" i="1"/>
  <c r="L1248" i="1"/>
  <c r="L1250" i="1"/>
  <c r="L1252" i="1"/>
  <c r="L1254" i="1"/>
  <c r="L1294" i="1"/>
  <c r="L1297" i="1"/>
  <c r="L1299" i="1"/>
  <c r="L1301" i="1"/>
  <c r="L1306" i="1"/>
  <c r="L1308" i="1"/>
  <c r="L1311" i="1"/>
  <c r="L1312" i="1"/>
  <c r="L1318" i="1"/>
  <c r="L1264" i="1"/>
  <c r="L1324" i="1"/>
  <c r="L1321" i="1"/>
  <c r="L1331" i="1"/>
  <c r="L1322" i="1"/>
  <c r="L1333" i="1"/>
  <c r="L1285" i="1"/>
  <c r="L1337" i="1"/>
  <c r="L1281" i="1"/>
  <c r="L1328" i="1"/>
  <c r="L1336" i="1"/>
  <c r="L1346" i="1"/>
  <c r="L1271" i="1"/>
  <c r="L1283" i="1"/>
  <c r="L1323" i="1"/>
  <c r="L1338" i="1"/>
  <c r="L1335" i="1"/>
  <c r="L1319" i="1"/>
  <c r="L1329" i="1"/>
  <c r="L1344" i="1"/>
  <c r="L1310" i="1"/>
  <c r="L1431" i="1"/>
  <c r="L1419" i="1"/>
  <c r="L1449" i="1"/>
  <c r="L1452" i="1"/>
  <c r="L1454" i="1"/>
  <c r="L1456" i="1"/>
  <c r="L1459" i="1"/>
  <c r="L1461" i="1"/>
  <c r="L1463" i="1"/>
  <c r="L1465" i="1"/>
  <c r="L1500" i="1"/>
  <c r="L1501" i="1"/>
  <c r="L1503" i="1"/>
  <c r="L1504" i="1"/>
  <c r="L1505" i="1"/>
  <c r="L1507" i="1"/>
  <c r="L1508" i="1"/>
  <c r="L1509" i="1"/>
  <c r="L1511" i="1"/>
  <c r="L1513" i="1"/>
  <c r="L1516" i="1"/>
  <c r="L1518" i="1"/>
  <c r="L1523" i="1"/>
  <c r="L1524" i="1"/>
  <c r="L1526" i="1"/>
  <c r="L1528" i="1"/>
  <c r="L1529" i="1"/>
  <c r="L1539" i="1"/>
  <c r="L1534" i="1"/>
  <c r="L1535" i="1"/>
  <c r="L1537" i="1"/>
  <c r="L1540" i="1"/>
  <c r="L1542" i="1"/>
  <c r="L1543" i="1"/>
  <c r="L1545" i="1"/>
  <c r="L1547" i="1"/>
  <c r="L1571" i="1"/>
  <c r="L1573" i="1"/>
  <c r="L1629" i="1"/>
  <c r="L1632" i="1"/>
  <c r="L1633" i="1"/>
  <c r="L1635" i="1"/>
  <c r="L1636" i="1"/>
  <c r="L1638" i="1"/>
  <c r="L1639" i="1"/>
  <c r="L1641" i="1"/>
  <c r="L1642" i="1"/>
  <c r="L1643" i="1"/>
  <c r="L1645" i="1"/>
  <c r="L1647" i="1"/>
  <c r="L1648" i="1"/>
  <c r="L1650" i="1"/>
  <c r="L1654" i="1"/>
  <c r="L1655" i="1"/>
  <c r="L1657" i="1"/>
  <c r="L1659" i="1"/>
  <c r="L1660" i="1"/>
  <c r="L1663" i="1"/>
  <c r="L1664" i="1"/>
  <c r="L1684" i="1"/>
  <c r="L1451" i="1"/>
  <c r="L1691" i="1"/>
  <c r="L1538" i="1"/>
  <c r="L1707" i="1"/>
  <c r="L1712" i="1"/>
  <c r="L1717" i="1"/>
  <c r="L1729" i="1"/>
  <c r="L1730" i="1"/>
  <c r="L1738" i="1"/>
  <c r="L1740" i="1"/>
  <c r="L1742" i="1"/>
  <c r="L1745" i="1"/>
  <c r="L1747" i="1"/>
  <c r="L1748" i="1"/>
  <c r="L1750" i="1"/>
  <c r="L1751" i="1"/>
  <c r="L1754" i="1"/>
  <c r="L1756" i="1"/>
  <c r="L1794" i="1"/>
  <c r="L1797" i="1"/>
  <c r="L1799" i="1"/>
  <c r="L1820" i="1"/>
  <c r="L1823" i="1"/>
  <c r="L1825" i="1"/>
  <c r="L1826" i="1"/>
  <c r="L1834" i="1"/>
  <c r="L1835" i="1"/>
  <c r="L1838" i="1"/>
  <c r="L1840" i="1"/>
  <c r="L1842" i="1"/>
  <c r="L1844" i="1"/>
  <c r="L1846" i="1"/>
  <c r="L1847" i="1"/>
  <c r="L1780" i="1"/>
  <c r="L772" i="1"/>
  <c r="L781" i="1"/>
  <c r="L793" i="1"/>
  <c r="L799" i="1"/>
  <c r="L803" i="1"/>
  <c r="L805" i="1"/>
  <c r="L837" i="1"/>
  <c r="L851" i="1"/>
  <c r="L857" i="1"/>
  <c r="L870" i="1"/>
  <c r="L874" i="1"/>
  <c r="L880" i="1"/>
  <c r="L884" i="1"/>
  <c r="L890" i="1"/>
  <c r="L896" i="1"/>
  <c r="L902" i="1"/>
  <c r="L909" i="1"/>
  <c r="L947" i="1"/>
  <c r="L980" i="1"/>
  <c r="L994" i="1"/>
  <c r="L1046" i="1"/>
  <c r="L1061" i="1"/>
  <c r="L1073" i="1"/>
  <c r="L1091" i="1"/>
  <c r="H1095" i="1"/>
  <c r="W952" i="1"/>
  <c r="L1100" i="1"/>
  <c r="L1104" i="1"/>
  <c r="L1110" i="1"/>
  <c r="L1140" i="1"/>
  <c r="L1158" i="1"/>
  <c r="L1164" i="1"/>
  <c r="L1200" i="1"/>
  <c r="L1204" i="1"/>
  <c r="L1222" i="1"/>
  <c r="L1225" i="1"/>
  <c r="L1227" i="1"/>
  <c r="L1247" i="1"/>
  <c r="L1253" i="1"/>
  <c r="L1293" i="1"/>
  <c r="L1300" i="1"/>
  <c r="L1381" i="1"/>
  <c r="L1317" i="1"/>
  <c r="L1341" i="1"/>
  <c r="L1334" i="1"/>
  <c r="L1295" i="1"/>
  <c r="L1327" i="1"/>
  <c r="L1265" i="1"/>
  <c r="L1433" i="1"/>
  <c r="L1399" i="1"/>
  <c r="L1369" i="1"/>
  <c r="L1374" i="1"/>
  <c r="L1462" i="1"/>
  <c r="L1476" i="1"/>
  <c r="L1502" i="1"/>
  <c r="L1506" i="1"/>
  <c r="L1512" i="1"/>
  <c r="L1517" i="1"/>
  <c r="L1521" i="1"/>
  <c r="L1527" i="1"/>
  <c r="L1532" i="1"/>
  <c r="L1536" i="1"/>
  <c r="L1572" i="1"/>
  <c r="L1770" i="1"/>
  <c r="L1649" i="1"/>
  <c r="L1652" i="1"/>
  <c r="L1656" i="1"/>
  <c r="L1662" i="1"/>
  <c r="L1685" i="1"/>
  <c r="H1439" i="1"/>
  <c r="L1713" i="1"/>
  <c r="L1716" i="1"/>
  <c r="L1737" i="1"/>
  <c r="L1741" i="1"/>
  <c r="L1746" i="1"/>
  <c r="L1753" i="1"/>
  <c r="L1755" i="1"/>
  <c r="L1795" i="1"/>
  <c r="L1798" i="1"/>
  <c r="L1822" i="1"/>
  <c r="L1833" i="1"/>
  <c r="L1837" i="1"/>
  <c r="L1841" i="1"/>
  <c r="L1845" i="1"/>
  <c r="L1689" i="1"/>
  <c r="L119" i="1"/>
  <c r="L122" i="1"/>
  <c r="L124" i="1"/>
  <c r="L130" i="1"/>
  <c r="L136" i="1"/>
  <c r="L211" i="1"/>
  <c r="L215" i="1"/>
  <c r="L221" i="1"/>
  <c r="L225" i="1"/>
  <c r="L230" i="1"/>
  <c r="L235" i="1"/>
  <c r="L241" i="1"/>
  <c r="L245" i="1"/>
  <c r="L264" i="1"/>
  <c r="H300" i="1"/>
  <c r="M299" i="1"/>
  <c r="L352" i="1"/>
  <c r="L357" i="1"/>
  <c r="L361" i="1"/>
  <c r="L387" i="1"/>
  <c r="L391" i="1"/>
  <c r="L396" i="1"/>
  <c r="L399" i="1"/>
  <c r="L429" i="1"/>
  <c r="L434" i="1"/>
  <c r="L449" i="1"/>
  <c r="L470" i="1"/>
  <c r="L477" i="1"/>
  <c r="L488" i="1"/>
  <c r="L493" i="1"/>
  <c r="L518" i="1"/>
  <c r="V556" i="1"/>
  <c r="L558" i="1"/>
  <c r="L564" i="1"/>
  <c r="L570" i="1"/>
  <c r="L574" i="1"/>
  <c r="L580" i="1"/>
  <c r="L664" i="1"/>
  <c r="L668" i="1"/>
  <c r="L673" i="1"/>
  <c r="L678" i="1"/>
  <c r="L684" i="1"/>
  <c r="L693" i="1"/>
  <c r="L698" i="1"/>
  <c r="L707" i="1"/>
  <c r="H718" i="1"/>
  <c r="W713" i="1"/>
  <c r="L722" i="1"/>
  <c r="L726" i="1"/>
  <c r="L728" i="1"/>
  <c r="L730" i="1"/>
  <c r="L762" i="1"/>
  <c r="L809" i="1"/>
  <c r="L813" i="1"/>
  <c r="L825" i="1"/>
  <c r="L829" i="1"/>
  <c r="L921" i="1"/>
  <c r="L925" i="1"/>
  <c r="L927" i="1"/>
  <c r="L937" i="1"/>
  <c r="L949" i="1"/>
  <c r="L962" i="1"/>
  <c r="L968" i="1"/>
  <c r="L971" i="1"/>
  <c r="L984" i="1"/>
  <c r="L1030" i="1"/>
  <c r="L1052" i="1"/>
  <c r="L1069" i="1"/>
  <c r="L1084" i="1"/>
  <c r="L1180" i="1"/>
  <c r="L1181" i="1"/>
  <c r="L1182" i="1"/>
  <c r="L1219" i="1"/>
  <c r="L1236" i="1"/>
  <c r="H1239" i="1"/>
  <c r="L1270" i="1"/>
  <c r="L1266" i="1"/>
  <c r="L1268" i="1"/>
  <c r="L1274" i="1"/>
  <c r="L1275" i="1"/>
  <c r="L1277" i="1"/>
  <c r="L1279" i="1"/>
  <c r="L1282" i="1"/>
  <c r="L1284" i="1"/>
  <c r="L1286" i="1"/>
  <c r="L1287" i="1"/>
  <c r="L1289" i="1"/>
  <c r="L1292" i="1"/>
  <c r="L1372" i="1"/>
  <c r="L1388" i="1"/>
  <c r="L1364" i="1"/>
  <c r="L1362" i="1"/>
  <c r="L1392" i="1"/>
  <c r="L1394" i="1"/>
  <c r="L1396" i="1"/>
  <c r="L1398" i="1"/>
  <c r="L1402" i="1"/>
  <c r="L1404" i="1"/>
  <c r="L1408" i="1"/>
  <c r="L1411" i="1"/>
  <c r="L1413" i="1"/>
  <c r="L1415" i="1"/>
  <c r="L1417" i="1"/>
  <c r="L1424" i="1"/>
  <c r="L1426" i="1"/>
  <c r="L1428" i="1"/>
  <c r="L1430" i="1"/>
  <c r="L1360" i="1"/>
  <c r="L1432" i="1"/>
  <c r="L1422" i="1"/>
  <c r="L1379" i="1"/>
  <c r="L1357" i="1"/>
  <c r="L1378" i="1"/>
  <c r="L1351" i="1"/>
  <c r="L1358" i="1"/>
  <c r="L1377" i="1"/>
  <c r="L1361" i="1"/>
  <c r="L1375" i="1"/>
  <c r="L1468" i="1"/>
  <c r="L1470" i="1"/>
  <c r="L1472" i="1"/>
  <c r="L1478" i="1"/>
  <c r="L1480" i="1"/>
  <c r="L1481" i="1"/>
  <c r="L1483" i="1"/>
  <c r="L1486" i="1"/>
  <c r="L1485" i="1"/>
  <c r="L1488" i="1"/>
  <c r="L1490" i="1"/>
  <c r="L1492" i="1"/>
  <c r="L1494" i="1"/>
  <c r="L1495" i="1"/>
  <c r="L1496" i="1"/>
  <c r="L1497" i="1"/>
  <c r="L1498" i="1"/>
  <c r="L1548" i="1"/>
  <c r="L1550" i="1"/>
  <c r="L1553" i="1"/>
  <c r="L1555" i="1"/>
  <c r="L1556" i="1"/>
  <c r="L1558" i="1"/>
  <c r="L1560" i="1"/>
  <c r="L1562" i="1"/>
  <c r="L1566" i="1"/>
  <c r="L1567" i="1"/>
  <c r="L1568" i="1"/>
  <c r="L1578" i="1"/>
  <c r="L1580" i="1"/>
  <c r="L1615" i="1"/>
  <c r="L1616" i="1"/>
  <c r="L1618" i="1"/>
  <c r="L1625" i="1"/>
  <c r="L1627" i="1"/>
  <c r="L1667" i="1"/>
  <c r="L1669" i="1"/>
  <c r="L1670" i="1"/>
  <c r="L1673" i="1"/>
  <c r="L1676" i="1"/>
  <c r="L1819" i="1"/>
  <c r="L1678" i="1"/>
  <c r="L1680" i="1"/>
  <c r="L1682" i="1"/>
  <c r="L1701" i="1"/>
  <c r="L1702" i="1"/>
  <c r="L1709" i="1"/>
  <c r="L1720" i="1"/>
  <c r="L1724" i="1"/>
  <c r="L1726" i="1"/>
  <c r="L1727" i="1"/>
  <c r="L1733" i="1"/>
  <c r="L1736" i="1"/>
  <c r="L1758" i="1"/>
  <c r="L1760" i="1"/>
  <c r="L1762" i="1"/>
  <c r="L1765" i="1"/>
  <c r="L1767" i="1"/>
  <c r="L1771" i="1"/>
  <c r="L1774" i="1"/>
  <c r="L1777" i="1"/>
  <c r="L1784" i="1"/>
  <c r="L1788" i="1"/>
  <c r="L1789" i="1"/>
  <c r="L1790" i="1"/>
  <c r="L1791" i="1"/>
  <c r="L1793" i="1"/>
  <c r="L1802" i="1"/>
  <c r="L1805" i="1"/>
  <c r="L1806" i="1"/>
  <c r="L1811" i="1"/>
  <c r="L1813" i="1"/>
  <c r="L1815" i="1"/>
  <c r="L1715" i="1"/>
  <c r="L1812" i="1"/>
  <c r="L1761" i="1"/>
  <c r="L1714" i="1"/>
  <c r="L1827" i="1"/>
  <c r="L1759" i="1"/>
  <c r="L1804" i="1"/>
  <c r="L1779" i="1"/>
  <c r="L1808" i="1"/>
  <c r="L1831" i="1"/>
  <c r="L1830" i="1"/>
  <c r="L1807" i="1"/>
  <c r="L25" i="1"/>
  <c r="L28" i="1"/>
  <c r="H66" i="1"/>
  <c r="H91" i="1"/>
  <c r="AA21" i="1"/>
  <c r="L93" i="1"/>
  <c r="L95" i="1"/>
  <c r="L97" i="1"/>
  <c r="L101" i="1"/>
  <c r="L103" i="1"/>
  <c r="L106" i="1"/>
  <c r="L111" i="1"/>
  <c r="L113" i="1"/>
  <c r="L115" i="1"/>
  <c r="H117" i="1"/>
  <c r="Q109" i="1"/>
  <c r="L145" i="1"/>
  <c r="L147" i="1"/>
  <c r="L149" i="1"/>
  <c r="L154" i="1"/>
  <c r="L156" i="1"/>
  <c r="L158" i="1"/>
  <c r="L160" i="1"/>
  <c r="L162" i="1"/>
  <c r="L164" i="1"/>
  <c r="L166" i="1"/>
  <c r="L168" i="1"/>
  <c r="L170" i="1"/>
  <c r="L172" i="1"/>
  <c r="L173" i="1"/>
  <c r="L175" i="1"/>
  <c r="L177" i="1"/>
  <c r="L179" i="1"/>
  <c r="L181" i="1"/>
  <c r="L183" i="1"/>
  <c r="L185" i="1"/>
  <c r="L187" i="1"/>
  <c r="L189" i="1"/>
  <c r="L191" i="1"/>
  <c r="L193" i="1"/>
  <c r="L195" i="1"/>
  <c r="L197" i="1"/>
  <c r="L199" i="1"/>
  <c r="L201" i="1"/>
  <c r="L203" i="1"/>
  <c r="L205" i="1"/>
  <c r="L227" i="1"/>
  <c r="L248" i="1"/>
  <c r="L250" i="1"/>
  <c r="L252" i="1"/>
  <c r="L253" i="1"/>
  <c r="L255" i="1"/>
  <c r="L256" i="1"/>
  <c r="L258" i="1"/>
  <c r="L260" i="1"/>
  <c r="L268" i="1"/>
  <c r="L270" i="1"/>
  <c r="L272" i="1"/>
  <c r="L274" i="1"/>
  <c r="L276" i="1"/>
  <c r="L277" i="1"/>
  <c r="L278" i="1"/>
  <c r="H285" i="1"/>
  <c r="M281" i="1"/>
  <c r="L286" i="1"/>
  <c r="L288" i="1"/>
  <c r="L291" i="1"/>
  <c r="L293" i="1"/>
  <c r="L294" i="1"/>
  <c r="L296" i="1"/>
  <c r="L297" i="1"/>
  <c r="L301" i="1"/>
  <c r="L303" i="1"/>
  <c r="H304" i="1"/>
  <c r="L306" i="1"/>
  <c r="L308" i="1"/>
  <c r="L310" i="1"/>
  <c r="L312" i="1"/>
  <c r="L313" i="1"/>
  <c r="L316" i="1"/>
  <c r="L318" i="1"/>
  <c r="L322" i="1"/>
  <c r="L324" i="1"/>
  <c r="L326" i="1"/>
  <c r="L328" i="1"/>
  <c r="L330" i="1"/>
  <c r="L332" i="1"/>
  <c r="L333" i="1"/>
  <c r="L335" i="1"/>
  <c r="L337" i="1"/>
  <c r="U339" i="1"/>
  <c r="U280" i="1" s="1"/>
  <c r="S339" i="1"/>
  <c r="L367" i="1"/>
  <c r="L371" i="1"/>
  <c r="L381" i="1"/>
  <c r="L382" i="1"/>
  <c r="L384" i="1"/>
  <c r="L401" i="1"/>
  <c r="L410" i="1"/>
  <c r="L414" i="1"/>
  <c r="L419" i="1"/>
  <c r="L451" i="1"/>
  <c r="L455" i="1"/>
  <c r="L461" i="1"/>
  <c r="L503" i="1"/>
  <c r="L507" i="1"/>
  <c r="L526" i="1"/>
  <c r="L528" i="1"/>
  <c r="Q582" i="1"/>
  <c r="L593" i="1"/>
  <c r="H596" i="1"/>
  <c r="W582" i="1"/>
  <c r="L605" i="1"/>
  <c r="L609" i="1"/>
  <c r="L617" i="1"/>
  <c r="L623" i="1"/>
  <c r="L634" i="1"/>
  <c r="L640" i="1"/>
  <c r="L646" i="1"/>
  <c r="L652" i="1"/>
  <c r="L658" i="1"/>
  <c r="L120" i="1"/>
  <c r="H121" i="1"/>
  <c r="W109" i="1"/>
  <c r="W34" i="1" s="1"/>
  <c r="L123" i="1"/>
  <c r="L125" i="1"/>
  <c r="L127" i="1"/>
  <c r="L129" i="1"/>
  <c r="L131" i="1"/>
  <c r="L133" i="1"/>
  <c r="L135" i="1"/>
  <c r="L137" i="1"/>
  <c r="L138" i="1"/>
  <c r="L140" i="1"/>
  <c r="L152" i="1"/>
  <c r="L206" i="1"/>
  <c r="L208" i="1"/>
  <c r="L210" i="1"/>
  <c r="L212" i="1"/>
  <c r="L214" i="1"/>
  <c r="L216" i="1"/>
  <c r="L218" i="1"/>
  <c r="L220" i="1"/>
  <c r="L222" i="1"/>
  <c r="L224" i="1"/>
  <c r="L226" i="1"/>
  <c r="L229" i="1"/>
  <c r="L232" i="1"/>
  <c r="L234" i="1"/>
  <c r="L236" i="1"/>
  <c r="L238" i="1"/>
  <c r="L240" i="1"/>
  <c r="L242" i="1"/>
  <c r="L246" i="1"/>
  <c r="L263" i="1"/>
  <c r="L265" i="1"/>
  <c r="L267" i="1"/>
  <c r="L273" i="1"/>
  <c r="H341" i="1"/>
  <c r="Q339" i="1"/>
  <c r="L343" i="1"/>
  <c r="L347" i="1"/>
  <c r="L353" i="1"/>
  <c r="L354" i="1"/>
  <c r="L356" i="1"/>
  <c r="L360" i="1"/>
  <c r="L362" i="1"/>
  <c r="L363" i="1"/>
  <c r="L389" i="1"/>
  <c r="L390" i="1"/>
  <c r="L392" i="1"/>
  <c r="L393" i="1"/>
  <c r="L422" i="1"/>
  <c r="L424" i="1"/>
  <c r="L426" i="1"/>
  <c r="L428" i="1"/>
  <c r="L432" i="1"/>
  <c r="L440" i="1"/>
  <c r="L442" i="1"/>
  <c r="L446" i="1"/>
  <c r="L448" i="1"/>
  <c r="L471" i="1"/>
  <c r="L474" i="1"/>
  <c r="L476" i="1"/>
  <c r="L478" i="1"/>
  <c r="L485" i="1"/>
  <c r="L489" i="1"/>
  <c r="L497" i="1"/>
  <c r="L499" i="1"/>
  <c r="L513" i="1"/>
  <c r="L515" i="1"/>
  <c r="L517" i="1"/>
  <c r="L519" i="1"/>
  <c r="L559" i="1"/>
  <c r="L561" i="1"/>
  <c r="L563" i="1"/>
  <c r="L565" i="1"/>
  <c r="L567" i="1"/>
  <c r="L569" i="1"/>
  <c r="L571" i="1"/>
  <c r="L573" i="1"/>
  <c r="L575" i="1"/>
  <c r="L577" i="1"/>
  <c r="L579" i="1"/>
  <c r="L581" i="1"/>
  <c r="L629" i="1"/>
  <c r="L663" i="1"/>
  <c r="L665" i="1"/>
  <c r="L667" i="1"/>
  <c r="L669" i="1"/>
  <c r="L670" i="1"/>
  <c r="L672" i="1"/>
  <c r="L674" i="1"/>
  <c r="L675" i="1"/>
  <c r="L677" i="1"/>
  <c r="L679" i="1"/>
  <c r="L681" i="1"/>
  <c r="L683" i="1"/>
  <c r="L685" i="1"/>
  <c r="L687" i="1"/>
  <c r="L688" i="1"/>
  <c r="L690" i="1"/>
  <c r="L692" i="1"/>
  <c r="L694" i="1"/>
  <c r="L695" i="1"/>
  <c r="L697" i="1"/>
  <c r="L699" i="1"/>
  <c r="H706" i="1"/>
  <c r="Q705" i="1"/>
  <c r="L708" i="1"/>
  <c r="L710" i="1"/>
  <c r="L712" i="1"/>
  <c r="L715" i="1"/>
  <c r="L717" i="1"/>
  <c r="L719" i="1"/>
  <c r="L721" i="1"/>
  <c r="L723" i="1"/>
  <c r="L725" i="1"/>
  <c r="L729" i="1"/>
  <c r="L731" i="1"/>
  <c r="L763" i="1"/>
  <c r="L808" i="1"/>
  <c r="L810" i="1"/>
  <c r="L812" i="1"/>
  <c r="L824" i="1"/>
  <c r="L826" i="1"/>
  <c r="L828" i="1"/>
  <c r="L920" i="1"/>
  <c r="H922" i="1"/>
  <c r="Q918" i="1"/>
  <c r="L924" i="1"/>
  <c r="L926" i="1"/>
  <c r="L928" i="1"/>
  <c r="L930" i="1"/>
  <c r="L936" i="1"/>
  <c r="L938" i="1"/>
  <c r="L940" i="1"/>
  <c r="L942" i="1"/>
  <c r="L944" i="1"/>
  <c r="L950" i="1"/>
  <c r="L955" i="1"/>
  <c r="L957" i="1"/>
  <c r="L961" i="1"/>
  <c r="L963" i="1"/>
  <c r="L965" i="1"/>
  <c r="L967" i="1"/>
  <c r="L969" i="1"/>
  <c r="H972" i="1"/>
  <c r="M970" i="1"/>
  <c r="L981" i="1"/>
  <c r="L983" i="1"/>
  <c r="L985" i="1"/>
  <c r="L988" i="1"/>
  <c r="L991" i="1"/>
  <c r="L996" i="1"/>
  <c r="L1027" i="1"/>
  <c r="L1031" i="1"/>
  <c r="L1032" i="1"/>
  <c r="L1033" i="1"/>
  <c r="L1034" i="1"/>
  <c r="L1035" i="1"/>
  <c r="L1040" i="1"/>
  <c r="L1042" i="1"/>
  <c r="L1043" i="1"/>
  <c r="L1044" i="1"/>
  <c r="L1053" i="1"/>
  <c r="L1054" i="1"/>
  <c r="L1056" i="1"/>
  <c r="L1057" i="1"/>
  <c r="L1059" i="1"/>
  <c r="L1063" i="1"/>
  <c r="L1068" i="1"/>
  <c r="L1070" i="1"/>
  <c r="L1071" i="1"/>
  <c r="L1074" i="1"/>
  <c r="L1076" i="1"/>
  <c r="L1077" i="1"/>
  <c r="L1080" i="1"/>
  <c r="L1085" i="1"/>
  <c r="L1121" i="1"/>
  <c r="L1123" i="1"/>
  <c r="H1126" i="1"/>
  <c r="L1167" i="1"/>
  <c r="L1171" i="1"/>
  <c r="L1173" i="1"/>
  <c r="L1175" i="1"/>
  <c r="L1177" i="1"/>
  <c r="L1183" i="1"/>
  <c r="L1191" i="1"/>
  <c r="L1192" i="1"/>
  <c r="L1193" i="1"/>
  <c r="L1194" i="1"/>
  <c r="L1196" i="1"/>
  <c r="L1218" i="1"/>
  <c r="L1221" i="1"/>
  <c r="H1238" i="1"/>
  <c r="L1240" i="1"/>
  <c r="L1326" i="1"/>
  <c r="L1290" i="1"/>
  <c r="L1261" i="1"/>
  <c r="L1263" i="1"/>
  <c r="L1267" i="1"/>
  <c r="L1278" i="1"/>
  <c r="L1280" i="1"/>
  <c r="L1368" i="1"/>
  <c r="L1370" i="1"/>
  <c r="L1288" i="1"/>
  <c r="L1291" i="1"/>
  <c r="L1371" i="1"/>
  <c r="L1373" i="1"/>
  <c r="L1386" i="1"/>
  <c r="H1389" i="1"/>
  <c r="L1354" i="1"/>
  <c r="L1393" i="1"/>
  <c r="L1395" i="1"/>
  <c r="L1397" i="1"/>
  <c r="L1403" i="1"/>
  <c r="L1405" i="1"/>
  <c r="L1407" i="1"/>
  <c r="L1410" i="1"/>
  <c r="L1416" i="1"/>
  <c r="L1427" i="1"/>
  <c r="L1382" i="1"/>
  <c r="L1423" i="1"/>
  <c r="L1434" i="1"/>
  <c r="L1387" i="1"/>
  <c r="L1401" i="1"/>
  <c r="L1353" i="1"/>
  <c r="L1380" i="1"/>
  <c r="H1367" i="1"/>
  <c r="M1349" i="1"/>
  <c r="L1418" i="1"/>
  <c r="L1409" i="1"/>
  <c r="L1359" i="1"/>
  <c r="L1420" i="1"/>
  <c r="L1467" i="1"/>
  <c r="L1469" i="1"/>
  <c r="L1471" i="1"/>
  <c r="L1473" i="1"/>
  <c r="L1477" i="1"/>
  <c r="L1479" i="1"/>
  <c r="L1484" i="1"/>
  <c r="L1487" i="1"/>
  <c r="L1489" i="1"/>
  <c r="L1491" i="1"/>
  <c r="L1493" i="1"/>
  <c r="L1549" i="1"/>
  <c r="L1551" i="1"/>
  <c r="L1552" i="1"/>
  <c r="L1554" i="1"/>
  <c r="L1557" i="1"/>
  <c r="L1559" i="1"/>
  <c r="L1561" i="1"/>
  <c r="L1563" i="1"/>
  <c r="L1564" i="1"/>
  <c r="L1565" i="1"/>
  <c r="L1569" i="1"/>
  <c r="L1575" i="1"/>
  <c r="L1576" i="1"/>
  <c r="L1577" i="1"/>
  <c r="L1579" i="1"/>
  <c r="H1445" i="1"/>
  <c r="L1617" i="1"/>
  <c r="L1619" i="1"/>
  <c r="L1620" i="1"/>
  <c r="L1621" i="1"/>
  <c r="L1622" i="1"/>
  <c r="L1623" i="1"/>
  <c r="L1624" i="1"/>
  <c r="L1628" i="1"/>
  <c r="L1666" i="1"/>
  <c r="L1668" i="1"/>
  <c r="L1671" i="1"/>
  <c r="L1672" i="1"/>
  <c r="L1674" i="1"/>
  <c r="L1675" i="1"/>
  <c r="L1677" i="1"/>
  <c r="L1821" i="1"/>
  <c r="L1679" i="1"/>
  <c r="L1681" i="1"/>
  <c r="L1683" i="1"/>
  <c r="L1695" i="1"/>
  <c r="L1700" i="1"/>
  <c r="L1705" i="1"/>
  <c r="L1706" i="1"/>
  <c r="L1718" i="1"/>
  <c r="L1719" i="1"/>
  <c r="L1721" i="1"/>
  <c r="L1722" i="1"/>
  <c r="L1723" i="1"/>
  <c r="L1725" i="1"/>
  <c r="L1735" i="1"/>
  <c r="L1757" i="1"/>
  <c r="L1763" i="1"/>
  <c r="L1764" i="1"/>
  <c r="L1766" i="1"/>
  <c r="L1768" i="1"/>
  <c r="L1772" i="1"/>
  <c r="L1773" i="1"/>
  <c r="L1775" i="1"/>
  <c r="L1778" i="1"/>
  <c r="L1782" i="1"/>
  <c r="L1783" i="1"/>
  <c r="L1785" i="1"/>
  <c r="L1786" i="1"/>
  <c r="L1690" i="1"/>
  <c r="L1792" i="1"/>
  <c r="L1801" i="1"/>
  <c r="L1810" i="1"/>
  <c r="L1814" i="1"/>
  <c r="L1816" i="1"/>
  <c r="L1848" i="1"/>
  <c r="L1787" i="1"/>
  <c r="L1447" i="1"/>
  <c r="L1686" i="1"/>
  <c r="L1828" i="1"/>
  <c r="L1776" i="1"/>
  <c r="L1781" i="1"/>
  <c r="L1734" i="1"/>
  <c r="L1829" i="1"/>
  <c r="L1809" i="1"/>
  <c r="L1832" i="1"/>
  <c r="L1818" i="1"/>
  <c r="L1688" i="1"/>
  <c r="L1769" i="1"/>
  <c r="L40" i="1"/>
  <c r="L44" i="1"/>
  <c r="L46" i="1"/>
  <c r="L48" i="1"/>
  <c r="L50" i="1"/>
  <c r="L52" i="1"/>
  <c r="L54" i="1"/>
  <c r="L62" i="1"/>
  <c r="L64" i="1"/>
  <c r="L70" i="1"/>
  <c r="L72" i="1"/>
  <c r="L74" i="1"/>
  <c r="L76" i="1"/>
  <c r="L78" i="1"/>
  <c r="L80" i="1"/>
  <c r="L82" i="1"/>
  <c r="L84" i="1"/>
  <c r="L86" i="1"/>
  <c r="L89" i="1"/>
  <c r="L32" i="1"/>
  <c r="L41" i="1"/>
  <c r="L43" i="1"/>
  <c r="L45" i="1"/>
  <c r="L47" i="1"/>
  <c r="L49" i="1"/>
  <c r="L51" i="1"/>
  <c r="L53" i="1"/>
  <c r="L63" i="1"/>
  <c r="L67" i="1"/>
  <c r="L69" i="1"/>
  <c r="L71" i="1"/>
  <c r="L73" i="1"/>
  <c r="L75" i="1"/>
  <c r="L77" i="1"/>
  <c r="L79" i="1"/>
  <c r="L83" i="1"/>
  <c r="L87" i="1"/>
  <c r="L88" i="1"/>
  <c r="L1260" i="1"/>
  <c r="L1350" i="1"/>
  <c r="M466" i="1"/>
  <c r="M472" i="1"/>
  <c r="H469" i="1"/>
  <c r="H482" i="1"/>
  <c r="H776" i="1"/>
  <c r="H1414" i="1"/>
  <c r="H38" i="1"/>
  <c r="H261" i="1"/>
  <c r="M512" i="1"/>
  <c r="M494" i="1" s="1"/>
  <c r="H817" i="1"/>
  <c r="M850" i="1"/>
  <c r="M1130" i="1"/>
  <c r="M1118" i="1" s="1"/>
  <c r="H151" i="1"/>
  <c r="H37" i="1"/>
  <c r="AA35" i="1"/>
  <c r="H586" i="1"/>
  <c r="H590" i="1"/>
  <c r="H1010" i="1"/>
  <c r="H1190" i="1"/>
  <c r="M31" i="1"/>
  <c r="M23" i="1" s="1"/>
  <c r="M35" i="1"/>
  <c r="M631" i="1"/>
  <c r="M1259" i="1"/>
  <c r="H1390" i="1"/>
  <c r="H153" i="1"/>
  <c r="H1570" i="1"/>
  <c r="N22" i="1"/>
  <c r="H627" i="1"/>
  <c r="Z21" i="1"/>
  <c r="H548" i="1"/>
  <c r="H351" i="1"/>
  <c r="C27" i="3"/>
  <c r="O27" i="3" s="1"/>
  <c r="AA22" i="1"/>
  <c r="R494" i="1"/>
  <c r="E21" i="1"/>
  <c r="H348" i="1"/>
  <c r="AA1258" i="1"/>
  <c r="F1233" i="1"/>
  <c r="E952" i="1"/>
  <c r="G764" i="1"/>
  <c r="H445" i="1"/>
  <c r="Q444" i="1"/>
  <c r="P1258" i="1"/>
  <c r="H1732" i="1"/>
  <c r="H875" i="1"/>
  <c r="Q850" i="1"/>
  <c r="F34" i="1"/>
  <c r="P20" i="1"/>
  <c r="D19" i="3"/>
  <c r="P19" i="3" s="1"/>
  <c r="G533" i="1"/>
  <c r="P814" i="1"/>
  <c r="H911" i="1"/>
  <c r="W910" i="1"/>
  <c r="Q1144" i="1"/>
  <c r="H1145" i="1"/>
  <c r="Z20" i="1"/>
  <c r="Z494" i="1"/>
  <c r="T764" i="1"/>
  <c r="D23" i="1"/>
  <c r="H24" i="1"/>
  <c r="Q27" i="1"/>
  <c r="H143" i="1"/>
  <c r="P437" i="1"/>
  <c r="E437" i="1"/>
  <c r="Q538" i="1"/>
  <c r="V814" i="1"/>
  <c r="M402" i="1"/>
  <c r="G543" i="1"/>
  <c r="E543" i="1"/>
  <c r="T1258" i="1"/>
  <c r="H1710" i="1"/>
  <c r="F22" i="1"/>
  <c r="E23" i="1"/>
  <c r="T20" i="1"/>
  <c r="F411" i="1"/>
  <c r="H403" i="1"/>
  <c r="G11" i="3"/>
  <c r="D21" i="1"/>
  <c r="L404" i="1"/>
  <c r="L403" i="1" s="1"/>
  <c r="C15" i="3"/>
  <c r="D411" i="1"/>
  <c r="H142" i="1"/>
  <c r="L406" i="1"/>
  <c r="L405" i="1" s="1"/>
  <c r="H405" i="1"/>
  <c r="Q407" i="1"/>
  <c r="H537" i="1"/>
  <c r="Q536" i="1"/>
  <c r="L766" i="1"/>
  <c r="H923" i="1"/>
  <c r="H1156" i="1"/>
  <c r="H1208" i="1"/>
  <c r="L1412" i="1"/>
  <c r="E411" i="1"/>
  <c r="F533" i="1"/>
  <c r="M543" i="1"/>
  <c r="G704" i="1"/>
  <c r="T814" i="1"/>
  <c r="Q907" i="1"/>
  <c r="F914" i="1"/>
  <c r="E814" i="1"/>
  <c r="V21" i="1"/>
  <c r="F21" i="1"/>
  <c r="F280" i="1"/>
  <c r="E402" i="1"/>
  <c r="F494" i="1"/>
  <c r="R22" i="1"/>
  <c r="E556" i="1"/>
  <c r="L966" i="1"/>
  <c r="G1151" i="1"/>
  <c r="F906" i="1"/>
  <c r="F952" i="1"/>
  <c r="E1118" i="1"/>
  <c r="C23" i="3"/>
  <c r="D764" i="1"/>
  <c r="M933" i="1"/>
  <c r="M914" i="1" s="1"/>
  <c r="G28" i="3"/>
  <c r="D1118" i="1"/>
  <c r="P1141" i="1"/>
  <c r="N21" i="1"/>
  <c r="P22" i="1"/>
  <c r="E34" i="1"/>
  <c r="L81" i="1"/>
  <c r="F402" i="1"/>
  <c r="T411" i="1"/>
  <c r="M437" i="1"/>
  <c r="H514" i="1"/>
  <c r="M533" i="1"/>
  <c r="V543" i="1"/>
  <c r="G556" i="1"/>
  <c r="L752" i="1"/>
  <c r="P764" i="1"/>
  <c r="C24" i="3"/>
  <c r="O24" i="3" s="1"/>
  <c r="D814" i="1"/>
  <c r="U850" i="1"/>
  <c r="H887" i="1"/>
  <c r="H915" i="1"/>
  <c r="H1170" i="1"/>
  <c r="O13" i="3"/>
  <c r="L408" i="1"/>
  <c r="H407" i="1"/>
  <c r="L435" i="1"/>
  <c r="L554" i="1"/>
  <c r="G20" i="1"/>
  <c r="T21" i="1"/>
  <c r="L283" i="1"/>
  <c r="H438" i="1"/>
  <c r="O17" i="3"/>
  <c r="L491" i="1"/>
  <c r="S494" i="1"/>
  <c r="R21" i="1"/>
  <c r="V22" i="1"/>
  <c r="E22" i="1"/>
  <c r="D280" i="1"/>
  <c r="D437" i="1"/>
  <c r="Q450" i="1"/>
  <c r="D465" i="1"/>
  <c r="F465" i="1"/>
  <c r="P494" i="1"/>
  <c r="E533" i="1"/>
  <c r="F543" i="1"/>
  <c r="W850" i="1"/>
  <c r="P906" i="1"/>
  <c r="D31" i="3"/>
  <c r="P31" i="3" s="1"/>
  <c r="G1233" i="1"/>
  <c r="G31" i="3"/>
  <c r="D1233" i="1"/>
  <c r="D29" i="3"/>
  <c r="P29" i="3" s="1"/>
  <c r="G1141" i="1"/>
  <c r="E280" i="1"/>
  <c r="E465" i="1"/>
  <c r="E494" i="1"/>
  <c r="S538" i="1"/>
  <c r="F704" i="1"/>
  <c r="F764" i="1"/>
  <c r="E764" i="1"/>
  <c r="F814" i="1"/>
  <c r="E906" i="1"/>
  <c r="E914" i="1"/>
  <c r="E1258" i="1"/>
  <c r="N1258" i="1"/>
  <c r="Z1258" i="1"/>
  <c r="E1141" i="1"/>
  <c r="F1151" i="1"/>
  <c r="E1233" i="1"/>
  <c r="F1258" i="1"/>
  <c r="H1429" i="1"/>
  <c r="F1141" i="1"/>
  <c r="H1197" i="1"/>
  <c r="H1693" i="1"/>
  <c r="L423" i="1"/>
  <c r="L33" i="1"/>
  <c r="L417" i="1"/>
  <c r="H416" i="1"/>
  <c r="L144" i="1"/>
  <c r="L314" i="1"/>
  <c r="D14" i="3"/>
  <c r="P14" i="3" s="1"/>
  <c r="G402" i="1"/>
  <c r="L452" i="1"/>
  <c r="C22" i="3"/>
  <c r="D704" i="1"/>
  <c r="K25" i="3"/>
  <c r="D906" i="1"/>
  <c r="L929" i="1"/>
  <c r="L934" i="1"/>
  <c r="H1234" i="1"/>
  <c r="L1235" i="1"/>
  <c r="P32" i="3"/>
  <c r="G1258" i="1"/>
  <c r="L1383" i="1"/>
  <c r="E20" i="1"/>
  <c r="G21" i="1"/>
  <c r="D22" i="1"/>
  <c r="F23" i="1"/>
  <c r="P23" i="1"/>
  <c r="F20" i="1"/>
  <c r="L10" i="3"/>
  <c r="Q31" i="1"/>
  <c r="D34" i="1"/>
  <c r="G34" i="1"/>
  <c r="D12" i="3"/>
  <c r="P12" i="3" s="1"/>
  <c r="L36" i="1"/>
  <c r="L68" i="1"/>
  <c r="L275" i="1"/>
  <c r="L317" i="1"/>
  <c r="L344" i="1"/>
  <c r="L345" i="1"/>
  <c r="L379" i="1"/>
  <c r="O14" i="3"/>
  <c r="U411" i="1"/>
  <c r="D15" i="3"/>
  <c r="P15" i="3" s="1"/>
  <c r="G411" i="1"/>
  <c r="Q416" i="1"/>
  <c r="F437" i="1"/>
  <c r="L464" i="1"/>
  <c r="L467" i="1"/>
  <c r="L473" i="1"/>
  <c r="L496" i="1"/>
  <c r="L521" i="1"/>
  <c r="L525" i="1"/>
  <c r="L530" i="1"/>
  <c r="H538" i="1"/>
  <c r="L551" i="1"/>
  <c r="H635" i="1"/>
  <c r="U631" i="1"/>
  <c r="L735" i="1"/>
  <c r="H747" i="1"/>
  <c r="G814" i="1"/>
  <c r="L832" i="1"/>
  <c r="L1179" i="1"/>
  <c r="L1210" i="1"/>
  <c r="V20" i="1"/>
  <c r="G23" i="1"/>
  <c r="O12" i="3"/>
  <c r="Q35" i="1"/>
  <c r="L85" i="1"/>
  <c r="L99" i="1"/>
  <c r="L112" i="1"/>
  <c r="L141" i="1"/>
  <c r="L320" i="1"/>
  <c r="L409" i="1"/>
  <c r="H412" i="1"/>
  <c r="L413" i="1"/>
  <c r="P411" i="1"/>
  <c r="L430" i="1"/>
  <c r="H436" i="1"/>
  <c r="L441" i="1"/>
  <c r="H458" i="1"/>
  <c r="L480" i="1"/>
  <c r="D18" i="3"/>
  <c r="P18" i="3" s="1"/>
  <c r="G494" i="1"/>
  <c r="L539" i="1"/>
  <c r="L541" i="1"/>
  <c r="D543" i="1"/>
  <c r="W543" i="1"/>
  <c r="L547" i="1"/>
  <c r="Q549" i="1"/>
  <c r="K21" i="3"/>
  <c r="D556" i="1"/>
  <c r="H716" i="1"/>
  <c r="L774" i="1"/>
  <c r="H775" i="1"/>
  <c r="Q773" i="1"/>
  <c r="H790" i="1"/>
  <c r="W773" i="1"/>
  <c r="L865" i="1"/>
  <c r="G914" i="1"/>
  <c r="L1125" i="1"/>
  <c r="L1316" i="1"/>
  <c r="H1466" i="1"/>
  <c r="H42" i="1"/>
  <c r="U35" i="1"/>
  <c r="P543" i="1"/>
  <c r="L956" i="1"/>
  <c r="L974" i="1"/>
  <c r="G22" i="1"/>
  <c r="T22" i="1"/>
  <c r="C11" i="3"/>
  <c r="H30" i="1"/>
  <c r="H39" i="1"/>
  <c r="G280" i="1"/>
  <c r="L342" i="1"/>
  <c r="D402" i="1"/>
  <c r="P402" i="1"/>
  <c r="Q421" i="1"/>
  <c r="G437" i="1"/>
  <c r="O16" i="3"/>
  <c r="L453" i="1"/>
  <c r="D17" i="3"/>
  <c r="P17" i="3" s="1"/>
  <c r="G465" i="1"/>
  <c r="H483" i="1"/>
  <c r="Q472" i="1"/>
  <c r="H487" i="1"/>
  <c r="C18" i="3"/>
  <c r="D494" i="1"/>
  <c r="H495" i="1"/>
  <c r="L501" i="1"/>
  <c r="Q500" i="1"/>
  <c r="H502" i="1"/>
  <c r="L509" i="1"/>
  <c r="Q512" i="1"/>
  <c r="H544" i="1"/>
  <c r="L545" i="1"/>
  <c r="L544" i="1" s="1"/>
  <c r="L550" i="1"/>
  <c r="H549" i="1"/>
  <c r="H642" i="1"/>
  <c r="Q631" i="1"/>
  <c r="W631" i="1"/>
  <c r="V764" i="1"/>
  <c r="H820" i="1"/>
  <c r="H822" i="1"/>
  <c r="H835" i="1"/>
  <c r="H941" i="1"/>
  <c r="Q933" i="1"/>
  <c r="V1258" i="1"/>
  <c r="H1591" i="1"/>
  <c r="L782" i="1"/>
  <c r="U773" i="1"/>
  <c r="G906" i="1"/>
  <c r="V906" i="1"/>
  <c r="Q910" i="1"/>
  <c r="H912" i="1"/>
  <c r="C26" i="3"/>
  <c r="D914" i="1"/>
  <c r="U933" i="1"/>
  <c r="U914" i="1" s="1"/>
  <c r="F1118" i="1"/>
  <c r="L1132" i="1"/>
  <c r="Q1130" i="1"/>
  <c r="H1133" i="1"/>
  <c r="H1137" i="1"/>
  <c r="U1130" i="1"/>
  <c r="U1118" i="1" s="1"/>
  <c r="D1141" i="1"/>
  <c r="H1147" i="1"/>
  <c r="Q1146" i="1"/>
  <c r="C30" i="3"/>
  <c r="D1151" i="1"/>
  <c r="Q1259" i="1"/>
  <c r="H1269" i="1"/>
  <c r="L1400" i="1"/>
  <c r="F556" i="1"/>
  <c r="H583" i="1"/>
  <c r="L589" i="1"/>
  <c r="S631" i="1"/>
  <c r="S556" i="1" s="1"/>
  <c r="E704" i="1"/>
  <c r="H765" i="1"/>
  <c r="H908" i="1"/>
  <c r="W907" i="1"/>
  <c r="L973" i="1"/>
  <c r="H1050" i="1"/>
  <c r="H1127" i="1"/>
  <c r="L1176" i="1"/>
  <c r="L1460" i="1"/>
  <c r="D20" i="3"/>
  <c r="P20" i="3" s="1"/>
  <c r="D24" i="3"/>
  <c r="P24" i="3" s="1"/>
  <c r="L486" i="1"/>
  <c r="P533" i="1"/>
  <c r="C19" i="3"/>
  <c r="D533" i="1"/>
  <c r="H534" i="1"/>
  <c r="L535" i="1"/>
  <c r="L534" i="1" s="1"/>
  <c r="O20" i="3"/>
  <c r="H557" i="1"/>
  <c r="L601" i="1"/>
  <c r="L727" i="1"/>
  <c r="L754" i="1"/>
  <c r="H770" i="1"/>
  <c r="Q767" i="1"/>
  <c r="L787" i="1"/>
  <c r="L831" i="1"/>
  <c r="L959" i="1"/>
  <c r="L976" i="1"/>
  <c r="L1037" i="1"/>
  <c r="L1255" i="1"/>
  <c r="L1443" i="1"/>
  <c r="H1241" i="1"/>
  <c r="L1384" i="1"/>
  <c r="L1425" i="1"/>
  <c r="L816" i="1"/>
  <c r="L846" i="1"/>
  <c r="L916" i="1"/>
  <c r="L978" i="1"/>
  <c r="H1119" i="1"/>
  <c r="L1120" i="1"/>
  <c r="O29" i="3"/>
  <c r="L1143" i="1"/>
  <c r="L1142" i="1" s="1"/>
  <c r="E1151" i="1"/>
  <c r="H1243" i="1"/>
  <c r="L1245" i="1"/>
  <c r="L1385" i="1"/>
  <c r="H1391" i="1"/>
  <c r="H1450" i="1"/>
  <c r="L1455" i="1"/>
  <c r="L1457" i="1"/>
  <c r="H1406" i="1"/>
  <c r="G1118" i="1"/>
  <c r="L1166" i="1"/>
  <c r="L1169" i="1"/>
  <c r="L1202" i="1"/>
  <c r="C32" i="3"/>
  <c r="D1258" i="1"/>
  <c r="L1262" i="1"/>
  <c r="L1474" i="1"/>
  <c r="L1482" i="1"/>
  <c r="H1644" i="1"/>
  <c r="AH92" i="1" l="1"/>
  <c r="A92" i="1" s="1"/>
  <c r="AF93" i="1"/>
  <c r="H850" i="1"/>
  <c r="Q1118" i="1"/>
  <c r="L1591" i="1"/>
  <c r="H1438" i="1"/>
  <c r="Q465" i="1"/>
  <c r="M465" i="1"/>
  <c r="Q1233" i="1"/>
  <c r="H484" i="1"/>
  <c r="L1187" i="1"/>
  <c r="L1458" i="1"/>
  <c r="H1152" i="1"/>
  <c r="H907" i="1"/>
  <c r="L1195" i="1"/>
  <c r="H1165" i="1"/>
  <c r="M1151" i="1"/>
  <c r="U1151" i="1"/>
  <c r="Q1151" i="1"/>
  <c r="P21" i="3"/>
  <c r="H918" i="1"/>
  <c r="P22" i="3"/>
  <c r="H933" i="1"/>
  <c r="P13" i="3"/>
  <c r="H1124" i="1"/>
  <c r="H713" i="1"/>
  <c r="H109" i="1"/>
  <c r="M280" i="1"/>
  <c r="S280" i="1"/>
  <c r="Q280" i="1"/>
  <c r="L65" i="1"/>
  <c r="L61" i="1"/>
  <c r="L66" i="1"/>
  <c r="L737" i="1"/>
  <c r="H55" i="1"/>
  <c r="Q952" i="1"/>
  <c r="L915" i="1"/>
  <c r="L714" i="1"/>
  <c r="M952" i="1"/>
  <c r="H281" i="1"/>
  <c r="L1234" i="1"/>
  <c r="Q704" i="1"/>
  <c r="Q34" i="1"/>
  <c r="U556" i="1"/>
  <c r="L495" i="1"/>
  <c r="L300" i="1"/>
  <c r="W556" i="1"/>
  <c r="L557" i="1"/>
  <c r="L1119" i="1"/>
  <c r="H299" i="1"/>
  <c r="L416" i="1"/>
  <c r="M556" i="1"/>
  <c r="L24" i="1"/>
  <c r="L1127" i="1"/>
  <c r="L1466" i="1"/>
  <c r="L458" i="1"/>
  <c r="L450" i="1" s="1"/>
  <c r="L537" i="1"/>
  <c r="L536" i="1" s="1"/>
  <c r="L143" i="1"/>
  <c r="L1145" i="1"/>
  <c r="L1144" i="1" s="1"/>
  <c r="L351" i="1"/>
  <c r="L627" i="1"/>
  <c r="L153" i="1"/>
  <c r="L596" i="1"/>
  <c r="L117" i="1"/>
  <c r="L733" i="1"/>
  <c r="L1644" i="1"/>
  <c r="L1450" i="1"/>
  <c r="H1259" i="1"/>
  <c r="L483" i="1"/>
  <c r="L716" i="1"/>
  <c r="L142" i="1"/>
  <c r="L875" i="1"/>
  <c r="H546" i="1"/>
  <c r="L469" i="1"/>
  <c r="L466" i="1" s="1"/>
  <c r="L1445" i="1"/>
  <c r="L972" i="1"/>
  <c r="M34" i="1"/>
  <c r="L1239" i="1"/>
  <c r="F29" i="3"/>
  <c r="L736" i="1"/>
  <c r="L1406" i="1"/>
  <c r="L1238" i="1"/>
  <c r="L1446" i="1"/>
  <c r="L1137" i="1"/>
  <c r="L706" i="1"/>
  <c r="L705" i="1" s="1"/>
  <c r="N20" i="3"/>
  <c r="L412" i="1"/>
  <c r="L1693" i="1"/>
  <c r="F16" i="3"/>
  <c r="F26" i="3"/>
  <c r="J14" i="3"/>
  <c r="L1732" i="1"/>
  <c r="H444" i="1"/>
  <c r="L1390" i="1"/>
  <c r="L1010" i="1"/>
  <c r="L776" i="1"/>
  <c r="Q914" i="1"/>
  <c r="L341" i="1"/>
  <c r="L121" i="1"/>
  <c r="L304" i="1"/>
  <c r="L285" i="1"/>
  <c r="L281" i="1" s="1"/>
  <c r="W704" i="1"/>
  <c r="L1095" i="1"/>
  <c r="L977" i="1"/>
  <c r="W914" i="1"/>
  <c r="L833" i="1"/>
  <c r="L602" i="1"/>
  <c r="U34" i="1"/>
  <c r="L118" i="1"/>
  <c r="L110" i="1"/>
  <c r="L822" i="1"/>
  <c r="L436" i="1"/>
  <c r="L421" i="1" s="1"/>
  <c r="N19" i="3"/>
  <c r="L1170" i="1"/>
  <c r="L1165" i="1" s="1"/>
  <c r="L514" i="1"/>
  <c r="L512" i="1" s="1"/>
  <c r="L1156" i="1"/>
  <c r="L1152" i="1" s="1"/>
  <c r="L1710" i="1"/>
  <c r="L1414" i="1"/>
  <c r="Q556" i="1"/>
  <c r="L91" i="1"/>
  <c r="L941" i="1"/>
  <c r="L642" i="1"/>
  <c r="L775" i="1"/>
  <c r="L438" i="1"/>
  <c r="P21" i="1"/>
  <c r="P19" i="1" s="1"/>
  <c r="L1429" i="1"/>
  <c r="N14" i="3"/>
  <c r="F14" i="3"/>
  <c r="L1190" i="1"/>
  <c r="L590" i="1"/>
  <c r="L1389" i="1"/>
  <c r="L1391" i="1"/>
  <c r="L1050" i="1"/>
  <c r="H970" i="1"/>
  <c r="L1133" i="1"/>
  <c r="L835" i="1"/>
  <c r="L502" i="1"/>
  <c r="L500" i="1" s="1"/>
  <c r="L790" i="1"/>
  <c r="L747" i="1"/>
  <c r="J15" i="3"/>
  <c r="L1197" i="1"/>
  <c r="H705" i="1"/>
  <c r="L887" i="1"/>
  <c r="L1208" i="1"/>
  <c r="L923" i="1"/>
  <c r="F11" i="3"/>
  <c r="L911" i="1"/>
  <c r="L348" i="1"/>
  <c r="L1570" i="1"/>
  <c r="L586" i="1"/>
  <c r="L151" i="1"/>
  <c r="L817" i="1"/>
  <c r="L261" i="1"/>
  <c r="L482" i="1"/>
  <c r="L1367" i="1"/>
  <c r="L1126" i="1"/>
  <c r="L922" i="1"/>
  <c r="AA34" i="1"/>
  <c r="L718" i="1"/>
  <c r="L953" i="1"/>
  <c r="L349" i="1"/>
  <c r="L305" i="1"/>
  <c r="L42" i="1"/>
  <c r="H35" i="1"/>
  <c r="L37" i="1"/>
  <c r="L38" i="1"/>
  <c r="L39" i="1"/>
  <c r="L31" i="1"/>
  <c r="H1349" i="1"/>
  <c r="H466" i="1"/>
  <c r="M814" i="1"/>
  <c r="AA20" i="1"/>
  <c r="AA19" i="1" s="1"/>
  <c r="H31" i="1"/>
  <c r="M20" i="1"/>
  <c r="N19" i="1"/>
  <c r="M1258" i="1"/>
  <c r="G952" i="1"/>
  <c r="R19" i="1"/>
  <c r="D27" i="3"/>
  <c r="D10" i="3" s="1"/>
  <c r="L548" i="1"/>
  <c r="L546" i="1" s="1"/>
  <c r="Q402" i="1"/>
  <c r="Z19" i="1"/>
  <c r="O15" i="3"/>
  <c r="D20" i="1"/>
  <c r="D19" i="1" s="1"/>
  <c r="D952" i="1"/>
  <c r="H536" i="1"/>
  <c r="H339" i="1"/>
  <c r="W906" i="1"/>
  <c r="L765" i="1"/>
  <c r="W1258" i="1"/>
  <c r="L445" i="1"/>
  <c r="L444" i="1" s="1"/>
  <c r="O31" i="3"/>
  <c r="H1185" i="1"/>
  <c r="H500" i="1"/>
  <c r="Q437" i="1"/>
  <c r="H1144" i="1"/>
  <c r="M22" i="1"/>
  <c r="H10" i="3"/>
  <c r="O1258" i="1"/>
  <c r="Q533" i="1"/>
  <c r="F19" i="1"/>
  <c r="H512" i="1"/>
  <c r="O23" i="3"/>
  <c r="O28" i="3"/>
  <c r="T19" i="1"/>
  <c r="W814" i="1"/>
  <c r="S22" i="1"/>
  <c r="S19" i="1" s="1"/>
  <c r="U814" i="1"/>
  <c r="L549" i="1"/>
  <c r="G10" i="3"/>
  <c r="H1002" i="1"/>
  <c r="Q494" i="1"/>
  <c r="V19" i="1"/>
  <c r="Q814" i="1"/>
  <c r="H402" i="1"/>
  <c r="S533" i="1"/>
  <c r="O25" i="3"/>
  <c r="L407" i="1"/>
  <c r="L402" i="1" s="1"/>
  <c r="E19" i="1"/>
  <c r="F28" i="3"/>
  <c r="L1241" i="1"/>
  <c r="L1147" i="1"/>
  <c r="H1146" i="1"/>
  <c r="F18" i="3"/>
  <c r="W764" i="1"/>
  <c r="H773" i="1"/>
  <c r="O21" i="3"/>
  <c r="K10" i="3"/>
  <c r="Q22" i="1"/>
  <c r="O21" i="1"/>
  <c r="L1243" i="1"/>
  <c r="L1242" i="1" s="1"/>
  <c r="H1242" i="1"/>
  <c r="F19" i="3"/>
  <c r="L908" i="1"/>
  <c r="L907" i="1" s="1"/>
  <c r="F23" i="3"/>
  <c r="Q1258" i="1"/>
  <c r="O26" i="3"/>
  <c r="U764" i="1"/>
  <c r="W22" i="1"/>
  <c r="Q411" i="1"/>
  <c r="Q23" i="1"/>
  <c r="Q764" i="1"/>
  <c r="H582" i="1"/>
  <c r="L583" i="1"/>
  <c r="H450" i="1"/>
  <c r="W21" i="1"/>
  <c r="Q20" i="1"/>
  <c r="C10" i="3"/>
  <c r="O11" i="3"/>
  <c r="Q543" i="1"/>
  <c r="U22" i="1"/>
  <c r="L635" i="1"/>
  <c r="H631" i="1"/>
  <c r="O32" i="3"/>
  <c r="H1237" i="1"/>
  <c r="L820" i="1"/>
  <c r="H815" i="1"/>
  <c r="H830" i="1"/>
  <c r="O30" i="3"/>
  <c r="L912" i="1"/>
  <c r="H910" i="1"/>
  <c r="O18" i="3"/>
  <c r="U20" i="1"/>
  <c r="L538" i="1"/>
  <c r="F15" i="3"/>
  <c r="F31" i="3"/>
  <c r="H472" i="1"/>
  <c r="S1258" i="1"/>
  <c r="O22" i="1"/>
  <c r="H767" i="1"/>
  <c r="L770" i="1"/>
  <c r="L767" i="1" s="1"/>
  <c r="F21" i="3"/>
  <c r="O19" i="3"/>
  <c r="U1258" i="1"/>
  <c r="L1269" i="1"/>
  <c r="L1259" i="1" s="1"/>
  <c r="Q1141" i="1"/>
  <c r="H1130" i="1"/>
  <c r="Q906" i="1"/>
  <c r="F20" i="3"/>
  <c r="L487" i="1"/>
  <c r="L484" i="1" s="1"/>
  <c r="L30" i="1"/>
  <c r="L27" i="1" s="1"/>
  <c r="H27" i="1"/>
  <c r="G19" i="1"/>
  <c r="H732" i="1"/>
  <c r="W20" i="1"/>
  <c r="O22" i="3"/>
  <c r="H421" i="1"/>
  <c r="AH93" i="1" l="1"/>
  <c r="A93" i="1" s="1"/>
  <c r="AF94" i="1"/>
  <c r="L1438" i="1"/>
  <c r="L1002" i="1"/>
  <c r="L1185" i="1"/>
  <c r="U21" i="1"/>
  <c r="U19" i="1" s="1"/>
  <c r="M21" i="1"/>
  <c r="L1124" i="1"/>
  <c r="H543" i="1"/>
  <c r="L918" i="1"/>
  <c r="J13" i="3"/>
  <c r="L55" i="1"/>
  <c r="F13" i="3"/>
  <c r="J12" i="3"/>
  <c r="Q21" i="1"/>
  <c r="Q19" i="1" s="1"/>
  <c r="L830" i="1"/>
  <c r="N32" i="3"/>
  <c r="L411" i="1"/>
  <c r="L339" i="1"/>
  <c r="L1130" i="1"/>
  <c r="F17" i="3"/>
  <c r="L732" i="1"/>
  <c r="L299" i="1"/>
  <c r="L970" i="1"/>
  <c r="L713" i="1"/>
  <c r="L933" i="1"/>
  <c r="L1237" i="1"/>
  <c r="L472" i="1"/>
  <c r="L465" i="1" s="1"/>
  <c r="L109" i="1"/>
  <c r="L1349" i="1"/>
  <c r="L773" i="1"/>
  <c r="L764" i="1" s="1"/>
  <c r="L850" i="1"/>
  <c r="L1146" i="1"/>
  <c r="L1141" i="1" s="1"/>
  <c r="R14" i="3"/>
  <c r="N28" i="3"/>
  <c r="J23" i="3"/>
  <c r="J17" i="3"/>
  <c r="J24" i="3"/>
  <c r="J31" i="3"/>
  <c r="N21" i="3"/>
  <c r="J18" i="3"/>
  <c r="L631" i="1"/>
  <c r="N31" i="3"/>
  <c r="N24" i="3"/>
  <c r="N27" i="3"/>
  <c r="N13" i="3"/>
  <c r="J32" i="3"/>
  <c r="J27" i="3"/>
  <c r="N17" i="3"/>
  <c r="J20" i="3"/>
  <c r="N15" i="3"/>
  <c r="N25" i="3"/>
  <c r="F32" i="3"/>
  <c r="L582" i="1"/>
  <c r="N23" i="3"/>
  <c r="N12" i="3"/>
  <c r="F30" i="3"/>
  <c r="J29" i="3"/>
  <c r="N30" i="3"/>
  <c r="J30" i="3"/>
  <c r="J19" i="3"/>
  <c r="J16" i="3"/>
  <c r="N26" i="3"/>
  <c r="N22" i="3"/>
  <c r="L533" i="1"/>
  <c r="L910" i="1"/>
  <c r="L906" i="1" s="1"/>
  <c r="L815" i="1"/>
  <c r="J21" i="3"/>
  <c r="N29" i="3"/>
  <c r="J26" i="3"/>
  <c r="J22" i="3"/>
  <c r="N18" i="3"/>
  <c r="F22" i="3"/>
  <c r="F12" i="3"/>
  <c r="L35" i="1"/>
  <c r="N11" i="3"/>
  <c r="P27" i="3"/>
  <c r="P10" i="3" s="1"/>
  <c r="L23" i="1"/>
  <c r="H280" i="1"/>
  <c r="L437" i="1"/>
  <c r="H533" i="1"/>
  <c r="L543" i="1"/>
  <c r="H494" i="1"/>
  <c r="H1151" i="1"/>
  <c r="H465" i="1"/>
  <c r="H34" i="1"/>
  <c r="W19" i="1"/>
  <c r="H914" i="1"/>
  <c r="H1258" i="1"/>
  <c r="H411" i="1"/>
  <c r="H764" i="1"/>
  <c r="L494" i="1"/>
  <c r="H556" i="1"/>
  <c r="H1233" i="1"/>
  <c r="J25" i="3"/>
  <c r="H906" i="1"/>
  <c r="O19" i="1"/>
  <c r="H1141" i="1"/>
  <c r="F24" i="3"/>
  <c r="H814" i="1"/>
  <c r="N16" i="3"/>
  <c r="H437" i="1"/>
  <c r="J11" i="3"/>
  <c r="H23" i="1"/>
  <c r="H704" i="1"/>
  <c r="H20" i="1"/>
  <c r="F27" i="3"/>
  <c r="H952" i="1"/>
  <c r="O10" i="3"/>
  <c r="H22" i="1"/>
  <c r="AH94" i="1" l="1"/>
  <c r="A94" i="1" s="1"/>
  <c r="AF95" i="1"/>
  <c r="M19" i="1"/>
  <c r="L1151" i="1"/>
  <c r="L1118" i="1"/>
  <c r="H1118" i="1"/>
  <c r="L914" i="1"/>
  <c r="L34" i="1"/>
  <c r="R32" i="3"/>
  <c r="R19" i="3"/>
  <c r="L280" i="1"/>
  <c r="L704" i="1"/>
  <c r="L814" i="1"/>
  <c r="R17" i="3"/>
  <c r="L952" i="1"/>
  <c r="L1233" i="1"/>
  <c r="H21" i="1"/>
  <c r="R31" i="3"/>
  <c r="R29" i="3"/>
  <c r="L556" i="1"/>
  <c r="L21" i="1"/>
  <c r="R12" i="3"/>
  <c r="L1258" i="1"/>
  <c r="R20" i="3"/>
  <c r="R15" i="3"/>
  <c r="R13" i="3"/>
  <c r="R30" i="3"/>
  <c r="L22" i="1"/>
  <c r="R26" i="3"/>
  <c r="R23" i="3"/>
  <c r="R18" i="3"/>
  <c r="R21" i="3"/>
  <c r="R22" i="3"/>
  <c r="L20" i="1"/>
  <c r="J28" i="3"/>
  <c r="N10" i="3"/>
  <c r="F10" i="3"/>
  <c r="R25" i="3"/>
  <c r="R27" i="3"/>
  <c r="R11" i="3"/>
  <c r="R16" i="3"/>
  <c r="R24" i="3"/>
  <c r="AH95" i="1" l="1"/>
  <c r="A95" i="1" s="1"/>
  <c r="AF96" i="1"/>
  <c r="J10" i="3"/>
  <c r="H19" i="1"/>
  <c r="R28" i="3"/>
  <c r="L19" i="1"/>
  <c r="AH96" i="1" l="1"/>
  <c r="A96" i="1" s="1"/>
  <c r="AF97" i="1"/>
  <c r="R10" i="3"/>
  <c r="A26" i="1"/>
  <c r="AH97" i="1" l="1"/>
  <c r="A97" i="1" s="1"/>
  <c r="AF98" i="1"/>
  <c r="AH98" i="1" l="1"/>
  <c r="A98" i="1" s="1"/>
  <c r="AF99" i="1"/>
  <c r="AH99" i="1" l="1"/>
  <c r="A99" i="1" s="1"/>
  <c r="AF100" i="1"/>
  <c r="AH100" i="1" l="1"/>
  <c r="A100" i="1" s="1"/>
  <c r="AF101" i="1"/>
  <c r="AH101" i="1" l="1"/>
  <c r="A101" i="1" s="1"/>
  <c r="AF102" i="1"/>
  <c r="AH102" i="1" l="1"/>
  <c r="A102" i="1" s="1"/>
  <c r="AF103" i="1"/>
  <c r="AH103" i="1" l="1"/>
  <c r="A103" i="1" s="1"/>
  <c r="AF104" i="1"/>
  <c r="AH104" i="1" l="1"/>
  <c r="A104" i="1" s="1"/>
  <c r="AF105" i="1"/>
  <c r="AH105" i="1" l="1"/>
  <c r="A105" i="1" s="1"/>
  <c r="AF106" i="1"/>
  <c r="AH106" i="1" l="1"/>
  <c r="A106" i="1" s="1"/>
  <c r="AF107" i="1"/>
  <c r="AH107" i="1" l="1"/>
  <c r="A107" i="1" s="1"/>
  <c r="AF108" i="1"/>
  <c r="AH108" i="1" l="1"/>
  <c r="A108" i="1" s="1"/>
  <c r="AF110" i="1"/>
  <c r="AH110" i="1" l="1"/>
  <c r="A110" i="1" s="1"/>
  <c r="AF111" i="1"/>
  <c r="AH111" i="1" l="1"/>
  <c r="A111" i="1" s="1"/>
  <c r="AF112" i="1"/>
  <c r="AH112" i="1" l="1"/>
  <c r="A112" i="1" s="1"/>
  <c r="AF113" i="1"/>
  <c r="AH113" i="1" l="1"/>
  <c r="A113" i="1" s="1"/>
  <c r="AF114" i="1"/>
  <c r="AH114" i="1" l="1"/>
  <c r="A114" i="1" s="1"/>
  <c r="AF115" i="1"/>
  <c r="AH115" i="1" l="1"/>
  <c r="A115" i="1" s="1"/>
  <c r="AF116" i="1"/>
  <c r="AH116" i="1" l="1"/>
  <c r="A116" i="1" s="1"/>
  <c r="AF117" i="1"/>
  <c r="AH117" i="1" l="1"/>
  <c r="A117" i="1" s="1"/>
  <c r="AF118" i="1"/>
  <c r="AH118" i="1" l="1"/>
  <c r="A118" i="1" s="1"/>
  <c r="AF119" i="1"/>
  <c r="AH119" i="1" l="1"/>
  <c r="A119" i="1" s="1"/>
  <c r="AF120" i="1"/>
  <c r="AH120" i="1" l="1"/>
  <c r="A120" i="1" s="1"/>
  <c r="AF121" i="1"/>
  <c r="AH121" i="1" l="1"/>
  <c r="A121" i="1" s="1"/>
  <c r="AF122" i="1"/>
  <c r="AH122" i="1" l="1"/>
  <c r="A122" i="1" s="1"/>
  <c r="AF123" i="1"/>
  <c r="AH123" i="1" l="1"/>
  <c r="A123" i="1" s="1"/>
  <c r="AF124" i="1"/>
  <c r="AH124" i="1" l="1"/>
  <c r="A124" i="1" s="1"/>
  <c r="AF125" i="1"/>
  <c r="AH125" i="1" l="1"/>
  <c r="A125" i="1" s="1"/>
  <c r="AF126" i="1"/>
  <c r="AH126" i="1" l="1"/>
  <c r="A126" i="1" s="1"/>
  <c r="AF127" i="1"/>
  <c r="AH127" i="1" l="1"/>
  <c r="A127" i="1" s="1"/>
  <c r="AF128" i="1"/>
  <c r="AH128" i="1" l="1"/>
  <c r="A128" i="1" s="1"/>
  <c r="AF129" i="1"/>
  <c r="AH129" i="1" l="1"/>
  <c r="A129" i="1" s="1"/>
  <c r="AF130" i="1"/>
  <c r="AF131" i="1" l="1"/>
  <c r="AH130" i="1"/>
  <c r="A130" i="1" s="1"/>
  <c r="AH131" i="1" l="1"/>
  <c r="A131" i="1" s="1"/>
  <c r="AF132" i="1"/>
  <c r="AH132" i="1" s="1"/>
  <c r="A132" i="1" s="1"/>
  <c r="AF133" i="1" l="1"/>
  <c r="AH133" i="1" s="1"/>
  <c r="A133" i="1" s="1"/>
  <c r="AF134" i="1" l="1"/>
  <c r="AF135" i="1" l="1"/>
  <c r="AH134" i="1"/>
  <c r="A134" i="1" s="1"/>
  <c r="AH135" i="1" l="1"/>
  <c r="A135" i="1" s="1"/>
  <c r="AF136" i="1"/>
  <c r="AF137" i="1" l="1"/>
  <c r="AH136" i="1"/>
  <c r="A136" i="1" s="1"/>
  <c r="AF138" i="1" l="1"/>
  <c r="AH137" i="1"/>
  <c r="A137" i="1" s="1"/>
  <c r="AF139" i="1" l="1"/>
  <c r="AH138" i="1"/>
  <c r="A138" i="1" s="1"/>
  <c r="AF141" i="1" l="1"/>
  <c r="AF142" i="1" s="1"/>
  <c r="AF140" i="1"/>
  <c r="AH140" i="1" s="1"/>
  <c r="A140" i="1" s="1"/>
  <c r="AH139" i="1"/>
  <c r="A139" i="1" s="1"/>
  <c r="AH141" i="1" l="1"/>
  <c r="A141" i="1" s="1"/>
  <c r="AF143" i="1"/>
  <c r="AH142" i="1"/>
  <c r="A142" i="1" s="1"/>
  <c r="AF144" i="1" l="1"/>
  <c r="AH143" i="1"/>
  <c r="A143" i="1" s="1"/>
  <c r="AF145" i="1" l="1"/>
  <c r="AH144" i="1"/>
  <c r="A144" i="1" s="1"/>
  <c r="AF146" i="1" l="1"/>
  <c r="AH145" i="1"/>
  <c r="A145" i="1" s="1"/>
  <c r="AF147" i="1" l="1"/>
  <c r="AH146" i="1"/>
  <c r="A146" i="1" s="1"/>
  <c r="AF148" i="1" l="1"/>
  <c r="AH147" i="1"/>
  <c r="A147" i="1" s="1"/>
  <c r="AF149" i="1" l="1"/>
  <c r="AH148" i="1"/>
  <c r="A148" i="1" s="1"/>
  <c r="AF150" i="1" l="1"/>
  <c r="AH149" i="1"/>
  <c r="A149" i="1" s="1"/>
  <c r="AF151" i="1" l="1"/>
  <c r="AH150" i="1"/>
  <c r="A150" i="1" s="1"/>
  <c r="AF152" i="1" l="1"/>
  <c r="AH151" i="1"/>
  <c r="A151" i="1" s="1"/>
  <c r="AF153" i="1" l="1"/>
  <c r="AH152" i="1"/>
  <c r="A152" i="1" s="1"/>
  <c r="AF154" i="1" l="1"/>
  <c r="AH153" i="1"/>
  <c r="A153" i="1" s="1"/>
  <c r="AF155" i="1" l="1"/>
  <c r="AH154" i="1"/>
  <c r="A154" i="1" s="1"/>
  <c r="AF156" i="1" l="1"/>
  <c r="AH155" i="1"/>
  <c r="A155" i="1" s="1"/>
  <c r="AF157" i="1" l="1"/>
  <c r="AH156" i="1"/>
  <c r="A156" i="1" s="1"/>
  <c r="AF158" i="1" l="1"/>
  <c r="AH157" i="1"/>
  <c r="A157" i="1" s="1"/>
  <c r="AF159" i="1" l="1"/>
  <c r="AH158" i="1"/>
  <c r="A158" i="1" s="1"/>
  <c r="AF160" i="1" l="1"/>
  <c r="AH159" i="1"/>
  <c r="A159" i="1" s="1"/>
  <c r="AF161" i="1" l="1"/>
  <c r="AH160" i="1"/>
  <c r="A160" i="1" s="1"/>
  <c r="AF162" i="1" l="1"/>
  <c r="AH161" i="1"/>
  <c r="A161" i="1" s="1"/>
  <c r="AF163" i="1" l="1"/>
  <c r="AH162" i="1"/>
  <c r="A162" i="1" s="1"/>
  <c r="AF164" i="1" l="1"/>
  <c r="AH163" i="1"/>
  <c r="A163" i="1" s="1"/>
  <c r="AF165" i="1" l="1"/>
  <c r="AH164" i="1"/>
  <c r="A164" i="1" s="1"/>
  <c r="AF166" i="1" l="1"/>
  <c r="AH165" i="1"/>
  <c r="A165" i="1" s="1"/>
  <c r="AF167" i="1" l="1"/>
  <c r="AH166" i="1"/>
  <c r="A166" i="1" s="1"/>
  <c r="AF168" i="1" l="1"/>
  <c r="AH167" i="1"/>
  <c r="A167" i="1" s="1"/>
  <c r="AF169" i="1" l="1"/>
  <c r="AH168" i="1"/>
  <c r="A168" i="1" s="1"/>
  <c r="AF170" i="1" l="1"/>
  <c r="AH169" i="1"/>
  <c r="A169" i="1" s="1"/>
  <c r="AF171" i="1" l="1"/>
  <c r="AH170" i="1"/>
  <c r="A170" i="1" s="1"/>
  <c r="AF172" i="1" l="1"/>
  <c r="AH171" i="1"/>
  <c r="A171" i="1" s="1"/>
  <c r="AF173" i="1" l="1"/>
  <c r="AH172" i="1"/>
  <c r="A172" i="1" s="1"/>
  <c r="AF174" i="1" l="1"/>
  <c r="AH173" i="1"/>
  <c r="A173" i="1" s="1"/>
  <c r="AF175" i="1" l="1"/>
  <c r="AH174" i="1"/>
  <c r="A174" i="1" s="1"/>
  <c r="AF176" i="1" l="1"/>
  <c r="AH175" i="1"/>
  <c r="A175" i="1" s="1"/>
  <c r="AF177" i="1" l="1"/>
  <c r="AH176" i="1"/>
  <c r="A176" i="1" s="1"/>
  <c r="AF178" i="1" l="1"/>
  <c r="AH177" i="1"/>
  <c r="A177" i="1" s="1"/>
  <c r="AF179" i="1" l="1"/>
  <c r="AH178" i="1"/>
  <c r="A178" i="1" s="1"/>
  <c r="AF180" i="1" l="1"/>
  <c r="AH179" i="1"/>
  <c r="A179" i="1" s="1"/>
  <c r="AF181" i="1" l="1"/>
  <c r="AH180" i="1"/>
  <c r="A180" i="1" s="1"/>
  <c r="AF182" i="1" l="1"/>
  <c r="AH181" i="1"/>
  <c r="A181" i="1" s="1"/>
  <c r="AF183" i="1" l="1"/>
  <c r="AH182" i="1"/>
  <c r="A182" i="1" s="1"/>
  <c r="AF184" i="1" l="1"/>
  <c r="AH183" i="1"/>
  <c r="A183" i="1" s="1"/>
  <c r="AF185" i="1" l="1"/>
  <c r="AH184" i="1"/>
  <c r="A184" i="1" s="1"/>
  <c r="AF186" i="1" l="1"/>
  <c r="AH185" i="1"/>
  <c r="A185" i="1" s="1"/>
  <c r="AF187" i="1" l="1"/>
  <c r="AH186" i="1"/>
  <c r="A186" i="1" s="1"/>
  <c r="AF188" i="1" l="1"/>
  <c r="AH187" i="1"/>
  <c r="A187" i="1" s="1"/>
  <c r="AF189" i="1" l="1"/>
  <c r="AH188" i="1"/>
  <c r="A188" i="1" s="1"/>
  <c r="AF190" i="1" l="1"/>
  <c r="AH189" i="1"/>
  <c r="A189" i="1" s="1"/>
  <c r="AF191" i="1" l="1"/>
  <c r="AH190" i="1"/>
  <c r="A190" i="1" s="1"/>
  <c r="AF192" i="1" l="1"/>
  <c r="AH191" i="1"/>
  <c r="A191" i="1" s="1"/>
  <c r="AF193" i="1" l="1"/>
  <c r="AH192" i="1"/>
  <c r="A192" i="1" s="1"/>
  <c r="AF194" i="1" l="1"/>
  <c r="AH193" i="1"/>
  <c r="A193" i="1" s="1"/>
  <c r="AF195" i="1" l="1"/>
  <c r="AH194" i="1"/>
  <c r="A194" i="1" s="1"/>
  <c r="AF196" i="1" l="1"/>
  <c r="AH195" i="1"/>
  <c r="A195" i="1" s="1"/>
  <c r="AF197" i="1" l="1"/>
  <c r="AH196" i="1"/>
  <c r="A196" i="1" s="1"/>
  <c r="AF198" i="1" l="1"/>
  <c r="AH197" i="1"/>
  <c r="A197" i="1" s="1"/>
  <c r="AF199" i="1" l="1"/>
  <c r="AH198" i="1"/>
  <c r="A198" i="1" s="1"/>
  <c r="AF200" i="1" l="1"/>
  <c r="AH199" i="1"/>
  <c r="A199" i="1" s="1"/>
  <c r="AF201" i="1" l="1"/>
  <c r="AH200" i="1"/>
  <c r="A200" i="1" s="1"/>
  <c r="AF202" i="1" l="1"/>
  <c r="AH201" i="1"/>
  <c r="A201" i="1" s="1"/>
  <c r="AF203" i="1" l="1"/>
  <c r="AH202" i="1"/>
  <c r="A202" i="1" s="1"/>
  <c r="AF204" i="1" l="1"/>
  <c r="AH203" i="1"/>
  <c r="A203" i="1" s="1"/>
  <c r="AF205" i="1" l="1"/>
  <c r="AH204" i="1"/>
  <c r="A204" i="1" s="1"/>
  <c r="AF206" i="1" l="1"/>
  <c r="AH205" i="1"/>
  <c r="A205" i="1" s="1"/>
  <c r="AF207" i="1" l="1"/>
  <c r="AH206" i="1"/>
  <c r="A206" i="1" s="1"/>
  <c r="AF208" i="1" l="1"/>
  <c r="AH207" i="1"/>
  <c r="A207" i="1" s="1"/>
  <c r="AF209" i="1" l="1"/>
  <c r="AH208" i="1"/>
  <c r="A208" i="1" s="1"/>
  <c r="AF210" i="1" l="1"/>
  <c r="AH209" i="1"/>
  <c r="A209" i="1" s="1"/>
  <c r="AF211" i="1" l="1"/>
  <c r="AH210" i="1"/>
  <c r="A210" i="1" s="1"/>
  <c r="AF212" i="1" l="1"/>
  <c r="AH211" i="1"/>
  <c r="A211" i="1" s="1"/>
  <c r="AF213" i="1" l="1"/>
  <c r="AH212" i="1"/>
  <c r="A212" i="1" s="1"/>
  <c r="AF214" i="1" l="1"/>
  <c r="AH213" i="1"/>
  <c r="A213" i="1" s="1"/>
  <c r="AF215" i="1" l="1"/>
  <c r="AH214" i="1"/>
  <c r="A214" i="1" s="1"/>
  <c r="AF216" i="1" l="1"/>
  <c r="AH215" i="1"/>
  <c r="A215" i="1" s="1"/>
  <c r="AF217" i="1" l="1"/>
  <c r="AH216" i="1"/>
  <c r="A216" i="1" s="1"/>
  <c r="AF218" i="1" l="1"/>
  <c r="AH217" i="1"/>
  <c r="A217" i="1" s="1"/>
  <c r="AF219" i="1" l="1"/>
  <c r="AH218" i="1"/>
  <c r="A218" i="1" s="1"/>
  <c r="AF220" i="1" l="1"/>
  <c r="AH219" i="1"/>
  <c r="A219" i="1" s="1"/>
  <c r="AF221" i="1" l="1"/>
  <c r="AH220" i="1"/>
  <c r="A220" i="1" s="1"/>
  <c r="AF222" i="1" l="1"/>
  <c r="AH221" i="1"/>
  <c r="A221" i="1" s="1"/>
  <c r="AF223" i="1" l="1"/>
  <c r="AH222" i="1"/>
  <c r="A222" i="1" s="1"/>
  <c r="AF224" i="1" l="1"/>
  <c r="AH223" i="1"/>
  <c r="A223" i="1" s="1"/>
  <c r="AF225" i="1" l="1"/>
  <c r="AH224" i="1"/>
  <c r="A224" i="1" s="1"/>
  <c r="AF226" i="1" l="1"/>
  <c r="AH225" i="1"/>
  <c r="A225" i="1" s="1"/>
  <c r="AF227" i="1" l="1"/>
  <c r="AH226" i="1"/>
  <c r="A226" i="1" s="1"/>
  <c r="AF228" i="1" l="1"/>
  <c r="AH227" i="1"/>
  <c r="A227" i="1" s="1"/>
  <c r="AF229" i="1" l="1"/>
  <c r="AH228" i="1"/>
  <c r="A228" i="1" s="1"/>
  <c r="AF230" i="1" l="1"/>
  <c r="AH229" i="1"/>
  <c r="A229" i="1" s="1"/>
  <c r="AF231" i="1" l="1"/>
  <c r="AH230" i="1"/>
  <c r="A230" i="1" s="1"/>
  <c r="AF232" i="1" l="1"/>
  <c r="AH231" i="1"/>
  <c r="A231" i="1" s="1"/>
  <c r="AF233" i="1" l="1"/>
  <c r="AH232" i="1"/>
  <c r="A232" i="1" s="1"/>
  <c r="AF234" i="1" l="1"/>
  <c r="AH233" i="1"/>
  <c r="A233" i="1" s="1"/>
  <c r="AF235" i="1" l="1"/>
  <c r="AH234" i="1"/>
  <c r="A234" i="1" s="1"/>
  <c r="AF236" i="1" l="1"/>
  <c r="AH235" i="1"/>
  <c r="A235" i="1" s="1"/>
  <c r="AF237" i="1" l="1"/>
  <c r="AH236" i="1"/>
  <c r="A236" i="1" s="1"/>
  <c r="AF238" i="1" l="1"/>
  <c r="AH237" i="1"/>
  <c r="A237" i="1" s="1"/>
  <c r="AF239" i="1" l="1"/>
  <c r="AH238" i="1"/>
  <c r="A238" i="1" s="1"/>
  <c r="AF240" i="1" l="1"/>
  <c r="AH239" i="1"/>
  <c r="A239" i="1" s="1"/>
  <c r="AF241" i="1" l="1"/>
  <c r="AH240" i="1"/>
  <c r="A240" i="1" s="1"/>
  <c r="AF242" i="1" l="1"/>
  <c r="AH241" i="1"/>
  <c r="A241" i="1" s="1"/>
  <c r="AF243" i="1" l="1"/>
  <c r="AH242" i="1"/>
  <c r="A242" i="1" s="1"/>
  <c r="AF244" i="1" l="1"/>
  <c r="AH243" i="1"/>
  <c r="A243" i="1" s="1"/>
  <c r="AF245" i="1" l="1"/>
  <c r="AH244" i="1"/>
  <c r="A244" i="1" s="1"/>
  <c r="AF246" i="1" l="1"/>
  <c r="AH245" i="1"/>
  <c r="A245" i="1" s="1"/>
  <c r="AF247" i="1" l="1"/>
  <c r="AH246" i="1"/>
  <c r="A246" i="1" s="1"/>
  <c r="AF248" i="1" l="1"/>
  <c r="AH247" i="1"/>
  <c r="A247" i="1" s="1"/>
  <c r="AF249" i="1" l="1"/>
  <c r="AH248" i="1"/>
  <c r="A248" i="1" s="1"/>
  <c r="AF250" i="1" l="1"/>
  <c r="AH249" i="1"/>
  <c r="A249" i="1" s="1"/>
  <c r="AF251" i="1" l="1"/>
  <c r="AH250" i="1"/>
  <c r="A250" i="1" s="1"/>
  <c r="AF252" i="1" l="1"/>
  <c r="AH251" i="1"/>
  <c r="A251" i="1" s="1"/>
  <c r="AF253" i="1" l="1"/>
  <c r="AH252" i="1"/>
  <c r="A252" i="1" s="1"/>
  <c r="AF254" i="1" l="1"/>
  <c r="AH253" i="1"/>
  <c r="A253" i="1" s="1"/>
  <c r="AF255" i="1" l="1"/>
  <c r="AH254" i="1"/>
  <c r="A254" i="1" s="1"/>
  <c r="AF256" i="1" l="1"/>
  <c r="AH255" i="1"/>
  <c r="A255" i="1" s="1"/>
  <c r="AF257" i="1" l="1"/>
  <c r="AH256" i="1"/>
  <c r="A256" i="1" s="1"/>
  <c r="AF258" i="1" l="1"/>
  <c r="AH257" i="1"/>
  <c r="A257" i="1" s="1"/>
  <c r="AF259" i="1" l="1"/>
  <c r="AH258" i="1"/>
  <c r="A258" i="1" s="1"/>
  <c r="AF260" i="1" l="1"/>
  <c r="AH259" i="1"/>
  <c r="A259" i="1" s="1"/>
  <c r="AF261" i="1" l="1"/>
  <c r="AH260" i="1"/>
  <c r="A260" i="1" s="1"/>
  <c r="AF262" i="1" l="1"/>
  <c r="AH261" i="1"/>
  <c r="A261" i="1" s="1"/>
  <c r="AF263" i="1" l="1"/>
  <c r="AH262" i="1"/>
  <c r="A262" i="1" s="1"/>
  <c r="AF264" i="1" l="1"/>
  <c r="AH263" i="1"/>
  <c r="A263" i="1" s="1"/>
  <c r="AF265" i="1" l="1"/>
  <c r="AH264" i="1"/>
  <c r="A264" i="1" s="1"/>
  <c r="AF266" i="1" l="1"/>
  <c r="AH265" i="1"/>
  <c r="A265" i="1" s="1"/>
  <c r="AF267" i="1" l="1"/>
  <c r="AH266" i="1"/>
  <c r="A266" i="1" s="1"/>
  <c r="AF268" i="1" l="1"/>
  <c r="AH267" i="1"/>
  <c r="A267" i="1" s="1"/>
  <c r="AF269" i="1" l="1"/>
  <c r="AH268" i="1"/>
  <c r="A268" i="1" s="1"/>
  <c r="AF270" i="1" l="1"/>
  <c r="AH269" i="1"/>
  <c r="A269" i="1" s="1"/>
  <c r="AF271" i="1" l="1"/>
  <c r="AH270" i="1"/>
  <c r="A270" i="1" s="1"/>
  <c r="AF272" i="1" l="1"/>
  <c r="AH271" i="1"/>
  <c r="A271" i="1" s="1"/>
  <c r="AF273" i="1" l="1"/>
  <c r="AH272" i="1"/>
  <c r="A272" i="1" s="1"/>
  <c r="AF274" i="1" l="1"/>
  <c r="AH273" i="1"/>
  <c r="A273" i="1" s="1"/>
  <c r="AF275" i="1" l="1"/>
  <c r="AH274" i="1"/>
  <c r="A274" i="1" s="1"/>
  <c r="AF276" i="1" l="1"/>
  <c r="AH275" i="1"/>
  <c r="A275" i="1" s="1"/>
  <c r="AF277" i="1" l="1"/>
  <c r="AH276" i="1"/>
  <c r="A276" i="1" s="1"/>
  <c r="AF278" i="1" l="1"/>
  <c r="AH277" i="1"/>
  <c r="A277" i="1" s="1"/>
  <c r="AF279" i="1" l="1"/>
  <c r="AH278" i="1"/>
  <c r="A278" i="1" s="1"/>
  <c r="AF282" i="1" l="1"/>
  <c r="AH279" i="1"/>
  <c r="A279" i="1" s="1"/>
  <c r="AF283" i="1" l="1"/>
  <c r="AH282" i="1"/>
  <c r="A282" i="1" s="1"/>
  <c r="AF284" i="1" l="1"/>
  <c r="AH283" i="1"/>
  <c r="A283" i="1" s="1"/>
  <c r="AF285" i="1" l="1"/>
  <c r="AH284" i="1"/>
  <c r="A284" i="1" s="1"/>
  <c r="AF286" i="1" l="1"/>
  <c r="AH285" i="1"/>
  <c r="A285" i="1" s="1"/>
  <c r="AF287" i="1" l="1"/>
  <c r="AH286" i="1"/>
  <c r="A286" i="1" s="1"/>
  <c r="AF288" i="1" l="1"/>
  <c r="AH287" i="1"/>
  <c r="A287" i="1" s="1"/>
  <c r="AF289" i="1" l="1"/>
  <c r="AH288" i="1"/>
  <c r="A288" i="1" s="1"/>
  <c r="AF290" i="1" l="1"/>
  <c r="AH289" i="1"/>
  <c r="A289" i="1" s="1"/>
  <c r="AF291" i="1" l="1"/>
  <c r="AH290" i="1"/>
  <c r="A290" i="1" s="1"/>
  <c r="AF292" i="1" l="1"/>
  <c r="AH291" i="1"/>
  <c r="A291" i="1" s="1"/>
  <c r="AF293" i="1" l="1"/>
  <c r="AH292" i="1"/>
  <c r="A292" i="1" s="1"/>
  <c r="AF294" i="1" l="1"/>
  <c r="AH293" i="1"/>
  <c r="A293" i="1" s="1"/>
  <c r="AF295" i="1" l="1"/>
  <c r="AH294" i="1"/>
  <c r="A294" i="1" s="1"/>
  <c r="AF296" i="1" l="1"/>
  <c r="AH295" i="1"/>
  <c r="A295" i="1" s="1"/>
  <c r="AF297" i="1" l="1"/>
  <c r="AH296" i="1"/>
  <c r="A296" i="1" s="1"/>
  <c r="AF298" i="1" l="1"/>
  <c r="AH297" i="1"/>
  <c r="A297" i="1" s="1"/>
  <c r="AF300" i="1" l="1"/>
  <c r="AH298" i="1"/>
  <c r="A298" i="1" s="1"/>
  <c r="AF301" i="1" l="1"/>
  <c r="AH300" i="1"/>
  <c r="A300" i="1" s="1"/>
  <c r="AF302" i="1" l="1"/>
  <c r="AH301" i="1"/>
  <c r="A301" i="1" s="1"/>
  <c r="AF303" i="1" l="1"/>
  <c r="AH302" i="1"/>
  <c r="A302" i="1" s="1"/>
  <c r="AF304" i="1" l="1"/>
  <c r="AH303" i="1"/>
  <c r="A303" i="1" s="1"/>
  <c r="AF305" i="1" l="1"/>
  <c r="AH304" i="1"/>
  <c r="A304" i="1" s="1"/>
  <c r="AF306" i="1" l="1"/>
  <c r="AH305" i="1"/>
  <c r="A305" i="1" s="1"/>
  <c r="AF307" i="1" l="1"/>
  <c r="AH306" i="1"/>
  <c r="A306" i="1" s="1"/>
  <c r="AF308" i="1" l="1"/>
  <c r="AH307" i="1"/>
  <c r="A307" i="1" s="1"/>
  <c r="AF309" i="1" l="1"/>
  <c r="AH308" i="1"/>
  <c r="A308" i="1" s="1"/>
  <c r="AF310" i="1" l="1"/>
  <c r="AH309" i="1"/>
  <c r="A309" i="1" s="1"/>
  <c r="AF311" i="1" l="1"/>
  <c r="AH310" i="1"/>
  <c r="A310" i="1" s="1"/>
  <c r="AF312" i="1" l="1"/>
  <c r="AH311" i="1"/>
  <c r="A311" i="1" s="1"/>
  <c r="AF313" i="1" l="1"/>
  <c r="AH312" i="1"/>
  <c r="A312" i="1" s="1"/>
  <c r="AF314" i="1" l="1"/>
  <c r="AH313" i="1"/>
  <c r="A313" i="1" s="1"/>
  <c r="AF315" i="1" l="1"/>
  <c r="AH314" i="1"/>
  <c r="A314" i="1" s="1"/>
  <c r="AF316" i="1" l="1"/>
  <c r="AH315" i="1"/>
  <c r="A315" i="1" s="1"/>
  <c r="AF317" i="1" l="1"/>
  <c r="AH316" i="1"/>
  <c r="A316" i="1" s="1"/>
  <c r="AF318" i="1" l="1"/>
  <c r="AH317" i="1"/>
  <c r="A317" i="1" s="1"/>
  <c r="AF319" i="1" l="1"/>
  <c r="AH318" i="1"/>
  <c r="A318" i="1" s="1"/>
  <c r="AF320" i="1" l="1"/>
  <c r="AH319" i="1"/>
  <c r="A319" i="1" s="1"/>
  <c r="AF321" i="1" l="1"/>
  <c r="AH320" i="1"/>
  <c r="A320" i="1" s="1"/>
  <c r="AF322" i="1" l="1"/>
  <c r="AH321" i="1"/>
  <c r="A321" i="1" s="1"/>
  <c r="AF323" i="1" l="1"/>
  <c r="AH322" i="1"/>
  <c r="A322" i="1" s="1"/>
  <c r="AF324" i="1" l="1"/>
  <c r="AH323" i="1"/>
  <c r="A323" i="1" s="1"/>
  <c r="AF325" i="1" l="1"/>
  <c r="AH324" i="1"/>
  <c r="A324" i="1" s="1"/>
  <c r="AF326" i="1" l="1"/>
  <c r="AH325" i="1"/>
  <c r="A325" i="1" s="1"/>
  <c r="AF327" i="1" l="1"/>
  <c r="AH326" i="1"/>
  <c r="A326" i="1" s="1"/>
  <c r="AF328" i="1" l="1"/>
  <c r="AH327" i="1"/>
  <c r="A327" i="1" s="1"/>
  <c r="AF329" i="1" l="1"/>
  <c r="AH328" i="1"/>
  <c r="A328" i="1" s="1"/>
  <c r="AF330" i="1" l="1"/>
  <c r="AH329" i="1"/>
  <c r="A329" i="1" s="1"/>
  <c r="AF331" i="1" l="1"/>
  <c r="AH330" i="1"/>
  <c r="A330" i="1" s="1"/>
  <c r="AF332" i="1" l="1"/>
  <c r="AH331" i="1"/>
  <c r="A331" i="1" s="1"/>
  <c r="AF333" i="1" l="1"/>
  <c r="AH332" i="1"/>
  <c r="A332" i="1" s="1"/>
  <c r="AF334" i="1" l="1"/>
  <c r="AH333" i="1"/>
  <c r="A333" i="1" s="1"/>
  <c r="AF335" i="1" l="1"/>
  <c r="AH334" i="1"/>
  <c r="A334" i="1" s="1"/>
  <c r="AF336" i="1" l="1"/>
  <c r="AH335" i="1"/>
  <c r="A335" i="1" s="1"/>
  <c r="AF337" i="1" l="1"/>
  <c r="AH336" i="1"/>
  <c r="A336" i="1" s="1"/>
  <c r="AF338" i="1" l="1"/>
  <c r="AH337" i="1"/>
  <c r="A337" i="1" s="1"/>
  <c r="AF340" i="1" l="1"/>
  <c r="AH338" i="1"/>
  <c r="A338" i="1" s="1"/>
  <c r="AF341" i="1" l="1"/>
  <c r="AH340" i="1"/>
  <c r="A340" i="1" s="1"/>
  <c r="AF342" i="1" l="1"/>
  <c r="AH341" i="1"/>
  <c r="A341" i="1" s="1"/>
  <c r="AF343" i="1" l="1"/>
  <c r="AH342" i="1"/>
  <c r="A342" i="1" s="1"/>
  <c r="AF344" i="1" l="1"/>
  <c r="AH343" i="1"/>
  <c r="A343" i="1" s="1"/>
  <c r="AF345" i="1" l="1"/>
  <c r="AH344" i="1"/>
  <c r="A344" i="1" s="1"/>
  <c r="AF346" i="1" l="1"/>
  <c r="AH345" i="1"/>
  <c r="A345" i="1" s="1"/>
  <c r="AF347" i="1" l="1"/>
  <c r="AH346" i="1"/>
  <c r="A346" i="1" s="1"/>
  <c r="AF348" i="1" l="1"/>
  <c r="AH347" i="1"/>
  <c r="A347" i="1" s="1"/>
  <c r="AF349" i="1" l="1"/>
  <c r="AH348" i="1"/>
  <c r="A348" i="1" s="1"/>
  <c r="AF350" i="1" l="1"/>
  <c r="AH349" i="1"/>
  <c r="A349" i="1" s="1"/>
  <c r="AF351" i="1" l="1"/>
  <c r="AH350" i="1"/>
  <c r="A350" i="1" s="1"/>
  <c r="AF352" i="1" l="1"/>
  <c r="AH351" i="1"/>
  <c r="A351" i="1" s="1"/>
  <c r="AF353" i="1" l="1"/>
  <c r="AH352" i="1"/>
  <c r="A352" i="1" s="1"/>
  <c r="AF354" i="1" l="1"/>
  <c r="AH353" i="1"/>
  <c r="A353" i="1" s="1"/>
  <c r="AF355" i="1" l="1"/>
  <c r="AH354" i="1"/>
  <c r="A354" i="1" s="1"/>
  <c r="AF356" i="1" l="1"/>
  <c r="AH355" i="1"/>
  <c r="A355" i="1" s="1"/>
  <c r="AF357" i="1" l="1"/>
  <c r="AH356" i="1"/>
  <c r="A356" i="1" s="1"/>
  <c r="AF358" i="1" l="1"/>
  <c r="AH357" i="1"/>
  <c r="A357" i="1" s="1"/>
  <c r="AF359" i="1" l="1"/>
  <c r="AH358" i="1"/>
  <c r="A358" i="1" s="1"/>
  <c r="AF360" i="1" l="1"/>
  <c r="AH359" i="1"/>
  <c r="A359" i="1" s="1"/>
  <c r="AF361" i="1" l="1"/>
  <c r="AH360" i="1"/>
  <c r="A360" i="1" s="1"/>
  <c r="AF362" i="1" l="1"/>
  <c r="AH361" i="1"/>
  <c r="A361" i="1" s="1"/>
  <c r="AF363" i="1" l="1"/>
  <c r="AH362" i="1"/>
  <c r="A362" i="1" s="1"/>
  <c r="AF364" i="1" l="1"/>
  <c r="AH363" i="1"/>
  <c r="A363" i="1" s="1"/>
  <c r="AF365" i="1" l="1"/>
  <c r="AH364" i="1"/>
  <c r="A364" i="1" s="1"/>
  <c r="AF366" i="1" l="1"/>
  <c r="AH365" i="1"/>
  <c r="A365" i="1" s="1"/>
  <c r="AF367" i="1" l="1"/>
  <c r="AH366" i="1"/>
  <c r="A366" i="1" s="1"/>
  <c r="AF368" i="1" l="1"/>
  <c r="AH367" i="1"/>
  <c r="A367" i="1" s="1"/>
  <c r="AF369" i="1" l="1"/>
  <c r="AH368" i="1"/>
  <c r="A368" i="1" s="1"/>
  <c r="AF370" i="1" l="1"/>
  <c r="AH369" i="1"/>
  <c r="A369" i="1" s="1"/>
  <c r="AF371" i="1" l="1"/>
  <c r="AH370" i="1"/>
  <c r="A370" i="1" s="1"/>
  <c r="AF372" i="1" l="1"/>
  <c r="AH371" i="1"/>
  <c r="A371" i="1" s="1"/>
  <c r="AF373" i="1" l="1"/>
  <c r="AH372" i="1"/>
  <c r="A372" i="1" s="1"/>
  <c r="AF374" i="1" l="1"/>
  <c r="AH373" i="1"/>
  <c r="A373" i="1" s="1"/>
  <c r="AF375" i="1" l="1"/>
  <c r="AH374" i="1"/>
  <c r="A374" i="1" s="1"/>
  <c r="AF376" i="1" l="1"/>
  <c r="AH375" i="1"/>
  <c r="A375" i="1" s="1"/>
  <c r="AF377" i="1" l="1"/>
  <c r="AH376" i="1"/>
  <c r="A376" i="1" s="1"/>
  <c r="AF378" i="1" l="1"/>
  <c r="AH377" i="1"/>
  <c r="A377" i="1" s="1"/>
  <c r="AF379" i="1" l="1"/>
  <c r="AH378" i="1"/>
  <c r="A378" i="1" s="1"/>
  <c r="AF380" i="1" l="1"/>
  <c r="AH379" i="1"/>
  <c r="A379" i="1" s="1"/>
  <c r="AF381" i="1" l="1"/>
  <c r="AH380" i="1"/>
  <c r="A380" i="1" s="1"/>
  <c r="AF382" i="1" l="1"/>
  <c r="AH381" i="1"/>
  <c r="A381" i="1" s="1"/>
  <c r="AF383" i="1" l="1"/>
  <c r="AH382" i="1"/>
  <c r="A382" i="1" s="1"/>
  <c r="AF384" i="1" l="1"/>
  <c r="AH383" i="1"/>
  <c r="A383" i="1" s="1"/>
  <c r="AF385" i="1" l="1"/>
  <c r="AH384" i="1"/>
  <c r="A384" i="1" s="1"/>
  <c r="AF386" i="1" l="1"/>
  <c r="AH385" i="1"/>
  <c r="A385" i="1" s="1"/>
  <c r="AF387" i="1" l="1"/>
  <c r="AH386" i="1"/>
  <c r="A386" i="1" s="1"/>
  <c r="AF388" i="1" l="1"/>
  <c r="AH387" i="1"/>
  <c r="A387" i="1" s="1"/>
  <c r="AF389" i="1" l="1"/>
  <c r="AH388" i="1"/>
  <c r="A388" i="1" s="1"/>
  <c r="AF390" i="1" l="1"/>
  <c r="AH389" i="1"/>
  <c r="A389" i="1" s="1"/>
  <c r="AF391" i="1" l="1"/>
  <c r="AH390" i="1"/>
  <c r="A390" i="1" s="1"/>
  <c r="AF392" i="1" l="1"/>
  <c r="AH391" i="1"/>
  <c r="A391" i="1" s="1"/>
  <c r="AF393" i="1" l="1"/>
  <c r="AH392" i="1"/>
  <c r="A392" i="1" s="1"/>
  <c r="AF394" i="1" l="1"/>
  <c r="AH393" i="1"/>
  <c r="A393" i="1" s="1"/>
  <c r="AF395" i="1" l="1"/>
  <c r="AH394" i="1"/>
  <c r="A394" i="1" s="1"/>
  <c r="AF396" i="1" l="1"/>
  <c r="AH395" i="1"/>
  <c r="A395" i="1" s="1"/>
  <c r="AF397" i="1" l="1"/>
  <c r="AH396" i="1"/>
  <c r="A396" i="1" s="1"/>
  <c r="AF398" i="1" l="1"/>
  <c r="AH397" i="1"/>
  <c r="A397" i="1" s="1"/>
  <c r="AF399" i="1" l="1"/>
  <c r="AH398" i="1"/>
  <c r="A398" i="1" s="1"/>
  <c r="AF400" i="1" l="1"/>
  <c r="AH399" i="1"/>
  <c r="A399" i="1" s="1"/>
  <c r="AF401" i="1" l="1"/>
  <c r="AH400" i="1"/>
  <c r="A400" i="1" s="1"/>
  <c r="AF404" i="1" l="1"/>
  <c r="AH401" i="1"/>
  <c r="A401" i="1" s="1"/>
  <c r="AF406" i="1" l="1"/>
  <c r="AH404" i="1"/>
  <c r="A404" i="1" s="1"/>
  <c r="AF408" i="1" l="1"/>
  <c r="AH406" i="1"/>
  <c r="A406" i="1" s="1"/>
  <c r="AF409" i="1" l="1"/>
  <c r="AH408" i="1"/>
  <c r="A408" i="1" s="1"/>
  <c r="AF410" i="1" l="1"/>
  <c r="AH409" i="1"/>
  <c r="A409" i="1" s="1"/>
  <c r="AF413" i="1" l="1"/>
  <c r="AH410" i="1"/>
  <c r="A410" i="1" s="1"/>
  <c r="AF414" i="1" l="1"/>
  <c r="AH413" i="1"/>
  <c r="A413" i="1" s="1"/>
  <c r="AF415" i="1" l="1"/>
  <c r="AH414" i="1"/>
  <c r="A414" i="1" s="1"/>
  <c r="AF417" i="1" l="1"/>
  <c r="AH415" i="1"/>
  <c r="A415" i="1" s="1"/>
  <c r="AF418" i="1" l="1"/>
  <c r="AH417" i="1"/>
  <c r="A417" i="1" s="1"/>
  <c r="AF419" i="1" l="1"/>
  <c r="AH418" i="1"/>
  <c r="A418" i="1" s="1"/>
  <c r="AF420" i="1" l="1"/>
  <c r="AH419" i="1"/>
  <c r="A419" i="1" s="1"/>
  <c r="AF422" i="1" l="1"/>
  <c r="AH420" i="1"/>
  <c r="A420" i="1" s="1"/>
  <c r="AF423" i="1" l="1"/>
  <c r="AH422" i="1"/>
  <c r="A422" i="1" s="1"/>
  <c r="AF424" i="1" l="1"/>
  <c r="AH423" i="1"/>
  <c r="A423" i="1" s="1"/>
  <c r="AF425" i="1" l="1"/>
  <c r="AH424" i="1"/>
  <c r="A424" i="1" s="1"/>
  <c r="AF426" i="1" l="1"/>
  <c r="AH425" i="1"/>
  <c r="A425" i="1" s="1"/>
  <c r="AF427" i="1" l="1"/>
  <c r="AH426" i="1"/>
  <c r="A426" i="1" s="1"/>
  <c r="AF428" i="1" l="1"/>
  <c r="AH427" i="1"/>
  <c r="A427" i="1" s="1"/>
  <c r="AF429" i="1" l="1"/>
  <c r="AH428" i="1"/>
  <c r="A428" i="1" s="1"/>
  <c r="AF430" i="1" l="1"/>
  <c r="AH429" i="1"/>
  <c r="A429" i="1" s="1"/>
  <c r="AF431" i="1" l="1"/>
  <c r="AH430" i="1"/>
  <c r="A430" i="1" s="1"/>
  <c r="AF432" i="1" l="1"/>
  <c r="AH431" i="1"/>
  <c r="A431" i="1" s="1"/>
  <c r="AF433" i="1" l="1"/>
  <c r="AH432" i="1"/>
  <c r="A432" i="1" s="1"/>
  <c r="AF434" i="1" l="1"/>
  <c r="AH433" i="1"/>
  <c r="A433" i="1" s="1"/>
  <c r="AF435" i="1" l="1"/>
  <c r="AH434" i="1"/>
  <c r="A434" i="1" s="1"/>
  <c r="AF436" i="1" l="1"/>
  <c r="AH435" i="1"/>
  <c r="A435" i="1" s="1"/>
  <c r="AF439" i="1" l="1"/>
  <c r="AH436" i="1"/>
  <c r="A436" i="1" s="1"/>
  <c r="AF440" i="1" l="1"/>
  <c r="AH439" i="1"/>
  <c r="A439" i="1" s="1"/>
  <c r="AF441" i="1" l="1"/>
  <c r="AH440" i="1"/>
  <c r="A440" i="1" s="1"/>
  <c r="AF442" i="1" l="1"/>
  <c r="AH441" i="1"/>
  <c r="A441" i="1" s="1"/>
  <c r="AF443" i="1" l="1"/>
  <c r="AH442" i="1"/>
  <c r="A442" i="1" s="1"/>
  <c r="AF445" i="1" l="1"/>
  <c r="AH443" i="1"/>
  <c r="A443" i="1" s="1"/>
  <c r="AF446" i="1" l="1"/>
  <c r="AH445" i="1"/>
  <c r="A445" i="1" s="1"/>
  <c r="AF447" i="1" l="1"/>
  <c r="AH446" i="1"/>
  <c r="A446" i="1" s="1"/>
  <c r="AF448" i="1" l="1"/>
  <c r="AH447" i="1"/>
  <c r="A447" i="1" s="1"/>
  <c r="AF449" i="1" l="1"/>
  <c r="AH448" i="1"/>
  <c r="A448" i="1" s="1"/>
  <c r="AF451" i="1" l="1"/>
  <c r="AH449" i="1"/>
  <c r="A449" i="1" s="1"/>
  <c r="AF452" i="1" l="1"/>
  <c r="AH451" i="1"/>
  <c r="A451" i="1" s="1"/>
  <c r="AF453" i="1" l="1"/>
  <c r="AH452" i="1"/>
  <c r="A452" i="1" s="1"/>
  <c r="AF454" i="1" l="1"/>
  <c r="AH453" i="1"/>
  <c r="A453" i="1" s="1"/>
  <c r="AF455" i="1" l="1"/>
  <c r="AH454" i="1"/>
  <c r="A454" i="1" s="1"/>
  <c r="AF456" i="1" l="1"/>
  <c r="AH455" i="1"/>
  <c r="A455" i="1" s="1"/>
  <c r="AF457" i="1" l="1"/>
  <c r="AH456" i="1"/>
  <c r="A456" i="1" s="1"/>
  <c r="AF458" i="1" l="1"/>
  <c r="AH457" i="1"/>
  <c r="A457" i="1" s="1"/>
  <c r="AF459" i="1" l="1"/>
  <c r="AH458" i="1"/>
  <c r="A458" i="1" s="1"/>
  <c r="AF460" i="1" l="1"/>
  <c r="AH459" i="1"/>
  <c r="A459" i="1" s="1"/>
  <c r="AF461" i="1" l="1"/>
  <c r="AH460" i="1"/>
  <c r="A460" i="1" s="1"/>
  <c r="AF462" i="1" l="1"/>
  <c r="AH461" i="1"/>
  <c r="A461" i="1" s="1"/>
  <c r="AF463" i="1" l="1"/>
  <c r="AH462" i="1"/>
  <c r="A462" i="1" s="1"/>
  <c r="AF464" i="1" l="1"/>
  <c r="AH463" i="1"/>
  <c r="A463" i="1" s="1"/>
  <c r="AF467" i="1" l="1"/>
  <c r="AH464" i="1"/>
  <c r="A464" i="1" s="1"/>
  <c r="AF468" i="1" l="1"/>
  <c r="AH467" i="1"/>
  <c r="A467" i="1" s="1"/>
  <c r="AF469" i="1" l="1"/>
  <c r="AH468" i="1"/>
  <c r="A468" i="1" s="1"/>
  <c r="AF470" i="1" l="1"/>
  <c r="AH469" i="1"/>
  <c r="A469" i="1" s="1"/>
  <c r="AF471" i="1" l="1"/>
  <c r="AH470" i="1"/>
  <c r="A470" i="1" s="1"/>
  <c r="AF473" i="1" l="1"/>
  <c r="AH471" i="1"/>
  <c r="A471" i="1" s="1"/>
  <c r="AF474" i="1" l="1"/>
  <c r="AH473" i="1"/>
  <c r="A473" i="1" s="1"/>
  <c r="AF475" i="1" l="1"/>
  <c r="AH474" i="1"/>
  <c r="A474" i="1" s="1"/>
  <c r="AF476" i="1" l="1"/>
  <c r="AH475" i="1"/>
  <c r="A475" i="1" s="1"/>
  <c r="AF477" i="1" l="1"/>
  <c r="AH476" i="1"/>
  <c r="A476" i="1" s="1"/>
  <c r="AF478" i="1" l="1"/>
  <c r="AH477" i="1"/>
  <c r="A477" i="1" s="1"/>
  <c r="AF479" i="1" l="1"/>
  <c r="AH478" i="1"/>
  <c r="A478" i="1" s="1"/>
  <c r="AF480" i="1" l="1"/>
  <c r="AH479" i="1"/>
  <c r="A479" i="1" s="1"/>
  <c r="AF481" i="1" l="1"/>
  <c r="AH480" i="1"/>
  <c r="A480" i="1" s="1"/>
  <c r="AF482" i="1" l="1"/>
  <c r="AH481" i="1"/>
  <c r="A481" i="1" s="1"/>
  <c r="AF483" i="1" l="1"/>
  <c r="AH482" i="1"/>
  <c r="A482" i="1" s="1"/>
  <c r="AF485" i="1" l="1"/>
  <c r="AH483" i="1"/>
  <c r="A483" i="1" s="1"/>
  <c r="AF486" i="1" l="1"/>
  <c r="AH485" i="1"/>
  <c r="A485" i="1" s="1"/>
  <c r="AF487" i="1" l="1"/>
  <c r="AH486" i="1"/>
  <c r="A486" i="1" s="1"/>
  <c r="AF488" i="1" l="1"/>
  <c r="AH487" i="1"/>
  <c r="A487" i="1" s="1"/>
  <c r="AF489" i="1" l="1"/>
  <c r="AH488" i="1"/>
  <c r="A488" i="1" s="1"/>
  <c r="AF490" i="1" l="1"/>
  <c r="AH489" i="1"/>
  <c r="A489" i="1" s="1"/>
  <c r="AF491" i="1" l="1"/>
  <c r="AH490" i="1"/>
  <c r="A490" i="1" s="1"/>
  <c r="AH491" i="1" l="1"/>
  <c r="A491" i="1" s="1"/>
  <c r="AF492" i="1"/>
  <c r="AH492" i="1" l="1"/>
  <c r="A492" i="1" s="1"/>
  <c r="AF493" i="1"/>
  <c r="AH493" i="1" l="1"/>
  <c r="A493" i="1" s="1"/>
  <c r="AF496" i="1"/>
  <c r="AF497" i="1" l="1"/>
  <c r="AH496" i="1"/>
  <c r="A496" i="1" s="1"/>
  <c r="AF498" i="1" l="1"/>
  <c r="AH497" i="1"/>
  <c r="A497" i="1" s="1"/>
  <c r="AF499" i="1" l="1"/>
  <c r="AH498" i="1"/>
  <c r="A498" i="1" s="1"/>
  <c r="AF501" i="1" l="1"/>
  <c r="AH499" i="1"/>
  <c r="A499" i="1" s="1"/>
  <c r="AF502" i="1" l="1"/>
  <c r="AH501" i="1"/>
  <c r="A501" i="1" s="1"/>
  <c r="AF503" i="1" l="1"/>
  <c r="AH502" i="1"/>
  <c r="A502" i="1" s="1"/>
  <c r="AF504" i="1" l="1"/>
  <c r="AH503" i="1"/>
  <c r="A503" i="1" s="1"/>
  <c r="AF505" i="1" l="1"/>
  <c r="AH504" i="1"/>
  <c r="A504" i="1" s="1"/>
  <c r="AF506" i="1" l="1"/>
  <c r="AH505" i="1"/>
  <c r="A505" i="1" s="1"/>
  <c r="AF507" i="1" l="1"/>
  <c r="AH506" i="1"/>
  <c r="A506" i="1" s="1"/>
  <c r="AF508" i="1" l="1"/>
  <c r="AH507" i="1"/>
  <c r="A507" i="1" s="1"/>
  <c r="AF509" i="1" l="1"/>
  <c r="AH508" i="1"/>
  <c r="A508" i="1" s="1"/>
  <c r="AF510" i="1" l="1"/>
  <c r="AH509" i="1"/>
  <c r="A509" i="1" s="1"/>
  <c r="AF511" i="1" l="1"/>
  <c r="AH510" i="1"/>
  <c r="A510" i="1" s="1"/>
  <c r="AF513" i="1" l="1"/>
  <c r="AH511" i="1"/>
  <c r="A511" i="1" s="1"/>
  <c r="AF514" i="1" l="1"/>
  <c r="AH513" i="1"/>
  <c r="A513" i="1" s="1"/>
  <c r="AF515" i="1" l="1"/>
  <c r="AH514" i="1"/>
  <c r="A514" i="1" s="1"/>
  <c r="AF516" i="1" l="1"/>
  <c r="AH515" i="1"/>
  <c r="A515" i="1" s="1"/>
  <c r="AF517" i="1" l="1"/>
  <c r="AH516" i="1"/>
  <c r="A516" i="1" s="1"/>
  <c r="AF518" i="1" l="1"/>
  <c r="AH517" i="1"/>
  <c r="A517" i="1" s="1"/>
  <c r="AF519" i="1" l="1"/>
  <c r="AH518" i="1"/>
  <c r="A518" i="1" s="1"/>
  <c r="AF520" i="1" l="1"/>
  <c r="AH519" i="1"/>
  <c r="A519" i="1" s="1"/>
  <c r="AF521" i="1" l="1"/>
  <c r="AH520" i="1"/>
  <c r="A520" i="1" s="1"/>
  <c r="AF522" i="1" l="1"/>
  <c r="AH521" i="1"/>
  <c r="A521" i="1" s="1"/>
  <c r="AF523" i="1" l="1"/>
  <c r="AH522" i="1"/>
  <c r="A522" i="1" s="1"/>
  <c r="AF524" i="1" l="1"/>
  <c r="AH523" i="1"/>
  <c r="A523" i="1" s="1"/>
  <c r="AF525" i="1" l="1"/>
  <c r="AH524" i="1"/>
  <c r="A524" i="1" s="1"/>
  <c r="AF526" i="1" l="1"/>
  <c r="AH525" i="1"/>
  <c r="A525" i="1" s="1"/>
  <c r="AF527" i="1" l="1"/>
  <c r="AH526" i="1"/>
  <c r="A526" i="1" s="1"/>
  <c r="AF528" i="1" l="1"/>
  <c r="AH527" i="1"/>
  <c r="A527" i="1" s="1"/>
  <c r="AF529" i="1" l="1"/>
  <c r="AH528" i="1"/>
  <c r="A528" i="1" s="1"/>
  <c r="AF530" i="1" l="1"/>
  <c r="AH529" i="1"/>
  <c r="A529" i="1" s="1"/>
  <c r="AF531" i="1" l="1"/>
  <c r="AH530" i="1"/>
  <c r="A530" i="1" s="1"/>
  <c r="AF532" i="1" l="1"/>
  <c r="AH531" i="1"/>
  <c r="A531" i="1" s="1"/>
  <c r="AH532" i="1" l="1"/>
  <c r="A532" i="1" s="1"/>
  <c r="AF535" i="1"/>
  <c r="AF537" i="1" l="1"/>
  <c r="AH535" i="1"/>
  <c r="A535" i="1" s="1"/>
  <c r="AF539" i="1" l="1"/>
  <c r="AH537" i="1"/>
  <c r="A537" i="1" s="1"/>
  <c r="AF540" i="1" l="1"/>
  <c r="AH539" i="1"/>
  <c r="A539" i="1" s="1"/>
  <c r="AF541" i="1" l="1"/>
  <c r="AH540" i="1"/>
  <c r="A540" i="1" s="1"/>
  <c r="AF542" i="1" l="1"/>
  <c r="AH541" i="1"/>
  <c r="A541" i="1" s="1"/>
  <c r="AF545" i="1" l="1"/>
  <c r="AH542" i="1"/>
  <c r="A542" i="1" s="1"/>
  <c r="AF547" i="1" l="1"/>
  <c r="AH545" i="1"/>
  <c r="A545" i="1" s="1"/>
  <c r="AF548" i="1" l="1"/>
  <c r="AH547" i="1"/>
  <c r="A547" i="1" s="1"/>
  <c r="AF550" i="1" l="1"/>
  <c r="AH548" i="1"/>
  <c r="A548" i="1" s="1"/>
  <c r="AF551" i="1" l="1"/>
  <c r="AH550" i="1"/>
  <c r="A550" i="1" s="1"/>
  <c r="AF552" i="1" l="1"/>
  <c r="AH551" i="1"/>
  <c r="A551" i="1" s="1"/>
  <c r="AF553" i="1" l="1"/>
  <c r="AH552" i="1"/>
  <c r="A552" i="1" s="1"/>
  <c r="AF554" i="1" l="1"/>
  <c r="AH553" i="1"/>
  <c r="A553" i="1" s="1"/>
  <c r="AF555" i="1" l="1"/>
  <c r="AH554" i="1"/>
  <c r="A554" i="1" s="1"/>
  <c r="AF558" i="1" l="1"/>
  <c r="AH555" i="1"/>
  <c r="A555" i="1" s="1"/>
  <c r="AF559" i="1" l="1"/>
  <c r="AH558" i="1"/>
  <c r="A558" i="1" s="1"/>
  <c r="AF560" i="1" l="1"/>
  <c r="AH559" i="1"/>
  <c r="A559" i="1" s="1"/>
  <c r="AF561" i="1" l="1"/>
  <c r="AH560" i="1"/>
  <c r="A560" i="1" s="1"/>
  <c r="AF562" i="1" l="1"/>
  <c r="AH561" i="1"/>
  <c r="A561" i="1" s="1"/>
  <c r="AF563" i="1" l="1"/>
  <c r="AH562" i="1"/>
  <c r="A562" i="1" s="1"/>
  <c r="AF564" i="1" l="1"/>
  <c r="AH563" i="1"/>
  <c r="A563" i="1" s="1"/>
  <c r="AF565" i="1" l="1"/>
  <c r="AH564" i="1"/>
  <c r="A564" i="1" s="1"/>
  <c r="AF566" i="1" l="1"/>
  <c r="AH565" i="1"/>
  <c r="A565" i="1" s="1"/>
  <c r="AF567" i="1" l="1"/>
  <c r="AH566" i="1"/>
  <c r="A566" i="1" s="1"/>
  <c r="AF568" i="1" l="1"/>
  <c r="AH567" i="1"/>
  <c r="A567" i="1" s="1"/>
  <c r="AF569" i="1" l="1"/>
  <c r="AH568" i="1"/>
  <c r="A568" i="1" s="1"/>
  <c r="AF570" i="1" l="1"/>
  <c r="AH569" i="1"/>
  <c r="A569" i="1" s="1"/>
  <c r="AF571" i="1" l="1"/>
  <c r="AH570" i="1"/>
  <c r="A570" i="1" s="1"/>
  <c r="AF572" i="1" l="1"/>
  <c r="AH571" i="1"/>
  <c r="A571" i="1" s="1"/>
  <c r="AF573" i="1" l="1"/>
  <c r="AH572" i="1"/>
  <c r="A572" i="1" s="1"/>
  <c r="AF574" i="1" l="1"/>
  <c r="AH573" i="1"/>
  <c r="A573" i="1" s="1"/>
  <c r="AF575" i="1" l="1"/>
  <c r="AH574" i="1"/>
  <c r="A574" i="1" s="1"/>
  <c r="AF576" i="1" l="1"/>
  <c r="AH575" i="1"/>
  <c r="A575" i="1" s="1"/>
  <c r="AF577" i="1" l="1"/>
  <c r="AH576" i="1"/>
  <c r="A576" i="1" s="1"/>
  <c r="AF578" i="1" l="1"/>
  <c r="AH577" i="1"/>
  <c r="A577" i="1" s="1"/>
  <c r="AF579" i="1" l="1"/>
  <c r="AH578" i="1"/>
  <c r="A578" i="1" s="1"/>
  <c r="AF580" i="1" l="1"/>
  <c r="AH579" i="1"/>
  <c r="A579" i="1" s="1"/>
  <c r="AF581" i="1" l="1"/>
  <c r="AH580" i="1"/>
  <c r="A580" i="1" s="1"/>
  <c r="AF583" i="1" l="1"/>
  <c r="AH581" i="1"/>
  <c r="A581" i="1" s="1"/>
  <c r="AF584" i="1" l="1"/>
  <c r="AH583" i="1"/>
  <c r="A583" i="1" s="1"/>
  <c r="AF585" i="1" l="1"/>
  <c r="AH584" i="1"/>
  <c r="A584" i="1" s="1"/>
  <c r="AF586" i="1" l="1"/>
  <c r="AH585" i="1"/>
  <c r="A585" i="1" s="1"/>
  <c r="AF587" i="1" l="1"/>
  <c r="AH586" i="1"/>
  <c r="A586" i="1" s="1"/>
  <c r="AF588" i="1" l="1"/>
  <c r="AH587" i="1"/>
  <c r="A587" i="1" s="1"/>
  <c r="AF589" i="1" l="1"/>
  <c r="AH588" i="1"/>
  <c r="A588" i="1" s="1"/>
  <c r="AF590" i="1" l="1"/>
  <c r="AH589" i="1"/>
  <c r="A589" i="1" s="1"/>
  <c r="AF591" i="1" l="1"/>
  <c r="AH590" i="1"/>
  <c r="A590" i="1" s="1"/>
  <c r="AF592" i="1" l="1"/>
  <c r="AH591" i="1"/>
  <c r="A591" i="1" s="1"/>
  <c r="AF593" i="1" l="1"/>
  <c r="AH592" i="1"/>
  <c r="A592" i="1" s="1"/>
  <c r="AF594" i="1" l="1"/>
  <c r="AH593" i="1"/>
  <c r="A593" i="1" s="1"/>
  <c r="AF595" i="1" l="1"/>
  <c r="AH594" i="1"/>
  <c r="A594" i="1" s="1"/>
  <c r="AF596" i="1" l="1"/>
  <c r="AH595" i="1"/>
  <c r="A595" i="1" s="1"/>
  <c r="AF597" i="1" l="1"/>
  <c r="AH596" i="1"/>
  <c r="A596" i="1" s="1"/>
  <c r="AF598" i="1" l="1"/>
  <c r="AH597" i="1"/>
  <c r="A597" i="1" s="1"/>
  <c r="AF599" i="1" l="1"/>
  <c r="AH598" i="1"/>
  <c r="A598" i="1" s="1"/>
  <c r="AF600" i="1" l="1"/>
  <c r="AH599" i="1"/>
  <c r="A599" i="1" s="1"/>
  <c r="AF601" i="1" l="1"/>
  <c r="AH600" i="1"/>
  <c r="A600" i="1" s="1"/>
  <c r="AF602" i="1" l="1"/>
  <c r="AH601" i="1"/>
  <c r="A601" i="1" s="1"/>
  <c r="AF603" i="1" l="1"/>
  <c r="AH602" i="1"/>
  <c r="A602" i="1" s="1"/>
  <c r="AF604" i="1" l="1"/>
  <c r="AH603" i="1"/>
  <c r="A603" i="1" s="1"/>
  <c r="AF605" i="1" l="1"/>
  <c r="AH604" i="1"/>
  <c r="A604" i="1" s="1"/>
  <c r="AF606" i="1" l="1"/>
  <c r="AH605" i="1"/>
  <c r="A605" i="1" s="1"/>
  <c r="AF607" i="1" l="1"/>
  <c r="AH606" i="1"/>
  <c r="A606" i="1" s="1"/>
  <c r="AF608" i="1" l="1"/>
  <c r="AH607" i="1"/>
  <c r="A607" i="1" s="1"/>
  <c r="AF609" i="1" l="1"/>
  <c r="AH608" i="1"/>
  <c r="A608" i="1" s="1"/>
  <c r="AF610" i="1" l="1"/>
  <c r="AH609" i="1"/>
  <c r="A609" i="1" s="1"/>
  <c r="AF611" i="1" l="1"/>
  <c r="AH610" i="1"/>
  <c r="A610" i="1" s="1"/>
  <c r="AF612" i="1" l="1"/>
  <c r="AH611" i="1"/>
  <c r="A611" i="1" s="1"/>
  <c r="AF613" i="1" l="1"/>
  <c r="AH612" i="1"/>
  <c r="A612" i="1" s="1"/>
  <c r="AF614" i="1" l="1"/>
  <c r="AH613" i="1"/>
  <c r="A613" i="1" s="1"/>
  <c r="AF615" i="1" l="1"/>
  <c r="AH614" i="1"/>
  <c r="A614" i="1" s="1"/>
  <c r="AF616" i="1" l="1"/>
  <c r="AH615" i="1"/>
  <c r="A615" i="1" s="1"/>
  <c r="AF617" i="1" l="1"/>
  <c r="AH616" i="1"/>
  <c r="A616" i="1" s="1"/>
  <c r="AF618" i="1" l="1"/>
  <c r="AH617" i="1"/>
  <c r="A617" i="1" s="1"/>
  <c r="AF619" i="1" l="1"/>
  <c r="AH618" i="1"/>
  <c r="A618" i="1" s="1"/>
  <c r="AF620" i="1" l="1"/>
  <c r="AH619" i="1"/>
  <c r="A619" i="1" s="1"/>
  <c r="AF621" i="1" l="1"/>
  <c r="AH620" i="1"/>
  <c r="A620" i="1" s="1"/>
  <c r="AF622" i="1" l="1"/>
  <c r="AH621" i="1"/>
  <c r="A621" i="1" s="1"/>
  <c r="AF623" i="1" l="1"/>
  <c r="AH622" i="1"/>
  <c r="A622" i="1" s="1"/>
  <c r="AF624" i="1" l="1"/>
  <c r="AH623" i="1"/>
  <c r="A623" i="1" s="1"/>
  <c r="AF625" i="1" l="1"/>
  <c r="AH624" i="1"/>
  <c r="A624" i="1" s="1"/>
  <c r="AF626" i="1" l="1"/>
  <c r="AH625" i="1"/>
  <c r="A625" i="1" s="1"/>
  <c r="AF627" i="1" l="1"/>
  <c r="AH626" i="1"/>
  <c r="A626" i="1" s="1"/>
  <c r="AF628" i="1" l="1"/>
  <c r="AH627" i="1"/>
  <c r="A627" i="1" s="1"/>
  <c r="AF629" i="1" l="1"/>
  <c r="AH628" i="1"/>
  <c r="A628" i="1" s="1"/>
  <c r="AF630" i="1" l="1"/>
  <c r="AH629" i="1"/>
  <c r="A629" i="1" s="1"/>
  <c r="AF632" i="1" l="1"/>
  <c r="AH630" i="1"/>
  <c r="A630" i="1" s="1"/>
  <c r="AF633" i="1" l="1"/>
  <c r="AH632" i="1"/>
  <c r="A632" i="1" s="1"/>
  <c r="AF634" i="1" l="1"/>
  <c r="AH633" i="1"/>
  <c r="A633" i="1" s="1"/>
  <c r="AF635" i="1" l="1"/>
  <c r="AH634" i="1"/>
  <c r="A634" i="1" s="1"/>
  <c r="AF636" i="1" l="1"/>
  <c r="AH635" i="1"/>
  <c r="A635" i="1" s="1"/>
  <c r="AF637" i="1" l="1"/>
  <c r="AH636" i="1"/>
  <c r="A636" i="1" s="1"/>
  <c r="AF638" i="1" l="1"/>
  <c r="AH637" i="1"/>
  <c r="A637" i="1" s="1"/>
  <c r="AF639" i="1" l="1"/>
  <c r="AH638" i="1"/>
  <c r="A638" i="1" s="1"/>
  <c r="AF640" i="1" l="1"/>
  <c r="AH639" i="1"/>
  <c r="A639" i="1" s="1"/>
  <c r="AF641" i="1" l="1"/>
  <c r="AH640" i="1"/>
  <c r="A640" i="1" s="1"/>
  <c r="AF642" i="1" l="1"/>
  <c r="AH641" i="1"/>
  <c r="A641" i="1" s="1"/>
  <c r="AF643" i="1" l="1"/>
  <c r="AH642" i="1"/>
  <c r="A642" i="1" s="1"/>
  <c r="AF644" i="1" l="1"/>
  <c r="AH643" i="1"/>
  <c r="A643" i="1" s="1"/>
  <c r="AF645" i="1" l="1"/>
  <c r="AH644" i="1"/>
  <c r="A644" i="1" s="1"/>
  <c r="AF646" i="1" l="1"/>
  <c r="AH645" i="1"/>
  <c r="A645" i="1" s="1"/>
  <c r="AF647" i="1" l="1"/>
  <c r="AH646" i="1"/>
  <c r="A646" i="1" s="1"/>
  <c r="AF648" i="1" l="1"/>
  <c r="AH647" i="1"/>
  <c r="A647" i="1" s="1"/>
  <c r="AF649" i="1" l="1"/>
  <c r="AH648" i="1"/>
  <c r="A648" i="1" s="1"/>
  <c r="AF650" i="1" l="1"/>
  <c r="AH649" i="1"/>
  <c r="A649" i="1" s="1"/>
  <c r="AF651" i="1" l="1"/>
  <c r="AH650" i="1"/>
  <c r="A650" i="1" s="1"/>
  <c r="AF652" i="1" l="1"/>
  <c r="AH651" i="1"/>
  <c r="A651" i="1" s="1"/>
  <c r="AF653" i="1" l="1"/>
  <c r="AH652" i="1"/>
  <c r="A652" i="1" s="1"/>
  <c r="AF654" i="1" l="1"/>
  <c r="AH653" i="1"/>
  <c r="A653" i="1" s="1"/>
  <c r="AF655" i="1" l="1"/>
  <c r="AH654" i="1"/>
  <c r="A654" i="1" s="1"/>
  <c r="AF656" i="1" l="1"/>
  <c r="AH655" i="1"/>
  <c r="A655" i="1" s="1"/>
  <c r="AF657" i="1" l="1"/>
  <c r="AH656" i="1"/>
  <c r="A656" i="1" s="1"/>
  <c r="AF658" i="1" l="1"/>
  <c r="AH657" i="1"/>
  <c r="A657" i="1" s="1"/>
  <c r="AF659" i="1" l="1"/>
  <c r="AH658" i="1"/>
  <c r="A658" i="1" s="1"/>
  <c r="AF660" i="1" l="1"/>
  <c r="AH659" i="1"/>
  <c r="A659" i="1" s="1"/>
  <c r="AF661" i="1" l="1"/>
  <c r="AH660" i="1"/>
  <c r="A660" i="1" s="1"/>
  <c r="AF662" i="1" l="1"/>
  <c r="AH661" i="1"/>
  <c r="A661" i="1" s="1"/>
  <c r="AF663" i="1" l="1"/>
  <c r="AH662" i="1"/>
  <c r="A662" i="1" s="1"/>
  <c r="AF664" i="1" l="1"/>
  <c r="AH663" i="1"/>
  <c r="A663" i="1" s="1"/>
  <c r="AF665" i="1" l="1"/>
  <c r="AH664" i="1"/>
  <c r="A664" i="1" s="1"/>
  <c r="AF666" i="1" l="1"/>
  <c r="AH665" i="1"/>
  <c r="A665" i="1" s="1"/>
  <c r="AF667" i="1" l="1"/>
  <c r="AH666" i="1"/>
  <c r="A666" i="1" s="1"/>
  <c r="AF668" i="1" l="1"/>
  <c r="AH667" i="1"/>
  <c r="A667" i="1" s="1"/>
  <c r="AF669" i="1" l="1"/>
  <c r="AH668" i="1"/>
  <c r="A668" i="1" s="1"/>
  <c r="AF670" i="1" l="1"/>
  <c r="AH669" i="1"/>
  <c r="A669" i="1" s="1"/>
  <c r="AF671" i="1" l="1"/>
  <c r="AH670" i="1"/>
  <c r="A670" i="1" s="1"/>
  <c r="AF672" i="1" l="1"/>
  <c r="AH671" i="1"/>
  <c r="A671" i="1" s="1"/>
  <c r="AF673" i="1" l="1"/>
  <c r="AH672" i="1"/>
  <c r="A672" i="1" s="1"/>
  <c r="AF674" i="1" l="1"/>
  <c r="AH673" i="1"/>
  <c r="A673" i="1" s="1"/>
  <c r="AF675" i="1" l="1"/>
  <c r="AH674" i="1"/>
  <c r="A674" i="1" s="1"/>
  <c r="AF676" i="1" l="1"/>
  <c r="AH675" i="1"/>
  <c r="A675" i="1" s="1"/>
  <c r="AF677" i="1" l="1"/>
  <c r="AH676" i="1"/>
  <c r="A676" i="1" s="1"/>
  <c r="AF678" i="1" l="1"/>
  <c r="AH677" i="1"/>
  <c r="A677" i="1" s="1"/>
  <c r="AF679" i="1" l="1"/>
  <c r="AH678" i="1"/>
  <c r="A678" i="1" s="1"/>
  <c r="AF680" i="1" l="1"/>
  <c r="AH679" i="1"/>
  <c r="A679" i="1" s="1"/>
  <c r="AF681" i="1" l="1"/>
  <c r="AH680" i="1"/>
  <c r="A680" i="1" s="1"/>
  <c r="AF682" i="1" l="1"/>
  <c r="AH681" i="1"/>
  <c r="A681" i="1" s="1"/>
  <c r="AF683" i="1" l="1"/>
  <c r="AH682" i="1"/>
  <c r="A682" i="1" s="1"/>
  <c r="AF684" i="1" l="1"/>
  <c r="AH683" i="1"/>
  <c r="A683" i="1" s="1"/>
  <c r="AF685" i="1" l="1"/>
  <c r="AH684" i="1"/>
  <c r="A684" i="1" s="1"/>
  <c r="AF686" i="1" l="1"/>
  <c r="AH685" i="1"/>
  <c r="A685" i="1" s="1"/>
  <c r="AF687" i="1" l="1"/>
  <c r="AH686" i="1"/>
  <c r="A686" i="1" s="1"/>
  <c r="AF688" i="1" l="1"/>
  <c r="AH687" i="1"/>
  <c r="A687" i="1" s="1"/>
  <c r="AF689" i="1" l="1"/>
  <c r="AH688" i="1"/>
  <c r="A688" i="1" s="1"/>
  <c r="AF690" i="1" l="1"/>
  <c r="AH689" i="1"/>
  <c r="A689" i="1" s="1"/>
  <c r="AF691" i="1" l="1"/>
  <c r="AH690" i="1"/>
  <c r="A690" i="1" s="1"/>
  <c r="AF692" i="1" l="1"/>
  <c r="AH691" i="1"/>
  <c r="A691" i="1" s="1"/>
  <c r="AF693" i="1" l="1"/>
  <c r="AH692" i="1"/>
  <c r="A692" i="1" s="1"/>
  <c r="AF694" i="1" l="1"/>
  <c r="AH693" i="1"/>
  <c r="A693" i="1" s="1"/>
  <c r="AF695" i="1" l="1"/>
  <c r="AH694" i="1"/>
  <c r="A694" i="1" s="1"/>
  <c r="AF696" i="1" l="1"/>
  <c r="AH695" i="1"/>
  <c r="A695" i="1" s="1"/>
  <c r="AF697" i="1" l="1"/>
  <c r="AH696" i="1"/>
  <c r="A696" i="1" s="1"/>
  <c r="AF698" i="1" l="1"/>
  <c r="AH697" i="1"/>
  <c r="A697" i="1" s="1"/>
  <c r="AF699" i="1" l="1"/>
  <c r="AH698" i="1"/>
  <c r="A698" i="1" s="1"/>
  <c r="AF700" i="1" l="1"/>
  <c r="AH699" i="1"/>
  <c r="A699" i="1" s="1"/>
  <c r="AF701" i="1" l="1"/>
  <c r="AH700" i="1"/>
  <c r="A700" i="1" s="1"/>
  <c r="AF702" i="1" l="1"/>
  <c r="AH701" i="1"/>
  <c r="A701" i="1" s="1"/>
  <c r="AF703" i="1" l="1"/>
  <c r="AH702" i="1"/>
  <c r="A702" i="1" s="1"/>
  <c r="AF706" i="1" l="1"/>
  <c r="AH703" i="1"/>
  <c r="A703" i="1" s="1"/>
  <c r="AF707" i="1" l="1"/>
  <c r="AH706" i="1"/>
  <c r="A706" i="1" s="1"/>
  <c r="AF708" i="1" l="1"/>
  <c r="AH707" i="1"/>
  <c r="A707" i="1" s="1"/>
  <c r="AF709" i="1" l="1"/>
  <c r="AH708" i="1"/>
  <c r="A708" i="1" s="1"/>
  <c r="AF710" i="1" l="1"/>
  <c r="AH709" i="1"/>
  <c r="A709" i="1" s="1"/>
  <c r="AF711" i="1" l="1"/>
  <c r="AH710" i="1"/>
  <c r="A710" i="1" s="1"/>
  <c r="AF712" i="1" l="1"/>
  <c r="AH711" i="1"/>
  <c r="A711" i="1" s="1"/>
  <c r="AF714" i="1" l="1"/>
  <c r="AH712" i="1"/>
  <c r="A712" i="1" s="1"/>
  <c r="AF715" i="1" l="1"/>
  <c r="AH714" i="1"/>
  <c r="A714" i="1" s="1"/>
  <c r="AF716" i="1" l="1"/>
  <c r="AH715" i="1"/>
  <c r="A715" i="1" s="1"/>
  <c r="AF717" i="1" l="1"/>
  <c r="AH716" i="1"/>
  <c r="A716" i="1" s="1"/>
  <c r="AF718" i="1" l="1"/>
  <c r="AH717" i="1"/>
  <c r="A717" i="1" s="1"/>
  <c r="AF719" i="1" l="1"/>
  <c r="AH718" i="1"/>
  <c r="A718" i="1" s="1"/>
  <c r="AF720" i="1" l="1"/>
  <c r="AH719" i="1"/>
  <c r="A719" i="1" s="1"/>
  <c r="AF721" i="1" l="1"/>
  <c r="AH720" i="1"/>
  <c r="A720" i="1" s="1"/>
  <c r="AF722" i="1" l="1"/>
  <c r="AH721" i="1"/>
  <c r="A721" i="1" s="1"/>
  <c r="AF723" i="1" l="1"/>
  <c r="AH722" i="1"/>
  <c r="A722" i="1" s="1"/>
  <c r="AF724" i="1" l="1"/>
  <c r="AH723" i="1"/>
  <c r="A723" i="1" s="1"/>
  <c r="AF725" i="1" l="1"/>
  <c r="AH724" i="1"/>
  <c r="A724" i="1" s="1"/>
  <c r="AF726" i="1" l="1"/>
  <c r="AH725" i="1"/>
  <c r="A725" i="1" s="1"/>
  <c r="AF727" i="1" l="1"/>
  <c r="AH726" i="1"/>
  <c r="A726" i="1" s="1"/>
  <c r="AF728" i="1" l="1"/>
  <c r="AH727" i="1"/>
  <c r="A727" i="1" s="1"/>
  <c r="AF729" i="1" l="1"/>
  <c r="AH728" i="1"/>
  <c r="A728" i="1" s="1"/>
  <c r="AF730" i="1" l="1"/>
  <c r="AH729" i="1"/>
  <c r="A729" i="1" s="1"/>
  <c r="AF731" i="1" l="1"/>
  <c r="AH730" i="1"/>
  <c r="A730" i="1" s="1"/>
  <c r="AF733" i="1" l="1"/>
  <c r="AH731" i="1"/>
  <c r="A731" i="1" s="1"/>
  <c r="AF734" i="1" l="1"/>
  <c r="AH733" i="1"/>
  <c r="A733" i="1" s="1"/>
  <c r="AF735" i="1" l="1"/>
  <c r="AH734" i="1"/>
  <c r="A734" i="1" s="1"/>
  <c r="AF736" i="1" l="1"/>
  <c r="AH735" i="1"/>
  <c r="A735" i="1" s="1"/>
  <c r="AF737" i="1" l="1"/>
  <c r="AH736" i="1"/>
  <c r="A736" i="1" s="1"/>
  <c r="AF738" i="1" l="1"/>
  <c r="AH737" i="1"/>
  <c r="A737" i="1" s="1"/>
  <c r="AF739" i="1" l="1"/>
  <c r="AH738" i="1"/>
  <c r="A738" i="1" s="1"/>
  <c r="AF740" i="1" l="1"/>
  <c r="AH739" i="1"/>
  <c r="A739" i="1" s="1"/>
  <c r="AF741" i="1" l="1"/>
  <c r="AH740" i="1"/>
  <c r="A740" i="1" s="1"/>
  <c r="AF742" i="1" l="1"/>
  <c r="AH741" i="1"/>
  <c r="A741" i="1" s="1"/>
  <c r="AF743" i="1" l="1"/>
  <c r="AH742" i="1"/>
  <c r="A742" i="1" s="1"/>
  <c r="AF744" i="1" l="1"/>
  <c r="AH743" i="1"/>
  <c r="A743" i="1" s="1"/>
  <c r="AF745" i="1" l="1"/>
  <c r="AH744" i="1"/>
  <c r="A744" i="1" s="1"/>
  <c r="AF746" i="1" l="1"/>
  <c r="AH745" i="1"/>
  <c r="A745" i="1" s="1"/>
  <c r="AF747" i="1" l="1"/>
  <c r="AH746" i="1"/>
  <c r="A746" i="1" s="1"/>
  <c r="AF748" i="1" l="1"/>
  <c r="AH747" i="1"/>
  <c r="A747" i="1" s="1"/>
  <c r="AF749" i="1" l="1"/>
  <c r="AH748" i="1"/>
  <c r="A748" i="1" s="1"/>
  <c r="AF750" i="1" l="1"/>
  <c r="AH749" i="1"/>
  <c r="A749" i="1" s="1"/>
  <c r="AF751" i="1" l="1"/>
  <c r="AH750" i="1"/>
  <c r="A750" i="1" s="1"/>
  <c r="AF752" i="1" l="1"/>
  <c r="AH751" i="1"/>
  <c r="A751" i="1" s="1"/>
  <c r="AF753" i="1" l="1"/>
  <c r="AH752" i="1"/>
  <c r="A752" i="1" s="1"/>
  <c r="AF754" i="1" l="1"/>
  <c r="AH753" i="1"/>
  <c r="A753" i="1" s="1"/>
  <c r="AF755" i="1" l="1"/>
  <c r="AH754" i="1"/>
  <c r="A754" i="1" s="1"/>
  <c r="AF756" i="1" l="1"/>
  <c r="AH755" i="1"/>
  <c r="A755" i="1" s="1"/>
  <c r="AF757" i="1" l="1"/>
  <c r="AH756" i="1"/>
  <c r="A756" i="1" s="1"/>
  <c r="AF758" i="1" l="1"/>
  <c r="AH757" i="1"/>
  <c r="A757" i="1" s="1"/>
  <c r="AF759" i="1" l="1"/>
  <c r="AH758" i="1"/>
  <c r="A758" i="1" s="1"/>
  <c r="AF760" i="1" l="1"/>
  <c r="AH759" i="1"/>
  <c r="A759" i="1" s="1"/>
  <c r="AF761" i="1" l="1"/>
  <c r="AH760" i="1"/>
  <c r="A760" i="1" s="1"/>
  <c r="AF762" i="1" l="1"/>
  <c r="AH761" i="1"/>
  <c r="A761" i="1" s="1"/>
  <c r="AF763" i="1" l="1"/>
  <c r="AH762" i="1"/>
  <c r="A762" i="1" s="1"/>
  <c r="AF766" i="1" l="1"/>
  <c r="AH763" i="1"/>
  <c r="A763" i="1" s="1"/>
  <c r="AF768" i="1" l="1"/>
  <c r="AH766" i="1"/>
  <c r="A766" i="1" s="1"/>
  <c r="AF769" i="1" l="1"/>
  <c r="AH768" i="1"/>
  <c r="A768" i="1" s="1"/>
  <c r="AF770" i="1" l="1"/>
  <c r="AH769" i="1"/>
  <c r="A769" i="1" s="1"/>
  <c r="AF771" i="1" l="1"/>
  <c r="AH770" i="1"/>
  <c r="A770" i="1" s="1"/>
  <c r="AF772" i="1" l="1"/>
  <c r="AH771" i="1"/>
  <c r="A771" i="1" s="1"/>
  <c r="AF774" i="1" l="1"/>
  <c r="AH772" i="1"/>
  <c r="A772" i="1" s="1"/>
  <c r="AF775" i="1" l="1"/>
  <c r="AH774" i="1"/>
  <c r="A774" i="1" s="1"/>
  <c r="AF776" i="1" l="1"/>
  <c r="AH775" i="1"/>
  <c r="A775" i="1" s="1"/>
  <c r="AF777" i="1" l="1"/>
  <c r="AH776" i="1"/>
  <c r="A776" i="1" s="1"/>
  <c r="AF778" i="1" l="1"/>
  <c r="AH777" i="1"/>
  <c r="A777" i="1" s="1"/>
  <c r="AF779" i="1" l="1"/>
  <c r="AH778" i="1"/>
  <c r="A778" i="1" s="1"/>
  <c r="AF780" i="1" l="1"/>
  <c r="AH779" i="1"/>
  <c r="A779" i="1" s="1"/>
  <c r="AF781" i="1" l="1"/>
  <c r="AH780" i="1"/>
  <c r="A780" i="1" s="1"/>
  <c r="AF782" i="1" l="1"/>
  <c r="AH781" i="1"/>
  <c r="A781" i="1" s="1"/>
  <c r="AF783" i="1" l="1"/>
  <c r="AH782" i="1"/>
  <c r="A782" i="1" s="1"/>
  <c r="AF784" i="1" l="1"/>
  <c r="AH783" i="1"/>
  <c r="A783" i="1" s="1"/>
  <c r="AF785" i="1" l="1"/>
  <c r="AH784" i="1"/>
  <c r="A784" i="1" s="1"/>
  <c r="AF786" i="1" l="1"/>
  <c r="AH785" i="1"/>
  <c r="A785" i="1" s="1"/>
  <c r="AF787" i="1" l="1"/>
  <c r="AH786" i="1"/>
  <c r="A786" i="1" s="1"/>
  <c r="AF788" i="1" l="1"/>
  <c r="AH787" i="1"/>
  <c r="A787" i="1" s="1"/>
  <c r="AF789" i="1" l="1"/>
  <c r="AH788" i="1"/>
  <c r="A788" i="1" s="1"/>
  <c r="AF790" i="1" l="1"/>
  <c r="AH789" i="1"/>
  <c r="A789" i="1" s="1"/>
  <c r="AF791" i="1" l="1"/>
  <c r="AH790" i="1"/>
  <c r="A790" i="1" s="1"/>
  <c r="AF792" i="1" l="1"/>
  <c r="AH791" i="1"/>
  <c r="A791" i="1" s="1"/>
  <c r="AF793" i="1" l="1"/>
  <c r="AH792" i="1"/>
  <c r="A792" i="1" s="1"/>
  <c r="AF794" i="1" l="1"/>
  <c r="AH793" i="1"/>
  <c r="A793" i="1" s="1"/>
  <c r="AF795" i="1" l="1"/>
  <c r="AH794" i="1"/>
  <c r="A794" i="1" s="1"/>
  <c r="AF796" i="1" l="1"/>
  <c r="AH795" i="1"/>
  <c r="A795" i="1" s="1"/>
  <c r="AF797" i="1" l="1"/>
  <c r="AH796" i="1"/>
  <c r="A796" i="1" s="1"/>
  <c r="AF798" i="1" l="1"/>
  <c r="AH797" i="1"/>
  <c r="A797" i="1" s="1"/>
  <c r="AF799" i="1" l="1"/>
  <c r="AH798" i="1"/>
  <c r="A798" i="1" s="1"/>
  <c r="AF800" i="1" l="1"/>
  <c r="AH799" i="1"/>
  <c r="A799" i="1" s="1"/>
  <c r="AF801" i="1" l="1"/>
  <c r="AH800" i="1"/>
  <c r="A800" i="1" s="1"/>
  <c r="AF802" i="1" l="1"/>
  <c r="AH801" i="1"/>
  <c r="A801" i="1" s="1"/>
  <c r="AF803" i="1" l="1"/>
  <c r="AH802" i="1"/>
  <c r="A802" i="1" s="1"/>
  <c r="AF804" i="1" l="1"/>
  <c r="AH803" i="1"/>
  <c r="A803" i="1" s="1"/>
  <c r="AF805" i="1" l="1"/>
  <c r="AH804" i="1"/>
  <c r="A804" i="1" s="1"/>
  <c r="AF806" i="1" l="1"/>
  <c r="AH805" i="1"/>
  <c r="A805" i="1" s="1"/>
  <c r="AF807" i="1" l="1"/>
  <c r="AH806" i="1"/>
  <c r="A806" i="1" s="1"/>
  <c r="AF808" i="1" l="1"/>
  <c r="AH807" i="1"/>
  <c r="A807" i="1" s="1"/>
  <c r="AF809" i="1" l="1"/>
  <c r="AH808" i="1"/>
  <c r="A808" i="1" s="1"/>
  <c r="AF810" i="1" l="1"/>
  <c r="AH809" i="1"/>
  <c r="A809" i="1" s="1"/>
  <c r="AF811" i="1" l="1"/>
  <c r="AH810" i="1"/>
  <c r="A810" i="1" s="1"/>
  <c r="AF812" i="1" l="1"/>
  <c r="AH811" i="1"/>
  <c r="A811" i="1" s="1"/>
  <c r="AF813" i="1" l="1"/>
  <c r="AH812" i="1"/>
  <c r="A812" i="1" s="1"/>
  <c r="AF816" i="1" l="1"/>
  <c r="AH813" i="1"/>
  <c r="A813" i="1" s="1"/>
  <c r="AF817" i="1" l="1"/>
  <c r="AH816" i="1"/>
  <c r="A816" i="1" s="1"/>
  <c r="AF818" i="1" l="1"/>
  <c r="AH817" i="1"/>
  <c r="A817" i="1" s="1"/>
  <c r="AF819" i="1" l="1"/>
  <c r="AH818" i="1"/>
  <c r="A818" i="1" s="1"/>
  <c r="AF820" i="1" l="1"/>
  <c r="AH819" i="1"/>
  <c r="A819" i="1" s="1"/>
  <c r="AF821" i="1" l="1"/>
  <c r="AH820" i="1"/>
  <c r="A820" i="1" s="1"/>
  <c r="AF822" i="1" l="1"/>
  <c r="AH821" i="1"/>
  <c r="A821" i="1" s="1"/>
  <c r="AF823" i="1" l="1"/>
  <c r="AH822" i="1"/>
  <c r="A822" i="1" s="1"/>
  <c r="AF824" i="1" l="1"/>
  <c r="AH823" i="1"/>
  <c r="A823" i="1" s="1"/>
  <c r="AF825" i="1" l="1"/>
  <c r="AH824" i="1"/>
  <c r="A824" i="1" s="1"/>
  <c r="AF826" i="1" l="1"/>
  <c r="AH825" i="1"/>
  <c r="A825" i="1" s="1"/>
  <c r="AF827" i="1" l="1"/>
  <c r="AH826" i="1"/>
  <c r="A826" i="1" s="1"/>
  <c r="AF828" i="1" l="1"/>
  <c r="AH827" i="1"/>
  <c r="A827" i="1" s="1"/>
  <c r="AF829" i="1" l="1"/>
  <c r="AH828" i="1"/>
  <c r="A828" i="1" s="1"/>
  <c r="AF831" i="1" l="1"/>
  <c r="AH829" i="1"/>
  <c r="A829" i="1" s="1"/>
  <c r="AF832" i="1" l="1"/>
  <c r="AH831" i="1"/>
  <c r="A831" i="1" s="1"/>
  <c r="AF833" i="1" l="1"/>
  <c r="AH832" i="1"/>
  <c r="A832" i="1" s="1"/>
  <c r="AF834" i="1" l="1"/>
  <c r="AH833" i="1"/>
  <c r="A833" i="1" s="1"/>
  <c r="AF835" i="1" l="1"/>
  <c r="AH834" i="1"/>
  <c r="A834" i="1" s="1"/>
  <c r="AF836" i="1" l="1"/>
  <c r="AH835" i="1"/>
  <c r="A835" i="1" s="1"/>
  <c r="AF837" i="1" l="1"/>
  <c r="AH836" i="1"/>
  <c r="A836" i="1" s="1"/>
  <c r="AF838" i="1" l="1"/>
  <c r="AH837" i="1"/>
  <c r="A837" i="1" s="1"/>
  <c r="AF839" i="1" l="1"/>
  <c r="AH838" i="1"/>
  <c r="A838" i="1" s="1"/>
  <c r="AF840" i="1" l="1"/>
  <c r="AH839" i="1"/>
  <c r="A839" i="1" s="1"/>
  <c r="AF841" i="1" l="1"/>
  <c r="AH840" i="1"/>
  <c r="A840" i="1" s="1"/>
  <c r="AF842" i="1" l="1"/>
  <c r="AH841" i="1"/>
  <c r="A841" i="1" s="1"/>
  <c r="AF843" i="1" l="1"/>
  <c r="AH842" i="1"/>
  <c r="A842" i="1" s="1"/>
  <c r="AF844" i="1" l="1"/>
  <c r="AH843" i="1"/>
  <c r="A843" i="1" s="1"/>
  <c r="AF845" i="1" l="1"/>
  <c r="AH844" i="1"/>
  <c r="A844" i="1" s="1"/>
  <c r="AF846" i="1" l="1"/>
  <c r="AH845" i="1"/>
  <c r="A845" i="1" s="1"/>
  <c r="AF847" i="1" l="1"/>
  <c r="AH846" i="1"/>
  <c r="A846" i="1" s="1"/>
  <c r="AF848" i="1" l="1"/>
  <c r="AH847" i="1"/>
  <c r="A847" i="1" s="1"/>
  <c r="AF849" i="1" l="1"/>
  <c r="AH848" i="1"/>
  <c r="A848" i="1" s="1"/>
  <c r="AF851" i="1" l="1"/>
  <c r="AH849" i="1"/>
  <c r="A849" i="1" s="1"/>
  <c r="AF852" i="1" l="1"/>
  <c r="AH851" i="1"/>
  <c r="A851" i="1" s="1"/>
  <c r="AF853" i="1" l="1"/>
  <c r="AH852" i="1"/>
  <c r="A852" i="1" s="1"/>
  <c r="AF854" i="1" l="1"/>
  <c r="AH853" i="1"/>
  <c r="A853" i="1" s="1"/>
  <c r="AF855" i="1" l="1"/>
  <c r="AH854" i="1"/>
  <c r="A854" i="1" s="1"/>
  <c r="AF856" i="1" l="1"/>
  <c r="AH855" i="1"/>
  <c r="A855" i="1" s="1"/>
  <c r="AF857" i="1" l="1"/>
  <c r="AH856" i="1"/>
  <c r="A856" i="1" s="1"/>
  <c r="AF858" i="1" l="1"/>
  <c r="AH857" i="1"/>
  <c r="A857" i="1" s="1"/>
  <c r="AF859" i="1" l="1"/>
  <c r="AH858" i="1"/>
  <c r="A858" i="1" s="1"/>
  <c r="AF860" i="1" l="1"/>
  <c r="AH859" i="1"/>
  <c r="A859" i="1" s="1"/>
  <c r="AF861" i="1" l="1"/>
  <c r="AH860" i="1"/>
  <c r="A860" i="1" s="1"/>
  <c r="AF862" i="1" l="1"/>
  <c r="AH861" i="1"/>
  <c r="A861" i="1" s="1"/>
  <c r="AF863" i="1" l="1"/>
  <c r="AH862" i="1"/>
  <c r="A862" i="1" s="1"/>
  <c r="AF864" i="1" l="1"/>
  <c r="AH863" i="1"/>
  <c r="A863" i="1" s="1"/>
  <c r="AF865" i="1" l="1"/>
  <c r="AH864" i="1"/>
  <c r="A864" i="1" s="1"/>
  <c r="AF866" i="1" l="1"/>
  <c r="AH865" i="1"/>
  <c r="A865" i="1" s="1"/>
  <c r="AF867" i="1" l="1"/>
  <c r="AH866" i="1"/>
  <c r="A866" i="1" s="1"/>
  <c r="AF868" i="1" l="1"/>
  <c r="AH867" i="1"/>
  <c r="A867" i="1" s="1"/>
  <c r="AF869" i="1" l="1"/>
  <c r="AH868" i="1"/>
  <c r="A868" i="1" s="1"/>
  <c r="AF870" i="1" l="1"/>
  <c r="AH869" i="1"/>
  <c r="A869" i="1" s="1"/>
  <c r="AF871" i="1" l="1"/>
  <c r="AH870" i="1"/>
  <c r="A870" i="1" s="1"/>
  <c r="AF872" i="1" l="1"/>
  <c r="AH871" i="1"/>
  <c r="A871" i="1" s="1"/>
  <c r="AF873" i="1" l="1"/>
  <c r="AH872" i="1"/>
  <c r="A872" i="1" s="1"/>
  <c r="AF874" i="1" l="1"/>
  <c r="AH873" i="1"/>
  <c r="A873" i="1" s="1"/>
  <c r="AF875" i="1" l="1"/>
  <c r="AH874" i="1"/>
  <c r="A874" i="1" s="1"/>
  <c r="AF876" i="1" l="1"/>
  <c r="AH875" i="1"/>
  <c r="A875" i="1" s="1"/>
  <c r="AF877" i="1" l="1"/>
  <c r="AH876" i="1"/>
  <c r="A876" i="1" s="1"/>
  <c r="AF878" i="1" l="1"/>
  <c r="AH877" i="1"/>
  <c r="A877" i="1" s="1"/>
  <c r="AF879" i="1" l="1"/>
  <c r="AH878" i="1"/>
  <c r="A878" i="1" s="1"/>
  <c r="AF880" i="1" l="1"/>
  <c r="AH879" i="1"/>
  <c r="A879" i="1" s="1"/>
  <c r="AF881" i="1" l="1"/>
  <c r="AH880" i="1"/>
  <c r="A880" i="1" s="1"/>
  <c r="AF882" i="1" l="1"/>
  <c r="AH881" i="1"/>
  <c r="A881" i="1" s="1"/>
  <c r="AF883" i="1" l="1"/>
  <c r="AH882" i="1"/>
  <c r="A882" i="1" s="1"/>
  <c r="AF884" i="1" l="1"/>
  <c r="AH883" i="1"/>
  <c r="A883" i="1" s="1"/>
  <c r="AF885" i="1" l="1"/>
  <c r="AH884" i="1"/>
  <c r="A884" i="1" s="1"/>
  <c r="AF886" i="1" l="1"/>
  <c r="AH885" i="1"/>
  <c r="A885" i="1" s="1"/>
  <c r="AF887" i="1" l="1"/>
  <c r="AH886" i="1"/>
  <c r="A886" i="1" s="1"/>
  <c r="AF888" i="1" l="1"/>
  <c r="AH887" i="1"/>
  <c r="A887" i="1" s="1"/>
  <c r="AF889" i="1" l="1"/>
  <c r="AH888" i="1"/>
  <c r="A888" i="1" s="1"/>
  <c r="AF890" i="1" l="1"/>
  <c r="AH889" i="1"/>
  <c r="A889" i="1" s="1"/>
  <c r="AF891" i="1" l="1"/>
  <c r="AH890" i="1"/>
  <c r="A890" i="1" s="1"/>
  <c r="AF892" i="1" l="1"/>
  <c r="AH891" i="1"/>
  <c r="A891" i="1" s="1"/>
  <c r="AF893" i="1" l="1"/>
  <c r="AH892" i="1"/>
  <c r="A892" i="1" s="1"/>
  <c r="AF894" i="1" l="1"/>
  <c r="AH893" i="1"/>
  <c r="A893" i="1" s="1"/>
  <c r="AF895" i="1" l="1"/>
  <c r="AH894" i="1"/>
  <c r="A894" i="1" s="1"/>
  <c r="AF896" i="1" l="1"/>
  <c r="AH895" i="1"/>
  <c r="A895" i="1" s="1"/>
  <c r="AF897" i="1" l="1"/>
  <c r="AH896" i="1"/>
  <c r="A896" i="1" s="1"/>
  <c r="AF898" i="1" l="1"/>
  <c r="AH897" i="1"/>
  <c r="A897" i="1" s="1"/>
  <c r="AF899" i="1" l="1"/>
  <c r="AH898" i="1"/>
  <c r="A898" i="1" s="1"/>
  <c r="AF900" i="1" l="1"/>
  <c r="AH899" i="1"/>
  <c r="A899" i="1" s="1"/>
  <c r="AF901" i="1" l="1"/>
  <c r="AH900" i="1"/>
  <c r="A900" i="1" s="1"/>
  <c r="AF902" i="1" l="1"/>
  <c r="AH901" i="1"/>
  <c r="A901" i="1" s="1"/>
  <c r="AF903" i="1" l="1"/>
  <c r="AH902" i="1"/>
  <c r="A902" i="1" s="1"/>
  <c r="AH903" i="1" l="1"/>
  <c r="A903" i="1" s="1"/>
  <c r="AF905" i="1"/>
  <c r="AH905" i="1" l="1"/>
  <c r="A905" i="1" s="1"/>
  <c r="AF908" i="1"/>
  <c r="AH908" i="1" l="1"/>
  <c r="A908" i="1" s="1"/>
  <c r="AF909" i="1"/>
  <c r="AH909" i="1" l="1"/>
  <c r="A909" i="1" s="1"/>
  <c r="AF911" i="1"/>
  <c r="AH911" i="1" l="1"/>
  <c r="A911" i="1" s="1"/>
  <c r="AF912" i="1"/>
  <c r="AH912" i="1" l="1"/>
  <c r="A912" i="1" s="1"/>
  <c r="AF913" i="1"/>
  <c r="AH913" i="1" l="1"/>
  <c r="A913" i="1" s="1"/>
  <c r="AF916" i="1"/>
  <c r="AH916" i="1" l="1"/>
  <c r="A916" i="1" s="1"/>
  <c r="AF917" i="1"/>
  <c r="AH917" i="1" l="1"/>
  <c r="A917" i="1" s="1"/>
  <c r="AF919" i="1"/>
  <c r="AH919" i="1" l="1"/>
  <c r="A919" i="1" s="1"/>
  <c r="AF920" i="1"/>
  <c r="AF921" i="1" l="1"/>
  <c r="AH920" i="1"/>
  <c r="A920" i="1" s="1"/>
  <c r="AF922" i="1" l="1"/>
  <c r="AH921" i="1"/>
  <c r="A921" i="1" s="1"/>
  <c r="AF923" i="1" l="1"/>
  <c r="AH922" i="1"/>
  <c r="A922" i="1" s="1"/>
  <c r="AF924" i="1" l="1"/>
  <c r="AH923" i="1"/>
  <c r="A923" i="1" s="1"/>
  <c r="AF925" i="1" l="1"/>
  <c r="AH924" i="1"/>
  <c r="A924" i="1" s="1"/>
  <c r="AF926" i="1" l="1"/>
  <c r="AH925" i="1"/>
  <c r="A925" i="1" s="1"/>
  <c r="AF927" i="1" l="1"/>
  <c r="AH926" i="1"/>
  <c r="A926" i="1" s="1"/>
  <c r="AF928" i="1" l="1"/>
  <c r="AH927" i="1"/>
  <c r="A927" i="1" s="1"/>
  <c r="AF929" i="1" l="1"/>
  <c r="AH928" i="1"/>
  <c r="A928" i="1" s="1"/>
  <c r="AF930" i="1" l="1"/>
  <c r="AH929" i="1"/>
  <c r="A929" i="1" s="1"/>
  <c r="AF931" i="1" l="1"/>
  <c r="AH930" i="1"/>
  <c r="A930" i="1" s="1"/>
  <c r="AF932" i="1" l="1"/>
  <c r="AH931" i="1"/>
  <c r="A931" i="1" s="1"/>
  <c r="AF934" i="1" l="1"/>
  <c r="AH932" i="1"/>
  <c r="A932" i="1" s="1"/>
  <c r="AF935" i="1" l="1"/>
  <c r="AH934" i="1"/>
  <c r="A934" i="1" s="1"/>
  <c r="AF936" i="1" l="1"/>
  <c r="AH935" i="1"/>
  <c r="A935" i="1" s="1"/>
  <c r="AF937" i="1" l="1"/>
  <c r="AH936" i="1"/>
  <c r="A936" i="1" s="1"/>
  <c r="AF938" i="1" l="1"/>
  <c r="AH937" i="1"/>
  <c r="A937" i="1" s="1"/>
  <c r="AF939" i="1" l="1"/>
  <c r="AH938" i="1"/>
  <c r="A938" i="1" s="1"/>
  <c r="AF940" i="1" l="1"/>
  <c r="AH939" i="1"/>
  <c r="A939" i="1" s="1"/>
  <c r="AF941" i="1" l="1"/>
  <c r="AH940" i="1"/>
  <c r="A940" i="1" s="1"/>
  <c r="AF942" i="1" l="1"/>
  <c r="AH941" i="1"/>
  <c r="A941" i="1" s="1"/>
  <c r="AF943" i="1" l="1"/>
  <c r="AH942" i="1"/>
  <c r="A942" i="1" s="1"/>
  <c r="AF944" i="1" l="1"/>
  <c r="AH943" i="1"/>
  <c r="A943" i="1" s="1"/>
  <c r="AF945" i="1" l="1"/>
  <c r="AH944" i="1"/>
  <c r="A944" i="1" s="1"/>
  <c r="AF946" i="1" l="1"/>
  <c r="AH945" i="1"/>
  <c r="A945" i="1" s="1"/>
  <c r="AF947" i="1" l="1"/>
  <c r="AH946" i="1"/>
  <c r="A946" i="1" s="1"/>
  <c r="AF948" i="1" l="1"/>
  <c r="AH947" i="1"/>
  <c r="A947" i="1" s="1"/>
  <c r="AF949" i="1" l="1"/>
  <c r="AH948" i="1"/>
  <c r="A948" i="1" s="1"/>
  <c r="AF950" i="1" l="1"/>
  <c r="AH949" i="1"/>
  <c r="A949" i="1" s="1"/>
  <c r="AF951" i="1" l="1"/>
  <c r="AH950" i="1"/>
  <c r="A950" i="1" s="1"/>
  <c r="AF954" i="1" l="1"/>
  <c r="AH951" i="1"/>
  <c r="A951" i="1" s="1"/>
  <c r="AF955" i="1" l="1"/>
  <c r="AH954" i="1"/>
  <c r="A954" i="1" s="1"/>
  <c r="AF956" i="1" l="1"/>
  <c r="AH955" i="1"/>
  <c r="A955" i="1" s="1"/>
  <c r="AF957" i="1" l="1"/>
  <c r="AH956" i="1"/>
  <c r="A956" i="1" s="1"/>
  <c r="AF958" i="1" l="1"/>
  <c r="AH957" i="1"/>
  <c r="A957" i="1" s="1"/>
  <c r="AF959" i="1" l="1"/>
  <c r="AH958" i="1"/>
  <c r="A958" i="1" s="1"/>
  <c r="AF960" i="1" l="1"/>
  <c r="AH959" i="1"/>
  <c r="A959" i="1" s="1"/>
  <c r="AF961" i="1" l="1"/>
  <c r="AH960" i="1"/>
  <c r="A960" i="1" s="1"/>
  <c r="AF962" i="1" l="1"/>
  <c r="AH961" i="1"/>
  <c r="A961" i="1" s="1"/>
  <c r="AF963" i="1" l="1"/>
  <c r="AH962" i="1"/>
  <c r="A962" i="1" s="1"/>
  <c r="AF964" i="1" l="1"/>
  <c r="AH963" i="1"/>
  <c r="A963" i="1" s="1"/>
  <c r="AF965" i="1" l="1"/>
  <c r="AH964" i="1"/>
  <c r="A964" i="1" s="1"/>
  <c r="AF966" i="1" l="1"/>
  <c r="AH965" i="1"/>
  <c r="A965" i="1" s="1"/>
  <c r="AF967" i="1" l="1"/>
  <c r="AH966" i="1"/>
  <c r="A966" i="1" s="1"/>
  <c r="AF968" i="1" l="1"/>
  <c r="AH967" i="1"/>
  <c r="A967" i="1" s="1"/>
  <c r="AF969" i="1" l="1"/>
  <c r="AH968" i="1"/>
  <c r="A968" i="1" s="1"/>
  <c r="AF971" i="1" l="1"/>
  <c r="AH969" i="1"/>
  <c r="A969" i="1" s="1"/>
  <c r="AF972" i="1" l="1"/>
  <c r="AH971" i="1"/>
  <c r="A971" i="1" s="1"/>
  <c r="AF973" i="1" l="1"/>
  <c r="AH972" i="1"/>
  <c r="A972" i="1" s="1"/>
  <c r="AF974" i="1" l="1"/>
  <c r="AH973" i="1"/>
  <c r="A973" i="1" s="1"/>
  <c r="AF975" i="1" l="1"/>
  <c r="AH974" i="1"/>
  <c r="A974" i="1" s="1"/>
  <c r="AF976" i="1" l="1"/>
  <c r="AH975" i="1"/>
  <c r="A975" i="1" s="1"/>
  <c r="AF977" i="1" l="1"/>
  <c r="AH976" i="1"/>
  <c r="A976" i="1" s="1"/>
  <c r="AF978" i="1" l="1"/>
  <c r="AH977" i="1"/>
  <c r="A977" i="1" s="1"/>
  <c r="AF979" i="1" l="1"/>
  <c r="AH978" i="1"/>
  <c r="A978" i="1" s="1"/>
  <c r="AF980" i="1" l="1"/>
  <c r="AH979" i="1"/>
  <c r="A979" i="1" s="1"/>
  <c r="AF981" i="1" l="1"/>
  <c r="AH980" i="1"/>
  <c r="A980" i="1" s="1"/>
  <c r="AF982" i="1" l="1"/>
  <c r="AH981" i="1"/>
  <c r="A981" i="1" s="1"/>
  <c r="AF983" i="1" l="1"/>
  <c r="AH982" i="1"/>
  <c r="A982" i="1" s="1"/>
  <c r="AF984" i="1" l="1"/>
  <c r="AH983" i="1"/>
  <c r="A983" i="1" s="1"/>
  <c r="AF985" i="1" l="1"/>
  <c r="AH984" i="1"/>
  <c r="A984" i="1" s="1"/>
  <c r="AF986" i="1" l="1"/>
  <c r="AH985" i="1"/>
  <c r="A985" i="1" s="1"/>
  <c r="AF987" i="1" l="1"/>
  <c r="AH986" i="1"/>
  <c r="A986" i="1" s="1"/>
  <c r="AF988" i="1" l="1"/>
  <c r="AH987" i="1"/>
  <c r="A987" i="1" s="1"/>
  <c r="AF989" i="1" l="1"/>
  <c r="AH988" i="1"/>
  <c r="A988" i="1" s="1"/>
  <c r="AF990" i="1" l="1"/>
  <c r="AH989" i="1"/>
  <c r="A989" i="1" s="1"/>
  <c r="AF991" i="1" l="1"/>
  <c r="AH990" i="1"/>
  <c r="A990" i="1" s="1"/>
  <c r="AF992" i="1" l="1"/>
  <c r="AH991" i="1"/>
  <c r="A991" i="1" s="1"/>
  <c r="AF993" i="1" l="1"/>
  <c r="AH992" i="1"/>
  <c r="A992" i="1" s="1"/>
  <c r="AF994" i="1" l="1"/>
  <c r="AH993" i="1"/>
  <c r="A993" i="1" s="1"/>
  <c r="AF995" i="1" l="1"/>
  <c r="AH994" i="1"/>
  <c r="A994" i="1" s="1"/>
  <c r="AF996" i="1" l="1"/>
  <c r="AH995" i="1"/>
  <c r="A995" i="1" s="1"/>
  <c r="AF997" i="1" l="1"/>
  <c r="AH996" i="1"/>
  <c r="A996" i="1" s="1"/>
  <c r="AF998" i="1" l="1"/>
  <c r="AH997" i="1"/>
  <c r="A997" i="1" s="1"/>
  <c r="AH998" i="1" l="1"/>
  <c r="A998" i="1" s="1"/>
  <c r="AF999" i="1"/>
  <c r="AH999" i="1" l="1"/>
  <c r="A999" i="1" s="1"/>
  <c r="AF1000" i="1"/>
  <c r="AH1000" i="1" l="1"/>
  <c r="A1000" i="1" s="1"/>
  <c r="AF1001" i="1"/>
  <c r="AH1001" i="1" l="1"/>
  <c r="A1001" i="1" s="1"/>
  <c r="AF1003" i="1"/>
  <c r="AH1003" i="1" l="1"/>
  <c r="A1003" i="1" s="1"/>
  <c r="AF1004" i="1"/>
  <c r="AH1004" i="1" l="1"/>
  <c r="A1004" i="1" s="1"/>
  <c r="AF1005" i="1"/>
  <c r="AH1005" i="1" l="1"/>
  <c r="A1005" i="1" s="1"/>
  <c r="AF1006" i="1"/>
  <c r="AH1006" i="1" l="1"/>
  <c r="A1006" i="1" s="1"/>
  <c r="AF1007" i="1"/>
  <c r="AH1007" i="1" l="1"/>
  <c r="A1007" i="1" s="1"/>
  <c r="AF1008" i="1"/>
  <c r="AH1008" i="1" l="1"/>
  <c r="A1008" i="1" s="1"/>
  <c r="AF1009" i="1"/>
  <c r="AH1009" i="1" l="1"/>
  <c r="A1009" i="1" s="1"/>
  <c r="AF1010" i="1"/>
  <c r="AH1010" i="1" l="1"/>
  <c r="A1010" i="1" s="1"/>
  <c r="AF1011" i="1"/>
  <c r="AH1011" i="1" l="1"/>
  <c r="A1011" i="1" s="1"/>
  <c r="AF1012" i="1"/>
  <c r="AH1012" i="1" l="1"/>
  <c r="A1012" i="1" s="1"/>
  <c r="AF1013" i="1"/>
  <c r="AH1013" i="1" l="1"/>
  <c r="A1013" i="1" s="1"/>
  <c r="AF1014" i="1"/>
  <c r="AH1014" i="1" l="1"/>
  <c r="A1014" i="1" s="1"/>
  <c r="AF1015" i="1"/>
  <c r="AH1015" i="1" l="1"/>
  <c r="A1015" i="1" s="1"/>
  <c r="AF1016" i="1"/>
  <c r="AH1016" i="1" l="1"/>
  <c r="A1016" i="1" s="1"/>
  <c r="AF1017" i="1"/>
  <c r="AH1017" i="1" l="1"/>
  <c r="A1017" i="1" s="1"/>
  <c r="AF1018" i="1"/>
  <c r="AH1018" i="1" l="1"/>
  <c r="A1018" i="1" s="1"/>
  <c r="AF1019" i="1"/>
  <c r="AH1019" i="1" l="1"/>
  <c r="A1019" i="1" s="1"/>
  <c r="AF1020" i="1"/>
  <c r="AH1020" i="1" l="1"/>
  <c r="A1020" i="1" s="1"/>
  <c r="AF1021" i="1"/>
  <c r="AH1021" i="1" l="1"/>
  <c r="A1021" i="1" s="1"/>
  <c r="AF1022" i="1"/>
  <c r="AH1022" i="1" l="1"/>
  <c r="A1022" i="1" s="1"/>
  <c r="AF1023" i="1"/>
  <c r="AH1023" i="1" l="1"/>
  <c r="A1023" i="1" s="1"/>
  <c r="AF1024" i="1"/>
  <c r="AH1024" i="1" l="1"/>
  <c r="A1024" i="1" s="1"/>
  <c r="AF1025" i="1"/>
  <c r="AH1025" i="1" l="1"/>
  <c r="A1025" i="1" s="1"/>
  <c r="AF1026" i="1"/>
  <c r="AH1026" i="1" l="1"/>
  <c r="A1026" i="1" s="1"/>
  <c r="AF1027" i="1"/>
  <c r="AH1027" i="1" l="1"/>
  <c r="A1027" i="1" s="1"/>
  <c r="AF1028" i="1"/>
  <c r="AH1028" i="1" l="1"/>
  <c r="A1028" i="1" s="1"/>
  <c r="AF1029" i="1"/>
  <c r="AH1029" i="1" l="1"/>
  <c r="A1029" i="1" s="1"/>
  <c r="AF1030" i="1"/>
  <c r="AH1030" i="1" l="1"/>
  <c r="A1030" i="1" s="1"/>
  <c r="AF1031" i="1"/>
  <c r="AH1031" i="1" l="1"/>
  <c r="A1031" i="1" s="1"/>
  <c r="AF1032" i="1"/>
  <c r="AH1032" i="1" l="1"/>
  <c r="A1032" i="1" s="1"/>
  <c r="AF1033" i="1"/>
  <c r="AH1033" i="1" l="1"/>
  <c r="A1033" i="1" s="1"/>
  <c r="AF1034" i="1"/>
  <c r="AH1034" i="1" l="1"/>
  <c r="A1034" i="1" s="1"/>
  <c r="AF1035" i="1"/>
  <c r="AH1035" i="1" l="1"/>
  <c r="A1035" i="1" s="1"/>
  <c r="AF1036" i="1"/>
  <c r="AH1036" i="1" l="1"/>
  <c r="A1036" i="1" s="1"/>
  <c r="AF1037" i="1"/>
  <c r="AH1037" i="1" l="1"/>
  <c r="A1037" i="1" s="1"/>
  <c r="AF1038" i="1"/>
  <c r="AH1038" i="1" l="1"/>
  <c r="A1038" i="1" s="1"/>
  <c r="AF1039" i="1"/>
  <c r="AH1039" i="1" l="1"/>
  <c r="A1039" i="1" s="1"/>
  <c r="AF1040" i="1"/>
  <c r="AH1040" i="1" l="1"/>
  <c r="A1040" i="1" s="1"/>
  <c r="AF1041" i="1"/>
  <c r="AH1041" i="1" l="1"/>
  <c r="A1041" i="1" s="1"/>
  <c r="AF1042" i="1"/>
  <c r="AH1042" i="1" l="1"/>
  <c r="A1042" i="1" s="1"/>
  <c r="AF1043" i="1"/>
  <c r="AH1043" i="1" l="1"/>
  <c r="A1043" i="1" s="1"/>
  <c r="AF1044" i="1"/>
  <c r="AH1044" i="1" l="1"/>
  <c r="A1044" i="1" s="1"/>
  <c r="AF1045" i="1"/>
  <c r="AH1045" i="1" l="1"/>
  <c r="A1045" i="1" s="1"/>
  <c r="AF1046" i="1"/>
  <c r="AH1046" i="1" l="1"/>
  <c r="A1046" i="1" s="1"/>
  <c r="AF1047" i="1"/>
  <c r="AH1047" i="1" l="1"/>
  <c r="A1047" i="1" s="1"/>
  <c r="AF1048" i="1"/>
  <c r="AH1048" i="1" l="1"/>
  <c r="A1048" i="1" s="1"/>
  <c r="AF1049" i="1"/>
  <c r="AH1049" i="1" l="1"/>
  <c r="A1049" i="1" s="1"/>
  <c r="AF1050" i="1"/>
  <c r="AH1050" i="1" l="1"/>
  <c r="A1050" i="1" s="1"/>
  <c r="AF1051" i="1"/>
  <c r="AH1051" i="1" l="1"/>
  <c r="A1051" i="1" s="1"/>
  <c r="AF1052" i="1"/>
  <c r="AH1052" i="1" l="1"/>
  <c r="A1052" i="1" s="1"/>
  <c r="AF1053" i="1"/>
  <c r="AH1053" i="1" l="1"/>
  <c r="A1053" i="1" s="1"/>
  <c r="AF1054" i="1"/>
  <c r="AH1054" i="1" l="1"/>
  <c r="A1054" i="1" s="1"/>
  <c r="AF1055" i="1"/>
  <c r="AH1055" i="1" l="1"/>
  <c r="A1055" i="1" s="1"/>
  <c r="AF1056" i="1"/>
  <c r="AH1056" i="1" l="1"/>
  <c r="A1056" i="1" s="1"/>
  <c r="AF1057" i="1"/>
  <c r="AH1057" i="1" l="1"/>
  <c r="A1057" i="1" s="1"/>
  <c r="AF1058" i="1"/>
  <c r="AH1058" i="1" l="1"/>
  <c r="A1058" i="1" s="1"/>
  <c r="AF1059" i="1"/>
  <c r="AH1059" i="1" l="1"/>
  <c r="A1059" i="1" s="1"/>
  <c r="AF1060" i="1"/>
  <c r="AH1060" i="1" l="1"/>
  <c r="A1060" i="1" s="1"/>
  <c r="AF1061" i="1"/>
  <c r="AH1061" i="1" l="1"/>
  <c r="A1061" i="1" s="1"/>
  <c r="AF1062" i="1"/>
  <c r="AH1062" i="1" l="1"/>
  <c r="A1062" i="1" s="1"/>
  <c r="AF1063" i="1"/>
  <c r="AH1063" i="1" l="1"/>
  <c r="A1063" i="1" s="1"/>
  <c r="AF1064" i="1"/>
  <c r="AH1064" i="1" l="1"/>
  <c r="A1064" i="1" s="1"/>
  <c r="AF1065" i="1"/>
  <c r="AH1065" i="1" l="1"/>
  <c r="A1065" i="1" s="1"/>
  <c r="AF1066" i="1"/>
  <c r="AH1066" i="1" l="1"/>
  <c r="A1066" i="1" s="1"/>
  <c r="AF1067" i="1"/>
  <c r="AH1067" i="1" l="1"/>
  <c r="A1067" i="1" s="1"/>
  <c r="AF1068" i="1"/>
  <c r="AH1068" i="1" l="1"/>
  <c r="A1068" i="1" s="1"/>
  <c r="AF1069" i="1"/>
  <c r="AH1069" i="1" l="1"/>
  <c r="A1069" i="1" s="1"/>
  <c r="AF1070" i="1"/>
  <c r="AH1070" i="1" l="1"/>
  <c r="A1070" i="1" s="1"/>
  <c r="AF1071" i="1"/>
  <c r="AH1071" i="1" l="1"/>
  <c r="A1071" i="1" s="1"/>
  <c r="AF1072" i="1"/>
  <c r="AH1072" i="1" l="1"/>
  <c r="A1072" i="1" s="1"/>
  <c r="AF1073" i="1"/>
  <c r="AH1073" i="1" l="1"/>
  <c r="A1073" i="1" s="1"/>
  <c r="AF1074" i="1"/>
  <c r="AH1074" i="1" l="1"/>
  <c r="A1074" i="1" s="1"/>
  <c r="AF1075" i="1"/>
  <c r="AH1075" i="1" l="1"/>
  <c r="A1075" i="1" s="1"/>
  <c r="AF1076" i="1"/>
  <c r="AH1076" i="1" l="1"/>
  <c r="A1076" i="1" s="1"/>
  <c r="AF1077" i="1"/>
  <c r="AH1077" i="1" l="1"/>
  <c r="A1077" i="1" s="1"/>
  <c r="AF1078" i="1"/>
  <c r="AH1078" i="1" l="1"/>
  <c r="A1078" i="1" s="1"/>
  <c r="AF1079" i="1"/>
  <c r="AH1079" i="1" l="1"/>
  <c r="A1079" i="1" s="1"/>
  <c r="AF1080" i="1"/>
  <c r="AH1080" i="1" l="1"/>
  <c r="A1080" i="1" s="1"/>
  <c r="AF1081" i="1"/>
  <c r="AH1081" i="1" l="1"/>
  <c r="A1081" i="1" s="1"/>
  <c r="AF1082" i="1"/>
  <c r="AH1082" i="1" l="1"/>
  <c r="A1082" i="1" s="1"/>
  <c r="AF1083" i="1"/>
  <c r="AH1083" i="1" l="1"/>
  <c r="A1083" i="1" s="1"/>
  <c r="AF1084" i="1"/>
  <c r="AH1084" i="1" l="1"/>
  <c r="A1084" i="1" s="1"/>
  <c r="AF1085" i="1"/>
  <c r="AH1085" i="1" l="1"/>
  <c r="A1085" i="1" s="1"/>
  <c r="AF1086" i="1"/>
  <c r="AH1086" i="1" l="1"/>
  <c r="A1086" i="1" s="1"/>
  <c r="AF1087" i="1"/>
  <c r="AH1087" i="1" l="1"/>
  <c r="A1087" i="1" s="1"/>
  <c r="AF1088" i="1"/>
  <c r="AH1088" i="1" l="1"/>
  <c r="A1088" i="1" s="1"/>
  <c r="AF1089" i="1"/>
  <c r="AH1089" i="1" l="1"/>
  <c r="A1089" i="1" s="1"/>
  <c r="AF1090" i="1"/>
  <c r="AH1090" i="1" l="1"/>
  <c r="A1090" i="1" s="1"/>
  <c r="AF1091" i="1"/>
  <c r="AH1091" i="1" l="1"/>
  <c r="A1091" i="1" s="1"/>
  <c r="AF1092" i="1"/>
  <c r="AH1092" i="1" l="1"/>
  <c r="A1092" i="1" s="1"/>
  <c r="AF1093" i="1"/>
  <c r="AH1093" i="1" l="1"/>
  <c r="A1093" i="1" s="1"/>
  <c r="AF1094" i="1"/>
  <c r="AH1094" i="1" l="1"/>
  <c r="A1094" i="1" s="1"/>
  <c r="AF1095" i="1"/>
  <c r="AH1095" i="1" l="1"/>
  <c r="A1095" i="1" s="1"/>
  <c r="AF1096" i="1"/>
  <c r="AH1096" i="1" l="1"/>
  <c r="A1096" i="1" s="1"/>
  <c r="AF1097" i="1"/>
  <c r="AH1097" i="1" l="1"/>
  <c r="A1097" i="1" s="1"/>
  <c r="AF1098" i="1"/>
  <c r="AH1098" i="1" l="1"/>
  <c r="A1098" i="1" s="1"/>
  <c r="AF1099" i="1"/>
  <c r="AH1099" i="1" l="1"/>
  <c r="A1099" i="1" s="1"/>
  <c r="AF1100" i="1"/>
  <c r="AH1100" i="1" l="1"/>
  <c r="A1100" i="1" s="1"/>
  <c r="AF1101" i="1"/>
  <c r="AH1101" i="1" l="1"/>
  <c r="A1101" i="1" s="1"/>
  <c r="AF1102" i="1"/>
  <c r="AH1102" i="1" l="1"/>
  <c r="A1102" i="1" s="1"/>
  <c r="AF1103" i="1"/>
  <c r="AH1103" i="1" l="1"/>
  <c r="A1103" i="1" s="1"/>
  <c r="AF1104" i="1"/>
  <c r="AH1104" i="1" l="1"/>
  <c r="A1104" i="1" s="1"/>
  <c r="AF1105" i="1"/>
  <c r="AH1105" i="1" l="1"/>
  <c r="A1105" i="1" s="1"/>
  <c r="AF1106" i="1"/>
  <c r="AH1106" i="1" l="1"/>
  <c r="A1106" i="1" s="1"/>
  <c r="AF1107" i="1"/>
  <c r="AH1107" i="1" l="1"/>
  <c r="A1107" i="1" s="1"/>
  <c r="AF1108" i="1"/>
  <c r="AH1108" i="1" l="1"/>
  <c r="A1108" i="1" s="1"/>
  <c r="AF1109" i="1"/>
  <c r="AH1109" i="1" l="1"/>
  <c r="A1109" i="1" s="1"/>
  <c r="AF1110" i="1"/>
  <c r="AH1110" i="1" l="1"/>
  <c r="A1110" i="1" s="1"/>
  <c r="AF1111" i="1"/>
  <c r="AH1111" i="1" l="1"/>
  <c r="A1111" i="1" s="1"/>
  <c r="AF1112" i="1"/>
  <c r="AH1112" i="1" l="1"/>
  <c r="A1112" i="1" s="1"/>
  <c r="AF1113" i="1"/>
  <c r="AH1113" i="1" l="1"/>
  <c r="A1113" i="1" s="1"/>
  <c r="AF1114" i="1"/>
  <c r="AH1114" i="1" l="1"/>
  <c r="A1114" i="1" s="1"/>
  <c r="AF1115" i="1"/>
  <c r="AH1115" i="1" l="1"/>
  <c r="A1115" i="1" s="1"/>
  <c r="AF1116" i="1"/>
  <c r="AH1116" i="1" l="1"/>
  <c r="A1116" i="1" s="1"/>
  <c r="AF1117" i="1"/>
  <c r="AH1117" i="1" l="1"/>
  <c r="A1117" i="1" s="1"/>
  <c r="AF1120" i="1"/>
  <c r="AH1120" i="1" l="1"/>
  <c r="A1120" i="1" s="1"/>
  <c r="AF1121" i="1"/>
  <c r="AH1121" i="1" l="1"/>
  <c r="A1121" i="1" s="1"/>
  <c r="AF1122" i="1"/>
  <c r="AH1122" i="1" l="1"/>
  <c r="A1122" i="1" s="1"/>
  <c r="AF1123" i="1"/>
  <c r="AH1123" i="1" l="1"/>
  <c r="A1123" i="1" s="1"/>
  <c r="AF1125" i="1"/>
  <c r="AH1125" i="1" l="1"/>
  <c r="A1125" i="1" s="1"/>
  <c r="AF1126" i="1"/>
  <c r="AH1126" i="1" l="1"/>
  <c r="A1126" i="1" s="1"/>
  <c r="AF1127" i="1"/>
  <c r="AH1127" i="1" l="1"/>
  <c r="A1127" i="1" s="1"/>
  <c r="AF1128" i="1"/>
  <c r="AH1128" i="1" l="1"/>
  <c r="A1128" i="1" s="1"/>
  <c r="AF1129" i="1"/>
  <c r="AH1129" i="1" l="1"/>
  <c r="A1129" i="1" s="1"/>
  <c r="AF1131" i="1"/>
  <c r="AH1131" i="1" l="1"/>
  <c r="A1131" i="1" s="1"/>
  <c r="AF1132" i="1"/>
  <c r="AH1132" i="1" l="1"/>
  <c r="A1132" i="1" s="1"/>
  <c r="AF1133" i="1"/>
  <c r="AH1133" i="1" l="1"/>
  <c r="A1133" i="1" s="1"/>
  <c r="AF1134" i="1"/>
  <c r="AH1134" i="1" l="1"/>
  <c r="A1134" i="1" s="1"/>
  <c r="AF1135" i="1"/>
  <c r="AH1135" i="1" l="1"/>
  <c r="A1135" i="1" s="1"/>
  <c r="AF1136" i="1"/>
  <c r="AH1136" i="1" l="1"/>
  <c r="A1136" i="1" s="1"/>
  <c r="AF1137" i="1"/>
  <c r="AH1137" i="1" l="1"/>
  <c r="A1137" i="1" s="1"/>
  <c r="AF1138" i="1"/>
  <c r="AH1138" i="1" l="1"/>
  <c r="A1138" i="1" s="1"/>
  <c r="AF1139" i="1"/>
  <c r="AH1139" i="1" l="1"/>
  <c r="A1139" i="1" s="1"/>
  <c r="AF1140" i="1"/>
  <c r="AH1140" i="1" l="1"/>
  <c r="A1140" i="1" s="1"/>
  <c r="AF1143" i="1"/>
  <c r="AH1143" i="1" l="1"/>
  <c r="A1143" i="1" s="1"/>
  <c r="AF1145" i="1"/>
  <c r="AH1145" i="1" l="1"/>
  <c r="A1145" i="1" s="1"/>
  <c r="AF1147" i="1"/>
  <c r="AH1147" i="1" l="1"/>
  <c r="A1147" i="1" s="1"/>
  <c r="AF1148" i="1"/>
  <c r="AH1148" i="1" l="1"/>
  <c r="A1148" i="1" s="1"/>
  <c r="AF1149" i="1"/>
  <c r="AH1149" i="1" l="1"/>
  <c r="A1149" i="1" s="1"/>
  <c r="AF1150" i="1"/>
  <c r="AH1150" i="1" l="1"/>
  <c r="A1150" i="1" s="1"/>
  <c r="AF1153" i="1"/>
  <c r="AH1153" i="1" l="1"/>
  <c r="A1153" i="1" s="1"/>
  <c r="AF1154" i="1"/>
  <c r="AH1154" i="1" l="1"/>
  <c r="A1154" i="1" s="1"/>
  <c r="AF1155" i="1"/>
  <c r="AH1155" i="1" l="1"/>
  <c r="A1155" i="1" s="1"/>
  <c r="AF1156" i="1"/>
  <c r="AH1156" i="1" l="1"/>
  <c r="A1156" i="1" s="1"/>
  <c r="AF1157" i="1"/>
  <c r="AH1157" i="1" l="1"/>
  <c r="A1157" i="1" s="1"/>
  <c r="AF1158" i="1"/>
  <c r="AH1158" i="1" l="1"/>
  <c r="A1158" i="1" s="1"/>
  <c r="AF1159" i="1"/>
  <c r="AH1159" i="1" l="1"/>
  <c r="A1159" i="1" s="1"/>
  <c r="AF1160" i="1"/>
  <c r="AH1160" i="1" l="1"/>
  <c r="A1160" i="1" s="1"/>
  <c r="AF1161" i="1"/>
  <c r="AH1161" i="1" l="1"/>
  <c r="A1161" i="1" s="1"/>
  <c r="AF1162" i="1"/>
  <c r="AH1162" i="1" l="1"/>
  <c r="A1162" i="1" s="1"/>
  <c r="AF1163" i="1"/>
  <c r="AH1163" i="1" l="1"/>
  <c r="A1163" i="1" s="1"/>
  <c r="AF1164" i="1"/>
  <c r="AH1164" i="1" l="1"/>
  <c r="A1164" i="1" s="1"/>
  <c r="AF1166" i="1"/>
  <c r="AH1166" i="1" l="1"/>
  <c r="A1166" i="1" s="1"/>
  <c r="AF1167" i="1"/>
  <c r="AH1167" i="1" l="1"/>
  <c r="A1167" i="1" s="1"/>
  <c r="AF1168" i="1"/>
  <c r="AH1168" i="1" l="1"/>
  <c r="A1168" i="1" s="1"/>
  <c r="AF1169" i="1"/>
  <c r="AH1169" i="1" l="1"/>
  <c r="A1169" i="1" s="1"/>
  <c r="AF1170" i="1"/>
  <c r="AH1170" i="1" l="1"/>
  <c r="A1170" i="1" s="1"/>
  <c r="AF1171" i="1"/>
  <c r="AH1171" i="1" l="1"/>
  <c r="A1171" i="1" s="1"/>
  <c r="AF1172" i="1"/>
  <c r="AH1172" i="1" l="1"/>
  <c r="A1172" i="1" s="1"/>
  <c r="AF1173" i="1"/>
  <c r="AH1173" i="1" l="1"/>
  <c r="A1173" i="1" s="1"/>
  <c r="AF1174" i="1"/>
  <c r="AH1174" i="1" l="1"/>
  <c r="A1174" i="1" s="1"/>
  <c r="AF1175" i="1"/>
  <c r="AH1175" i="1" l="1"/>
  <c r="A1175" i="1" s="1"/>
  <c r="AF1176" i="1"/>
  <c r="AH1176" i="1" l="1"/>
  <c r="A1176" i="1" s="1"/>
  <c r="AF1177" i="1"/>
  <c r="AH1177" i="1" l="1"/>
  <c r="A1177" i="1" s="1"/>
  <c r="AF1178" i="1"/>
  <c r="AH1178" i="1" l="1"/>
  <c r="A1178" i="1" s="1"/>
  <c r="AF1179" i="1"/>
  <c r="AH1179" i="1" l="1"/>
  <c r="A1179" i="1" s="1"/>
  <c r="AF1180" i="1"/>
  <c r="AH1180" i="1" l="1"/>
  <c r="A1180" i="1" s="1"/>
  <c r="AF1181" i="1"/>
  <c r="AH1181" i="1" l="1"/>
  <c r="A1181" i="1" s="1"/>
  <c r="AF1182" i="1"/>
  <c r="AH1182" i="1" l="1"/>
  <c r="A1182" i="1" s="1"/>
  <c r="AF1183" i="1"/>
  <c r="AH1183" i="1" l="1"/>
  <c r="A1183" i="1" s="1"/>
  <c r="AF1184" i="1"/>
  <c r="AH1184" i="1" l="1"/>
  <c r="A1184" i="1" s="1"/>
  <c r="AF1186" i="1"/>
  <c r="AH1186" i="1" l="1"/>
  <c r="A1186" i="1" s="1"/>
  <c r="AF1187" i="1"/>
  <c r="AH1187" i="1" l="1"/>
  <c r="A1187" i="1" s="1"/>
  <c r="AF1188" i="1"/>
  <c r="AH1188" i="1" l="1"/>
  <c r="A1188" i="1" s="1"/>
  <c r="AF1189" i="1"/>
  <c r="AH1189" i="1" l="1"/>
  <c r="A1189" i="1" s="1"/>
  <c r="AF1190" i="1"/>
  <c r="AH1190" i="1" l="1"/>
  <c r="A1190" i="1" s="1"/>
  <c r="AF1191" i="1"/>
  <c r="AH1191" i="1" l="1"/>
  <c r="A1191" i="1" s="1"/>
  <c r="AF1192" i="1"/>
  <c r="AH1192" i="1" l="1"/>
  <c r="A1192" i="1" s="1"/>
  <c r="AF1193" i="1"/>
  <c r="AH1193" i="1" l="1"/>
  <c r="A1193" i="1" s="1"/>
  <c r="AF1194" i="1"/>
  <c r="AH1194" i="1" l="1"/>
  <c r="A1194" i="1" s="1"/>
  <c r="AF1195" i="1"/>
  <c r="AH1195" i="1" l="1"/>
  <c r="A1195" i="1" s="1"/>
  <c r="AF1196" i="1"/>
  <c r="AH1196" i="1" l="1"/>
  <c r="A1196" i="1" s="1"/>
  <c r="AF1197" i="1"/>
  <c r="AH1197" i="1" l="1"/>
  <c r="A1197" i="1" s="1"/>
  <c r="AF1198" i="1"/>
  <c r="AH1198" i="1" l="1"/>
  <c r="A1198" i="1" s="1"/>
  <c r="AF1199" i="1"/>
  <c r="AH1199" i="1" l="1"/>
  <c r="A1199" i="1" s="1"/>
  <c r="AF1200" i="1"/>
  <c r="AH1200" i="1" l="1"/>
  <c r="A1200" i="1" s="1"/>
  <c r="AF1201" i="1"/>
  <c r="AH1201" i="1" l="1"/>
  <c r="A1201" i="1" s="1"/>
  <c r="AF1202" i="1"/>
  <c r="AH1202" i="1" l="1"/>
  <c r="A1202" i="1" s="1"/>
  <c r="AF1203" i="1"/>
  <c r="AH1203" i="1" l="1"/>
  <c r="A1203" i="1" s="1"/>
  <c r="AF1204" i="1"/>
  <c r="AH1204" i="1" l="1"/>
  <c r="A1204" i="1" s="1"/>
  <c r="AF1205" i="1"/>
  <c r="AH1205" i="1" l="1"/>
  <c r="A1205" i="1" s="1"/>
  <c r="AF1206" i="1"/>
  <c r="AH1206" i="1" l="1"/>
  <c r="A1206" i="1" s="1"/>
  <c r="AF1207" i="1"/>
  <c r="AH1207" i="1" l="1"/>
  <c r="A1207" i="1" s="1"/>
  <c r="AF1208" i="1"/>
  <c r="AH1208" i="1" l="1"/>
  <c r="A1208" i="1" s="1"/>
  <c r="AF1209" i="1"/>
  <c r="AH1209" i="1" l="1"/>
  <c r="A1209" i="1" s="1"/>
  <c r="AF1210" i="1"/>
  <c r="AH1210" i="1" l="1"/>
  <c r="A1210" i="1" s="1"/>
  <c r="AF1211" i="1"/>
  <c r="AH1211" i="1" l="1"/>
  <c r="A1211" i="1" s="1"/>
  <c r="AF1212" i="1"/>
  <c r="AH1212" i="1" l="1"/>
  <c r="A1212" i="1" s="1"/>
  <c r="AF1213" i="1"/>
  <c r="AH1213" i="1" l="1"/>
  <c r="A1213" i="1" s="1"/>
  <c r="AF1214" i="1"/>
  <c r="AH1214" i="1" l="1"/>
  <c r="A1214" i="1" s="1"/>
  <c r="AF1215" i="1"/>
  <c r="AH1215" i="1" l="1"/>
  <c r="A1215" i="1" s="1"/>
  <c r="AF1216" i="1"/>
  <c r="AH1216" i="1" l="1"/>
  <c r="A1216" i="1" s="1"/>
  <c r="AF1217" i="1"/>
  <c r="AH1217" i="1" l="1"/>
  <c r="A1217" i="1" s="1"/>
  <c r="AF1218" i="1"/>
  <c r="AH1218" i="1" l="1"/>
  <c r="A1218" i="1" s="1"/>
  <c r="AF1219" i="1"/>
  <c r="AH1219" i="1" l="1"/>
  <c r="A1219" i="1" s="1"/>
  <c r="AF1220" i="1"/>
  <c r="AH1220" i="1" l="1"/>
  <c r="A1220" i="1" s="1"/>
  <c r="AF1221" i="1"/>
  <c r="AH1221" i="1" l="1"/>
  <c r="A1221" i="1" s="1"/>
  <c r="AF1222" i="1"/>
  <c r="AH1222" i="1" l="1"/>
  <c r="A1222" i="1" s="1"/>
  <c r="AF1223" i="1"/>
  <c r="AH1223" i="1" l="1"/>
  <c r="A1223" i="1" s="1"/>
  <c r="AF1224" i="1"/>
  <c r="AH1224" i="1" l="1"/>
  <c r="A1224" i="1" s="1"/>
  <c r="AF1225" i="1"/>
  <c r="AH1225" i="1" l="1"/>
  <c r="A1225" i="1" s="1"/>
  <c r="AF1226" i="1"/>
  <c r="AH1226" i="1" l="1"/>
  <c r="A1226" i="1" s="1"/>
  <c r="AF1227" i="1"/>
  <c r="AH1227" i="1" l="1"/>
  <c r="A1227" i="1" s="1"/>
  <c r="AF1228" i="1"/>
  <c r="AH1228" i="1" l="1"/>
  <c r="A1228" i="1" s="1"/>
  <c r="AF1229" i="1"/>
  <c r="AH1229" i="1" l="1"/>
  <c r="A1229" i="1" s="1"/>
  <c r="AF1230" i="1"/>
  <c r="AH1230" i="1" l="1"/>
  <c r="A1230" i="1" s="1"/>
  <c r="AF1231" i="1"/>
  <c r="AH1231" i="1" l="1"/>
  <c r="A1231" i="1" s="1"/>
  <c r="AF1232" i="1"/>
  <c r="AH1232" i="1" l="1"/>
  <c r="A1232" i="1" s="1"/>
  <c r="AF1235" i="1"/>
  <c r="AH1235" i="1" l="1"/>
  <c r="A1235" i="1" s="1"/>
  <c r="AF1236" i="1"/>
  <c r="AH1236" i="1" l="1"/>
  <c r="A1236" i="1" s="1"/>
  <c r="AF1238" i="1"/>
  <c r="AH1238" i="1" l="1"/>
  <c r="A1238" i="1" s="1"/>
  <c r="AF1239" i="1"/>
  <c r="AH1239" i="1" l="1"/>
  <c r="A1239" i="1" s="1"/>
  <c r="AF1240" i="1"/>
  <c r="AH1240" i="1" l="1"/>
  <c r="A1240" i="1" s="1"/>
  <c r="AF1241" i="1"/>
  <c r="AH1241" i="1" l="1"/>
  <c r="A1241" i="1" s="1"/>
  <c r="AF1243" i="1"/>
  <c r="AH1243" i="1" l="1"/>
  <c r="A1243" i="1" s="1"/>
  <c r="AF1244" i="1"/>
  <c r="AH1244" i="1" l="1"/>
  <c r="A1244" i="1" s="1"/>
  <c r="AF1245" i="1"/>
  <c r="AH1245" i="1" l="1"/>
  <c r="A1245" i="1" s="1"/>
  <c r="AF1246" i="1"/>
  <c r="AH1246" i="1" l="1"/>
  <c r="A1246" i="1" s="1"/>
  <c r="AF1247" i="1"/>
  <c r="AH1247" i="1" l="1"/>
  <c r="A1247" i="1" s="1"/>
  <c r="AF1248" i="1"/>
  <c r="AH1248" i="1" l="1"/>
  <c r="A1248" i="1" s="1"/>
  <c r="AF1249" i="1"/>
  <c r="AH1249" i="1" l="1"/>
  <c r="A1249" i="1" s="1"/>
  <c r="AF1250" i="1"/>
  <c r="AH1250" i="1" l="1"/>
  <c r="A1250" i="1" s="1"/>
  <c r="AF1251" i="1"/>
  <c r="AH1251" i="1" l="1"/>
  <c r="A1251" i="1" s="1"/>
  <c r="AF1252" i="1"/>
  <c r="AH1252" i="1" l="1"/>
  <c r="A1252" i="1" s="1"/>
  <c r="AF1253" i="1"/>
  <c r="AH1253" i="1" l="1"/>
  <c r="A1253" i="1" s="1"/>
  <c r="AF1254" i="1"/>
  <c r="AH1254" i="1" l="1"/>
  <c r="A1254" i="1" s="1"/>
  <c r="AF1255" i="1"/>
  <c r="AH1255" i="1" l="1"/>
  <c r="A1255" i="1" s="1"/>
  <c r="AF1256" i="1"/>
  <c r="AH1256" i="1" l="1"/>
  <c r="A1256" i="1" s="1"/>
  <c r="AF1257" i="1"/>
  <c r="AH1257" i="1" l="1"/>
  <c r="A1257" i="1" s="1"/>
  <c r="AF1260" i="1"/>
  <c r="AH1260" i="1" l="1"/>
  <c r="A1260" i="1" s="1"/>
  <c r="AF1261" i="1"/>
  <c r="AH1261" i="1" l="1"/>
  <c r="A1261" i="1" s="1"/>
  <c r="AF1262" i="1"/>
  <c r="AH1262" i="1" l="1"/>
  <c r="A1262" i="1" s="1"/>
  <c r="AF1263" i="1"/>
  <c r="AH1263" i="1" l="1"/>
  <c r="A1263" i="1" s="1"/>
  <c r="AF1264" i="1"/>
  <c r="AH1264" i="1" l="1"/>
  <c r="A1264" i="1" s="1"/>
  <c r="AF1265" i="1"/>
  <c r="AH1265" i="1" l="1"/>
  <c r="A1265" i="1" s="1"/>
  <c r="AF1266" i="1"/>
  <c r="AH1266" i="1" l="1"/>
  <c r="A1266" i="1" s="1"/>
  <c r="AF1267" i="1"/>
  <c r="AH1267" i="1" l="1"/>
  <c r="A1267" i="1" s="1"/>
  <c r="AF1268" i="1"/>
  <c r="AH1268" i="1" l="1"/>
  <c r="A1268" i="1" s="1"/>
  <c r="AF1269" i="1"/>
  <c r="AH1269" i="1" l="1"/>
  <c r="A1269" i="1" s="1"/>
  <c r="AF1270" i="1"/>
  <c r="AH1270" i="1" l="1"/>
  <c r="A1270" i="1" s="1"/>
  <c r="AF1271" i="1"/>
  <c r="AH1271" i="1" l="1"/>
  <c r="A1271" i="1" s="1"/>
  <c r="AF1272" i="1"/>
  <c r="AH1272" i="1" l="1"/>
  <c r="A1272" i="1" s="1"/>
  <c r="AF1273" i="1"/>
  <c r="AH1273" i="1" l="1"/>
  <c r="A1273" i="1" s="1"/>
  <c r="AF1274" i="1"/>
  <c r="AH1274" i="1" l="1"/>
  <c r="A1274" i="1" s="1"/>
  <c r="AF1275" i="1"/>
  <c r="AH1275" i="1" l="1"/>
  <c r="A1275" i="1" s="1"/>
  <c r="AF1276" i="1"/>
  <c r="AH1276" i="1" l="1"/>
  <c r="A1276" i="1" s="1"/>
  <c r="AF1277" i="1"/>
  <c r="AH1277" i="1" l="1"/>
  <c r="A1277" i="1" s="1"/>
  <c r="AF1278" i="1"/>
  <c r="AH1278" i="1" l="1"/>
  <c r="A1278" i="1" s="1"/>
  <c r="AF1279" i="1"/>
  <c r="AH1279" i="1" l="1"/>
  <c r="A1279" i="1" s="1"/>
  <c r="AF1280" i="1"/>
  <c r="AH1280" i="1" l="1"/>
  <c r="A1280" i="1" s="1"/>
  <c r="AF1281" i="1"/>
  <c r="AH1281" i="1" l="1"/>
  <c r="A1281" i="1" s="1"/>
  <c r="AF1282" i="1"/>
  <c r="AH1282" i="1" l="1"/>
  <c r="A1282" i="1" s="1"/>
  <c r="AF1283" i="1"/>
  <c r="AH1283" i="1" l="1"/>
  <c r="A1283" i="1" s="1"/>
  <c r="AF1284" i="1"/>
  <c r="AH1284" i="1" l="1"/>
  <c r="A1284" i="1" s="1"/>
  <c r="AF1285" i="1"/>
  <c r="AH1285" i="1" l="1"/>
  <c r="A1285" i="1" s="1"/>
  <c r="AF1286" i="1"/>
  <c r="AH1286" i="1" l="1"/>
  <c r="A1286" i="1" s="1"/>
  <c r="AF1287" i="1"/>
  <c r="AH1287" i="1" l="1"/>
  <c r="A1287" i="1" s="1"/>
  <c r="AF1288" i="1"/>
  <c r="AH1288" i="1" l="1"/>
  <c r="A1288" i="1" s="1"/>
  <c r="AF1289" i="1"/>
  <c r="AH1289" i="1" l="1"/>
  <c r="A1289" i="1" s="1"/>
  <c r="AF1290" i="1"/>
  <c r="AH1290" i="1" l="1"/>
  <c r="A1290" i="1" s="1"/>
  <c r="AF1291" i="1"/>
  <c r="AH1291" i="1" l="1"/>
  <c r="A1291" i="1" s="1"/>
  <c r="AF1292" i="1"/>
  <c r="AH1292" i="1" l="1"/>
  <c r="A1292" i="1" s="1"/>
  <c r="AF1293" i="1"/>
  <c r="AH1293" i="1" l="1"/>
  <c r="A1293" i="1" s="1"/>
  <c r="AF1294" i="1"/>
  <c r="AH1294" i="1" l="1"/>
  <c r="A1294" i="1" s="1"/>
  <c r="AF1295" i="1"/>
  <c r="AH1295" i="1" l="1"/>
  <c r="A1295" i="1" s="1"/>
  <c r="AF1296" i="1"/>
  <c r="AH1296" i="1" l="1"/>
  <c r="A1296" i="1" s="1"/>
  <c r="AF1297" i="1"/>
  <c r="AH1297" i="1" l="1"/>
  <c r="A1297" i="1" s="1"/>
  <c r="AF1298" i="1"/>
  <c r="AH1298" i="1" l="1"/>
  <c r="A1298" i="1" s="1"/>
  <c r="AF1299" i="1"/>
  <c r="AH1299" i="1" l="1"/>
  <c r="A1299" i="1" s="1"/>
  <c r="AF1300" i="1"/>
  <c r="AH1300" i="1" l="1"/>
  <c r="A1300" i="1" s="1"/>
  <c r="AF1301" i="1"/>
  <c r="AH1301" i="1" l="1"/>
  <c r="A1301" i="1" s="1"/>
  <c r="AF1302" i="1"/>
  <c r="AH1302" i="1" l="1"/>
  <c r="A1302" i="1" s="1"/>
  <c r="AF1303" i="1"/>
  <c r="AH1303" i="1" l="1"/>
  <c r="A1303" i="1" s="1"/>
  <c r="AF1304" i="1"/>
  <c r="AH1304" i="1" l="1"/>
  <c r="A1304" i="1" s="1"/>
  <c r="AF1305" i="1"/>
  <c r="AH1305" i="1" l="1"/>
  <c r="A1305" i="1" s="1"/>
  <c r="AF1306" i="1"/>
  <c r="AH1306" i="1" l="1"/>
  <c r="A1306" i="1" s="1"/>
  <c r="AF1307" i="1"/>
  <c r="AH1307" i="1" l="1"/>
  <c r="A1307" i="1" s="1"/>
  <c r="AF1308" i="1"/>
  <c r="AH1308" i="1" l="1"/>
  <c r="A1308" i="1" s="1"/>
  <c r="AF1309" i="1"/>
  <c r="AH1309" i="1" l="1"/>
  <c r="A1309" i="1" s="1"/>
  <c r="AF1310" i="1"/>
  <c r="AH1310" i="1" l="1"/>
  <c r="A1310" i="1" s="1"/>
  <c r="AF1311" i="1"/>
  <c r="AH1311" i="1" l="1"/>
  <c r="A1311" i="1" s="1"/>
  <c r="AF1312" i="1"/>
  <c r="AH1312" i="1" l="1"/>
  <c r="A1312" i="1" s="1"/>
  <c r="AF1313" i="1"/>
  <c r="AH1313" i="1" l="1"/>
  <c r="A1313" i="1" s="1"/>
  <c r="AF1314" i="1"/>
  <c r="AH1314" i="1" l="1"/>
  <c r="A1314" i="1" s="1"/>
  <c r="AF1315" i="1"/>
  <c r="AH1315" i="1" l="1"/>
  <c r="A1315" i="1" s="1"/>
  <c r="AF1316" i="1"/>
  <c r="AH1316" i="1" l="1"/>
  <c r="A1316" i="1" s="1"/>
  <c r="AF1317" i="1"/>
  <c r="AH1317" i="1" l="1"/>
  <c r="A1317" i="1" s="1"/>
  <c r="AF1318" i="1"/>
  <c r="AH1318" i="1" l="1"/>
  <c r="A1318" i="1" s="1"/>
  <c r="AF1319" i="1"/>
  <c r="AH1319" i="1" l="1"/>
  <c r="A1319" i="1" s="1"/>
  <c r="AF1320" i="1"/>
  <c r="AH1320" i="1" l="1"/>
  <c r="A1320" i="1" s="1"/>
  <c r="AF1321" i="1"/>
  <c r="AH1321" i="1" l="1"/>
  <c r="A1321" i="1" s="1"/>
  <c r="AF1322" i="1"/>
  <c r="AH1322" i="1" l="1"/>
  <c r="A1322" i="1" s="1"/>
  <c r="AF1323" i="1"/>
  <c r="AH1323" i="1" l="1"/>
  <c r="A1323" i="1" s="1"/>
  <c r="AF1324" i="1"/>
  <c r="AH1324" i="1" l="1"/>
  <c r="A1324" i="1" s="1"/>
  <c r="AF1325" i="1"/>
  <c r="AH1325" i="1" l="1"/>
  <c r="A1325" i="1" s="1"/>
  <c r="AF1326" i="1"/>
  <c r="AH1326" i="1" l="1"/>
  <c r="A1326" i="1" s="1"/>
  <c r="AF1327" i="1"/>
  <c r="AH1327" i="1" l="1"/>
  <c r="A1327" i="1" s="1"/>
  <c r="AF1328" i="1"/>
  <c r="AH1328" i="1" l="1"/>
  <c r="A1328" i="1" s="1"/>
  <c r="AF1329" i="1"/>
  <c r="AH1329" i="1" l="1"/>
  <c r="A1329" i="1" s="1"/>
  <c r="AF1330" i="1"/>
  <c r="AH1330" i="1" l="1"/>
  <c r="A1330" i="1" s="1"/>
  <c r="AF1331" i="1"/>
  <c r="AH1331" i="1" l="1"/>
  <c r="A1331" i="1" s="1"/>
  <c r="AF1332" i="1"/>
  <c r="AH1332" i="1" l="1"/>
  <c r="A1332" i="1" s="1"/>
  <c r="AF1333" i="1"/>
  <c r="AH1333" i="1" l="1"/>
  <c r="A1333" i="1" s="1"/>
  <c r="AF1334" i="1"/>
  <c r="AH1334" i="1" l="1"/>
  <c r="A1334" i="1" s="1"/>
  <c r="AF1335" i="1"/>
  <c r="AH1335" i="1" l="1"/>
  <c r="A1335" i="1" s="1"/>
  <c r="AF1336" i="1"/>
  <c r="AH1336" i="1" l="1"/>
  <c r="A1336" i="1" s="1"/>
  <c r="AF1337" i="1"/>
  <c r="AH1337" i="1" l="1"/>
  <c r="A1337" i="1" s="1"/>
  <c r="AF1338" i="1"/>
  <c r="AH1338" i="1" l="1"/>
  <c r="A1338" i="1" s="1"/>
  <c r="AF1339" i="1"/>
  <c r="AH1339" i="1" l="1"/>
  <c r="A1339" i="1" s="1"/>
  <c r="AF1340" i="1"/>
  <c r="AH1340" i="1" l="1"/>
  <c r="A1340" i="1" s="1"/>
  <c r="AF1341" i="1"/>
  <c r="AH1341" i="1" l="1"/>
  <c r="A1341" i="1" s="1"/>
  <c r="AF1342" i="1"/>
  <c r="AH1342" i="1" l="1"/>
  <c r="A1342" i="1" s="1"/>
  <c r="AF1343" i="1"/>
  <c r="AH1343" i="1" l="1"/>
  <c r="A1343" i="1" s="1"/>
  <c r="AF1344" i="1"/>
  <c r="AH1344" i="1" l="1"/>
  <c r="A1344" i="1" s="1"/>
  <c r="AF1345" i="1"/>
  <c r="AH1345" i="1" l="1"/>
  <c r="A1345" i="1" s="1"/>
  <c r="AF1346" i="1"/>
  <c r="AH1346" i="1" l="1"/>
  <c r="A1346" i="1" s="1"/>
  <c r="AF1347" i="1"/>
  <c r="AH1347" i="1" l="1"/>
  <c r="A1347" i="1" s="1"/>
  <c r="AF1348" i="1"/>
  <c r="AH1348" i="1" l="1"/>
  <c r="A1348" i="1" s="1"/>
  <c r="AF1350" i="1"/>
  <c r="AH1350" i="1" l="1"/>
  <c r="A1350" i="1" s="1"/>
  <c r="AF1351" i="1"/>
  <c r="AH1351" i="1" l="1"/>
  <c r="A1351" i="1" s="1"/>
  <c r="AF1352" i="1"/>
  <c r="AH1352" i="1" l="1"/>
  <c r="A1352" i="1" s="1"/>
  <c r="AF1353" i="1"/>
  <c r="AH1353" i="1" l="1"/>
  <c r="A1353" i="1" s="1"/>
  <c r="AF1354" i="1"/>
  <c r="AH1354" i="1" l="1"/>
  <c r="A1354" i="1" s="1"/>
  <c r="AF1355" i="1"/>
  <c r="AH1355" i="1" l="1"/>
  <c r="A1355" i="1" s="1"/>
  <c r="AF1356" i="1"/>
  <c r="AH1356" i="1" l="1"/>
  <c r="A1356" i="1" s="1"/>
  <c r="AF1357" i="1"/>
  <c r="AH1357" i="1" l="1"/>
  <c r="A1357" i="1" s="1"/>
  <c r="AF1358" i="1"/>
  <c r="AH1358" i="1" l="1"/>
  <c r="A1358" i="1" s="1"/>
  <c r="AF1359" i="1"/>
  <c r="AH1359" i="1" l="1"/>
  <c r="A1359" i="1" s="1"/>
  <c r="AF1360" i="1"/>
  <c r="AH1360" i="1" l="1"/>
  <c r="A1360" i="1" s="1"/>
  <c r="AF1361" i="1"/>
  <c r="AH1361" i="1" l="1"/>
  <c r="A1361" i="1" s="1"/>
  <c r="AF1362" i="1"/>
  <c r="AH1362" i="1" l="1"/>
  <c r="A1362" i="1" s="1"/>
  <c r="AF1363" i="1"/>
  <c r="AH1363" i="1" l="1"/>
  <c r="A1363" i="1" s="1"/>
  <c r="AF1364" i="1"/>
  <c r="AH1364" i="1" l="1"/>
  <c r="A1364" i="1" s="1"/>
  <c r="AF1365" i="1"/>
  <c r="AH1365" i="1" l="1"/>
  <c r="A1365" i="1" s="1"/>
  <c r="AF1366" i="1"/>
  <c r="AH1366" i="1" l="1"/>
  <c r="A1366" i="1" s="1"/>
  <c r="AF1367" i="1"/>
  <c r="AH1367" i="1" l="1"/>
  <c r="A1367" i="1" s="1"/>
  <c r="AF1368" i="1"/>
  <c r="AH1368" i="1" l="1"/>
  <c r="A1368" i="1" s="1"/>
  <c r="AF1369" i="1"/>
  <c r="AH1369" i="1" l="1"/>
  <c r="A1369" i="1" s="1"/>
  <c r="AF1370" i="1"/>
  <c r="AH1370" i="1" l="1"/>
  <c r="A1370" i="1" s="1"/>
  <c r="AF1371" i="1"/>
  <c r="AH1371" i="1" l="1"/>
  <c r="A1371" i="1" s="1"/>
  <c r="AF1372" i="1"/>
  <c r="AH1372" i="1" l="1"/>
  <c r="A1372" i="1" s="1"/>
  <c r="AF1373" i="1"/>
  <c r="AH1373" i="1" l="1"/>
  <c r="A1373" i="1" s="1"/>
  <c r="AF1374" i="1"/>
  <c r="AH1374" i="1" l="1"/>
  <c r="A1374" i="1" s="1"/>
  <c r="AF1375" i="1"/>
  <c r="AH1375" i="1" l="1"/>
  <c r="A1375" i="1" s="1"/>
  <c r="AF1376" i="1"/>
  <c r="AH1376" i="1" l="1"/>
  <c r="A1376" i="1" s="1"/>
  <c r="AF1377" i="1"/>
  <c r="AH1377" i="1" l="1"/>
  <c r="A1377" i="1" s="1"/>
  <c r="AF1378" i="1"/>
  <c r="AH1378" i="1" l="1"/>
  <c r="A1378" i="1" s="1"/>
  <c r="AF1379" i="1"/>
  <c r="AH1379" i="1" l="1"/>
  <c r="A1379" i="1" s="1"/>
  <c r="AF1380" i="1"/>
  <c r="AH1380" i="1" l="1"/>
  <c r="A1380" i="1" s="1"/>
  <c r="AF1381" i="1"/>
  <c r="AH1381" i="1" l="1"/>
  <c r="A1381" i="1" s="1"/>
  <c r="AF1382" i="1"/>
  <c r="AH1382" i="1" l="1"/>
  <c r="A1382" i="1" s="1"/>
  <c r="AF1383" i="1"/>
  <c r="AH1383" i="1" l="1"/>
  <c r="A1383" i="1" s="1"/>
  <c r="AF1384" i="1"/>
  <c r="AH1384" i="1" l="1"/>
  <c r="A1384" i="1" s="1"/>
  <c r="AF1385" i="1"/>
  <c r="AH1385" i="1" l="1"/>
  <c r="A1385" i="1" s="1"/>
  <c r="AF1386" i="1"/>
  <c r="AH1386" i="1" l="1"/>
  <c r="A1386" i="1" s="1"/>
  <c r="AF1387" i="1"/>
  <c r="AH1387" i="1" l="1"/>
  <c r="A1387" i="1" s="1"/>
  <c r="AF1388" i="1"/>
  <c r="AH1388" i="1" l="1"/>
  <c r="A1388" i="1" s="1"/>
  <c r="AF1389" i="1"/>
  <c r="AH1389" i="1" l="1"/>
  <c r="A1389" i="1" s="1"/>
  <c r="AF1390" i="1"/>
  <c r="AH1390" i="1" l="1"/>
  <c r="A1390" i="1" s="1"/>
  <c r="AF1391" i="1"/>
  <c r="AH1391" i="1" l="1"/>
  <c r="A1391" i="1" s="1"/>
  <c r="AF1392" i="1"/>
  <c r="AH1392" i="1" l="1"/>
  <c r="A1392" i="1" s="1"/>
  <c r="AF1393" i="1"/>
  <c r="AH1393" i="1" l="1"/>
  <c r="A1393" i="1" s="1"/>
  <c r="AF1394" i="1"/>
  <c r="AH1394" i="1" l="1"/>
  <c r="A1394" i="1" s="1"/>
  <c r="AF1395" i="1"/>
  <c r="AH1395" i="1" l="1"/>
  <c r="A1395" i="1" s="1"/>
  <c r="AF1396" i="1"/>
  <c r="AH1396" i="1" l="1"/>
  <c r="A1396" i="1" s="1"/>
  <c r="AF1397" i="1"/>
  <c r="AH1397" i="1" l="1"/>
  <c r="A1397" i="1" s="1"/>
  <c r="AF1398" i="1"/>
  <c r="AH1398" i="1" l="1"/>
  <c r="A1398" i="1" s="1"/>
  <c r="AF1399" i="1"/>
  <c r="AH1399" i="1" l="1"/>
  <c r="A1399" i="1" s="1"/>
  <c r="AF1400" i="1"/>
  <c r="AH1400" i="1" l="1"/>
  <c r="A1400" i="1" s="1"/>
  <c r="AF1401" i="1"/>
  <c r="AH1401" i="1" l="1"/>
  <c r="A1401" i="1" s="1"/>
  <c r="AF1402" i="1"/>
  <c r="AH1402" i="1" l="1"/>
  <c r="A1402" i="1" s="1"/>
  <c r="AF1403" i="1"/>
  <c r="AH1403" i="1" l="1"/>
  <c r="A1403" i="1" s="1"/>
  <c r="AF1404" i="1"/>
  <c r="AH1404" i="1" l="1"/>
  <c r="A1404" i="1" s="1"/>
  <c r="AF1405" i="1"/>
  <c r="AH1405" i="1" l="1"/>
  <c r="A1405" i="1" s="1"/>
  <c r="AF1406" i="1"/>
  <c r="AH1406" i="1" l="1"/>
  <c r="A1406" i="1" s="1"/>
  <c r="AF1407" i="1"/>
  <c r="AH1407" i="1" l="1"/>
  <c r="A1407" i="1" s="1"/>
  <c r="AF1408" i="1"/>
  <c r="AH1408" i="1" l="1"/>
  <c r="A1408" i="1" s="1"/>
  <c r="AF1409" i="1"/>
  <c r="AH1409" i="1" l="1"/>
  <c r="A1409" i="1" s="1"/>
  <c r="AF1410" i="1"/>
  <c r="AH1410" i="1" l="1"/>
  <c r="A1410" i="1" s="1"/>
  <c r="AF1411" i="1"/>
  <c r="AH1411" i="1" l="1"/>
  <c r="A1411" i="1" s="1"/>
  <c r="AF1412" i="1"/>
  <c r="AH1412" i="1" l="1"/>
  <c r="A1412" i="1" s="1"/>
  <c r="AF1413" i="1"/>
  <c r="AH1413" i="1" l="1"/>
  <c r="A1413" i="1" s="1"/>
  <c r="AF1414" i="1"/>
  <c r="AH1414" i="1" l="1"/>
  <c r="A1414" i="1" s="1"/>
  <c r="AF1415" i="1"/>
  <c r="AH1415" i="1" l="1"/>
  <c r="A1415" i="1" s="1"/>
  <c r="AF1416" i="1"/>
  <c r="AH1416" i="1" l="1"/>
  <c r="A1416" i="1" s="1"/>
  <c r="AF1417" i="1"/>
  <c r="AH1417" i="1" l="1"/>
  <c r="A1417" i="1" s="1"/>
  <c r="AF1418" i="1"/>
  <c r="AH1418" i="1" l="1"/>
  <c r="A1418" i="1" s="1"/>
  <c r="AF1419" i="1"/>
  <c r="AH1419" i="1" l="1"/>
  <c r="A1419" i="1" s="1"/>
  <c r="AF1420" i="1"/>
  <c r="AH1420" i="1" l="1"/>
  <c r="A1420" i="1" s="1"/>
  <c r="AF1421" i="1"/>
  <c r="AH1421" i="1" l="1"/>
  <c r="A1421" i="1" s="1"/>
  <c r="AF1422" i="1"/>
  <c r="AH1422" i="1" l="1"/>
  <c r="A1422" i="1" s="1"/>
  <c r="AF1423" i="1"/>
  <c r="AH1423" i="1" l="1"/>
  <c r="A1423" i="1" s="1"/>
  <c r="AF1424" i="1"/>
  <c r="AH1424" i="1" l="1"/>
  <c r="A1424" i="1" s="1"/>
  <c r="AF1425" i="1"/>
  <c r="AH1425" i="1" l="1"/>
  <c r="A1425" i="1" s="1"/>
  <c r="AF1426" i="1"/>
  <c r="AH1426" i="1" l="1"/>
  <c r="A1426" i="1" s="1"/>
  <c r="AF1427" i="1"/>
  <c r="AH1427" i="1" l="1"/>
  <c r="A1427" i="1" s="1"/>
  <c r="AF1428" i="1"/>
  <c r="AH1428" i="1" l="1"/>
  <c r="A1428" i="1" s="1"/>
  <c r="AF1429" i="1"/>
  <c r="AH1429" i="1" l="1"/>
  <c r="A1429" i="1" s="1"/>
  <c r="AF1430" i="1"/>
  <c r="AH1430" i="1" l="1"/>
  <c r="A1430" i="1" s="1"/>
  <c r="AF1431" i="1"/>
  <c r="AH1431" i="1" l="1"/>
  <c r="A1431" i="1" s="1"/>
  <c r="AF1432" i="1"/>
  <c r="AH1432" i="1" l="1"/>
  <c r="A1432" i="1" s="1"/>
  <c r="AF1433" i="1"/>
  <c r="AH1433" i="1" l="1"/>
  <c r="A1433" i="1" s="1"/>
  <c r="AF1434" i="1"/>
  <c r="AH1434" i="1" l="1"/>
  <c r="A1434" i="1" s="1"/>
  <c r="AF1435" i="1"/>
  <c r="AH1435" i="1" l="1"/>
  <c r="A1435" i="1" s="1"/>
  <c r="AF1436" i="1"/>
  <c r="AH1436" i="1" l="1"/>
  <c r="A1436" i="1" s="1"/>
  <c r="AF1437" i="1"/>
  <c r="AH1437" i="1" l="1"/>
  <c r="A1437" i="1" s="1"/>
  <c r="AF1439" i="1"/>
  <c r="AH1439" i="1" l="1"/>
  <c r="A1439" i="1" s="1"/>
  <c r="AF1440" i="1"/>
  <c r="AH1440" i="1" l="1"/>
  <c r="A1440" i="1" s="1"/>
  <c r="AF1441" i="1"/>
  <c r="AH1441" i="1" l="1"/>
  <c r="A1441" i="1" s="1"/>
  <c r="AF1442" i="1"/>
  <c r="AH1442" i="1" l="1"/>
  <c r="A1442" i="1" s="1"/>
  <c r="AF1443" i="1"/>
  <c r="AH1443" i="1" l="1"/>
  <c r="A1443" i="1" s="1"/>
  <c r="AF1444" i="1"/>
  <c r="AH1444" i="1" l="1"/>
  <c r="A1444" i="1" s="1"/>
  <c r="AF1445" i="1"/>
  <c r="AH1445" i="1" l="1"/>
  <c r="A1445" i="1" s="1"/>
  <c r="AF1446" i="1"/>
  <c r="AH1446" i="1" l="1"/>
  <c r="A1446" i="1" s="1"/>
  <c r="AF1447" i="1"/>
  <c r="AH1447" i="1" l="1"/>
  <c r="A1447" i="1" s="1"/>
  <c r="AF1448" i="1"/>
  <c r="AH1448" i="1" l="1"/>
  <c r="A1448" i="1" s="1"/>
  <c r="AF1449" i="1"/>
  <c r="AH1449" i="1" l="1"/>
  <c r="A1449" i="1" s="1"/>
  <c r="AF1450" i="1"/>
  <c r="AH1450" i="1" l="1"/>
  <c r="A1450" i="1" s="1"/>
  <c r="AF1451" i="1"/>
  <c r="AH1451" i="1" l="1"/>
  <c r="A1451" i="1" s="1"/>
  <c r="AF1452" i="1"/>
  <c r="AH1452" i="1" l="1"/>
  <c r="A1452" i="1" s="1"/>
  <c r="AF1453" i="1"/>
  <c r="AH1453" i="1" l="1"/>
  <c r="A1453" i="1" s="1"/>
  <c r="AF1454" i="1"/>
  <c r="AH1454" i="1" l="1"/>
  <c r="A1454" i="1" s="1"/>
  <c r="AF1455" i="1"/>
  <c r="AH1455" i="1" l="1"/>
  <c r="A1455" i="1" s="1"/>
  <c r="AF1456" i="1"/>
  <c r="AH1456" i="1" l="1"/>
  <c r="A1456" i="1" s="1"/>
  <c r="AF1457" i="1"/>
  <c r="AH1457" i="1" l="1"/>
  <c r="A1457" i="1" s="1"/>
  <c r="AF1458" i="1"/>
  <c r="AH1458" i="1" l="1"/>
  <c r="A1458" i="1" s="1"/>
  <c r="AF1459" i="1"/>
  <c r="AH1459" i="1" l="1"/>
  <c r="A1459" i="1" s="1"/>
  <c r="AF1460" i="1"/>
  <c r="AH1460" i="1" l="1"/>
  <c r="A1460" i="1" s="1"/>
  <c r="AF1461" i="1"/>
  <c r="AH1461" i="1" l="1"/>
  <c r="A1461" i="1" s="1"/>
  <c r="AF1462" i="1"/>
  <c r="AH1462" i="1" l="1"/>
  <c r="A1462" i="1" s="1"/>
  <c r="AF1463" i="1"/>
  <c r="AH1463" i="1" l="1"/>
  <c r="A1463" i="1" s="1"/>
  <c r="AF1464" i="1"/>
  <c r="AH1464" i="1" l="1"/>
  <c r="A1464" i="1" s="1"/>
  <c r="AF1465" i="1"/>
  <c r="AH1465" i="1" l="1"/>
  <c r="A1465" i="1" s="1"/>
  <c r="AF1466" i="1"/>
  <c r="AH1466" i="1" l="1"/>
  <c r="A1466" i="1" s="1"/>
  <c r="AF1467" i="1"/>
  <c r="AH1467" i="1" l="1"/>
  <c r="A1467" i="1" s="1"/>
  <c r="AF1468" i="1"/>
  <c r="AH1468" i="1" l="1"/>
  <c r="A1468" i="1" s="1"/>
  <c r="AF1469" i="1"/>
  <c r="AH1469" i="1" l="1"/>
  <c r="A1469" i="1" s="1"/>
  <c r="AF1470" i="1"/>
  <c r="AH1470" i="1" l="1"/>
  <c r="A1470" i="1" s="1"/>
  <c r="AF1471" i="1"/>
  <c r="AH1471" i="1" l="1"/>
  <c r="A1471" i="1" s="1"/>
  <c r="AF1472" i="1"/>
  <c r="AH1472" i="1" l="1"/>
  <c r="A1472" i="1" s="1"/>
  <c r="AF1473" i="1"/>
  <c r="AH1473" i="1" l="1"/>
  <c r="A1473" i="1" s="1"/>
  <c r="AF1474" i="1"/>
  <c r="AH1474" i="1" l="1"/>
  <c r="A1474" i="1" s="1"/>
  <c r="AF1475" i="1"/>
  <c r="AH1475" i="1" l="1"/>
  <c r="A1475" i="1" s="1"/>
  <c r="AF1476" i="1"/>
  <c r="AH1476" i="1" l="1"/>
  <c r="A1476" i="1" s="1"/>
  <c r="AF1477" i="1"/>
  <c r="AH1477" i="1" l="1"/>
  <c r="A1477" i="1" s="1"/>
  <c r="AF1478" i="1"/>
  <c r="AH1478" i="1" l="1"/>
  <c r="A1478" i="1" s="1"/>
  <c r="AF1479" i="1"/>
  <c r="AH1479" i="1" l="1"/>
  <c r="A1479" i="1" s="1"/>
  <c r="AF1480" i="1"/>
  <c r="AH1480" i="1" l="1"/>
  <c r="A1480" i="1" s="1"/>
  <c r="AF1481" i="1"/>
  <c r="AH1481" i="1" l="1"/>
  <c r="A1481" i="1" s="1"/>
  <c r="AF1482" i="1"/>
  <c r="AH1482" i="1" l="1"/>
  <c r="A1482" i="1" s="1"/>
  <c r="AF1483" i="1"/>
  <c r="AH1483" i="1" l="1"/>
  <c r="A1483" i="1" s="1"/>
  <c r="AF1484" i="1"/>
  <c r="AH1484" i="1" l="1"/>
  <c r="A1484" i="1" s="1"/>
  <c r="AF1485" i="1"/>
  <c r="AH1485" i="1" l="1"/>
  <c r="A1485" i="1" s="1"/>
  <c r="AF1486" i="1"/>
  <c r="AH1486" i="1" l="1"/>
  <c r="A1486" i="1" s="1"/>
  <c r="AF1487" i="1"/>
  <c r="AH1487" i="1" l="1"/>
  <c r="A1487" i="1" s="1"/>
  <c r="AF1488" i="1"/>
  <c r="AH1488" i="1" l="1"/>
  <c r="A1488" i="1" s="1"/>
  <c r="AF1489" i="1"/>
  <c r="AH1489" i="1" l="1"/>
  <c r="A1489" i="1" s="1"/>
  <c r="AF1490" i="1"/>
  <c r="AH1490" i="1" l="1"/>
  <c r="A1490" i="1" s="1"/>
  <c r="AF1491" i="1"/>
  <c r="AH1491" i="1" l="1"/>
  <c r="A1491" i="1" s="1"/>
  <c r="AF1492" i="1"/>
  <c r="AH1492" i="1" l="1"/>
  <c r="A1492" i="1" s="1"/>
  <c r="AF1493" i="1"/>
  <c r="AH1493" i="1" l="1"/>
  <c r="A1493" i="1" s="1"/>
  <c r="AF1494" i="1"/>
  <c r="AH1494" i="1" l="1"/>
  <c r="A1494" i="1" s="1"/>
  <c r="AF1495" i="1"/>
  <c r="AH1495" i="1" l="1"/>
  <c r="A1495" i="1" s="1"/>
  <c r="AF1496" i="1"/>
  <c r="AH1496" i="1" l="1"/>
  <c r="A1496" i="1" s="1"/>
  <c r="AF1497" i="1"/>
  <c r="AH1497" i="1" l="1"/>
  <c r="A1497" i="1" s="1"/>
  <c r="AF1498" i="1"/>
  <c r="AH1498" i="1" l="1"/>
  <c r="A1498" i="1" s="1"/>
  <c r="AF1499" i="1"/>
  <c r="AH1499" i="1" l="1"/>
  <c r="A1499" i="1" s="1"/>
  <c r="AF1500" i="1"/>
  <c r="AH1500" i="1" l="1"/>
  <c r="A1500" i="1" s="1"/>
  <c r="AF1501" i="1"/>
  <c r="AH1501" i="1" l="1"/>
  <c r="A1501" i="1" s="1"/>
  <c r="AF1502" i="1"/>
  <c r="AH1502" i="1" l="1"/>
  <c r="A1502" i="1" s="1"/>
  <c r="AF1503" i="1"/>
  <c r="AH1503" i="1" l="1"/>
  <c r="A1503" i="1" s="1"/>
  <c r="AF1504" i="1"/>
  <c r="AH1504" i="1" l="1"/>
  <c r="A1504" i="1" s="1"/>
  <c r="AF1505" i="1"/>
  <c r="AH1505" i="1" l="1"/>
  <c r="A1505" i="1" s="1"/>
  <c r="AF1506" i="1"/>
  <c r="AH1506" i="1" l="1"/>
  <c r="A1506" i="1" s="1"/>
  <c r="AF1507" i="1"/>
  <c r="AH1507" i="1" l="1"/>
  <c r="A1507" i="1" s="1"/>
  <c r="AF1508" i="1"/>
  <c r="AH1508" i="1" l="1"/>
  <c r="A1508" i="1" s="1"/>
  <c r="AF1509" i="1"/>
  <c r="AH1509" i="1" l="1"/>
  <c r="A1509" i="1" s="1"/>
  <c r="AF1510" i="1"/>
  <c r="AH1510" i="1" l="1"/>
  <c r="A1510" i="1" s="1"/>
  <c r="AF1511" i="1"/>
  <c r="AH1511" i="1" l="1"/>
  <c r="A1511" i="1" s="1"/>
  <c r="AF1512" i="1"/>
  <c r="AH1512" i="1" l="1"/>
  <c r="A1512" i="1" s="1"/>
  <c r="AF1513" i="1"/>
  <c r="AH1513" i="1" l="1"/>
  <c r="A1513" i="1" s="1"/>
  <c r="AF1514" i="1"/>
  <c r="AH1514" i="1" l="1"/>
  <c r="A1514" i="1" s="1"/>
  <c r="AF1515" i="1"/>
  <c r="AH1515" i="1" l="1"/>
  <c r="A1515" i="1" s="1"/>
  <c r="AF1516" i="1"/>
  <c r="AH1516" i="1" l="1"/>
  <c r="A1516" i="1" s="1"/>
  <c r="AF1517" i="1"/>
  <c r="AH1517" i="1" l="1"/>
  <c r="A1517" i="1" s="1"/>
  <c r="AF1518" i="1"/>
  <c r="AH1518" i="1" l="1"/>
  <c r="A1518" i="1" s="1"/>
  <c r="AF1519" i="1"/>
  <c r="AH1519" i="1" l="1"/>
  <c r="A1519" i="1" s="1"/>
  <c r="AF1520" i="1"/>
  <c r="AH1520" i="1" l="1"/>
  <c r="A1520" i="1" s="1"/>
  <c r="AF1521" i="1"/>
  <c r="AH1521" i="1" l="1"/>
  <c r="A1521" i="1" s="1"/>
  <c r="AF1522" i="1"/>
  <c r="AH1522" i="1" l="1"/>
  <c r="A1522" i="1" s="1"/>
  <c r="AF1523" i="1"/>
  <c r="AH1523" i="1" l="1"/>
  <c r="A1523" i="1" s="1"/>
  <c r="AF1524" i="1"/>
  <c r="AH1524" i="1" l="1"/>
  <c r="A1524" i="1" s="1"/>
  <c r="AF1525" i="1"/>
  <c r="AH1525" i="1" l="1"/>
  <c r="A1525" i="1" s="1"/>
  <c r="AF1526" i="1"/>
  <c r="AH1526" i="1" l="1"/>
  <c r="A1526" i="1" s="1"/>
  <c r="AF1527" i="1"/>
  <c r="AH1527" i="1" l="1"/>
  <c r="A1527" i="1" s="1"/>
  <c r="AF1528" i="1"/>
  <c r="AH1528" i="1" l="1"/>
  <c r="A1528" i="1" s="1"/>
  <c r="AF1529" i="1"/>
  <c r="AH1529" i="1" l="1"/>
  <c r="A1529" i="1" s="1"/>
  <c r="AF1530" i="1"/>
  <c r="AH1530" i="1" l="1"/>
  <c r="A1530" i="1" s="1"/>
  <c r="AF1531" i="1"/>
  <c r="AH1531" i="1" l="1"/>
  <c r="A1531" i="1" s="1"/>
  <c r="AF1532" i="1"/>
  <c r="AH1532" i="1" l="1"/>
  <c r="A1532" i="1" s="1"/>
  <c r="AF1533" i="1"/>
  <c r="AH1533" i="1" l="1"/>
  <c r="A1533" i="1" s="1"/>
  <c r="AF1534" i="1"/>
  <c r="AH1534" i="1" l="1"/>
  <c r="A1534" i="1" s="1"/>
  <c r="AF1535" i="1"/>
  <c r="AH1535" i="1" l="1"/>
  <c r="A1535" i="1" s="1"/>
  <c r="AF1536" i="1"/>
  <c r="AH1536" i="1" l="1"/>
  <c r="A1536" i="1" s="1"/>
  <c r="AF1537" i="1"/>
  <c r="AH1537" i="1" l="1"/>
  <c r="A1537" i="1" s="1"/>
  <c r="AF1538" i="1"/>
  <c r="AH1538" i="1" l="1"/>
  <c r="A1538" i="1" s="1"/>
  <c r="AF1539" i="1"/>
  <c r="AH1539" i="1" l="1"/>
  <c r="A1539" i="1" s="1"/>
  <c r="AF1540" i="1"/>
  <c r="AH1540" i="1" l="1"/>
  <c r="A1540" i="1" s="1"/>
  <c r="AF1541" i="1"/>
  <c r="AH1541" i="1" l="1"/>
  <c r="A1541" i="1" s="1"/>
  <c r="AF1542" i="1"/>
  <c r="AH1542" i="1" l="1"/>
  <c r="A1542" i="1" s="1"/>
  <c r="AF1543" i="1"/>
  <c r="AH1543" i="1" l="1"/>
  <c r="A1543" i="1" s="1"/>
  <c r="AF1544" i="1"/>
  <c r="AH1544" i="1" l="1"/>
  <c r="A1544" i="1" s="1"/>
  <c r="AF1545" i="1"/>
  <c r="AH1545" i="1" l="1"/>
  <c r="A1545" i="1" s="1"/>
  <c r="AF1546" i="1"/>
  <c r="AH1546" i="1" l="1"/>
  <c r="A1546" i="1" s="1"/>
  <c r="AF1547" i="1"/>
  <c r="AH1547" i="1" l="1"/>
  <c r="A1547" i="1" s="1"/>
  <c r="AF1548" i="1"/>
  <c r="AH1548" i="1" l="1"/>
  <c r="A1548" i="1" s="1"/>
  <c r="AF1549" i="1"/>
  <c r="AH1549" i="1" l="1"/>
  <c r="A1549" i="1" s="1"/>
  <c r="AF1550" i="1"/>
  <c r="AH1550" i="1" l="1"/>
  <c r="A1550" i="1" s="1"/>
  <c r="AF1551" i="1"/>
  <c r="AH1551" i="1" l="1"/>
  <c r="A1551" i="1" s="1"/>
  <c r="AF1552" i="1"/>
  <c r="AH1552" i="1" l="1"/>
  <c r="A1552" i="1" s="1"/>
  <c r="AF1553" i="1"/>
  <c r="AH1553" i="1" l="1"/>
  <c r="A1553" i="1" s="1"/>
  <c r="AF1554" i="1"/>
  <c r="AH1554" i="1" l="1"/>
  <c r="A1554" i="1" s="1"/>
  <c r="AF1555" i="1"/>
  <c r="AH1555" i="1" l="1"/>
  <c r="A1555" i="1" s="1"/>
  <c r="AF1556" i="1"/>
  <c r="AH1556" i="1" l="1"/>
  <c r="A1556" i="1" s="1"/>
  <c r="AF1557" i="1"/>
  <c r="AH1557" i="1" l="1"/>
  <c r="A1557" i="1" s="1"/>
  <c r="AF1558" i="1"/>
  <c r="AH1558" i="1" l="1"/>
  <c r="A1558" i="1" s="1"/>
  <c r="AF1559" i="1"/>
  <c r="AH1559" i="1" l="1"/>
  <c r="A1559" i="1" s="1"/>
  <c r="AF1560" i="1"/>
  <c r="AH1560" i="1" l="1"/>
  <c r="A1560" i="1" s="1"/>
  <c r="AF1561" i="1"/>
  <c r="AH1561" i="1" l="1"/>
  <c r="A1561" i="1" s="1"/>
  <c r="AF1562" i="1"/>
  <c r="AH1562" i="1" l="1"/>
  <c r="A1562" i="1" s="1"/>
  <c r="AF1563" i="1"/>
  <c r="AH1563" i="1" l="1"/>
  <c r="A1563" i="1" s="1"/>
  <c r="AF1564" i="1"/>
  <c r="AH1564" i="1" l="1"/>
  <c r="A1564" i="1" s="1"/>
  <c r="AF1565" i="1"/>
  <c r="AH1565" i="1" l="1"/>
  <c r="A1565" i="1" s="1"/>
  <c r="AF1566" i="1"/>
  <c r="AH1566" i="1" l="1"/>
  <c r="A1566" i="1" s="1"/>
  <c r="AF1567" i="1"/>
  <c r="AH1567" i="1" l="1"/>
  <c r="A1567" i="1" s="1"/>
  <c r="AF1568" i="1"/>
  <c r="AH1568" i="1" l="1"/>
  <c r="A1568" i="1" s="1"/>
  <c r="AF1569" i="1"/>
  <c r="AH1569" i="1" l="1"/>
  <c r="A1569" i="1" s="1"/>
  <c r="AF1570" i="1"/>
  <c r="AH1570" i="1" l="1"/>
  <c r="A1570" i="1" s="1"/>
  <c r="AF1571" i="1"/>
  <c r="AH1571" i="1" l="1"/>
  <c r="A1571" i="1" s="1"/>
  <c r="AF1572" i="1"/>
  <c r="AH1572" i="1" l="1"/>
  <c r="A1572" i="1" s="1"/>
  <c r="AF1573" i="1"/>
  <c r="AH1573" i="1" l="1"/>
  <c r="A1573" i="1" s="1"/>
  <c r="AF1574" i="1"/>
  <c r="AH1574" i="1" l="1"/>
  <c r="A1574" i="1" s="1"/>
  <c r="AF1575" i="1"/>
  <c r="AH1575" i="1" l="1"/>
  <c r="A1575" i="1" s="1"/>
  <c r="AF1576" i="1"/>
  <c r="AH1576" i="1" l="1"/>
  <c r="A1576" i="1" s="1"/>
  <c r="AF1577" i="1"/>
  <c r="AH1577" i="1" l="1"/>
  <c r="A1577" i="1" s="1"/>
  <c r="AF1578" i="1"/>
  <c r="AH1578" i="1" l="1"/>
  <c r="A1578" i="1" s="1"/>
  <c r="AF1579" i="1"/>
  <c r="AH1579" i="1" l="1"/>
  <c r="A1579" i="1" s="1"/>
  <c r="AF1580" i="1"/>
  <c r="AH1580" i="1" l="1"/>
  <c r="A1580" i="1" s="1"/>
  <c r="AF1581" i="1"/>
  <c r="AH1581" i="1" l="1"/>
  <c r="A1581" i="1" s="1"/>
  <c r="AF1582" i="1"/>
  <c r="AH1582" i="1" l="1"/>
  <c r="A1582" i="1" s="1"/>
  <c r="AF1583" i="1"/>
  <c r="AH1583" i="1" l="1"/>
  <c r="A1583" i="1" s="1"/>
  <c r="AF1584" i="1"/>
  <c r="AH1584" i="1" l="1"/>
  <c r="A1584" i="1" s="1"/>
  <c r="AF1585" i="1"/>
  <c r="AH1585" i="1" l="1"/>
  <c r="A1585" i="1" s="1"/>
  <c r="AF1586" i="1"/>
  <c r="AH1586" i="1" l="1"/>
  <c r="A1586" i="1" s="1"/>
  <c r="AF1587" i="1"/>
  <c r="AH1587" i="1" l="1"/>
  <c r="A1587" i="1" s="1"/>
  <c r="AF1588" i="1"/>
  <c r="AH1588" i="1" l="1"/>
  <c r="A1588" i="1" s="1"/>
  <c r="AF1589" i="1"/>
  <c r="AH1589" i="1" l="1"/>
  <c r="A1589" i="1" s="1"/>
  <c r="AF1590" i="1"/>
  <c r="AH1590" i="1" l="1"/>
  <c r="A1590" i="1" s="1"/>
  <c r="AF1591" i="1"/>
  <c r="AH1591" i="1" l="1"/>
  <c r="A1591" i="1" s="1"/>
  <c r="AF1592" i="1"/>
  <c r="AH1592" i="1" l="1"/>
  <c r="A1592" i="1" s="1"/>
  <c r="AF1593" i="1"/>
  <c r="AH1593" i="1" l="1"/>
  <c r="A1593" i="1" s="1"/>
  <c r="AF1594" i="1"/>
  <c r="AH1594" i="1" l="1"/>
  <c r="A1594" i="1" s="1"/>
  <c r="AF1595" i="1"/>
  <c r="AH1595" i="1" l="1"/>
  <c r="A1595" i="1" s="1"/>
  <c r="AF1596" i="1"/>
  <c r="AH1596" i="1" l="1"/>
  <c r="A1596" i="1" s="1"/>
  <c r="AF1597" i="1"/>
  <c r="AH1597" i="1" l="1"/>
  <c r="A1597" i="1" s="1"/>
  <c r="AF1598" i="1"/>
  <c r="AH1598" i="1" l="1"/>
  <c r="A1598" i="1" s="1"/>
  <c r="AF1599" i="1"/>
  <c r="AH1599" i="1" l="1"/>
  <c r="A1599" i="1" s="1"/>
  <c r="AF1600" i="1"/>
  <c r="AH1600" i="1" l="1"/>
  <c r="A1600" i="1" s="1"/>
  <c r="AF1601" i="1"/>
  <c r="AH1601" i="1" l="1"/>
  <c r="A1601" i="1" s="1"/>
  <c r="AF1602" i="1"/>
  <c r="AH1602" i="1" l="1"/>
  <c r="A1602" i="1" s="1"/>
  <c r="AF1603" i="1"/>
  <c r="AH1603" i="1" l="1"/>
  <c r="A1603" i="1" s="1"/>
  <c r="AF1604" i="1"/>
  <c r="AH1604" i="1" l="1"/>
  <c r="A1604" i="1" s="1"/>
  <c r="AF1605" i="1"/>
  <c r="AH1605" i="1" l="1"/>
  <c r="A1605" i="1" s="1"/>
  <c r="AF1606" i="1"/>
  <c r="AH1606" i="1" l="1"/>
  <c r="A1606" i="1" s="1"/>
  <c r="AF1607" i="1"/>
  <c r="AH1607" i="1" l="1"/>
  <c r="A1607" i="1" s="1"/>
  <c r="AF1608" i="1"/>
  <c r="AH1608" i="1" l="1"/>
  <c r="A1608" i="1" s="1"/>
  <c r="AF1609" i="1"/>
  <c r="AH1609" i="1" l="1"/>
  <c r="A1609" i="1" s="1"/>
  <c r="AF1610" i="1"/>
  <c r="AH1610" i="1" l="1"/>
  <c r="A1610" i="1" s="1"/>
  <c r="AF1611" i="1"/>
  <c r="AH1611" i="1" l="1"/>
  <c r="A1611" i="1" s="1"/>
  <c r="AF1612" i="1"/>
  <c r="AH1612" i="1" l="1"/>
  <c r="A1612" i="1" s="1"/>
  <c r="AF1613" i="1"/>
  <c r="AH1613" i="1" l="1"/>
  <c r="A1613" i="1" s="1"/>
  <c r="AF1614" i="1"/>
  <c r="AH1614" i="1" l="1"/>
  <c r="A1614" i="1" s="1"/>
  <c r="AF1615" i="1"/>
  <c r="AH1615" i="1" l="1"/>
  <c r="A1615" i="1" s="1"/>
  <c r="AF1616" i="1"/>
  <c r="AH1616" i="1" l="1"/>
  <c r="A1616" i="1" s="1"/>
  <c r="AF1617" i="1"/>
  <c r="AH1617" i="1" l="1"/>
  <c r="A1617" i="1" s="1"/>
  <c r="AF1618" i="1"/>
  <c r="AH1618" i="1" l="1"/>
  <c r="A1618" i="1" s="1"/>
  <c r="AF1619" i="1"/>
  <c r="AH1619" i="1" l="1"/>
  <c r="A1619" i="1" s="1"/>
  <c r="AF1620" i="1"/>
  <c r="AH1620" i="1" l="1"/>
  <c r="A1620" i="1" s="1"/>
  <c r="AF1621" i="1"/>
  <c r="AH1621" i="1" l="1"/>
  <c r="A1621" i="1" s="1"/>
  <c r="AF1622" i="1"/>
  <c r="AH1622" i="1" l="1"/>
  <c r="A1622" i="1" s="1"/>
  <c r="AF1623" i="1"/>
  <c r="AH1623" i="1" l="1"/>
  <c r="A1623" i="1" s="1"/>
  <c r="AF1624" i="1"/>
  <c r="AH1624" i="1" l="1"/>
  <c r="A1624" i="1" s="1"/>
  <c r="AF1625" i="1"/>
  <c r="AH1625" i="1" l="1"/>
  <c r="A1625" i="1" s="1"/>
  <c r="AF1626" i="1"/>
  <c r="AH1626" i="1" l="1"/>
  <c r="A1626" i="1" s="1"/>
  <c r="AF1627" i="1"/>
  <c r="AH1627" i="1" l="1"/>
  <c r="A1627" i="1" s="1"/>
  <c r="AF1628" i="1"/>
  <c r="AH1628" i="1" l="1"/>
  <c r="A1628" i="1" s="1"/>
  <c r="AF1629" i="1"/>
  <c r="AH1629" i="1" l="1"/>
  <c r="A1629" i="1" s="1"/>
  <c r="AF1630" i="1"/>
  <c r="AH1630" i="1" l="1"/>
  <c r="A1630" i="1" s="1"/>
  <c r="AF1631" i="1"/>
  <c r="AH1631" i="1" l="1"/>
  <c r="A1631" i="1" s="1"/>
  <c r="AF1632" i="1"/>
  <c r="AH1632" i="1" l="1"/>
  <c r="A1632" i="1" s="1"/>
  <c r="AF1633" i="1"/>
  <c r="AH1633" i="1" l="1"/>
  <c r="A1633" i="1" s="1"/>
  <c r="AF1634" i="1"/>
  <c r="AH1634" i="1" l="1"/>
  <c r="A1634" i="1" s="1"/>
  <c r="AF1635" i="1"/>
  <c r="AH1635" i="1" l="1"/>
  <c r="A1635" i="1" s="1"/>
  <c r="AF1636" i="1"/>
  <c r="AH1636" i="1" l="1"/>
  <c r="A1636" i="1" s="1"/>
  <c r="AF1637" i="1"/>
  <c r="AH1637" i="1" l="1"/>
  <c r="A1637" i="1" s="1"/>
  <c r="AF1638" i="1"/>
  <c r="AH1638" i="1" l="1"/>
  <c r="A1638" i="1" s="1"/>
  <c r="AF1639" i="1"/>
  <c r="AH1639" i="1" l="1"/>
  <c r="A1639" i="1" s="1"/>
  <c r="AF1640" i="1"/>
  <c r="AH1640" i="1" l="1"/>
  <c r="A1640" i="1" s="1"/>
  <c r="AF1641" i="1"/>
  <c r="AH1641" i="1" l="1"/>
  <c r="A1641" i="1" s="1"/>
  <c r="AF1642" i="1"/>
  <c r="AH1642" i="1" l="1"/>
  <c r="A1642" i="1" s="1"/>
  <c r="AF1643" i="1"/>
  <c r="AH1643" i="1" l="1"/>
  <c r="A1643" i="1" s="1"/>
  <c r="AF1644" i="1"/>
  <c r="AH1644" i="1" l="1"/>
  <c r="A1644" i="1" s="1"/>
  <c r="AF1645" i="1"/>
  <c r="AH1645" i="1" l="1"/>
  <c r="A1645" i="1" s="1"/>
  <c r="AF1646" i="1"/>
  <c r="AH1646" i="1" l="1"/>
  <c r="A1646" i="1" s="1"/>
  <c r="AF1647" i="1"/>
  <c r="AH1647" i="1" l="1"/>
  <c r="A1647" i="1" s="1"/>
  <c r="AF1648" i="1"/>
  <c r="AH1648" i="1" l="1"/>
  <c r="A1648" i="1" s="1"/>
  <c r="AF1649" i="1"/>
  <c r="AH1649" i="1" l="1"/>
  <c r="A1649" i="1" s="1"/>
  <c r="AF1650" i="1"/>
  <c r="AH1650" i="1" l="1"/>
  <c r="A1650" i="1" s="1"/>
  <c r="AF1651" i="1"/>
  <c r="AH1651" i="1" l="1"/>
  <c r="A1651" i="1" s="1"/>
  <c r="AF1652" i="1"/>
  <c r="AH1652" i="1" l="1"/>
  <c r="A1652" i="1" s="1"/>
  <c r="AF1653" i="1"/>
  <c r="AH1653" i="1" l="1"/>
  <c r="A1653" i="1" s="1"/>
  <c r="AF1654" i="1"/>
  <c r="AH1654" i="1" l="1"/>
  <c r="A1654" i="1" s="1"/>
  <c r="AF1655" i="1"/>
  <c r="AH1655" i="1" l="1"/>
  <c r="A1655" i="1" s="1"/>
  <c r="AF1656" i="1"/>
  <c r="AH1656" i="1" l="1"/>
  <c r="A1656" i="1" s="1"/>
  <c r="AF1657" i="1"/>
  <c r="AH1657" i="1" l="1"/>
  <c r="A1657" i="1" s="1"/>
  <c r="AF1658" i="1"/>
  <c r="AH1658" i="1" l="1"/>
  <c r="A1658" i="1" s="1"/>
  <c r="AF1659" i="1"/>
  <c r="AH1659" i="1" l="1"/>
  <c r="A1659" i="1" s="1"/>
  <c r="AF1660" i="1"/>
  <c r="AH1660" i="1" l="1"/>
  <c r="A1660" i="1" s="1"/>
  <c r="AF1661" i="1"/>
  <c r="AH1661" i="1" l="1"/>
  <c r="A1661" i="1" s="1"/>
  <c r="AF1662" i="1"/>
  <c r="AH1662" i="1" l="1"/>
  <c r="A1662" i="1" s="1"/>
  <c r="AF1663" i="1"/>
  <c r="AH1663" i="1" l="1"/>
  <c r="A1663" i="1" s="1"/>
  <c r="AF1664" i="1"/>
  <c r="AH1664" i="1" l="1"/>
  <c r="A1664" i="1" s="1"/>
  <c r="AF1665" i="1"/>
  <c r="AH1665" i="1" l="1"/>
  <c r="A1665" i="1" s="1"/>
  <c r="AF1666" i="1"/>
  <c r="AH1666" i="1" l="1"/>
  <c r="A1666" i="1" s="1"/>
  <c r="AF1667" i="1"/>
  <c r="AH1667" i="1" l="1"/>
  <c r="A1667" i="1" s="1"/>
  <c r="AF1668" i="1"/>
  <c r="AH1668" i="1" l="1"/>
  <c r="A1668" i="1" s="1"/>
  <c r="AF1669" i="1"/>
  <c r="AH1669" i="1" l="1"/>
  <c r="A1669" i="1" s="1"/>
  <c r="AF1670" i="1"/>
  <c r="AH1670" i="1" l="1"/>
  <c r="A1670" i="1" s="1"/>
  <c r="AF1671" i="1"/>
  <c r="AH1671" i="1" l="1"/>
  <c r="A1671" i="1" s="1"/>
  <c r="AF1672" i="1"/>
  <c r="AH1672" i="1" l="1"/>
  <c r="A1672" i="1" s="1"/>
  <c r="AF1673" i="1"/>
  <c r="AH1673" i="1" l="1"/>
  <c r="A1673" i="1" s="1"/>
  <c r="AF1674" i="1"/>
  <c r="AH1674" i="1" l="1"/>
  <c r="A1674" i="1" s="1"/>
  <c r="AF1675" i="1"/>
  <c r="AH1675" i="1" l="1"/>
  <c r="A1675" i="1" s="1"/>
  <c r="AF1676" i="1"/>
  <c r="AH1676" i="1" l="1"/>
  <c r="A1676" i="1" s="1"/>
  <c r="AF1677" i="1"/>
  <c r="AH1677" i="1" l="1"/>
  <c r="A1677" i="1" s="1"/>
  <c r="AF1678" i="1"/>
  <c r="AH1678" i="1" l="1"/>
  <c r="A1678" i="1" s="1"/>
  <c r="AF1679" i="1"/>
  <c r="AH1679" i="1" l="1"/>
  <c r="A1679" i="1" s="1"/>
  <c r="AF1680" i="1"/>
  <c r="AH1680" i="1" l="1"/>
  <c r="A1680" i="1" s="1"/>
  <c r="AF1681" i="1"/>
  <c r="AH1681" i="1" l="1"/>
  <c r="A1681" i="1" s="1"/>
  <c r="AF1682" i="1"/>
  <c r="AH1682" i="1" l="1"/>
  <c r="A1682" i="1" s="1"/>
  <c r="AF1683" i="1"/>
  <c r="AH1683" i="1" l="1"/>
  <c r="A1683" i="1" s="1"/>
  <c r="AF1684" i="1"/>
  <c r="AH1684" i="1" l="1"/>
  <c r="A1684" i="1" s="1"/>
  <c r="AF1685" i="1"/>
  <c r="AH1685" i="1" l="1"/>
  <c r="A1685" i="1" s="1"/>
  <c r="AF1686" i="1"/>
  <c r="AH1686" i="1" l="1"/>
  <c r="A1686" i="1" s="1"/>
  <c r="AF1687" i="1"/>
  <c r="AH1687" i="1" l="1"/>
  <c r="A1687" i="1" s="1"/>
  <c r="AF1688" i="1"/>
  <c r="AH1688" i="1" l="1"/>
  <c r="A1688" i="1" s="1"/>
  <c r="AF1689" i="1"/>
  <c r="AH1689" i="1" l="1"/>
  <c r="A1689" i="1" s="1"/>
  <c r="AF1690" i="1"/>
  <c r="AH1690" i="1" l="1"/>
  <c r="A1690" i="1" s="1"/>
  <c r="AF1691" i="1"/>
  <c r="AH1691" i="1" l="1"/>
  <c r="A1691" i="1" s="1"/>
  <c r="AF1692" i="1"/>
  <c r="AH1692" i="1" l="1"/>
  <c r="A1692" i="1" s="1"/>
  <c r="AF1693" i="1"/>
  <c r="AH1693" i="1" l="1"/>
  <c r="A1693" i="1" s="1"/>
  <c r="AF1694" i="1"/>
  <c r="AH1694" i="1" l="1"/>
  <c r="A1694" i="1" s="1"/>
  <c r="AF1695" i="1"/>
  <c r="AH1695" i="1" l="1"/>
  <c r="A1695" i="1" s="1"/>
  <c r="AF1696" i="1"/>
  <c r="AH1696" i="1" l="1"/>
  <c r="A1696" i="1" s="1"/>
  <c r="AF1697" i="1"/>
  <c r="AH1697" i="1" l="1"/>
  <c r="A1697" i="1" s="1"/>
  <c r="AF1698" i="1"/>
  <c r="AH1698" i="1" l="1"/>
  <c r="A1698" i="1" s="1"/>
  <c r="AF1699" i="1"/>
  <c r="AH1699" i="1" l="1"/>
  <c r="A1699" i="1" s="1"/>
  <c r="AF1700" i="1"/>
  <c r="AH1700" i="1" l="1"/>
  <c r="A1700" i="1" s="1"/>
  <c r="AF1701" i="1"/>
  <c r="AH1701" i="1" l="1"/>
  <c r="A1701" i="1" s="1"/>
  <c r="AF1702" i="1"/>
  <c r="AH1702" i="1" l="1"/>
  <c r="A1702" i="1" s="1"/>
  <c r="AF1703" i="1"/>
  <c r="AH1703" i="1" l="1"/>
  <c r="A1703" i="1" s="1"/>
  <c r="AF1704" i="1"/>
  <c r="AH1704" i="1" l="1"/>
  <c r="A1704" i="1" s="1"/>
  <c r="AF1705" i="1"/>
  <c r="AH1705" i="1" l="1"/>
  <c r="A1705" i="1" s="1"/>
  <c r="AF1706" i="1"/>
  <c r="AH1706" i="1" l="1"/>
  <c r="A1706" i="1" s="1"/>
  <c r="AF1707" i="1"/>
  <c r="AH1707" i="1" l="1"/>
  <c r="A1707" i="1" s="1"/>
  <c r="AF1708" i="1"/>
  <c r="AH1708" i="1" l="1"/>
  <c r="A1708" i="1" s="1"/>
  <c r="AF1709" i="1"/>
  <c r="AH1709" i="1" l="1"/>
  <c r="A1709" i="1" s="1"/>
  <c r="AF1710" i="1"/>
  <c r="AH1710" i="1" l="1"/>
  <c r="A1710" i="1" s="1"/>
  <c r="AF1711" i="1"/>
  <c r="AH1711" i="1" l="1"/>
  <c r="A1711" i="1" s="1"/>
  <c r="AF1712" i="1"/>
  <c r="AH1712" i="1" l="1"/>
  <c r="A1712" i="1" s="1"/>
  <c r="AF1713" i="1"/>
  <c r="AH1713" i="1" l="1"/>
  <c r="A1713" i="1" s="1"/>
  <c r="AF1714" i="1"/>
  <c r="AH1714" i="1" l="1"/>
  <c r="A1714" i="1" s="1"/>
  <c r="AF1715" i="1"/>
  <c r="AH1715" i="1" l="1"/>
  <c r="A1715" i="1" s="1"/>
  <c r="AF1716" i="1"/>
  <c r="AH1716" i="1" l="1"/>
  <c r="A1716" i="1" s="1"/>
  <c r="AF1717" i="1"/>
  <c r="AH1717" i="1" l="1"/>
  <c r="A1717" i="1" s="1"/>
  <c r="AF1718" i="1"/>
  <c r="AH1718" i="1" l="1"/>
  <c r="A1718" i="1" s="1"/>
  <c r="AF1719" i="1"/>
  <c r="AH1719" i="1" l="1"/>
  <c r="A1719" i="1" s="1"/>
  <c r="AF1720" i="1"/>
  <c r="AH1720" i="1" l="1"/>
  <c r="A1720" i="1" s="1"/>
  <c r="AF1721" i="1"/>
  <c r="AH1721" i="1" l="1"/>
  <c r="A1721" i="1" s="1"/>
  <c r="AF1722" i="1"/>
  <c r="AH1722" i="1" l="1"/>
  <c r="A1722" i="1" s="1"/>
  <c r="AF1723" i="1"/>
  <c r="AH1723" i="1" l="1"/>
  <c r="A1723" i="1" s="1"/>
  <c r="AF1724" i="1"/>
  <c r="AH1724" i="1" l="1"/>
  <c r="A1724" i="1" s="1"/>
  <c r="AF1725" i="1"/>
  <c r="AH1725" i="1" l="1"/>
  <c r="A1725" i="1" s="1"/>
  <c r="AF1726" i="1"/>
  <c r="AH1726" i="1" l="1"/>
  <c r="A1726" i="1" s="1"/>
  <c r="AF1727" i="1"/>
  <c r="AH1727" i="1" l="1"/>
  <c r="A1727" i="1" s="1"/>
  <c r="AF1728" i="1"/>
  <c r="AH1728" i="1" l="1"/>
  <c r="A1728" i="1" s="1"/>
  <c r="AF1729" i="1"/>
  <c r="AH1729" i="1" l="1"/>
  <c r="A1729" i="1" s="1"/>
  <c r="AF1730" i="1"/>
  <c r="AH1730" i="1" l="1"/>
  <c r="A1730" i="1" s="1"/>
  <c r="AF1731" i="1"/>
  <c r="AH1731" i="1" l="1"/>
  <c r="A1731" i="1" s="1"/>
  <c r="AF1732" i="1"/>
  <c r="AH1732" i="1" l="1"/>
  <c r="A1732" i="1" s="1"/>
  <c r="AF1733" i="1"/>
  <c r="AH1733" i="1" l="1"/>
  <c r="A1733" i="1" s="1"/>
  <c r="AF1734" i="1"/>
  <c r="AH1734" i="1" l="1"/>
  <c r="A1734" i="1" s="1"/>
  <c r="AF1735" i="1"/>
  <c r="AH1735" i="1" l="1"/>
  <c r="A1735" i="1" s="1"/>
  <c r="AF1736" i="1"/>
  <c r="AH1736" i="1" l="1"/>
  <c r="A1736" i="1" s="1"/>
  <c r="AF1737" i="1"/>
  <c r="AH1737" i="1" l="1"/>
  <c r="A1737" i="1" s="1"/>
  <c r="AF1738" i="1"/>
  <c r="AH1738" i="1" l="1"/>
  <c r="A1738" i="1" s="1"/>
  <c r="AF1739" i="1"/>
  <c r="AH1739" i="1" l="1"/>
  <c r="A1739" i="1" s="1"/>
  <c r="AF1740" i="1"/>
  <c r="AH1740" i="1" l="1"/>
  <c r="A1740" i="1" s="1"/>
  <c r="AF1741" i="1"/>
  <c r="AH1741" i="1" l="1"/>
  <c r="A1741" i="1" s="1"/>
  <c r="AF1742" i="1"/>
  <c r="AH1742" i="1" l="1"/>
  <c r="A1742" i="1" s="1"/>
  <c r="AF1743" i="1"/>
  <c r="AH1743" i="1" l="1"/>
  <c r="A1743" i="1" s="1"/>
  <c r="AF1744" i="1"/>
  <c r="AH1744" i="1" l="1"/>
  <c r="A1744" i="1" s="1"/>
  <c r="AF1745" i="1"/>
  <c r="AH1745" i="1" l="1"/>
  <c r="A1745" i="1" s="1"/>
  <c r="AF1746" i="1"/>
  <c r="AH1746" i="1" l="1"/>
  <c r="A1746" i="1" s="1"/>
  <c r="AF1747" i="1"/>
  <c r="AH1747" i="1" l="1"/>
  <c r="A1747" i="1" s="1"/>
  <c r="AF1748" i="1"/>
  <c r="AH1748" i="1" l="1"/>
  <c r="A1748" i="1" s="1"/>
  <c r="AF1749" i="1"/>
  <c r="AH1749" i="1" l="1"/>
  <c r="A1749" i="1" s="1"/>
  <c r="AF1750" i="1"/>
  <c r="AH1750" i="1" l="1"/>
  <c r="A1750" i="1" s="1"/>
  <c r="AF1751" i="1"/>
  <c r="AH1751" i="1" l="1"/>
  <c r="A1751" i="1" s="1"/>
  <c r="AF1752" i="1"/>
  <c r="AH1752" i="1" l="1"/>
  <c r="A1752" i="1" s="1"/>
  <c r="AF1753" i="1"/>
  <c r="AH1753" i="1" l="1"/>
  <c r="A1753" i="1" s="1"/>
  <c r="AF1754" i="1"/>
  <c r="AH1754" i="1" l="1"/>
  <c r="A1754" i="1" s="1"/>
  <c r="AF1755" i="1"/>
  <c r="AH1755" i="1" l="1"/>
  <c r="A1755" i="1" s="1"/>
  <c r="AF1756" i="1"/>
  <c r="AH1756" i="1" l="1"/>
  <c r="A1756" i="1" s="1"/>
  <c r="AF1757" i="1"/>
  <c r="AH1757" i="1" l="1"/>
  <c r="A1757" i="1" s="1"/>
  <c r="AF1758" i="1"/>
  <c r="AH1758" i="1" l="1"/>
  <c r="A1758" i="1" s="1"/>
  <c r="AF1759" i="1"/>
  <c r="AH1759" i="1" l="1"/>
  <c r="A1759" i="1" s="1"/>
  <c r="AF1760" i="1"/>
  <c r="AH1760" i="1" l="1"/>
  <c r="A1760" i="1" s="1"/>
  <c r="AF1761" i="1"/>
  <c r="AH1761" i="1" l="1"/>
  <c r="A1761" i="1" s="1"/>
  <c r="AF1762" i="1"/>
  <c r="AH1762" i="1" l="1"/>
  <c r="A1762" i="1" s="1"/>
  <c r="AF1763" i="1"/>
  <c r="AH1763" i="1" l="1"/>
  <c r="A1763" i="1" s="1"/>
  <c r="AF1764" i="1"/>
  <c r="AH1764" i="1" l="1"/>
  <c r="A1764" i="1" s="1"/>
  <c r="AF1765" i="1"/>
  <c r="AH1765" i="1" l="1"/>
  <c r="A1765" i="1" s="1"/>
  <c r="AF1766" i="1"/>
  <c r="AH1766" i="1" l="1"/>
  <c r="A1766" i="1" s="1"/>
  <c r="AF1767" i="1"/>
  <c r="AH1767" i="1" l="1"/>
  <c r="A1767" i="1" s="1"/>
  <c r="AF1768" i="1"/>
  <c r="AH1768" i="1" l="1"/>
  <c r="A1768" i="1" s="1"/>
  <c r="AF1769" i="1"/>
  <c r="AH1769" i="1" l="1"/>
  <c r="A1769" i="1" s="1"/>
  <c r="AF1770" i="1"/>
  <c r="AH1770" i="1" l="1"/>
  <c r="A1770" i="1" s="1"/>
  <c r="AF1771" i="1"/>
  <c r="AH1771" i="1" l="1"/>
  <c r="A1771" i="1" s="1"/>
  <c r="AF1772" i="1"/>
  <c r="AH1772" i="1" l="1"/>
  <c r="A1772" i="1" s="1"/>
  <c r="AF1773" i="1"/>
  <c r="AH1773" i="1" l="1"/>
  <c r="A1773" i="1" s="1"/>
  <c r="AF1774" i="1"/>
  <c r="AH1774" i="1" l="1"/>
  <c r="A1774" i="1" s="1"/>
  <c r="AF1775" i="1"/>
  <c r="AH1775" i="1" l="1"/>
  <c r="A1775" i="1" s="1"/>
  <c r="AF1776" i="1"/>
  <c r="AH1776" i="1" l="1"/>
  <c r="A1776" i="1" s="1"/>
  <c r="AF1777" i="1"/>
  <c r="AH1777" i="1" l="1"/>
  <c r="A1777" i="1" s="1"/>
  <c r="AF1778" i="1"/>
  <c r="AH1778" i="1" l="1"/>
  <c r="A1778" i="1" s="1"/>
  <c r="AF1779" i="1"/>
  <c r="AH1779" i="1" l="1"/>
  <c r="A1779" i="1" s="1"/>
  <c r="AF1780" i="1"/>
  <c r="AH1780" i="1" l="1"/>
  <c r="A1780" i="1" s="1"/>
  <c r="AF1781" i="1"/>
  <c r="AH1781" i="1" l="1"/>
  <c r="A1781" i="1" s="1"/>
  <c r="AF1782" i="1"/>
  <c r="AH1782" i="1" l="1"/>
  <c r="A1782" i="1" s="1"/>
  <c r="AF1783" i="1"/>
  <c r="AH1783" i="1" l="1"/>
  <c r="A1783" i="1" s="1"/>
  <c r="AF1784" i="1"/>
  <c r="AH1784" i="1" l="1"/>
  <c r="A1784" i="1" s="1"/>
  <c r="AF1785" i="1"/>
  <c r="AH1785" i="1" l="1"/>
  <c r="A1785" i="1" s="1"/>
  <c r="AF1786" i="1"/>
  <c r="AH1786" i="1" l="1"/>
  <c r="A1786" i="1" s="1"/>
  <c r="AF1787" i="1"/>
  <c r="AH1787" i="1" l="1"/>
  <c r="A1787" i="1" s="1"/>
  <c r="AF1788" i="1"/>
  <c r="AH1788" i="1" l="1"/>
  <c r="A1788" i="1" s="1"/>
  <c r="AF1789" i="1"/>
  <c r="AH1789" i="1" l="1"/>
  <c r="A1789" i="1" s="1"/>
  <c r="AF1790" i="1"/>
  <c r="AH1790" i="1" l="1"/>
  <c r="A1790" i="1" s="1"/>
  <c r="AF1791" i="1"/>
  <c r="AH1791" i="1" l="1"/>
  <c r="A1791" i="1" s="1"/>
  <c r="AF1792" i="1"/>
  <c r="AH1792" i="1" l="1"/>
  <c r="A1792" i="1" s="1"/>
  <c r="AF1793" i="1"/>
  <c r="AH1793" i="1" l="1"/>
  <c r="A1793" i="1" s="1"/>
  <c r="AF1794" i="1"/>
  <c r="AH1794" i="1" l="1"/>
  <c r="A1794" i="1" s="1"/>
  <c r="AF1795" i="1"/>
  <c r="AH1795" i="1" l="1"/>
  <c r="A1795" i="1" s="1"/>
  <c r="AF1796" i="1"/>
  <c r="AH1796" i="1" l="1"/>
  <c r="A1796" i="1" s="1"/>
  <c r="AF1797" i="1"/>
  <c r="AH1797" i="1" l="1"/>
  <c r="A1797" i="1" s="1"/>
  <c r="AF1798" i="1"/>
  <c r="AH1798" i="1" l="1"/>
  <c r="A1798" i="1" s="1"/>
  <c r="AF1799" i="1"/>
  <c r="AH1799" i="1" l="1"/>
  <c r="A1799" i="1" s="1"/>
  <c r="AF1800" i="1"/>
  <c r="AH1800" i="1" l="1"/>
  <c r="A1800" i="1" s="1"/>
  <c r="AF1801" i="1"/>
  <c r="AH1801" i="1" l="1"/>
  <c r="A1801" i="1" s="1"/>
  <c r="AF1802" i="1"/>
  <c r="AH1802" i="1" l="1"/>
  <c r="A1802" i="1" s="1"/>
  <c r="AF1803" i="1"/>
  <c r="AH1803" i="1" l="1"/>
  <c r="A1803" i="1" s="1"/>
  <c r="AF1804" i="1"/>
  <c r="AH1804" i="1" l="1"/>
  <c r="A1804" i="1" s="1"/>
  <c r="AF1805" i="1"/>
  <c r="AH1805" i="1" l="1"/>
  <c r="A1805" i="1" s="1"/>
  <c r="AF1806" i="1"/>
  <c r="AH1806" i="1" l="1"/>
  <c r="A1806" i="1" s="1"/>
  <c r="AF1807" i="1"/>
  <c r="AH1807" i="1" l="1"/>
  <c r="A1807" i="1" s="1"/>
  <c r="AF1808" i="1"/>
  <c r="AH1808" i="1" l="1"/>
  <c r="A1808" i="1" s="1"/>
  <c r="AF1809" i="1"/>
  <c r="AH1809" i="1" l="1"/>
  <c r="A1809" i="1" s="1"/>
  <c r="AF1810" i="1"/>
  <c r="AH1810" i="1" l="1"/>
  <c r="A1810" i="1" s="1"/>
  <c r="AF1811" i="1"/>
  <c r="AH1811" i="1" l="1"/>
  <c r="A1811" i="1" s="1"/>
  <c r="AF1812" i="1"/>
  <c r="AH1812" i="1" l="1"/>
  <c r="A1812" i="1" s="1"/>
  <c r="AF1813" i="1"/>
  <c r="AH1813" i="1" l="1"/>
  <c r="A1813" i="1" s="1"/>
  <c r="AF1814" i="1"/>
  <c r="AH1814" i="1" l="1"/>
  <c r="A1814" i="1" s="1"/>
  <c r="AF1815" i="1"/>
  <c r="AH1815" i="1" l="1"/>
  <c r="A1815" i="1" s="1"/>
  <c r="AF1816" i="1"/>
  <c r="AH1816" i="1" l="1"/>
  <c r="A1816" i="1" s="1"/>
  <c r="AF1817" i="1"/>
  <c r="AH1817" i="1" l="1"/>
  <c r="A1817" i="1" s="1"/>
  <c r="AF1818" i="1"/>
  <c r="AH1818" i="1" l="1"/>
  <c r="A1818" i="1" s="1"/>
  <c r="AF1819" i="1"/>
  <c r="AH1819" i="1" l="1"/>
  <c r="A1819" i="1" s="1"/>
  <c r="AF1820" i="1"/>
  <c r="AH1820" i="1" l="1"/>
  <c r="A1820" i="1" s="1"/>
  <c r="AF1821" i="1"/>
  <c r="AH1821" i="1" l="1"/>
  <c r="A1821" i="1" s="1"/>
  <c r="AF1822" i="1"/>
  <c r="AH1822" i="1" l="1"/>
  <c r="A1822" i="1" s="1"/>
  <c r="AF1823" i="1"/>
  <c r="AH1823" i="1" l="1"/>
  <c r="A1823" i="1" s="1"/>
  <c r="AF1824" i="1"/>
  <c r="AH1824" i="1" l="1"/>
  <c r="A1824" i="1" s="1"/>
  <c r="AF1825" i="1"/>
  <c r="AH1825" i="1" l="1"/>
  <c r="A1825" i="1" s="1"/>
  <c r="AF1826" i="1"/>
  <c r="AH1826" i="1" l="1"/>
  <c r="A1826" i="1" s="1"/>
  <c r="AF1827" i="1"/>
  <c r="AH1827" i="1" l="1"/>
  <c r="A1827" i="1" s="1"/>
  <c r="AF1828" i="1"/>
  <c r="AH1828" i="1" l="1"/>
  <c r="A1828" i="1" s="1"/>
  <c r="AF1829" i="1"/>
  <c r="AH1829" i="1" l="1"/>
  <c r="A1829" i="1" s="1"/>
  <c r="AF1830" i="1"/>
  <c r="AH1830" i="1" l="1"/>
  <c r="A1830" i="1" s="1"/>
  <c r="AF1831" i="1"/>
  <c r="AH1831" i="1" l="1"/>
  <c r="A1831" i="1" s="1"/>
  <c r="AF1832" i="1"/>
  <c r="AH1832" i="1" l="1"/>
  <c r="A1832" i="1" s="1"/>
  <c r="AF1833" i="1"/>
  <c r="AH1833" i="1" l="1"/>
  <c r="A1833" i="1" s="1"/>
  <c r="AF1834" i="1"/>
  <c r="AH1834" i="1" l="1"/>
  <c r="A1834" i="1" s="1"/>
  <c r="AF1835" i="1"/>
  <c r="AH1835" i="1" l="1"/>
  <c r="A1835" i="1" s="1"/>
  <c r="AF1836" i="1"/>
  <c r="AH1836" i="1" l="1"/>
  <c r="A1836" i="1" s="1"/>
  <c r="AF1837" i="1"/>
  <c r="AH1837" i="1" l="1"/>
  <c r="A1837" i="1" s="1"/>
  <c r="AF1838" i="1"/>
  <c r="AH1838" i="1" l="1"/>
  <c r="A1838" i="1" s="1"/>
  <c r="AF1839" i="1"/>
  <c r="AH1839" i="1" l="1"/>
  <c r="A1839" i="1" s="1"/>
  <c r="AF1840" i="1"/>
  <c r="AH1840" i="1" l="1"/>
  <c r="A1840" i="1" s="1"/>
  <c r="AF1841" i="1"/>
  <c r="AH1841" i="1" l="1"/>
  <c r="A1841" i="1" s="1"/>
  <c r="AF1842" i="1"/>
  <c r="AH1842" i="1" l="1"/>
  <c r="A1842" i="1" s="1"/>
  <c r="AF1843" i="1"/>
  <c r="AH1843" i="1" l="1"/>
  <c r="A1843" i="1" s="1"/>
  <c r="AF1844" i="1"/>
  <c r="AH1844" i="1" l="1"/>
  <c r="A1844" i="1" s="1"/>
  <c r="AF1845" i="1"/>
  <c r="AH1845" i="1" l="1"/>
  <c r="A1845" i="1" s="1"/>
  <c r="AF1846" i="1"/>
  <c r="AH1846" i="1" l="1"/>
  <c r="A1846" i="1" s="1"/>
  <c r="AF1847" i="1"/>
  <c r="AH1847" i="1" l="1"/>
  <c r="A1847" i="1" s="1"/>
  <c r="AF1848" i="1"/>
  <c r="AH1848" i="1" l="1"/>
  <c r="A1848" i="1" s="1"/>
  <c r="AF1849" i="1"/>
  <c r="AH1849" i="1" l="1"/>
  <c r="A1849" i="1" s="1"/>
  <c r="AF1850" i="1"/>
  <c r="AH1850" i="1" l="1"/>
  <c r="A1850" i="1" s="1"/>
  <c r="AF1851" i="1"/>
  <c r="AH1851" i="1" l="1"/>
  <c r="A1851" i="1" s="1"/>
  <c r="AF1852" i="1"/>
  <c r="AH1852" i="1" s="1"/>
  <c r="A1852" i="1" s="1"/>
</calcChain>
</file>

<file path=xl/sharedStrings.xml><?xml version="1.0" encoding="utf-8"?>
<sst xmlns="http://schemas.openxmlformats.org/spreadsheetml/2006/main" count="5499" uniqueCount="1766">
  <si>
    <t>Правительства Новгородской области</t>
  </si>
  <si>
    <t>№ п/п</t>
  </si>
  <si>
    <r>
      <t>Общая площадь МКД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, всего</t>
    </r>
  </si>
  <si>
    <r>
      <t>Площадь помещений МКД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:</t>
    </r>
  </si>
  <si>
    <r>
      <t>Количество жителей, зарегистрированных в МКД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на дату утверждения краткосрочного плана</t>
    </r>
  </si>
  <si>
    <t>Виды работ установленные нормативным правовым актом Новгородской области</t>
  </si>
  <si>
    <t>Плановая дата завершения работ</t>
  </si>
  <si>
    <r>
      <t>за счет средств Фонда</t>
    </r>
    <r>
      <rPr>
        <vertAlign val="superscript"/>
        <sz val="12"/>
        <rFont val="Times New Roman"/>
        <family val="1"/>
        <charset val="204"/>
      </rPr>
      <t>2</t>
    </r>
  </si>
  <si>
    <t>за счет средств областного бюджета</t>
  </si>
  <si>
    <t>за счет средств местного бюджета</t>
  </si>
  <si>
    <r>
      <t>за счет средств собственников МКД</t>
    </r>
    <r>
      <rPr>
        <vertAlign val="superscript"/>
        <sz val="12"/>
        <rFont val="Times New Roman"/>
        <family val="1"/>
        <charset val="204"/>
      </rPr>
      <t>1</t>
    </r>
  </si>
  <si>
    <t>Ремонт или замена лифтового оборудо-вания</t>
  </si>
  <si>
    <t>Ремонт крыши</t>
  </si>
  <si>
    <t>Ремонт подвальных помещений</t>
  </si>
  <si>
    <t>Ремонт фасада</t>
  </si>
  <si>
    <t xml:space="preserve">Ремонт фундамента </t>
  </si>
  <si>
    <t>Утепление фасадов</t>
  </si>
  <si>
    <t>Переустрой-ство невентили-руемой крыши на вентили-руемую крышу, устройство выходов на кровлю</t>
  </si>
  <si>
    <t>Другие виды</t>
  </si>
  <si>
    <t>кв.м</t>
  </si>
  <si>
    <t>чел.</t>
  </si>
  <si>
    <t>руб.</t>
  </si>
  <si>
    <t>Итого по Новгородской области</t>
  </si>
  <si>
    <t>Батецкий муниципальный район</t>
  </si>
  <si>
    <t>-</t>
  </si>
  <si>
    <t>Боровичский муниципальный район</t>
  </si>
  <si>
    <t>д.Волок, ул.Молодежная, д.9</t>
  </si>
  <si>
    <t>д.Ёгла, ул.Набережная, д.14</t>
  </si>
  <si>
    <t>д.Ёгла, ул.Набережная, д.15</t>
  </si>
  <si>
    <t>п.Прогресс, Новый пер., д.4</t>
  </si>
  <si>
    <t>п.Прогресс, ул.Гагарина, д.12</t>
  </si>
  <si>
    <t>п.Прогресс, ул.Строителей, д.12</t>
  </si>
  <si>
    <t>г.Боровичи, пер.Чайковского, д.12</t>
  </si>
  <si>
    <t>д.Починная Сопка, ул.Совхозная, д.8</t>
  </si>
  <si>
    <t>г.Боровичи, пл.1 Мая, д.1</t>
  </si>
  <si>
    <t>г.Боровичи, пл.1 Мая, д.3</t>
  </si>
  <si>
    <t>г.Боровичи, проезд Титова, д.1</t>
  </si>
  <si>
    <t>г.Боровичи, проезд Титова, д.5</t>
  </si>
  <si>
    <t>д.Заречная, ул.Мелиораторов, д.2</t>
  </si>
  <si>
    <t>д.Четвёрткино, д.7</t>
  </si>
  <si>
    <t>п.Травково, ул.Механизаторов, д.3</t>
  </si>
  <si>
    <t>г.Боровичи, ул.Боровая, д.73а</t>
  </si>
  <si>
    <t>г.Боровичи, ул.Горького, д.17</t>
  </si>
  <si>
    <t>г.Боровичи, ул.Дзержинского, д.31/53</t>
  </si>
  <si>
    <t>г.Боровичи, ул.Загородная, д.49</t>
  </si>
  <si>
    <t>г.Боровичи, ул.Загородная, д.61</t>
  </si>
  <si>
    <t>г.Боровичи, ул.Коммунарная, д.40</t>
  </si>
  <si>
    <t>г.Боровичи, ул.Красноармейская, д.5</t>
  </si>
  <si>
    <t>г.Боровичи, ул.Ленинградская, д.28</t>
  </si>
  <si>
    <t>г.Боровичи, ул.Ленинградская, д.43</t>
  </si>
  <si>
    <t>г.Боровичи, ул.Ленинградская, д.93</t>
  </si>
  <si>
    <t>г.Боровичи, ул.Некрасовская, д.4</t>
  </si>
  <si>
    <t>г.Боровичи, ул.Парковая, д.21</t>
  </si>
  <si>
    <t>г.Боровичи, ул.Пушкинская, д.70</t>
  </si>
  <si>
    <t>г.Боровичи, ул.Пушкинская, д.74</t>
  </si>
  <si>
    <t>г.Боровичи, ул.Рабочая, д.32</t>
  </si>
  <si>
    <t>г.Боровичи, ул.Рабочая, д.33</t>
  </si>
  <si>
    <t>г.Боровичи, ул.Революции, д.4а</t>
  </si>
  <si>
    <t>г.Боровичи, ул.Реппо, д.4</t>
  </si>
  <si>
    <t>г.Боровичи, ул.Садовая, д.28</t>
  </si>
  <si>
    <t>г.Боровичи, ул.Свободы, д.16</t>
  </si>
  <si>
    <t>г.Боровичи, ул.Физкультуры, д.75</t>
  </si>
  <si>
    <t>г.Боровичи, ул.Фрунзе, д.14</t>
  </si>
  <si>
    <t>г.Боровичи, ул.Южная, д.1а</t>
  </si>
  <si>
    <t>г.Боровичи, ул.Южная, д.45</t>
  </si>
  <si>
    <t>д.Ёгла, ул.Советская, д.156</t>
  </si>
  <si>
    <t>д.Ёгла, ул.Советская, д.201</t>
  </si>
  <si>
    <t>д.Ёгла, ул.Советская, д.217</t>
  </si>
  <si>
    <t>д.Перёдки, ул.Молодежная, д.1</t>
  </si>
  <si>
    <t>п.Волгино, ул.Дубовая, д.4</t>
  </si>
  <si>
    <t>д.Круппа, ул.Новая, д.5</t>
  </si>
  <si>
    <t>Валдайский муниципальный район</t>
  </si>
  <si>
    <t>д.Добывалово, д.46</t>
  </si>
  <si>
    <t>п.Рощино, д.3</t>
  </si>
  <si>
    <t>с.Яжелбицы, ул.Усадьба, д.1</t>
  </si>
  <si>
    <t>г.Валдай, ул.Луначарского, д.23/19</t>
  </si>
  <si>
    <t>г.Валдай, ул.Луначарского, д.28/12</t>
  </si>
  <si>
    <t>г.Валдай, ул.Мелиораторов, д.11</t>
  </si>
  <si>
    <t>г.Валдай, ул.Мелиораторов, д.3</t>
  </si>
  <si>
    <t>г.Валдай, ул.Мелиораторов, д.4</t>
  </si>
  <si>
    <t>п.Короцко, ул.Центральная, д.17</t>
  </si>
  <si>
    <t>Демянский муниципальный район</t>
  </si>
  <si>
    <t>р.п.Крестцы, ул.Лесная, д.30</t>
  </si>
  <si>
    <t>р.п.Крестцы, ул.Московская, д.37а</t>
  </si>
  <si>
    <t>р.п.Крестцы, ул.Островская, д.29</t>
  </si>
  <si>
    <t>Любытинский муниципальный район</t>
  </si>
  <si>
    <t>р.п.Любытино, ул.Советов, д.139</t>
  </si>
  <si>
    <t>Маловишерский муниципальный район</t>
  </si>
  <si>
    <t>г.Малая Вишера, ул.Лесная, д.30</t>
  </si>
  <si>
    <t>Мошенской муниципальный район</t>
  </si>
  <si>
    <t>Новгородский муниципальный район</t>
  </si>
  <si>
    <t>Окуловский муниципальный район</t>
  </si>
  <si>
    <t>г.Окуловка, ул.Николая Николаева, д.10</t>
  </si>
  <si>
    <t>г.Окуловка, ул.Парфенова, д.6</t>
  </si>
  <si>
    <t>г.Окуловка, ул.Грибоедова, д.26</t>
  </si>
  <si>
    <t>г.Окуловка, ул.Островского, д.38</t>
  </si>
  <si>
    <t>г.Окуловка, ул.Островского, д.42, корп.1</t>
  </si>
  <si>
    <t>Парфинский муниципальный район</t>
  </si>
  <si>
    <t>Пестовский муниципальный район</t>
  </si>
  <si>
    <t>г.Пестово, ул.Производственная, д.8</t>
  </si>
  <si>
    <t>г.Пестово, ул.Производственная, д.8а</t>
  </si>
  <si>
    <t>Поддорский муниципальный район</t>
  </si>
  <si>
    <t>Старорусский муниципальный район</t>
  </si>
  <si>
    <t>г.Старая Русса, ул.Александровская, д.5</t>
  </si>
  <si>
    <t>д.Великое Село, д.3</t>
  </si>
  <si>
    <t>г.Старая Русса, микрорайон Городок, д.2</t>
  </si>
  <si>
    <t>г.Старая Русса, ул.Крестецкая, д.22</t>
  </si>
  <si>
    <t>г.Старая Русса, ул.Минеральная, д.29</t>
  </si>
  <si>
    <t>г.Старая Русса, ул.Профсоюзная, д.11</t>
  </si>
  <si>
    <t>г.Старая Русса, ул.Гостинодворская, д.16</t>
  </si>
  <si>
    <t>г.Старая Русса, ул.Правосудия, д.13</t>
  </si>
  <si>
    <t>г.Старая Русса, микрорайон Городок, д.15</t>
  </si>
  <si>
    <t>г.Старая Русса, Советская набережная, д.18</t>
  </si>
  <si>
    <t>г.Старая Русса, ул.Александровская, д.35</t>
  </si>
  <si>
    <t>г.Старая Русса, ул.Восстания, д.14</t>
  </si>
  <si>
    <t>г.Старая Русса, ул.Гостинодворская, д.22</t>
  </si>
  <si>
    <t>г.Старая Русса, ул.Латышских Гвардейцев, д.13</t>
  </si>
  <si>
    <t>г.Старая Русса, ул.Строителей, д.7</t>
  </si>
  <si>
    <t>г.Старая Русса, ул.Тимура Фрунзе, д.4</t>
  </si>
  <si>
    <t>г.Старая Русса, ул.Якутских Стрелков, д.57</t>
  </si>
  <si>
    <t>р.п.Хвойная, ул.Мира, д.4</t>
  </si>
  <si>
    <t>Холмский муниципальный район</t>
  </si>
  <si>
    <t>Чудовский муниципальный район</t>
  </si>
  <si>
    <t>п.Краснофарфорный, ул.Пятилетка, д.17</t>
  </si>
  <si>
    <t>г.Чудово, пер.Базовский, д.2</t>
  </si>
  <si>
    <t>п.Краснофарфорный, ул.Малая Набережная, д.1</t>
  </si>
  <si>
    <t>п.Краснофарфорный, ул.Октябрьская, д.9</t>
  </si>
  <si>
    <t>г.Чудово, ул.Губина, д.10</t>
  </si>
  <si>
    <t>г.Чудово, ул.Губина, д.12</t>
  </si>
  <si>
    <t>г.Чудово, ул.Губина, д.8</t>
  </si>
  <si>
    <t>г.Чудово, ул.Некрасова, д.7</t>
  </si>
  <si>
    <t>д.Карловка, ул.Центральная, д.4</t>
  </si>
  <si>
    <t>д.Карловка, ул.Центральная, д.7</t>
  </si>
  <si>
    <t>Шимский муниципальный район</t>
  </si>
  <si>
    <t>р.п.Шимск, ул.Новгородская, д.35</t>
  </si>
  <si>
    <t>Бульвар Лёни Голикова, д.6</t>
  </si>
  <si>
    <t>Большая Московская ул., д. 84/1</t>
  </si>
  <si>
    <t>ул.Ломоносова, д.6/2</t>
  </si>
  <si>
    <t>д.Ёгла, ул.Мстинская, д.37</t>
  </si>
  <si>
    <t>г.Валдай, просп.Советский, д.10</t>
  </si>
  <si>
    <t>г.Валдай, просп.Советский, д.20</t>
  </si>
  <si>
    <t>г.Валдай, ул.Выскодно-2, д.15</t>
  </si>
  <si>
    <t>г.Валдай, ул.Выскодно-2, д.16а</t>
  </si>
  <si>
    <t>с.Зимогорье, ул.Ветеранов, д.1</t>
  </si>
  <si>
    <t>с.Зарубино, ул.Пролетарская, д.3а</t>
  </si>
  <si>
    <t>с.Марёво, ул.Советов, д.90</t>
  </si>
  <si>
    <t>р.п.Кулотино, ул.Набережная, д.7</t>
  </si>
  <si>
    <t>г.Пестово, ул.Гагарина, д.67</t>
  </si>
  <si>
    <t>г.Пестово, ул.Набережная Реки Меглинки, д.35</t>
  </si>
  <si>
    <t>г.Пестово, ул.Профсоюзов, д.96</t>
  </si>
  <si>
    <t>г.Старая Русса, ул.Воскресенская, д.2/1</t>
  </si>
  <si>
    <t>.</t>
  </si>
  <si>
    <t xml:space="preserve"> общего имущества  многоквартирных домов, включенных в краткосрочный план                 </t>
  </si>
  <si>
    <t xml:space="preserve">реализации региональной программы капитального ремонта общего имущества                   </t>
  </si>
  <si>
    <t>ВСЕГО</t>
  </si>
  <si>
    <t>Наименование муниципального образования</t>
  </si>
  <si>
    <r>
      <t>Общая площадь МКД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, всего</t>
    </r>
  </si>
  <si>
    <r>
      <t>Количество жителей, зарегистри-рованных в МКД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на дату утверждения краткосроч-ного плана</t>
    </r>
  </si>
  <si>
    <t>Количество МКД</t>
  </si>
  <si>
    <t>Стоимость капитального ремнта</t>
  </si>
  <si>
    <t>ед.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</si>
  <si>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</si>
  <si>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</si>
  <si>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</si>
  <si>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</si>
  <si>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</si>
  <si>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</si>
  <si>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</si>
  <si>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</si>
  <si>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</si>
  <si>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</si>
  <si>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</si>
  <si>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</si>
  <si>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</si>
  <si>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</si>
  <si>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</si>
  <si>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</si>
  <si>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</si>
  <si>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</si>
  <si>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</si>
  <si>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</si>
  <si>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</si>
  <si>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r>
      <t>1</t>
    </r>
    <r>
      <rPr>
        <sz val="12"/>
        <color theme="1"/>
        <rFont val="Times New Roman"/>
        <family val="1"/>
        <charset val="204"/>
      </rPr>
      <t xml:space="preserve"> –  многоквартирный дом.</t>
    </r>
  </si>
  <si>
    <r>
      <t>2</t>
    </r>
    <r>
      <rPr>
        <sz val="12"/>
        <color theme="1"/>
        <rFont val="Times New Roman"/>
        <family val="1"/>
        <charset val="204"/>
      </rPr>
      <t xml:space="preserve"> –  Фонд содействия реформированию жилищно-коммунального хозяйства.</t>
    </r>
  </si>
  <si>
    <r>
      <t>3</t>
    </r>
    <r>
      <rPr>
        <sz val="12"/>
        <color theme="1"/>
        <rFont val="Times New Roman"/>
        <family val="1"/>
        <charset val="204"/>
      </rPr>
      <t xml:space="preserve"> –  прибор учета.</t>
    </r>
  </si>
  <si>
    <r>
      <t>4</t>
    </r>
    <r>
      <rPr>
        <sz val="12"/>
        <color theme="1"/>
        <rFont val="Times New Roman"/>
        <family val="1"/>
        <charset val="204"/>
      </rPr>
      <t xml:space="preserve"> –  узел управления.</t>
    </r>
  </si>
  <si>
    <t xml:space="preserve"> Планируемые показатели выполнения работ по капитальному ремонту</t>
  </si>
  <si>
    <t>Крестецкий муниципальный район</t>
  </si>
  <si>
    <t>Утвержден</t>
  </si>
  <si>
    <t>распоряжением</t>
  </si>
  <si>
    <t>от______________________№_________</t>
  </si>
  <si>
    <r>
      <t>Установка коллектив-ных (общедо-мовых) ПУ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и УУ</t>
    </r>
    <r>
      <rPr>
        <vertAlign val="superscript"/>
        <sz val="12"/>
        <rFont val="Times New Roman"/>
        <family val="1"/>
        <charset val="204"/>
      </rPr>
      <t>4</t>
    </r>
  </si>
  <si>
    <t xml:space="preserve">Краткосрочный план реализации  региональной программы капитального ремонта общего имущества                   </t>
  </si>
  <si>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– многоквартирный дом.</t>
    </r>
  </si>
  <si>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– Фонд содействия реформированию жилищно-коммунального хозяйства.</t>
    </r>
  </si>
  <si>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– прибор учета.</t>
    </r>
  </si>
  <si>
    <r>
      <rPr>
        <vertAlign val="superscript"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 – узел управления.</t>
    </r>
  </si>
  <si>
    <r>
      <t>Адрес МКД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плановый год проведения работ</t>
    </r>
  </si>
  <si>
    <r>
      <t xml:space="preserve">Общая стоимость капитального ремонта общего имущества в МКД </t>
    </r>
    <r>
      <rPr>
        <vertAlign val="superscript"/>
        <sz val="12"/>
        <rFont val="Times New Roman"/>
        <family val="1"/>
        <charset val="204"/>
      </rPr>
      <t>1</t>
    </r>
  </si>
  <si>
    <t>Ремонт внутридомовых инженерных систем</t>
  </si>
  <si>
    <t>д.Ермолино, д.23</t>
  </si>
  <si>
    <t>в многоквартирных домах, расположенных  на территории Новгородской области, на 2014-2043 годы, на период 2020-2022 годов</t>
  </si>
  <si>
    <t>2020 год</t>
  </si>
  <si>
    <t>2021 год</t>
  </si>
  <si>
    <t>2022 год</t>
  </si>
  <si>
    <t>д.Новое Овсино, ул.Совхозная, д.6</t>
  </si>
  <si>
    <t>п.Батецкий, ул.Комарова, д.17</t>
  </si>
  <si>
    <t>п.Батецкий, ул.Советская, д.39</t>
  </si>
  <si>
    <t>д.Вольная Горка, д.88</t>
  </si>
  <si>
    <t>п.Батецкий, ул.Зосимова, д.25</t>
  </si>
  <si>
    <t>п.Батецкий, ул.Лужская, д.2</t>
  </si>
  <si>
    <t>2022</t>
  </si>
  <si>
    <t>г.Боровичи, ул.А. Кузнецова, д.5</t>
  </si>
  <si>
    <t>г.Боровичи, пер.Чайковского, д.6</t>
  </si>
  <si>
    <t>г.Боровичи, ул.Ботаническая, д.1</t>
  </si>
  <si>
    <t>г.Боровичи, ул.В. Бианки, д.19</t>
  </si>
  <si>
    <t>г.Боровичи, ул.В. Бианки, д.21</t>
  </si>
  <si>
    <t>г.Боровичи, ул.Гоголя, д.129</t>
  </si>
  <si>
    <t>г.Боровичи, ул.Горького, д.18</t>
  </si>
  <si>
    <t>г.Боровичи, ул.Дзержинского, д.33</t>
  </si>
  <si>
    <t>г.Боровичи, ул.Дзержинского, д.49</t>
  </si>
  <si>
    <t>г.Боровичи, ул.Загородная, д.51</t>
  </si>
  <si>
    <t>г.Боровичи, ул.К. Либкнехта, д.38а</t>
  </si>
  <si>
    <t>г.Боровичи, ул.Коммунарная, д.20</t>
  </si>
  <si>
    <t>г.Боровичи, ул.Коммунарная, д.63</t>
  </si>
  <si>
    <t>г.Боровичи, ул.Коммунистическая, д.29</t>
  </si>
  <si>
    <t>г.Боровичи, ул.Комсомольская, д.22</t>
  </si>
  <si>
    <t>г.Боровичи, ул.Комсомольская, д.35</t>
  </si>
  <si>
    <t>г.Боровичи, ул.Кропоткина, д.3</t>
  </si>
  <si>
    <t>г.Боровичи, ул.Ленинградская, д.15</t>
  </si>
  <si>
    <t>г.Боровичи, ул.Ленинградская, д.17</t>
  </si>
  <si>
    <t>г.Боровичи, ул.Ленинградская, д.23</t>
  </si>
  <si>
    <t>г.Боровичи, ул.Ленинградская, д.30</t>
  </si>
  <si>
    <t>г.Боровичи, ул.Ленинградская, д.6</t>
  </si>
  <si>
    <t>г.Боровичи, ул.Ленинградская, д.73</t>
  </si>
  <si>
    <t>г.Боровичи, ул.Ломоносовская, д.44</t>
  </si>
  <si>
    <t>г.Боровичи, ул.Московская, д.21А</t>
  </si>
  <si>
    <t>г.Боровичи, наб.60 лет Октября, д.8</t>
  </si>
  <si>
    <t>г.Боровичи, ул.Окуловская, д.3</t>
  </si>
  <si>
    <t>г.Боровичи, ул.Парковая, д.7</t>
  </si>
  <si>
    <t>г.Боровичи, ул.Подбельского, д.36</t>
  </si>
  <si>
    <t>г.Боровичи, ул.Рабочая, д.1</t>
  </si>
  <si>
    <t>г.Боровичи, ул.Советская, д.39</t>
  </si>
  <si>
    <t>г.Боровичи, ул.Сушанская, д.8</t>
  </si>
  <si>
    <t>г.Боровичи, ул.Энтузиастов, д.4</t>
  </si>
  <si>
    <t>г.Боровичи, ул.Южная, д.47</t>
  </si>
  <si>
    <t>г.Боровичи, бульвар Школьный, д.1</t>
  </si>
  <si>
    <t>г.Боровичи, бульвар Школьный, д.11</t>
  </si>
  <si>
    <t>г.Боровичи, бульвар Школьный, д.17</t>
  </si>
  <si>
    <t>г.Боровичи, бульвар Школьный, д.2</t>
  </si>
  <si>
    <t>г.Боровичи, бульвар Школьный, д.3</t>
  </si>
  <si>
    <t>г.Боровичи, бульвар Школьный, д.4</t>
  </si>
  <si>
    <t>г.Боровичи, бульвар Школьный, д.5</t>
  </si>
  <si>
    <t>г.Боровичи, ул.Речная, д.21</t>
  </si>
  <si>
    <t>г.Боровичи, ул.Подбельского, д.4</t>
  </si>
  <si>
    <t>г.Боровичи, ул.9 Января, д.22</t>
  </si>
  <si>
    <t>г.Боровичи, ул.Энтузиастов, д.1б</t>
  </si>
  <si>
    <t>д.Заречная, ул.Мелиораторов, д.1</t>
  </si>
  <si>
    <t>п.Шахтёрский, ул.Молодежная, д.6</t>
  </si>
  <si>
    <t>д.Волок, ул.Молодежная, д.5</t>
  </si>
  <si>
    <t>д.Перелучи, ул.Новая, д.4</t>
  </si>
  <si>
    <t>д.Фаустово, д.6</t>
  </si>
  <si>
    <t>п.Кировский, ул.Боровая, д.4</t>
  </si>
  <si>
    <t>п.Кировский, ул.Боровая, д.6</t>
  </si>
  <si>
    <t>п.Тухун, д.7</t>
  </si>
  <si>
    <t>с.Опеченский Посад, ул.Юрия Мишарина, д.13</t>
  </si>
  <si>
    <t>г.Боровичи, линия 2-я кирпичного завода, д.15</t>
  </si>
  <si>
    <t>г.Боровичи, наб.Заводская, д.1</t>
  </si>
  <si>
    <t>г.Боровичи, микрорайон Комбикормовый завод, д.5</t>
  </si>
  <si>
    <t>г.Боровичи, наб.Октябрьской революции, д.20</t>
  </si>
  <si>
    <t>г.Боровичи, пер.Реппо, д.6</t>
  </si>
  <si>
    <t>г.Боровичи, пер.Чайковского, д.10</t>
  </si>
  <si>
    <t>г.Боровичи, проезд Титова, д.7</t>
  </si>
  <si>
    <t>г.Боровичи, ул.А. Кузнецова, д.2</t>
  </si>
  <si>
    <t>г.Боровичи, ул.Боровая, д.13</t>
  </si>
  <si>
    <t>г.Боровичи, ул.Бумажников, д.65</t>
  </si>
  <si>
    <t>г.Боровичи, ул.В. Бианки, д.39/1</t>
  </si>
  <si>
    <t>г.Боровичи, ул.В. Бианки, д.41а</t>
  </si>
  <si>
    <t>г.Боровичи, ул.Вышневолоцкая, д.39а</t>
  </si>
  <si>
    <t>г.Боровичи, ул.Гоголя, д.109а</t>
  </si>
  <si>
    <t>г.Боровичи, ул.Гоголя, д.115</t>
  </si>
  <si>
    <t>г.Боровичи, ул.Гоголя, д.170</t>
  </si>
  <si>
    <t>г.Боровичи, ул.Декабристов, д.7</t>
  </si>
  <si>
    <t>г.Боровичи, ул.Дзержинского, д.4</t>
  </si>
  <si>
    <t>г.Боровичи, ул.Дзержинского, д.67</t>
  </si>
  <si>
    <t>г.Боровичи, ул.Загородная, д.16</t>
  </si>
  <si>
    <t>г.Боровичи, ул.Ленинградская, д.2а</t>
  </si>
  <si>
    <t>г.Боровичи, ул.Московская, д.73</t>
  </si>
  <si>
    <t>г.Боровичи, наб.60 лет Октября, д.6</t>
  </si>
  <si>
    <t>г.Боровичи, ул.Обжигальщиков, д.22</t>
  </si>
  <si>
    <t>г.Боровичи, ул.Порожская, д.1</t>
  </si>
  <si>
    <t>г.Боровичи, ул.Рабочая, д.19/62</t>
  </si>
  <si>
    <t>г.Боровичи, ул.Рабочая, д.57</t>
  </si>
  <si>
    <t>г.Боровичи, ул.Советская, д.183</t>
  </si>
  <si>
    <t>г.Боровичи, ул.Тинская, д.143</t>
  </si>
  <si>
    <t>г.Боровичи, ул.Ф. Энгельса, д.11</t>
  </si>
  <si>
    <t>г.Боровичи, ул.Ф. Энгельса, д.19</t>
  </si>
  <si>
    <t>г.Боровичи, ул.Ф. Энгельса, д.4</t>
  </si>
  <si>
    <t>г.Боровичи, пл.Володарского, д.5</t>
  </si>
  <si>
    <t>г.Боровичи, пл.Володарского, д.7</t>
  </si>
  <si>
    <t>г.Боровичи, пер.Реппо, д.5/7</t>
  </si>
  <si>
    <t>г.Боровичи, ул.Гоголя, д.164</t>
  </si>
  <si>
    <t>г.Боровичи, ул.Коммунарная, д.1а</t>
  </si>
  <si>
    <t>г.Боровичи, ул.Л. Толстого, д.43</t>
  </si>
  <si>
    <t>г.Боровичи, ул.Речная, д.19</t>
  </si>
  <si>
    <t>д.Волок, ул.Молодежная, д.7</t>
  </si>
  <si>
    <t>д.Ёгла, ул.Мстинская, д.42</t>
  </si>
  <si>
    <t>д.Плёсо, ул.Новая, д.15</t>
  </si>
  <si>
    <t>м.Гверстянка, д.9</t>
  </si>
  <si>
    <t>п.Волгино, ул.Зеленая, д.8</t>
  </si>
  <si>
    <t>п.Прогресс, ул.Строителей, д.14</t>
  </si>
  <si>
    <t>п.Травково, ул.Механизаторов, д.2</t>
  </si>
  <si>
    <t>г.Боровичи, ул.А. Кузнецова, д.4</t>
  </si>
  <si>
    <t>г.Боровичи, ул.Боровая, д.77а</t>
  </si>
  <si>
    <t>г.Боровичи, ул.Ботаническая, д.3</t>
  </si>
  <si>
    <t>г.Боровичи, ул.Ботаническая, д.6</t>
  </si>
  <si>
    <t>г.Боровичи, ул.Гоголя, д.131</t>
  </si>
  <si>
    <t>г.Боровичи, ул.Гоголя, д.15</t>
  </si>
  <si>
    <t>г.Боровичи, ул.Гоголя, д.9</t>
  </si>
  <si>
    <t>г.Боровичи, ул.Декабристов, д.3</t>
  </si>
  <si>
    <t>г.Боровичи, ул.Загородная, д.75</t>
  </si>
  <si>
    <t>г.Боровичи, ул.Кооперативная, д.67а</t>
  </si>
  <si>
    <t>г.Боровичи, ул.Л. Павлова, д.22</t>
  </si>
  <si>
    <t>г.Боровичи, ул.Ленинградская, д.3</t>
  </si>
  <si>
    <t>г.Боровичи, ул.Ленинградская, д.47</t>
  </si>
  <si>
    <t>г.Боровичи, ул.Ленинградская, д.9а</t>
  </si>
  <si>
    <t>г.Боровичи, ул.Международная, д.33</t>
  </si>
  <si>
    <t>г.Боровичи, наб.60 лет Октября, д.5</t>
  </si>
  <si>
    <t>г.Боровичи, ул.Окуловская, д.31</t>
  </si>
  <si>
    <t>г.Боровичи, ул.Парковая, д.23</t>
  </si>
  <si>
    <t>г.Боровичи, ул.Парковая, д.35</t>
  </si>
  <si>
    <t>г.Боровичи, ул.Пушкинская, д.7</t>
  </si>
  <si>
    <t>г.Боровичи, ул.Рабочая, д.21</t>
  </si>
  <si>
    <t>г.Боровичи, ул.Сушанская, д.10</t>
  </si>
  <si>
    <t>г.Боровичи, ул.Сушанская, д.4</t>
  </si>
  <si>
    <t>г.Боровичи, ул.Энтузиастов, д.12</t>
  </si>
  <si>
    <t>г.Боровичи, ул.Энтузиастов, д.5</t>
  </si>
  <si>
    <t>г.Боровичи, микрорайон 1 Раздолье, д.1</t>
  </si>
  <si>
    <t>г.Боровичи, микрорайон 1 Раздолье, д.20</t>
  </si>
  <si>
    <t>г.Боровичи, микрорайон 1 Раздолье, д.3</t>
  </si>
  <si>
    <t>г.Боровичи, пер.Чайковского, д.7</t>
  </si>
  <si>
    <t>г.Боровичи, ул.Гоголя, д.156а</t>
  </si>
  <si>
    <t>г.Боровичи, ул.Колхозная, д.5</t>
  </si>
  <si>
    <t>г.Боровичи, ул.Коммунарная, д.41</t>
  </si>
  <si>
    <t>г.Боровичи, ул.Кропоткина, д.5</t>
  </si>
  <si>
    <t>г.Боровичи, ул.Л. Толстого, д.46</t>
  </si>
  <si>
    <t>д.Волок, ул.Молодежная, д.6</t>
  </si>
  <si>
    <t>д.Прошково, д.11</t>
  </si>
  <si>
    <t>д.Перёдки, д.2</t>
  </si>
  <si>
    <t>д.Хоромы, д.2</t>
  </si>
  <si>
    <t>п.Волгино, ул.Центральная, д.21</t>
  </si>
  <si>
    <t>п.Желомля, д.1</t>
  </si>
  <si>
    <t>п.Желомля, д.2</t>
  </si>
  <si>
    <t>п.Желомля, д.3</t>
  </si>
  <si>
    <t>п.Желомля, д.4</t>
  </si>
  <si>
    <t>с.Опеченский Посад, линия 2-я, д.157</t>
  </si>
  <si>
    <t>п.Прогресс, ул.Строителей, д.8</t>
  </si>
  <si>
    <t>г.Боровичи, ул.Устюженская, д.5а</t>
  </si>
  <si>
    <t>г.Боровичи, ул.А. Кузнецова, д.93а</t>
  </si>
  <si>
    <t>г.Боровичи, ул.Сушанская, д.1б</t>
  </si>
  <si>
    <t>г.Боровичи, ул.Сушанская, д.21а</t>
  </si>
  <si>
    <t>г.Боровичи, ул.Сушанская, д.23а</t>
  </si>
  <si>
    <t>г.Боровичи, пл.Труда, д.11</t>
  </si>
  <si>
    <t>г.Валдай, просп.Васильева, д.16а</t>
  </si>
  <si>
    <t>г.Валдай, просп.Васильева, д.36</t>
  </si>
  <si>
    <t>г.Валдай, просп.Комсомольский, д.51</t>
  </si>
  <si>
    <t>г.Валдай, ул.Гагарина, д.25</t>
  </si>
  <si>
    <t>г.Валдай, ул.Карла Маркса, д.9а</t>
  </si>
  <si>
    <t>г.Валдай, ул.Колхозная, д.7</t>
  </si>
  <si>
    <t>г.Валдай, ул.Ленина, д.8</t>
  </si>
  <si>
    <t>г.Валдай, ул.Ломоносова, д.19</t>
  </si>
  <si>
    <t>г.Валдай, ул.Луначарского, д.19а</t>
  </si>
  <si>
    <t>г.Валдай, ул.Механизаторов, д.15</t>
  </si>
  <si>
    <t>г.Валдай, ул.Механизаторов, д.16</t>
  </si>
  <si>
    <t>г.Валдай, ул.Механизаторов, д.5</t>
  </si>
  <si>
    <t>г.Валдай, ул.Октябрьская, д.31</t>
  </si>
  <si>
    <t>г.Валдай, ул.Песчаная, д.19</t>
  </si>
  <si>
    <t>г.Валдай, ул.Песчаная, д.8</t>
  </si>
  <si>
    <t>г.Валдай, ул.Радищева, д.15а</t>
  </si>
  <si>
    <t>г.Валдай, ул.Радищева, д.26</t>
  </si>
  <si>
    <t>г.Валдай, ул.Радищева, д.36</t>
  </si>
  <si>
    <t>г.Валдай, ул.Радищева, д.44</t>
  </si>
  <si>
    <t>г.Валдай, ул.Радищева, д.70</t>
  </si>
  <si>
    <t>г.Валдай, ул.Труда, д.23</t>
  </si>
  <si>
    <t>г.Валдай, ул.Труда, д.4</t>
  </si>
  <si>
    <t>г.Валдай, ул.Труда, д.41</t>
  </si>
  <si>
    <t>г.Валдай, ул.Труда, д.41а</t>
  </si>
  <si>
    <t>г.Валдай, ул.Труда, д.62</t>
  </si>
  <si>
    <t>д.Зелёная Роща, д.1</t>
  </si>
  <si>
    <t>п.Короцко, ул.Центральная, д.24</t>
  </si>
  <si>
    <t>с.Едрово, ул.Сосновая, д.37</t>
  </si>
  <si>
    <t>с.Зимогорье, ул.Ветеранов, д.3</t>
  </si>
  <si>
    <t>с.Яжелбицы, ул.Усадьба, д.16</t>
  </si>
  <si>
    <t>с.Яжелбицы, ул.Усадьба, д.2</t>
  </si>
  <si>
    <t>г.Валдай, просп.Васильева, д.14</t>
  </si>
  <si>
    <t>г.Валдай, просп.Комсомольский, д.51б</t>
  </si>
  <si>
    <t>г.Валдай, просп.Комсомольский, д.51а</t>
  </si>
  <si>
    <t>г.Валдай, просп.Советский, д.35/15</t>
  </si>
  <si>
    <t>г.Валдай, просп.Советский, д.37</t>
  </si>
  <si>
    <t xml:space="preserve">г.Валдай, ул.Карла Маркса, д.5 </t>
  </si>
  <si>
    <t>г.Валдай, ул.Карла Маркса, д.6</t>
  </si>
  <si>
    <t>г.Валдай, просп.Комсомольский, д.44</t>
  </si>
  <si>
    <t>г.Валдай, ул.Крупской, д.22</t>
  </si>
  <si>
    <t>г.Валдай, ул.Крупской, д.26</t>
  </si>
  <si>
    <t>г.Валдай, ул.Ленина, д.18а</t>
  </si>
  <si>
    <t>г.Валдай, ул.Мелиораторов, д.2</t>
  </si>
  <si>
    <t>г.Валдай, ул.Мелиораторов, д.5</t>
  </si>
  <si>
    <t>г.Валдай, ул.Мелиораторов, д.6</t>
  </si>
  <si>
    <t>г.Валдай, ул.Механизаторов, д.11</t>
  </si>
  <si>
    <t>г.Валдай, ул.Механизаторов, д.14</t>
  </si>
  <si>
    <t>г.Валдай, ул.Механизаторов, д.17</t>
  </si>
  <si>
    <t>г.Валдай, ул.Песчаная, д.15</t>
  </si>
  <si>
    <t>г.Валдай, ул.Песчаная, д.17</t>
  </si>
  <si>
    <t>г.Валдай, ул.Победы, д.43</t>
  </si>
  <si>
    <t>г.Валдай, ул.Радищева, д.14</t>
  </si>
  <si>
    <t>г.Валдай, ул.Труда, д.58/55</t>
  </si>
  <si>
    <t>г.Валдай, ул.Радищева, д.4а</t>
  </si>
  <si>
    <t>г.Валдай, ул.Студгородок, д.1</t>
  </si>
  <si>
    <t>г.Валдай, ул.Труда, д.40</t>
  </si>
  <si>
    <t xml:space="preserve">д.Ивантеево, ул.Озерная, д.3 </t>
  </si>
  <si>
    <t xml:space="preserve">д.Ивантеево, ул.Озерная, д.4 </t>
  </si>
  <si>
    <t>д.Ижицы, д.43</t>
  </si>
  <si>
    <t>д.Лутовёнка, ул.Школьная, д.4</t>
  </si>
  <si>
    <t>д.Костково, ул.Молодежная, д.2</t>
  </si>
  <si>
    <t>с.Зимогорье, ул.Ветеранов, д.5</t>
  </si>
  <si>
    <t>г.Валдай, ул.Студгородок, д.3</t>
  </si>
  <si>
    <t>г.Валдай, пер.Суворова, д.2</t>
  </si>
  <si>
    <t>г.Валдай, ул.Труда, д.15</t>
  </si>
  <si>
    <t>д.Шуя, ул.Центральная, д.39</t>
  </si>
  <si>
    <t>д.Костково, ул.Молодежная, д.1</t>
  </si>
  <si>
    <t>д.Костково, ул.Молодежная, д.3</t>
  </si>
  <si>
    <t>д.Костково, ул.Молодежная, д.4</t>
  </si>
  <si>
    <t>г.Валдай, просп.Советский, д.67</t>
  </si>
  <si>
    <t>г.Валдай, ул.Февральская, д.63б</t>
  </si>
  <si>
    <t>г.Валдай, ул.Октябрьская, д.12а</t>
  </si>
  <si>
    <t>д.Ивантеево, ул.Озерная, д.5</t>
  </si>
  <si>
    <t>д.Ивантеево, ул.Озерная, д.6</t>
  </si>
  <si>
    <t>д.Ивантеево, ул.Озерная, д.2</t>
  </si>
  <si>
    <t>п.Волот, ул.Старорусская, д.43</t>
  </si>
  <si>
    <t>п.Волот, ул.Строителей, д.15</t>
  </si>
  <si>
    <t>д.Жирково, пер.Молодежный, д.2</t>
  </si>
  <si>
    <t>п.Кневицы, ул.Линейная, д.8</t>
  </si>
  <si>
    <t>п.Кневицы, ул.Центральная, д.42</t>
  </si>
  <si>
    <t>р.п.Демянск, пер.Молодежный, д.1</t>
  </si>
  <si>
    <t>р.п.Демянск, пер.Молодежный, д.3</t>
  </si>
  <si>
    <t>р.п.Демянск, ул.25 Октября, д.4</t>
  </si>
  <si>
    <t>р.п.Демянск, ул.25 Октября, д.42</t>
  </si>
  <si>
    <t>р.п.Демянск, ул.25 Октября, д.45</t>
  </si>
  <si>
    <t>р.п.Демянск, ул.25 Октября, д.9</t>
  </si>
  <si>
    <t>р.п.Демянск, ул.Черняховского, д.9</t>
  </si>
  <si>
    <t>п.Кневицы, ул.Линейная, д.6</t>
  </si>
  <si>
    <t>п.Кневицы, ул.Школьная, д.10</t>
  </si>
  <si>
    <t>р.п.Демянск, ул.1 Мая, д.57</t>
  </si>
  <si>
    <t>р.п.Демянск, ул.25 Октября, д.17</t>
  </si>
  <si>
    <t>р.п.Демянск, ул.25 Октября, д.13</t>
  </si>
  <si>
    <t>р.п.Демянск, ул.Новая, д.2</t>
  </si>
  <si>
    <t>р.п.Демянск, ул.Черняховского, д.20</t>
  </si>
  <si>
    <t>с.Ямская Слобода, ул.Заречная, д.9</t>
  </si>
  <si>
    <t>р.п.Крестцы, ул.Валдайская, д.65а</t>
  </si>
  <si>
    <t>р.п.Крестцы, ул.Лесная, д.11</t>
  </si>
  <si>
    <t>р.п.Крестцы, ул.Лесная, д.15</t>
  </si>
  <si>
    <t>р.п.Крестцы, ул.Московская, д.41</t>
  </si>
  <si>
    <t>р.п.Крестцы, ул.Строителей, д.7а</t>
  </si>
  <si>
    <t>р.п.Крестцы, ул.Краснова, д.2а</t>
  </si>
  <si>
    <t>р.п.Крестцы, ул.Лесная, д.17</t>
  </si>
  <si>
    <t>р.п.Крестцы, ул.Лесная, д.19</t>
  </si>
  <si>
    <t>р.п.Крестцы, ул.Лесная, д.28</t>
  </si>
  <si>
    <t>р.п.Крестцы, ул.Лесная, д.37</t>
  </si>
  <si>
    <t>р.п.Крестцы, ул.Механизаторов, д.10б</t>
  </si>
  <si>
    <t>р.п.Крестцы, ул.Павловская, д.54а</t>
  </si>
  <si>
    <t>с.Ямская Слобода, ул.Ямская, д.62</t>
  </si>
  <si>
    <t>р.п.Крестцы, ул.Большевиков, д.7</t>
  </si>
  <si>
    <t>р.п.Крестцы, ул.Васильчикова, д.4а</t>
  </si>
  <si>
    <t>р.п.Крестцы, ул.Васильчикова, д.6б</t>
  </si>
  <si>
    <t>р.п.Крестцы, ул.Лесная, д.24</t>
  </si>
  <si>
    <t>д.Большой Городок, ул.Магистральная, д.29</t>
  </si>
  <si>
    <t>р.п.Любытино, ул.В. Иванова, д.45</t>
  </si>
  <si>
    <t>р.п.Любытино, ул.В. Иванова, д.45А</t>
  </si>
  <si>
    <t>р.п.Любытино, ул.Советов, д.127</t>
  </si>
  <si>
    <t>р.п.Любытино, ул.Советов, д.133</t>
  </si>
  <si>
    <t>р.п.Любытино, ул.Советов, д.27</t>
  </si>
  <si>
    <t>р.п.Любытино, ул.Советов, д.125</t>
  </si>
  <si>
    <t>с.Зарубино, ул.1 Мая, д.34</t>
  </si>
  <si>
    <t>д.Большой Городок, ул.Магистральная, д.27</t>
  </si>
  <si>
    <t>р.п.Любытино, ул.Боровичская, д.41</t>
  </si>
  <si>
    <t>р.п.Любытино, ул.Советов, д.101</t>
  </si>
  <si>
    <t>р.п.Любытино, ул.Советов, д.115</t>
  </si>
  <si>
    <t>с.Зарубино, ул.Артема, д.8</t>
  </si>
  <si>
    <t>р.п.Любытино, ул.Пушкинская, д.17</t>
  </si>
  <si>
    <t>р.п.Любытино, ул.Речная, д.20а</t>
  </si>
  <si>
    <t>г.Малая Вишера, ул.Заводской домострой, д.14</t>
  </si>
  <si>
    <t>г.Малая Вишера, ул.Заводской домострой, д.15</t>
  </si>
  <si>
    <t>г.Малая Вишера, ул.Ленина, д.15</t>
  </si>
  <si>
    <t>г.Малая Вишера, ул.Лесная, д.29</t>
  </si>
  <si>
    <t>г.Малая Вишера, ул.Новгородская, д.21а</t>
  </si>
  <si>
    <t>г.Малая Вишера, ул.Пушкинская, д.46</t>
  </si>
  <si>
    <t>г.Малая Вишера, ул.Школьная, д.14</t>
  </si>
  <si>
    <t>г.Малая Вишера, ул.Школьная, д.16</t>
  </si>
  <si>
    <t>г.Малая Вишера, ул.Школьная, д.2</t>
  </si>
  <si>
    <t>г.Малая Вишера, ул.Герцена, д.14</t>
  </si>
  <si>
    <t>г.Малая Вишера, ул.Заводской домострой, д.16</t>
  </si>
  <si>
    <t>г.Малая Вишера, ул.Космонавтов, д.16а</t>
  </si>
  <si>
    <t>г.Малая Вишера, ул.Красноармейская, д.25а</t>
  </si>
  <si>
    <t>г.Малая Вишера, ул.Ленина, д.22</t>
  </si>
  <si>
    <t>г.Малая Вишера, ул.Ленинградская, д.4</t>
  </si>
  <si>
    <t>г.Малая Вишера, ул.Лесная, д.47</t>
  </si>
  <si>
    <t>г.Малая Вишера, ул.Московская, д.27</t>
  </si>
  <si>
    <t>г.Малая Вишера, ул.Московская, д.38</t>
  </si>
  <si>
    <t>г.Малая Вишера, ул.1 Мая, д.55</t>
  </si>
  <si>
    <t>г.Малая Вишера, ул.50 лет Октября, д.3</t>
  </si>
  <si>
    <t>г.Малая Вишера, ул.Гоголя, д.28а</t>
  </si>
  <si>
    <t>г.Малая Вишера, ул.Лесная, д.17</t>
  </si>
  <si>
    <t>г.Малая Вишера, ул.Мерецкова, д.14</t>
  </si>
  <si>
    <t>г.Малая Вишера, ул.Мира, д.1</t>
  </si>
  <si>
    <t>г.Малая Вишера, ул.Некрасова, д.50</t>
  </si>
  <si>
    <t>г.Малая Вишера, ул.Новгородская, д.58</t>
  </si>
  <si>
    <t>г.Малая Вишера, ул.Новгородская, д.6</t>
  </si>
  <si>
    <t>г.Малая Вишера, ул.Новгородская, д.6а</t>
  </si>
  <si>
    <t>г.Малая Вишера, ул.Новгородская, д.6б</t>
  </si>
  <si>
    <t>г.Малая Вишера, ул.Труда, д.1</t>
  </si>
  <si>
    <t>г.Малая Вишера, ул.Труда, д.3</t>
  </si>
  <si>
    <t>г.Малая Вишера, ул.Труда, д.5</t>
  </si>
  <si>
    <t>д.Моисеево, ул.Энергетиков, д.1</t>
  </si>
  <si>
    <t>с.Марёво, ул.Октябрьская, д.18</t>
  </si>
  <si>
    <t>д.Моисеево, ул.Энергетиков, д.2</t>
  </si>
  <si>
    <t>с.Марёво, ул.Советов, д.37</t>
  </si>
  <si>
    <t>д.Ореховно, д.2</t>
  </si>
  <si>
    <t>с.Мошенское, ул.Калинина, д.60</t>
  </si>
  <si>
    <t>с.Мошенское, ул.Физкультуры, д.36</t>
  </si>
  <si>
    <t>с.Мошенское, ул.Физкультуры, д.17</t>
  </si>
  <si>
    <t>с.Мошенское, ул.Физкультуры, д.23</t>
  </si>
  <si>
    <t>д.Новый Посёлок, ул.Молодежная, д.5</t>
  </si>
  <si>
    <t>с.Мошенское, ул.Заводская, д.1</t>
  </si>
  <si>
    <t>д.Божонка, ул.Новая, д.1</t>
  </si>
  <si>
    <t>д.Божонка, ул.Новая, д.9</t>
  </si>
  <si>
    <t>д.Борки, ул.Заверяжская, д.5</t>
  </si>
  <si>
    <t>д.Борки, ул.Парковая, д.3</t>
  </si>
  <si>
    <t>д.Борки, ул.Парковая, д.7</t>
  </si>
  <si>
    <t>д.Григорово, ул.Центральная, д.13</t>
  </si>
  <si>
    <t>д.Ермолино, д.19</t>
  </si>
  <si>
    <t>д.Ермолино, д.27</t>
  </si>
  <si>
    <t>д.Ермолино, д.57</t>
  </si>
  <si>
    <t>д.Ермолино, д.59</t>
  </si>
  <si>
    <t>д.Новониколаевское, д.39</t>
  </si>
  <si>
    <t>д.Новоселицы, ул.Армейская, д.100</t>
  </si>
  <si>
    <t>д.Новоселицы, ул.Центральная, д.110</t>
  </si>
  <si>
    <t>д.Новоселицы, ул.Центральная, д.112</t>
  </si>
  <si>
    <t>д.Подберезье, ул.Школа-интернат, д.2</t>
  </si>
  <si>
    <t>д.Савино, ул.Центральная, д.2</t>
  </si>
  <si>
    <t>д.Савино, ул.Центральная, д.3</t>
  </si>
  <si>
    <t>д.Сырково, пер.Технический, д.4</t>
  </si>
  <si>
    <t>д.Сырково, ул.Советская, д.4</t>
  </si>
  <si>
    <t>д.Трубичино, д.186</t>
  </si>
  <si>
    <t>д.Чечулино, ул.Воцкая, д.2</t>
  </si>
  <si>
    <t>д.Чечулино, ул.Воцкая, д.3</t>
  </si>
  <si>
    <t>п.Тёсово-Нетыльский, ул.Матросова, д.1/6</t>
  </si>
  <si>
    <t>п.Тёсово-Нетыльский, ул.Матросова, д.2</t>
  </si>
  <si>
    <t>п.Тёсово-Нетыльский, ул.Матросова, д.4</t>
  </si>
  <si>
    <t>п.Тёсово-Нетыльский, Новый пер., д.4</t>
  </si>
  <si>
    <t>п.Тёсово-Нетыльский, Пионерский пер., д.1</t>
  </si>
  <si>
    <t>п.Тёсово-Нетыльский, ул.Советская, д.2б</t>
  </si>
  <si>
    <t>п.Тёсово-Нетыльский, ул.Советская, д.2г</t>
  </si>
  <si>
    <t>п.Тёсово-Нетыльский, ул.Советская, д.6</t>
  </si>
  <si>
    <t>р.п.Панковка, ул.Дорожников, д.6</t>
  </si>
  <si>
    <t>р.п.Панковка, ул.Заводская, д.89</t>
  </si>
  <si>
    <t>р.п.Панковка, ул.Октябрьская, д.2</t>
  </si>
  <si>
    <t>р.п.Панковка, ул.Октябрьская, д.6</t>
  </si>
  <si>
    <t>р.п.Панковка, ул.Пионерская, д.6</t>
  </si>
  <si>
    <t>р.п.Панковка, ул.Пионерская, д.7</t>
  </si>
  <si>
    <t>р.п.Панковка, ул.Советская, д.1</t>
  </si>
  <si>
    <t>р.п.Панковка, ул.Строительная, д.10</t>
  </si>
  <si>
    <t>р.п.Панковка, ул.Строительная, д.8</t>
  </si>
  <si>
    <t>р.п.Пролетарий, ул.Ленина, д.6</t>
  </si>
  <si>
    <t>р.п.Пролетарий, ул.Ленина, д.7</t>
  </si>
  <si>
    <t>р.п.Пролетарий, ул.Ленина, д.8</t>
  </si>
  <si>
    <t>р.п.Пролетарий, ул.Пролетарская, д.11</t>
  </si>
  <si>
    <t>с.Бронница, ул.Боровская, д.2</t>
  </si>
  <si>
    <t>с.Бронница, ул.Мелиораторов, д.6</t>
  </si>
  <si>
    <t>с.Бронница, ул.Молодежная, д.7</t>
  </si>
  <si>
    <t>д.Божонка, ул.Новая, д.13</t>
  </si>
  <si>
    <t>д.Борки, ул.Заверяжская, д.4</t>
  </si>
  <si>
    <t>д.Борки, ул.Покровского, д.2</t>
  </si>
  <si>
    <t>д.Григорово, ул.Центральная, д.1</t>
  </si>
  <si>
    <t>д.Григорово, ул.Центральная, д.12</t>
  </si>
  <si>
    <t>д.Ермолино, д.17</t>
  </si>
  <si>
    <t>д.Ермолино, д.57а</t>
  </si>
  <si>
    <t>д.Ермолино, д.61а</t>
  </si>
  <si>
    <t>д.Захарьино, ул.Рахманинова, д.12</t>
  </si>
  <si>
    <t>д.Ильмень, ул.Центральная, д.10</t>
  </si>
  <si>
    <t>д.Лесная, ул.60 лет СССР, д.4, корп.2</t>
  </si>
  <si>
    <t>д.Новая Мельница, д.100а, корп.1</t>
  </si>
  <si>
    <t>д.Подберезье, ул.Рабочая, д.1</t>
  </si>
  <si>
    <t>д.Село-Гора, д.2</t>
  </si>
  <si>
    <t>д.Сырково, пер.Технический, д.2</t>
  </si>
  <si>
    <t>д.Сырково, ул.Лесная, д.1</t>
  </si>
  <si>
    <t>д.Сырково, ул.Лесная, д.3</t>
  </si>
  <si>
    <t>д.Сырково, ул.Лесная, д.4</t>
  </si>
  <si>
    <t>д.Чечулино, ул.Воцкая, д.16</t>
  </si>
  <si>
    <t>п.Волховец, ул.Пионерская, д.19</t>
  </si>
  <si>
    <t>р.п.Панковка, ул.Пионерская, д.3</t>
  </si>
  <si>
    <t>п.Тёсово-Нетыльский, Малый пер., д.4</t>
  </si>
  <si>
    <t>п.Тёсово-Нетыльский, Новый пер., д.3</t>
  </si>
  <si>
    <t>п.Тёсово-Нетыльский, пер.Советский, д.11</t>
  </si>
  <si>
    <t>п.Тёсово-Нетыльский, ул.Матросова, д.5</t>
  </si>
  <si>
    <t>п.Тёсово-Нетыльский, ул.Матросова, д.6</t>
  </si>
  <si>
    <t>п.Тёсово-Нетыльский, ул.Пионерская, д.1</t>
  </si>
  <si>
    <t>п.Тёсово-Нетыльский, ул.Советская, д.2а</t>
  </si>
  <si>
    <t>п.Тёсово-Нетыльский, ул.Советская, д.5</t>
  </si>
  <si>
    <t>п.Тёсово-Нетыльский, ул.Техническая, д.7</t>
  </si>
  <si>
    <t>п.Тёсовский, ул.Центральная, д.14</t>
  </si>
  <si>
    <t>д.Лесная, ул.60 лет СССР, д.8, корп.2</t>
  </si>
  <si>
    <t>р.п.Панковка, ул.Заводская, д.100</t>
  </si>
  <si>
    <t>р.п.Панковка, ул.Индустриальная, д.3</t>
  </si>
  <si>
    <t>р.п.Панковка, ул.Первомайская, д.1</t>
  </si>
  <si>
    <t>р.п.Панковка, ул.Пионерская, д.9</t>
  </si>
  <si>
    <t>р.п.Панковка, ул.Советская, д.6</t>
  </si>
  <si>
    <t>р.п.Панковка, ул.Строительная, д.7а</t>
  </si>
  <si>
    <t>р.п.Пролетарий, ул.Восточная, д.20</t>
  </si>
  <si>
    <t>р.п.Пролетарий, ул.Октябрьская, д.12</t>
  </si>
  <si>
    <t>с.Бронница, ул.Березки, д.42</t>
  </si>
  <si>
    <t>с.Бронница, ул.Бронницкая, д.156а</t>
  </si>
  <si>
    <t>с.Бронница, ул.Бронницкая, д.156в</t>
  </si>
  <si>
    <t>с.Бронница, ул.Мелиораторов, д.5</t>
  </si>
  <si>
    <t>с.Бронница, ул.Мелиораторов, д.8</t>
  </si>
  <si>
    <t>с.Бронница, ул.Молодежная, д.1</t>
  </si>
  <si>
    <t>с.Бронница, ул.Молодежная, д.6</t>
  </si>
  <si>
    <t>д.Борки, пер.Борковский, д.1</t>
  </si>
  <si>
    <t>д.Борки, ул.Школьная, д.1</t>
  </si>
  <si>
    <t>д.Григорово, ул.Центральная, д.3</t>
  </si>
  <si>
    <t>д.Ермолино, д.25а</t>
  </si>
  <si>
    <t>д.Захарьино, ул.Рахманинова, д.10</t>
  </si>
  <si>
    <t>д.Лесная, ул.60 лет СССР, д.8</t>
  </si>
  <si>
    <t>д.Новая Мельница, д.102а</t>
  </si>
  <si>
    <t>д.Подберезье, ул.Новая, д.4</t>
  </si>
  <si>
    <t>д.Подберезье, ул.Центральная, д.67</t>
  </si>
  <si>
    <t>д.Подберезье, ул.Центральная, д.69</t>
  </si>
  <si>
    <t>д.Подберезье, ул.Школа-интернат, д.1</t>
  </si>
  <si>
    <t>д.Савино, ул.Центральная, д.5</t>
  </si>
  <si>
    <t>д.Сергово, д.1</t>
  </si>
  <si>
    <t>д.Чечулино, ул.Воцкая, д.13</t>
  </si>
  <si>
    <t>д.Чечулино, ул.Воцкая, д.14</t>
  </si>
  <si>
    <t>п.Тёсовский, ул.Пионерская, д.13</t>
  </si>
  <si>
    <t>р.п.Панковка, ул.Октябрьская, д.4</t>
  </si>
  <si>
    <t>р.п.Панковка, ул.Октябрьская, д.5</t>
  </si>
  <si>
    <t>р.п.Панковка, ул.Пионерская, д.5</t>
  </si>
  <si>
    <t>р.п.Панковка, ул.Строительная, д.11</t>
  </si>
  <si>
    <t>р.п.Пролетарий, ул.Пролетарская, д.44а</t>
  </si>
  <si>
    <t>р.п.Пролетарий, ул.Северная, д.48</t>
  </si>
  <si>
    <t>с.Бронница, ул.Молодежная, д.3</t>
  </si>
  <si>
    <t>г.Окуловка, ул.Глинки, д.4</t>
  </si>
  <si>
    <t>г.Окуловка, ул.1-я Железнодорожная, д.5</t>
  </si>
  <si>
    <t>г.Окуловка, ул.2-я Железнодорожная, д.4</t>
  </si>
  <si>
    <t>г.Окуловка, ул.2-я Железнодорожная, д.6</t>
  </si>
  <si>
    <t>г.Окуловка, ул.Кирова, д.13</t>
  </si>
  <si>
    <t>г.Окуловка, ул.Ломоносова, д.4</t>
  </si>
  <si>
    <t>г.Окуловка, ул.Миклухо-Маклая, д.39</t>
  </si>
  <si>
    <t>г.Окуловка, ул.Николая Николаева, д.42</t>
  </si>
  <si>
    <t>г.Окуловка, ул.Новгородская, д.39</t>
  </si>
  <si>
    <t>г.Окуловка, ул.Островского, д.42, корп.2</t>
  </si>
  <si>
    <t>г.Окуловка, ул.Островского, д.44</t>
  </si>
  <si>
    <t>г.Окуловка, ул.Островского, д.57</t>
  </si>
  <si>
    <t>г.Окуловка, ул.Парфенова, д.14</t>
  </si>
  <si>
    <t>г.Окуловка, ул.Парфенова, д.22</t>
  </si>
  <si>
    <t>г.Окуловка, ул.Правды, д.8</t>
  </si>
  <si>
    <t>г.Окуловка, ул.Чайковского, д.1</t>
  </si>
  <si>
    <t>р.п.Кулотино, ул.Карла Маркса, д.29</t>
  </si>
  <si>
    <t>д.Полищи, ул.Молодежная, д.1</t>
  </si>
  <si>
    <t>д.Полищи, ул.Молодежная, д.2</t>
  </si>
  <si>
    <t>р.п.Угловка, ул.Заводская, д.59</t>
  </si>
  <si>
    <t>г.Окуловка, ул.Белинского, д.10</t>
  </si>
  <si>
    <t>г.Окуловка, ул.Грибоедова, д.28</t>
  </si>
  <si>
    <t>г.Окуловка, ул.Крупской, д.7</t>
  </si>
  <si>
    <t>г.Окуловка, ул.Миклухо-Маклая, д.9</t>
  </si>
  <si>
    <t>г.Окуловка, ул.Николая Николаева, д.55, корп.3</t>
  </si>
  <si>
    <t>г.Окуловка, ул.Островского, д.34</t>
  </si>
  <si>
    <t>г.Окуловка, ул.Островского, д.48</t>
  </si>
  <si>
    <t>г.Окуловка, ул.Правды, д.1</t>
  </si>
  <si>
    <t>г.Окуловка, ул.Правды, д.2</t>
  </si>
  <si>
    <t>г.Окуловка, ул.Правды, д.3</t>
  </si>
  <si>
    <t>р.п.Угловка, ул.Советская, д.17</t>
  </si>
  <si>
    <t>г.Окуловка, ул.Стрельцова, д.18</t>
  </si>
  <si>
    <t>г.Окуловка, ул.Стрельцова, д.7</t>
  </si>
  <si>
    <t>г.Окуловка, ул.Трычкова, д.11а</t>
  </si>
  <si>
    <t>г.Окуловка, ул.Уральская, д.25</t>
  </si>
  <si>
    <t>д.Озерки, д.7</t>
  </si>
  <si>
    <t>п.Боровёнка, ул.Красная Горка, д.58</t>
  </si>
  <si>
    <t>р.п.Кулотино, ул.Ленина, д.3</t>
  </si>
  <si>
    <t>р.п.Кулотино, ул.Набережная, д.11</t>
  </si>
  <si>
    <t>р.п.Кулотино, ул.Набережная, д.3</t>
  </si>
  <si>
    <t>р.п.Угловка, ул.Центральная, д.7</t>
  </si>
  <si>
    <t>г.Окуловка, ул.Ленина, д.19а</t>
  </si>
  <si>
    <t>г.Окуловка, ул.Островского, д.50</t>
  </si>
  <si>
    <t>д.Озерки, д.9</t>
  </si>
  <si>
    <t>д.Лазарицкая Лука, д.18</t>
  </si>
  <si>
    <t>д.Сергеево, пер.Советский, д.1</t>
  </si>
  <si>
    <t>д.Федорково, ул.Лесная, д.3</t>
  </si>
  <si>
    <t>д.Федорково, ул.Лесная, д.7</t>
  </si>
  <si>
    <t>д.Федорково, ул.Советская, д.52</t>
  </si>
  <si>
    <t>п.Пола, ул.Пионерская, д.46</t>
  </si>
  <si>
    <t>п.Пола, ул.Пионерская, д.48</t>
  </si>
  <si>
    <t>п.Пола, ул.Советская, д.49</t>
  </si>
  <si>
    <t>р.п.Парфино, ул.Карла Маркса, д.38</t>
  </si>
  <si>
    <t>р.п.Парфино, ул.Карла Маркса, д.51</t>
  </si>
  <si>
    <t>р.п.Парфино, ул.Карла Маркса, д.67</t>
  </si>
  <si>
    <t xml:space="preserve">р.п.Парфино, ул.Мира, д.17а </t>
  </si>
  <si>
    <t>р.п.Парфино, ул.Строительная, д.12</t>
  </si>
  <si>
    <t xml:space="preserve">р.п.Парфино, ул.Строительная, д.8 </t>
  </si>
  <si>
    <t>р.п.Парфино, ул.Чапаева, д.2</t>
  </si>
  <si>
    <t>д.Федорково, ул.Советская, д.51</t>
  </si>
  <si>
    <t>п.Пола, ул.Каштановая, д.6</t>
  </si>
  <si>
    <t>п.Пола, ул.Мира, д.6</t>
  </si>
  <si>
    <t>р.п.Парфино, ул.Карла Маркса, д.98</t>
  </si>
  <si>
    <t xml:space="preserve">р.п.Парфино, ул.Мира, д.15а </t>
  </si>
  <si>
    <t>р.п.Парфино, ул.Мира, д.3</t>
  </si>
  <si>
    <t xml:space="preserve">р.п.Парфино, ул.Мира, д.3а </t>
  </si>
  <si>
    <t>р.п.Парфино, ул.Строительная, д.12а</t>
  </si>
  <si>
    <t>р.п.Парфино, ул.Строительная, д.20</t>
  </si>
  <si>
    <t>р.п.Парфино, ул.Строительная, д.20а</t>
  </si>
  <si>
    <t>р.п.Парфино, ул.Строительная, д.7</t>
  </si>
  <si>
    <t>р.п.Парфино, ул.Чапаева, д.10</t>
  </si>
  <si>
    <t>д.Федорково, ул.Старорусская, д.11</t>
  </si>
  <si>
    <t>д.Федорково, ул.Старорусская, д.13</t>
  </si>
  <si>
    <t>п.Пола, ул.Каштановая, д.7</t>
  </si>
  <si>
    <t>п.Пола, ул.Мира, д.8</t>
  </si>
  <si>
    <t>п.Пола, ул.Пионерская, д.50</t>
  </si>
  <si>
    <t>р.п.Парфино, пер.Партизанский, д.15</t>
  </si>
  <si>
    <t>р.п.Парфино, ул.Карла Маркса, д.111</t>
  </si>
  <si>
    <t>р.п.Парфино, ул.Космонавтов, д.6а</t>
  </si>
  <si>
    <t>р.п.Парфино, ул.Мира, д.43а</t>
  </si>
  <si>
    <t>г.Пестово, пер.Кленовый, д.7</t>
  </si>
  <si>
    <t>г.Пестово, ул.Гагарина, д.78</t>
  </si>
  <si>
    <t>г.Пестово, ул.Гоголя, д.5</t>
  </si>
  <si>
    <t>г.Пестово, ул.Мелиораторов, д.2</t>
  </si>
  <si>
    <t>г.Пестово, ул.Мологская, д.20б</t>
  </si>
  <si>
    <t>г.Пестово, ул.Набережная Реки Меглинки, д.29</t>
  </si>
  <si>
    <t>г.Пестово, ул.Набережная Реки Меглинки, д.33</t>
  </si>
  <si>
    <t>г.Пестово, ул.Октябрьская, д.19</t>
  </si>
  <si>
    <t>г.Пестово, ул.Почтовая, д.5в</t>
  </si>
  <si>
    <t>г.Пестово, ул.Производственная, д.18а</t>
  </si>
  <si>
    <t>г.Пестово, ул.Производственная, д.6</t>
  </si>
  <si>
    <t>г.Пестово, ул.Профсоюзов, д.100</t>
  </si>
  <si>
    <t>г.Пестово, ул.Профсоюзов, д.106</t>
  </si>
  <si>
    <t>г.Пестово, ул.Профсоюзов, д.2</t>
  </si>
  <si>
    <t>г.Пестово, ул.Профсоюзов, д.86</t>
  </si>
  <si>
    <t>г.Пестово, ул.Соловьева, д.20</t>
  </si>
  <si>
    <t>г.Пестово, ул.Устюженское шоссе, д.14</t>
  </si>
  <si>
    <t>г.Пестово, ул.Чапаева, д.13</t>
  </si>
  <si>
    <t>г.Пестово, ул.Чапаева, д.15</t>
  </si>
  <si>
    <t>г.Пестово, ул.Чапаева, д.16</t>
  </si>
  <si>
    <t>г.Пестово, ул.Чапаева, д.18</t>
  </si>
  <si>
    <t>г.Пестово, пер.Кленовый, д.1</t>
  </si>
  <si>
    <t>г.Пестово, пер.Кленовый, д.3</t>
  </si>
  <si>
    <t>г.Пестово, ул.Виноградова, д.19</t>
  </si>
  <si>
    <t>г.Пестово, ул.Гагарина, д.84а</t>
  </si>
  <si>
    <t>г.Пестово, ул.Гоголя, д.10</t>
  </si>
  <si>
    <t>г.Пестово, ул.Гоголя, д.14</t>
  </si>
  <si>
    <t>г.Пестово, ул.Заводская, д.6</t>
  </si>
  <si>
    <t>г.Пестово, ул.Заводская, д.9</t>
  </si>
  <si>
    <t>г.Пестово, ул.Набережная Реки Меглинки, д.39</t>
  </si>
  <si>
    <t>г.Пестово, ул.Октябрьская, д.21а</t>
  </si>
  <si>
    <t>г.Пестово, ул.Пионеров, д.40</t>
  </si>
  <si>
    <t>г.Пестово, ул.Пионеров, д.80</t>
  </si>
  <si>
    <t>г.Пестово, ул.Производственная, д.16а</t>
  </si>
  <si>
    <t>г.Пестово, ул.Производственная, д.21</t>
  </si>
  <si>
    <t>г.Пестово, ул.Славная, д.12</t>
  </si>
  <si>
    <t>г.Пестово, ул.Славная, д.17</t>
  </si>
  <si>
    <t>г.Пестово, ул.Славная, д.38</t>
  </si>
  <si>
    <t>г.Пестово, ул.Советская, д.30</t>
  </si>
  <si>
    <t>г.Пестово, ул.Соловьева, д.24</t>
  </si>
  <si>
    <t>г.Пестово, ул.Соловьева, д.36</t>
  </si>
  <si>
    <t>г.Пестово, ул.Соловьева, д.38а</t>
  </si>
  <si>
    <t>г.Пестово, ул.Устюженское шоссе, д.12</t>
  </si>
  <si>
    <t>г.Пестово, ул.Устюженское шоссе, д.16</t>
  </si>
  <si>
    <t>г.Пестово, ул.Устюженское шоссе, д.18</t>
  </si>
  <si>
    <t>г.Пестово, ул.Устюженское шоссе, д.7</t>
  </si>
  <si>
    <t>г.Пестово, ул.Чапаева, д.5</t>
  </si>
  <si>
    <t>г.Пестово, пер.Кленовый, д.5</t>
  </si>
  <si>
    <t>г.Пестово, ул.Гагарина, д.22а</t>
  </si>
  <si>
    <t>г.Пестово, ул.Гоголя, д.3</t>
  </si>
  <si>
    <t>г.Пестово, ул.Заводская, д.11</t>
  </si>
  <si>
    <t>г.Пестово, ул.Заводская, д.13</t>
  </si>
  <si>
    <t>г.Пестово, ул.Красных Зорь, д.35</t>
  </si>
  <si>
    <t>г.Пестово, ул.Набережная Реки Меглинки, д.37</t>
  </si>
  <si>
    <t>г.Пестово, ул.Октябрьская, д.17</t>
  </si>
  <si>
    <t>г.Пестово, ул.Октябрьская, д.23</t>
  </si>
  <si>
    <t>г.Пестово, ул.Пионеров, д.13</t>
  </si>
  <si>
    <t>г.Пестово, ул.Пионеров, д.33</t>
  </si>
  <si>
    <t>г.Пестово, ул.Пионеров, д.41</t>
  </si>
  <si>
    <t>г.Пестово, ул.Пионеров, д.47</t>
  </si>
  <si>
    <t>г.Пестово, ул.Почтовая, д.11а</t>
  </si>
  <si>
    <t>г.Пестово, ул.Почтовая, д.14</t>
  </si>
  <si>
    <t>г.Пестово, ул.Почтовая, д.19</t>
  </si>
  <si>
    <t>г.Пестово, ул.Производственная, д.10</t>
  </si>
  <si>
    <t>г.Пестово, ул.Пролетарская, д.17</t>
  </si>
  <si>
    <t>г.Пестово, ул.Профсоюзов, д.105</t>
  </si>
  <si>
    <t>г.Пестово, ул.Профсоюзов, д.56</t>
  </si>
  <si>
    <t>г.Пестово, ул.Профсоюзов, д.98</t>
  </si>
  <si>
    <t>г.Пестово, ул.Соловьева, д.27</t>
  </si>
  <si>
    <t>г.Пестово, ул.Соловьева, д.30</t>
  </si>
  <si>
    <t>г.Пестово, ул.Соловьева, д.31</t>
  </si>
  <si>
    <t>г.Пестово, ул.Соловьева, д.33</t>
  </si>
  <si>
    <t>г.Пестово, ул.Соловьева, д.5</t>
  </si>
  <si>
    <t>г.Пестово, ул.Чапаева, д.1</t>
  </si>
  <si>
    <t>г.Пестово, ул.Чапаева, д.2</t>
  </si>
  <si>
    <t xml:space="preserve">д.Быково, ул.Нефтянников, д.2 </t>
  </si>
  <si>
    <t>д.Быково, ул.Нефтянников, д.3</t>
  </si>
  <si>
    <t xml:space="preserve">с.Поддорье, ул.Октябрьская, д.10                      </t>
  </si>
  <si>
    <t>с.Поддорье, ул.Октябрьская, д.4</t>
  </si>
  <si>
    <t>с.Поддорье, ул.Октябрьская, д.64</t>
  </si>
  <si>
    <t>с.Поддорье, ул.Октябрьская, д.13</t>
  </si>
  <si>
    <t>с.Поддорье, ул.Октябрьская, д.31</t>
  </si>
  <si>
    <t>г.Сольцы, наб.7 Ноября, д.10</t>
  </si>
  <si>
    <t>г.Сольцы, просп.Советский, д.21</t>
  </si>
  <si>
    <t>г.Сольцы, просп.Советский, д.29</t>
  </si>
  <si>
    <t>г.Сольцы, ул.Курорт, д.6</t>
  </si>
  <si>
    <t>г.Сольцы, ул.Ленина, д.2</t>
  </si>
  <si>
    <t>г.Сольцы, ул.Матросова, д.35</t>
  </si>
  <si>
    <t>г.Сольцы, ул.Новгородская, д.36</t>
  </si>
  <si>
    <t>г.Сольцы, наб.7 Ноября, д.4</t>
  </si>
  <si>
    <t>г.Сольцы, просп.Советский, д.16</t>
  </si>
  <si>
    <t>г.Сольцы, просп.Советский,  д.41а</t>
  </si>
  <si>
    <t>д.Каменка, ул.Шелонская, д.1</t>
  </si>
  <si>
    <t>г.Сольцы, наб.7 Ноября, д.6</t>
  </si>
  <si>
    <t>г.Сольцы, наб.7 Ноября, д.7</t>
  </si>
  <si>
    <t>г.Сольцы, ул.Заречная, д.58а</t>
  </si>
  <si>
    <t>г.Сольцы, ул.Красных партизан, д.2а</t>
  </si>
  <si>
    <t>г.Сольцы, ул.Ленина, д.8</t>
  </si>
  <si>
    <t>г.Сольцы, ул.Псковская, д.15</t>
  </si>
  <si>
    <t>г.Сольцы, ул.Псковская, д.21</t>
  </si>
  <si>
    <t>г.Сольцы, ул.Псковская, д.19</t>
  </si>
  <si>
    <t>г.Сольцы-2, ДОС 172</t>
  </si>
  <si>
    <t>д.Велебицы, ул.Сосновая, д.116</t>
  </si>
  <si>
    <t>д.Выбити, ул.Центральная, д.118</t>
  </si>
  <si>
    <t>г.Сольцы, ул.Красных партизан, д.3а</t>
  </si>
  <si>
    <t>г.Сольцы, ул.Матросова, д.56</t>
  </si>
  <si>
    <t>г.Сольцы, ул.Новгородская, д.62</t>
  </si>
  <si>
    <t>г.Сольцы, ул.Новгородская, д.64</t>
  </si>
  <si>
    <t>г.Сольцы-2, ДОС 170</t>
  </si>
  <si>
    <t>г.Сольцы-2, ДОС 180</t>
  </si>
  <si>
    <t>г.Старая Русса, микрорайон Городок, д.18</t>
  </si>
  <si>
    <t>г.Старая Русса, микрорайон Городок, д.3</t>
  </si>
  <si>
    <t>г.Старая Русса, микрорайон Городок, д.5</t>
  </si>
  <si>
    <t>г.Старая Русса, микрорайон Городок, д.8</t>
  </si>
  <si>
    <t>г.Старая Русса, Советская набережная, д.13</t>
  </si>
  <si>
    <t>г.Старая Русса, ул.Александровская, д.13</t>
  </si>
  <si>
    <t>г.Старая Русса, ул.Александровская, д.17</t>
  </si>
  <si>
    <t>г.Старая Русса, ул.Александровская, д.20</t>
  </si>
  <si>
    <t>г.Старая Русса, ул.Александровская, д.28</t>
  </si>
  <si>
    <t>г.Старая Русса, ул.Восстания, д.10</t>
  </si>
  <si>
    <t>г.Старая Русса, ул.Возрождения, д.30</t>
  </si>
  <si>
    <t>г.Старая Русса, ул.Дзержинского, д.4</t>
  </si>
  <si>
    <t>г.Старая Русса, ул.Крестецкая, д.14</t>
  </si>
  <si>
    <t>г.Старая Русса, ул.Крестецкая, д.17</t>
  </si>
  <si>
    <t>г.Старая Русса, ул.Крестецкая, д.20</t>
  </si>
  <si>
    <t>г.Старая Русса, ул.Крестецкая, д.21</t>
  </si>
  <si>
    <t>г.Старая Русса, ул.Крестецкая, д.23</t>
  </si>
  <si>
    <t>г.Старая Русса, ул.Красных Зорь, д.2</t>
  </si>
  <si>
    <t>г.Старая Русса, ул.Красных Зорь, д.4</t>
  </si>
  <si>
    <t>г.Старая Русса, ул.Латышских Гвардейцев, д.14</t>
  </si>
  <si>
    <t>г.Старая Русса, ул.Минеральная, д.1/17</t>
  </si>
  <si>
    <t>г.Старая Русса, ул.Минеральная, д.31</t>
  </si>
  <si>
    <t>г.Старая Русса, ул.Минеральная, д.33</t>
  </si>
  <si>
    <t>г.Старая Русса, ул.Минеральная, д.40</t>
  </si>
  <si>
    <t>г.Старая Русса, ул.Некрасова, д.23а</t>
  </si>
  <si>
    <t>г.Старая Русса, ул.Поперечная, д.39</t>
  </si>
  <si>
    <t>г.Старая Русса, ул.Профсоюзная, д.2</t>
  </si>
  <si>
    <t>г.Старая Русса, ул.Профсоюзная, д.6</t>
  </si>
  <si>
    <t>г.Старая Русса, ул.Санкт-Петербургская, д.10</t>
  </si>
  <si>
    <t>г.Старая Русса, ул.Санкт-Петербургская, д.17/1</t>
  </si>
  <si>
    <t>г.Старая Русса, ул.Санкт-Петербургская, д.4</t>
  </si>
  <si>
    <t>г.Старая Русса, ул.Санкт-Петербургская, д.44/1</t>
  </si>
  <si>
    <t>г.Старая Русса, ул.Тимура Фрунзе, д.15</t>
  </si>
  <si>
    <t>г.Старая Русса, ул.Тимура Фрунзе, д.2</t>
  </si>
  <si>
    <t>г.Старая Русса, ул.Тимура Фрунзе, д.5</t>
  </si>
  <si>
    <t>г.Старая Русса, ул.Введенская, д.3</t>
  </si>
  <si>
    <t>г.Старая Русса, ул.Введенская, д.7</t>
  </si>
  <si>
    <t>г.Старая Русса, ул.Введенская, д.7б</t>
  </si>
  <si>
    <t>г.Старая Русса, ул.Введенская, д.9</t>
  </si>
  <si>
    <t>г.Старая Русса, ул.Якутских Стрелков, д.41</t>
  </si>
  <si>
    <t>г.Старая Русса, ул.Якутских Стрелков, д.55</t>
  </si>
  <si>
    <t>д.Берёзка, д.11</t>
  </si>
  <si>
    <t>д.Великое Село, д.1</t>
  </si>
  <si>
    <t>д.Давыдово, д.42</t>
  </si>
  <si>
    <t>д.Ивановское, ул.Центральная, д.1</t>
  </si>
  <si>
    <t>д.Пинаевы Горки, ул.Центральная, д.24</t>
  </si>
  <si>
    <t>с.Залучье, ул.Победы, д.18</t>
  </si>
  <si>
    <t>г.Старая Русса, микрорайон Городок, д.12</t>
  </si>
  <si>
    <t>г.Старая Русса, наб.Достоевского, д.6</t>
  </si>
  <si>
    <t>г.Старая Русса, Советская набережная, д.9</t>
  </si>
  <si>
    <t>д.Нива, д.10</t>
  </si>
  <si>
    <t>д.Нива, д.11</t>
  </si>
  <si>
    <t>ж/д.ст.Кабожа, ул.Вокзальная, д.11</t>
  </si>
  <si>
    <t>ж/д.ст.Кабожа, ул.Вокзальная, д.27</t>
  </si>
  <si>
    <t>п.Юбилейный, ул.Солнечная, д.3</t>
  </si>
  <si>
    <t>п.Юбилейный, ул.Сосновая, д.2</t>
  </si>
  <si>
    <t>п.Юбилейный, ул.Сосновая, д.6</t>
  </si>
  <si>
    <t>с.Анциферово, ул.Октябрьская, д.37</t>
  </si>
  <si>
    <t>с.Песь, пер.Почтовый, д.6</t>
  </si>
  <si>
    <t>с.Песь, ул.Спорта, д.4</t>
  </si>
  <si>
    <t>с.Песь, ул.Спорта, д.6</t>
  </si>
  <si>
    <t>г.Холм, ул.Профсоюзная, д.5</t>
  </si>
  <si>
    <t>д.Красный Бор, ул.Центральная, д.2</t>
  </si>
  <si>
    <t>г.Чудово, пер.Борнвильский, д.13</t>
  </si>
  <si>
    <t>г.Чудово, ул.Большевиков, д.13</t>
  </si>
  <si>
    <t>г.Чудово, ул.Большевиков, д.16</t>
  </si>
  <si>
    <t>г.Чудово, ул.Большевиков, д.5</t>
  </si>
  <si>
    <t>г.Чудово, ул.Большевиков, д.9</t>
  </si>
  <si>
    <t>г.Чудово, ул.Губина, д.11а</t>
  </si>
  <si>
    <t>г.Чудово, ул.Дружбы, д.4</t>
  </si>
  <si>
    <t>г.Чудово, ул.Замкова, д.2</t>
  </si>
  <si>
    <t>г.Чудово, ул.Лермонтова, д.15</t>
  </si>
  <si>
    <t>г.Чудово, пер.Малый, д.3</t>
  </si>
  <si>
    <t>г.Чудово, ул.Молодогвардейская, д.13</t>
  </si>
  <si>
    <t>г.Чудово, ул.Некрасова, д.24</t>
  </si>
  <si>
    <t>г.Чудово, ул.Некрасова, д.31</t>
  </si>
  <si>
    <t>г.Чудово, ул.Новгородская, д.11</t>
  </si>
  <si>
    <t>г.Чудово, ул.Октябрьская, д.1</t>
  </si>
  <si>
    <t>г.Чудово, ул.Октябрьская, д.1б</t>
  </si>
  <si>
    <t>г.Чудово, ул.Октябрьская, д.2</t>
  </si>
  <si>
    <t>г.Чудово, ул.Октябрьская, д.2а</t>
  </si>
  <si>
    <t>г.Чудово, ул.Октябрьская, д.4/1</t>
  </si>
  <si>
    <t>г.Чудово, ул.Солдатова, д.6</t>
  </si>
  <si>
    <t>г.Чудово, ул.Титова, д.14</t>
  </si>
  <si>
    <t>г.Чудово, ул.Титова, д.17</t>
  </si>
  <si>
    <t>д.Корпово, ул.Парковая, д.13</t>
  </si>
  <si>
    <t>ж/д.ст.Чудово-3, ул.Чудовская, д.5</t>
  </si>
  <si>
    <t>п.Краснофарфорный, пл.Ленина, д.7</t>
  </si>
  <si>
    <t>п.Краснофарфорный, ул.Пятилетка, д.6</t>
  </si>
  <si>
    <t>д.Бор, ул.Центральная, д.6</t>
  </si>
  <si>
    <t>ж/д.ст.Уторгош, ул.Пионерская, д.73а</t>
  </si>
  <si>
    <t>ж/д.ст.Уторгош, ул.Спортивная, д.2</t>
  </si>
  <si>
    <t>ж/д.ст.Уторгош, ул.Спортивная, д.4</t>
  </si>
  <si>
    <t>р.п.Шимск, ул.Ленина, д.29а</t>
  </si>
  <si>
    <t>р.п.Шимск, ул.Ленина, д.52а</t>
  </si>
  <si>
    <t>р.п.Шимск, ул.Механизаторов, д.19а</t>
  </si>
  <si>
    <t>р.п.Шимск, ул.Новгородская, д.34</t>
  </si>
  <si>
    <t>р.п.Шимск, ул.Ташкентская, д.6</t>
  </si>
  <si>
    <t>с.Медведь, ул.Путриса, д.17</t>
  </si>
  <si>
    <t>микрорайон Кречевицы, д.21</t>
  </si>
  <si>
    <t>наб.Александра Невского, д.22/2</t>
  </si>
  <si>
    <t>просп.Александра Корсунова, д.40, корп.3</t>
  </si>
  <si>
    <t>просп.Александра Корсунова, д.47, корп.2</t>
  </si>
  <si>
    <t>просп.Мира, д.21, корп.2</t>
  </si>
  <si>
    <t>просп.Мира, д.23/9</t>
  </si>
  <si>
    <t>просп.Мира, д.26, корп.4</t>
  </si>
  <si>
    <t>просп.Мира, д.26, корп.2</t>
  </si>
  <si>
    <t>просп.Мира, д.28, корп.4</t>
  </si>
  <si>
    <t>просп.Мира, д.3, корп.4</t>
  </si>
  <si>
    <t>просп.Мира, д.31, корп.2</t>
  </si>
  <si>
    <t>Андреевская ул., д.15</t>
  </si>
  <si>
    <t>Андреевская ул., д.3</t>
  </si>
  <si>
    <t>Большая Московская ул., д.110/2</t>
  </si>
  <si>
    <t>Большая Московская ул., д.19</t>
  </si>
  <si>
    <t>Большая Московская ул., д.23/7</t>
  </si>
  <si>
    <t>Большая Московская ул., д.38</t>
  </si>
  <si>
    <t>Большая Московская ул., д.45</t>
  </si>
  <si>
    <t>Большая Московская ул., д.53, корп.1</t>
  </si>
  <si>
    <t>Большая Московская ул., д.58/9</t>
  </si>
  <si>
    <t>Большая Московская ул., д.6/12</t>
  </si>
  <si>
    <t>Большая Московская ул., д.74</t>
  </si>
  <si>
    <t>Большая Московская ул., д.82/2</t>
  </si>
  <si>
    <t>Большая Московская ул., д.92</t>
  </si>
  <si>
    <t>Большая Санкт-Петербургская ул., д.10</t>
  </si>
  <si>
    <t>Большая Санкт-Петербургская ул., д.110</t>
  </si>
  <si>
    <t>Большая Санкт-Петербургская ул., д.26</t>
  </si>
  <si>
    <t>Большая Санкт-Петербургская ул., д.29/1</t>
  </si>
  <si>
    <t>Большая Санкт-Петербургская ул., д.120</t>
  </si>
  <si>
    <t>Великолукская ул., д.12</t>
  </si>
  <si>
    <t>Великолукская ул., д.14/9</t>
  </si>
  <si>
    <t>ул.Германа, д.10</t>
  </si>
  <si>
    <t>ул.Германа, д.4</t>
  </si>
  <si>
    <t>Десятинная ул., д.17, корп.3</t>
  </si>
  <si>
    <t>Десятинная ул., д.22</t>
  </si>
  <si>
    <t>ул.Зелинского, д.21</t>
  </si>
  <si>
    <t>Знаменская ул., д.7/7</t>
  </si>
  <si>
    <t>Ильина ул., д.19/44</t>
  </si>
  <si>
    <t>Ильина ул., д.22/42</t>
  </si>
  <si>
    <t>Ильина ул., д.27</t>
  </si>
  <si>
    <t>Козьмодемьянская ул., д.5/5</t>
  </si>
  <si>
    <t>Козьмодемьянская ул., д.6</t>
  </si>
  <si>
    <t>Козьмодемьянская ул., д.9</t>
  </si>
  <si>
    <t>Кооперативная ул., д.15</t>
  </si>
  <si>
    <t>ул.Кочетова, д.19</t>
  </si>
  <si>
    <t>ул.Кочетова, д.2</t>
  </si>
  <si>
    <t>ул.Красилова, д.43</t>
  </si>
  <si>
    <t>Лазаревская ул., д.20</t>
  </si>
  <si>
    <t>Локомотивная ул., д.8/16</t>
  </si>
  <si>
    <t>Локомотивная ул., д.5</t>
  </si>
  <si>
    <t>ул.Ломоносова, д.10</t>
  </si>
  <si>
    <t>ул.Ломоносова, д.18, корп.3</t>
  </si>
  <si>
    <t>ул.Ломоносова, д.20, корп.2</t>
  </si>
  <si>
    <t>ул.Людогоща, д.10а</t>
  </si>
  <si>
    <t>ул.Людогоща, д.8а</t>
  </si>
  <si>
    <t>ул.Мерецкова-Волосова, д.13</t>
  </si>
  <si>
    <t>г.Боровичи, ул.В. Бианки, д.9</t>
  </si>
  <si>
    <t>ул.М. Джалиля-Духовская, д.10</t>
  </si>
  <si>
    <t>Михайлова ул., д.30/11</t>
  </si>
  <si>
    <t>Молотковская ул., д.10</t>
  </si>
  <si>
    <t>Московская ул., д.22, корп.1</t>
  </si>
  <si>
    <t>Московская ул., д.28, корп.4</t>
  </si>
  <si>
    <t>Московская ул., д.30, корп.1</t>
  </si>
  <si>
    <t>г.Старая Русса, ул.Александровская, д.15</t>
  </si>
  <si>
    <t>г.Старая Русса, ул.Александровская, д.18</t>
  </si>
  <si>
    <t>г.Старая Русса, ул.Александровская, д.39</t>
  </si>
  <si>
    <t>г.Старая Русса, ул.Возрождения, д.166б</t>
  </si>
  <si>
    <t>г.Старая Русса, ул.Восстания, д.4</t>
  </si>
  <si>
    <t>г.Старая Русса, ул.Воскресенская, д.5</t>
  </si>
  <si>
    <t>г.Старая Русса, ул.Гостинодворская, д.30/12</t>
  </si>
  <si>
    <t>г.Старая Русса, ул.Красных Зорь, д.12</t>
  </si>
  <si>
    <t>г.Старая Русса, ул.Красных Зорь, д.3</t>
  </si>
  <si>
    <t>г.Старая Русса, ул.Крестецкая, д.25</t>
  </si>
  <si>
    <t>г.Старая Русса, ул.Крестецкая, д.27</t>
  </si>
  <si>
    <t>г.Старая Русса, ул.Латышских Гвардейцев, д.16</t>
  </si>
  <si>
    <t>г.Старая Русса, ул.Латышских Гвардейцев, д.21</t>
  </si>
  <si>
    <t>г.Старая Русса, ул.Минеральная, д.42</t>
  </si>
  <si>
    <t>г.Старая Русса, ул.Минеральная, д.69/10</t>
  </si>
  <si>
    <t>г.Старая Русса, ул.Профсоюзная, д.10</t>
  </si>
  <si>
    <t>г.Старая Русса, ул.Профсоюзная, д.12</t>
  </si>
  <si>
    <t>г.Старая Русса, ул.Профсоюзная, д.4</t>
  </si>
  <si>
    <t>г.Старая Русса, ул.Тахирова, д.4</t>
  </si>
  <si>
    <t>г.Старая Русса, ул.Якутских Стрелков, д.10а</t>
  </si>
  <si>
    <t>г.Старая Русса, ул.Якутских Стрелков, д.35</t>
  </si>
  <si>
    <t>д.Давыдово, д.40</t>
  </si>
  <si>
    <t>д.Дубовицы, ул.Школьная, д.5</t>
  </si>
  <si>
    <t>п.Новосельский, ул.Алексеева, д.7</t>
  </si>
  <si>
    <t>п.Новосельский, ул.Алексеева, д.9</t>
  </si>
  <si>
    <t>г.Старая Русса, ул.Александровская, д.47</t>
  </si>
  <si>
    <t>г.Старая Русса, микрорайон Городок, д.16</t>
  </si>
  <si>
    <t>г.Старая Русса, микрорайон Городок, д.19</t>
  </si>
  <si>
    <t>г.Старая Русса, Советская набережная, д.14</t>
  </si>
  <si>
    <t>г.Старая Русса, ул.Александровская, д.33</t>
  </si>
  <si>
    <t>г.Старая Русса, ул.Александровская, д.36/10</t>
  </si>
  <si>
    <t>г.Старая Русса, ул.Александровская, д.45</t>
  </si>
  <si>
    <t>г.Старая Русса, ул.Александровская, д.9</t>
  </si>
  <si>
    <t>г.Старая Русса, ул.Возрождения, д.166а</t>
  </si>
  <si>
    <t>г.Старая Русса, ул.Возрождения, д.178</t>
  </si>
  <si>
    <t>г.Старая Русса, ул.Гостинодворская, д.27</t>
  </si>
  <si>
    <t>г.Старая Русса, ул.Красных Командиров, д.86</t>
  </si>
  <si>
    <t>г.Старая Русса, ул.Красных Командиров, д.90</t>
  </si>
  <si>
    <t>г.Старая Русса, ул.Крестецкая, д.11</t>
  </si>
  <si>
    <t>г.Старая Русса, ул.Крестецкая, д.9а</t>
  </si>
  <si>
    <t>г.Старая Русса, ул.Латышских Гвардейцев, д.12</t>
  </si>
  <si>
    <t>г.Старая Русса, ул.Лермонтова, д.17</t>
  </si>
  <si>
    <t>г.Старая Русса, ул.Лермонтова, д.21</t>
  </si>
  <si>
    <t>г.Старая Русса, ул.Некрасова, д.24</t>
  </si>
  <si>
    <t>г.Старая Русса, ул.Поперечная, д.13</t>
  </si>
  <si>
    <t>г.Старая Русса, ул.Поперечная, д.15</t>
  </si>
  <si>
    <t>г.Старая Русса, ул.Поперечная, д.43</t>
  </si>
  <si>
    <t>г.Старая Русса, ул.Поперечная, д.47</t>
  </si>
  <si>
    <t>г.Старая Русса, ул.Санкт-Петербургская, д.12</t>
  </si>
  <si>
    <t>г.Старая Русса, ул.Санкт-Петербургская, д.20</t>
  </si>
  <si>
    <t>г.Старая Русса, ул.Строителей, д.5</t>
  </si>
  <si>
    <t>г.Старая Русса, ул.Строителей, д.9</t>
  </si>
  <si>
    <t>г.Старая Русса, ул.Тахирова, д.6</t>
  </si>
  <si>
    <t>г.Старая Русса, ул.Тахирова, д.8</t>
  </si>
  <si>
    <t>г.Старая Русса, ул.Тимура Фрунзе, д.24</t>
  </si>
  <si>
    <t>г.Старая Русса, ул.Яковлева, д.39</t>
  </si>
  <si>
    <t>г.Старая Русса, ул.Яковлева, д.7а</t>
  </si>
  <si>
    <t>г.Старая Русса, ул.Якутских Стрелков, д.39</t>
  </si>
  <si>
    <t>г.Старая Русса, ул.Якутских Стрелков, д.51</t>
  </si>
  <si>
    <t>г.Старая Русса, ул.Якутских Стрелков, д.59</t>
  </si>
  <si>
    <t>п.Юбилейный, ул.Набережная, д.4</t>
  </si>
  <si>
    <t>р.п.Хвойная, ул.Заречная, д.12а</t>
  </si>
  <si>
    <t>р.п.Хвойная, ул.Пионерская, д.38</t>
  </si>
  <si>
    <t>г.Холм, пер.Советский, д.11</t>
  </si>
  <si>
    <t>г.Холм, пер.Советский, д.9</t>
  </si>
  <si>
    <t>г.Холм, ул.Зиновьева, д.5б</t>
  </si>
  <si>
    <t>г.Чудово, ул.Большевиков, д.7</t>
  </si>
  <si>
    <t>г.Чудово, ул.Лермонтова, д.10</t>
  </si>
  <si>
    <t>г.Чудово, ул.Лермонтова, д.7</t>
  </si>
  <si>
    <t>г.Чудово, ул.Майская, д.9</t>
  </si>
  <si>
    <t>г.Чудово, пер.Малый, д.1</t>
  </si>
  <si>
    <t>г.Чудово, пер.Малый, д.7</t>
  </si>
  <si>
    <t>г.Чудово, ул.Молодогвардейская, д.4</t>
  </si>
  <si>
    <t>г.Чудово, ул.Некрасова, д.14/9</t>
  </si>
  <si>
    <t>г.Чудово, ул.Новгородская, д.9</t>
  </si>
  <si>
    <t>г.Чудово, ул.Парайненская, д.13</t>
  </si>
  <si>
    <t>г.Чудово, ул.Парайненская, д.6/1</t>
  </si>
  <si>
    <t>г.Чудово, ул.Радищева, д.7</t>
  </si>
  <si>
    <t>г.Чудово, ул.Титова, д.12</t>
  </si>
  <si>
    <t>д.Сябреницы, ул.Школьная, д.3</t>
  </si>
  <si>
    <t>д.Трегубово, ул.Школьная, д.2</t>
  </si>
  <si>
    <t>п.Краснофарфорный, ул.Октябрьская, д.6</t>
  </si>
  <si>
    <t>п.Краснофарфорный, ул.Пятилетка, д.9</t>
  </si>
  <si>
    <t>г.Чудово, пер.Малый, д.5</t>
  </si>
  <si>
    <t>г.Чудово, ул.Большевиков, д.30</t>
  </si>
  <si>
    <t>г.Чудово, ул.Восстания, д.29</t>
  </si>
  <si>
    <t>г.Чудово, ул.Гречишникова, д.2</t>
  </si>
  <si>
    <t>г.Чудово, ул.Мира, д.16</t>
  </si>
  <si>
    <t>г.Чудово, ул.Солдатова, д.1</t>
  </si>
  <si>
    <t>г.Чудово, ул.Солдатова, д.3</t>
  </si>
  <si>
    <t>г.Чудово, ул.Титова, д.14, корп.1</t>
  </si>
  <si>
    <t>г.Чудово, ул.Титова, д.14, корп.2</t>
  </si>
  <si>
    <t>д.Трегубово, ул.Школьная, д.5</t>
  </si>
  <si>
    <t>п.Краснофарфорный, пл.Ленина, д.9</t>
  </si>
  <si>
    <t>с.Оскуй, ул.имени Тони Михеевой, д.6</t>
  </si>
  <si>
    <t>с.Оскуй, ул.имени Тони Михеевой, д.9</t>
  </si>
  <si>
    <t>р.п.Шимск, ул.Ленина, д.58</t>
  </si>
  <si>
    <t>р.п.Шимск, ул.Механизаторов, д.17</t>
  </si>
  <si>
    <t>р.п.Шимск, ул.Ташкентская, д.2</t>
  </si>
  <si>
    <t>р.п.Шимск, ул.Шелонская, д.11</t>
  </si>
  <si>
    <t>с.Медведь, ул.Путриса, д.31а</t>
  </si>
  <si>
    <t>р.п.Шимск, ул.Наманганская, д.1а</t>
  </si>
  <si>
    <t>р.п.Шимск, ул.Ташкентская, д.1</t>
  </si>
  <si>
    <t>р.п.Шимск, ул.Ташкентская, д.3</t>
  </si>
  <si>
    <t>Андреевская ул., д.11/16</t>
  </si>
  <si>
    <t>Нехинская ул., д.22, корп.2</t>
  </si>
  <si>
    <t>Никольская ул., д.18/16</t>
  </si>
  <si>
    <t>Никольская ул., д.24/27</t>
  </si>
  <si>
    <t>Новолучанская ул., д.34</t>
  </si>
  <si>
    <t>Новолучанская ул., д.35</t>
  </si>
  <si>
    <t>Новолучанская ул., д.38</t>
  </si>
  <si>
    <t>Новолучанская ул., д.39</t>
  </si>
  <si>
    <t>Новолучанская ул., д.4</t>
  </si>
  <si>
    <t>Новолучанская ул., д.40</t>
  </si>
  <si>
    <t>Октябрьская ул., д.12, корп.2</t>
  </si>
  <si>
    <t>Октябрьская ул., д.16, корп.2</t>
  </si>
  <si>
    <t>Октябрьская ул., д.20</t>
  </si>
  <si>
    <t>Октябрьская ул., д.32</t>
  </si>
  <si>
    <t>Октябрьская ул., д.42, корп.2</t>
  </si>
  <si>
    <t>ул.Попова, д.13, корп.2</t>
  </si>
  <si>
    <t>ул.Попова, д.16, корп.1</t>
  </si>
  <si>
    <t>ул.Попова, д.18</t>
  </si>
  <si>
    <t>ул.Попова, д.20</t>
  </si>
  <si>
    <t>Предтеченская ул., д.14, корп.1</t>
  </si>
  <si>
    <t>Предтеченская ул., д.18</t>
  </si>
  <si>
    <t>Предтеченская ул., д.3</t>
  </si>
  <si>
    <t>Промышленная ул., д.16</t>
  </si>
  <si>
    <t>Прусская ул., д.20/14</t>
  </si>
  <si>
    <t>Прусская ул., д.22а</t>
  </si>
  <si>
    <t>Прусская ул., д.3А</t>
  </si>
  <si>
    <t>Псковская ул., д.22</t>
  </si>
  <si>
    <t>Псковская ул., д.32, корп.2</t>
  </si>
  <si>
    <t>Псковская ул., д.42, корп.5</t>
  </si>
  <si>
    <t>Псковская ул., д.46, корп.4</t>
  </si>
  <si>
    <t>Псковская ул., д.6</t>
  </si>
  <si>
    <t>Псковская ул., д.8</t>
  </si>
  <si>
    <t>ул.Радистов, д.25</t>
  </si>
  <si>
    <t>ул.Рогатица, д.31</t>
  </si>
  <si>
    <t>ул.Свободы, д.15</t>
  </si>
  <si>
    <t>ул.Свободы, д.27, корп.1</t>
  </si>
  <si>
    <t>ул.Связи, д.3</t>
  </si>
  <si>
    <t>ул.Связи, д.5</t>
  </si>
  <si>
    <t>Славная ул., д.35/20</t>
  </si>
  <si>
    <t>Славная ул., д.39</t>
  </si>
  <si>
    <t>ул.Советской Армии, д.30, корп.2</t>
  </si>
  <si>
    <t>ул.Советской Армии, д.34, корп.2</t>
  </si>
  <si>
    <t>Студенческая ул., д.17</t>
  </si>
  <si>
    <t>ул.Т. Фрунзе-Оловянка, д.10/4</t>
  </si>
  <si>
    <t>ул.Т. Фрунзе-Оловянка, д.15/4</t>
  </si>
  <si>
    <t>ул.Т. Фрунзе-Оловянка, д.4</t>
  </si>
  <si>
    <t>Тихвинская ул., д.14</t>
  </si>
  <si>
    <t>ул.Фёдоровский Ручей, д.16, корп.2</t>
  </si>
  <si>
    <t>ул.Химиков, д.14, корп.1</t>
  </si>
  <si>
    <t>Хутынская ул., д.21, корп.3</t>
  </si>
  <si>
    <t>Хутынская ул., д.6а</t>
  </si>
  <si>
    <t>ул.Черемнова-Конюхова, д.15</t>
  </si>
  <si>
    <t>ул.Черняховского, д.42</t>
  </si>
  <si>
    <t>Чудинцева ул., д.7</t>
  </si>
  <si>
    <t>Щитная ул., д.14</t>
  </si>
  <si>
    <t>Щитная ул., д.4/9</t>
  </si>
  <si>
    <t>ул.Щусева, д.2</t>
  </si>
  <si>
    <t>ул.Щусева, д.5</t>
  </si>
  <si>
    <t>ул.Щусева, д.7, корп.1</t>
  </si>
  <si>
    <t>ул.Щусева, д.7, корп.2</t>
  </si>
  <si>
    <t>Яковлева ул., д.5</t>
  </si>
  <si>
    <t>Сырковское шоссе, д.2</t>
  </si>
  <si>
    <t>Сырковское шоссе, д.32</t>
  </si>
  <si>
    <t>Бульвар Лёни Голикова, д.4, корп.2</t>
  </si>
  <si>
    <t>Бульвар Лёни Голикова, д.4, корп.4</t>
  </si>
  <si>
    <t>микрорайон Кречевицы, д.139</t>
  </si>
  <si>
    <t>микрорайон Кречевицы, д.24</t>
  </si>
  <si>
    <t>микрорайон Кречевицы, д.36</t>
  </si>
  <si>
    <t>микрорайон Кречевицы, д.37</t>
  </si>
  <si>
    <t>микрорайон Кречевицы, д.43</t>
  </si>
  <si>
    <t>микрорайон Кречевицы, д.84</t>
  </si>
  <si>
    <t>микрорайон Кречевицы, д.9</t>
  </si>
  <si>
    <t>наб.Александра Невского, д.30/2</t>
  </si>
  <si>
    <t>наб.р.Гзень, д.1</t>
  </si>
  <si>
    <t>наб.р.Гзень, д.11/32</t>
  </si>
  <si>
    <t>Базовый пер., д.2</t>
  </si>
  <si>
    <t>Промышленный пер., д.6</t>
  </si>
  <si>
    <t>просп.Александра Корсунова, д.39</t>
  </si>
  <si>
    <t>просп.Александра Корсунова, д.11</t>
  </si>
  <si>
    <t>просп.Александра Корсунова, д.26а</t>
  </si>
  <si>
    <t>просп.Александра Корсунова, д.29, корп.1</t>
  </si>
  <si>
    <t>просп.Александра Корсунова, д.36, корп.7</t>
  </si>
  <si>
    <t>просп.Александра Корсунова, д.5</t>
  </si>
  <si>
    <t>просп.Александра Корсунова, д.57</t>
  </si>
  <si>
    <t>просп.Мира, д.17</t>
  </si>
  <si>
    <t>просп.Мира, д.18</t>
  </si>
  <si>
    <t>просп.Мира, д.25, корп.4</t>
  </si>
  <si>
    <t>просп.Мира, д.26, корп.3</t>
  </si>
  <si>
    <t>просп.Мира, д.27</t>
  </si>
  <si>
    <t>просп.Мира, д.3, корп.1</t>
  </si>
  <si>
    <t>просп.Мира, д.30, корп.1</t>
  </si>
  <si>
    <t>просп.Мира, д.34, корп.2</t>
  </si>
  <si>
    <t>просп.Мира, д.40, корп.2</t>
  </si>
  <si>
    <t>просп.Мира, д.40, корп.4</t>
  </si>
  <si>
    <t>просп.Мира, д.7, корп.2</t>
  </si>
  <si>
    <t>просп.Мира, д.8</t>
  </si>
  <si>
    <t>просп.Мира, д.9</t>
  </si>
  <si>
    <t>Технический проезд, д.5</t>
  </si>
  <si>
    <t>Технический проезд, д.7</t>
  </si>
  <si>
    <t>просп.Александра Корсунова, д.35, корп.3</t>
  </si>
  <si>
    <t>Андреевская ул., д.5/12</t>
  </si>
  <si>
    <t>Большая Московская ул., д.112</t>
  </si>
  <si>
    <t>Большая Московская ул., д.114, корп.1</t>
  </si>
  <si>
    <t>Большая Московская ул., д.116/2</t>
  </si>
  <si>
    <t>Большая Московская ул., д.31/7</t>
  </si>
  <si>
    <t>Большая Московская ул., д.33</t>
  </si>
  <si>
    <t>Большая Московская ул., д.35/10</t>
  </si>
  <si>
    <t>Большая Московская ул., д.46/13</t>
  </si>
  <si>
    <t>Большая Московская ул., д.47</t>
  </si>
  <si>
    <t>Большая Московская ул., д.52/9</t>
  </si>
  <si>
    <t>Большая Московская ул., д.53, корп.3</t>
  </si>
  <si>
    <t>Большая Московская ул., д.59, корп.2</t>
  </si>
  <si>
    <t>Большая Московская ул., д.64/11</t>
  </si>
  <si>
    <t>Большая Московская ул., д.80</t>
  </si>
  <si>
    <t>Большая Московская ул., д.88</t>
  </si>
  <si>
    <t>Большая Московская ул., д.98/19</t>
  </si>
  <si>
    <t>Большая Санкт-Петербургская ул., д.11/1</t>
  </si>
  <si>
    <t>Большая Санкт-Петербургская ул., д.114</t>
  </si>
  <si>
    <t>Большая Санкт-Петербургская ул., д.13</t>
  </si>
  <si>
    <t>Большая Санкт-Петербургская ул., д.148, корп.2</t>
  </si>
  <si>
    <t>Большая Санкт-Петербургская ул., д.150, корп.2</t>
  </si>
  <si>
    <t>Большая Санкт-Петербургская ул., д.16</t>
  </si>
  <si>
    <t>Большая Санкт-Петербургская ул., д.19</t>
  </si>
  <si>
    <t>Большая Санкт-Петербургская ул., д.28, корп.3</t>
  </si>
  <si>
    <t>Большая Санкт-Петербургская ул., д.28, корп.4</t>
  </si>
  <si>
    <t>Большая Санкт-Петербургская ул., д.42</t>
  </si>
  <si>
    <t>Большая Санкт-Петербургская ул., д.7/2</t>
  </si>
  <si>
    <t>Большая Санкт-Петербургская ул., д.88</t>
  </si>
  <si>
    <t>Большая Санкт-Петербургская ул., д.9</t>
  </si>
  <si>
    <t>ул.Белова, д.11</t>
  </si>
  <si>
    <t>ул.Белова, д.14</t>
  </si>
  <si>
    <t>Великая ул., д.11/10</t>
  </si>
  <si>
    <t>Великая ул., д.15/7</t>
  </si>
  <si>
    <t>Великая ул., д.3</t>
  </si>
  <si>
    <t>Великая ул., д.9/3</t>
  </si>
  <si>
    <t>Великолукская ул., д.10</t>
  </si>
  <si>
    <t>ул.Германа, д.24</t>
  </si>
  <si>
    <t>ул.Германа, д.28</t>
  </si>
  <si>
    <t>ул.Германа, д.34</t>
  </si>
  <si>
    <t>ул.Германа, д.9</t>
  </si>
  <si>
    <t>ул.Даньславля, д.11</t>
  </si>
  <si>
    <t>ул.Державина, д.8, корп.3</t>
  </si>
  <si>
    <t>Десятинная ул., д.14</t>
  </si>
  <si>
    <t>Десятинная ул., д.2</t>
  </si>
  <si>
    <t>Заставная ул., д.2, корп.2</t>
  </si>
  <si>
    <t>Заставная ул., д.2, корп.4</t>
  </si>
  <si>
    <t>ул.Зелинского, д.10</t>
  </si>
  <si>
    <t>ул.Зелинского, д.22, корп.2</t>
  </si>
  <si>
    <t>ул.Зелинского, д.26</t>
  </si>
  <si>
    <t>ул.Зелинского, д.28</t>
  </si>
  <si>
    <t>ул.Зелинского, д.32, корп.1</t>
  </si>
  <si>
    <t>Ильина ул., д.10/13</t>
  </si>
  <si>
    <t>Ильина ул., д.13</t>
  </si>
  <si>
    <t>Ильина ул., д.30</t>
  </si>
  <si>
    <t>Козьмодемьянская ул., д.1</t>
  </si>
  <si>
    <t>Козьмодемьянская ул., д.7</t>
  </si>
  <si>
    <t>ул.Кочетова, д.35, корп.1</t>
  </si>
  <si>
    <t>ул.Кочетова, д.35, корп.3</t>
  </si>
  <si>
    <t>ул.Кочетова, д.41</t>
  </si>
  <si>
    <t>ул.Кочетова, д.45, корп.1</t>
  </si>
  <si>
    <t>ул.Красилова, д.41/23</t>
  </si>
  <si>
    <t>ул.Красилова, д.42/25</t>
  </si>
  <si>
    <t>ул.Красилова, д.51/28</t>
  </si>
  <si>
    <t>Локомотивная ул., д.1, корп.1</t>
  </si>
  <si>
    <t>Локомотивная ул., д.3</t>
  </si>
  <si>
    <t>ул.Ломоносова, д.12</t>
  </si>
  <si>
    <t>ул.Ломоносова, д.14/20</t>
  </si>
  <si>
    <t>ул.Ломоносова, д.18, корп.2</t>
  </si>
  <si>
    <t>ул.Ломоносова, д.2</t>
  </si>
  <si>
    <t>ул.Ломоносова, д.20, корп.1</t>
  </si>
  <si>
    <t>ул.Ломоносова, д.32, корп.1</t>
  </si>
  <si>
    <t>ул.Ломоносова, д.5</t>
  </si>
  <si>
    <t>ул.Ломоносова, д.7</t>
  </si>
  <si>
    <t>ул.Ломоносова, д.9а</t>
  </si>
  <si>
    <t>ул.Людогоща, д.8</t>
  </si>
  <si>
    <t>ул.Менделеева, д.16</t>
  </si>
  <si>
    <t>ул.Менделеева, д.6/1</t>
  </si>
  <si>
    <t>Михайлова ул., д.11</t>
  </si>
  <si>
    <t>Михайлова ул., д.32</t>
  </si>
  <si>
    <t>Михайлова ул., д.34</t>
  </si>
  <si>
    <t>Московская ул., д.4</t>
  </si>
  <si>
    <t>Новолучанская ул., д.3</t>
  </si>
  <si>
    <t>Новолучанская ул., д.6/5</t>
  </si>
  <si>
    <t>Новолучанская ул., д.8/8</t>
  </si>
  <si>
    <t>Нутная ул., д.10/13</t>
  </si>
  <si>
    <t>Октябрьская ул., д.12, корп.1</t>
  </si>
  <si>
    <t>Октябрьская ул., д.26</t>
  </si>
  <si>
    <t>Октябрьская ул., д.28</t>
  </si>
  <si>
    <t>Октябрьская ул., д.34</t>
  </si>
  <si>
    <t>Октябрьская ул., д.36</t>
  </si>
  <si>
    <t>Октябрьская ул., д.42</t>
  </si>
  <si>
    <t>Октябрьская ул., д.8</t>
  </si>
  <si>
    <t>ул.Павла Левитта, д.4</t>
  </si>
  <si>
    <t>Парковая ул., д.15а</t>
  </si>
  <si>
    <t>Парковая ул., д.15, корп.1</t>
  </si>
  <si>
    <t>Парковая ул., д.18, корп.2</t>
  </si>
  <si>
    <t>Парковая ул., д.4, корп.3</t>
  </si>
  <si>
    <t>ул.Попова, д.3, корп.3</t>
  </si>
  <si>
    <t>ул.Попова, д.4, корп.1</t>
  </si>
  <si>
    <t>ул.Попова, д.6, корп.2</t>
  </si>
  <si>
    <t>Предтеченская ул., д.16/5</t>
  </si>
  <si>
    <t>Предтеченская ул., д.9</t>
  </si>
  <si>
    <t>Псковская ул., д.16, корп.4</t>
  </si>
  <si>
    <t>Псковская ул., д.2</t>
  </si>
  <si>
    <t>Псковская ул., д.32</t>
  </si>
  <si>
    <t>Псковская ул., д.40</t>
  </si>
  <si>
    <t>Псковская ул., д.42, корп.3</t>
  </si>
  <si>
    <t>Псковская ул., д.48, корп.3</t>
  </si>
  <si>
    <t>ул.Радистов, д.2</t>
  </si>
  <si>
    <t>ул.Радистов, д.27</t>
  </si>
  <si>
    <t>ул.Радистов, д.3</t>
  </si>
  <si>
    <t>ул.Рахманинова, д.5а</t>
  </si>
  <si>
    <t>ул.Рахманинова, д.9</t>
  </si>
  <si>
    <t>ул.Рогатица, д.17</t>
  </si>
  <si>
    <t>ул.Рогатица, д.20</t>
  </si>
  <si>
    <t>ул.Рогатица, д.26</t>
  </si>
  <si>
    <t>ул.Рогатица, д.26а</t>
  </si>
  <si>
    <t>ул.Свободы, д.17</t>
  </si>
  <si>
    <t>ул.Свободы, д.9</t>
  </si>
  <si>
    <t>ул.Связи, д.7</t>
  </si>
  <si>
    <t>Славная ул., д.26</t>
  </si>
  <si>
    <t>ул.Советской Армии, д.36, корп.3</t>
  </si>
  <si>
    <t>ул.Строителей, д.8</t>
  </si>
  <si>
    <t>Студенческая ул., д.11</t>
  </si>
  <si>
    <t>Студенческая ул., д.13</t>
  </si>
  <si>
    <t>Студенческая ул., д.7</t>
  </si>
  <si>
    <t>ул.Т. Фрунзе-Оловянка, д.14</t>
  </si>
  <si>
    <t>ул.Т. Фрунзе-Оловянка, д.18/5</t>
  </si>
  <si>
    <t>Тихвинская ул., д.2</t>
  </si>
  <si>
    <t>ул.Фёдоровский Ручей, д.10/48</t>
  </si>
  <si>
    <t>ул.Химиков, д.15</t>
  </si>
  <si>
    <t>ул.Химиков, д.9</t>
  </si>
  <si>
    <t>Хутынская ул., д.4</t>
  </si>
  <si>
    <t>ул.Черняховского, д.16</t>
  </si>
  <si>
    <t>ул.Черняховского, д.60</t>
  </si>
  <si>
    <t>ул.Черняховского, д.72</t>
  </si>
  <si>
    <t>ул.Черняховского, д.84</t>
  </si>
  <si>
    <t>ул.Черняховского, д.86</t>
  </si>
  <si>
    <t>Чудинцева ул., д.2</t>
  </si>
  <si>
    <t>Яковлева ул., д.14</t>
  </si>
  <si>
    <t>Бульвар Лёни Голикова, д.4, корп.3</t>
  </si>
  <si>
    <t>микрорайон Кречевицы, д.163</t>
  </si>
  <si>
    <t>микрорайон Кречевицы, д.83</t>
  </si>
  <si>
    <t>Знаменский пер., д.5</t>
  </si>
  <si>
    <t>просп.Александра Корсунова, д.37</t>
  </si>
  <si>
    <t>просп.Александра Корсунова, д.17</t>
  </si>
  <si>
    <t>просп.Александра Корсунова, д.29, корп.2</t>
  </si>
  <si>
    <t>просп.Александра Корсунова, д.35, корп.1</t>
  </si>
  <si>
    <t>просп.Александра Корсунова, д.35, корп.2</t>
  </si>
  <si>
    <t>просп.Александра Корсунова, д.36, корп.6</t>
  </si>
  <si>
    <t>просп.Александра Корсунова, д.38, корп.6</t>
  </si>
  <si>
    <t>просп.Александра Корсунова, д.40, корп.2</t>
  </si>
  <si>
    <t>просп.Александра Корсунова, д.40, корп.6</t>
  </si>
  <si>
    <t>просп.Александра Корсунова, д.41/2</t>
  </si>
  <si>
    <t>просп.Мира, д.10</t>
  </si>
  <si>
    <t>просп.Мира, д.24, корп.1</t>
  </si>
  <si>
    <t>просп.Мира, д.25, корп.1</t>
  </si>
  <si>
    <t>просп.Мира, д.26, корп.6</t>
  </si>
  <si>
    <t>просп.Мира, д.2а</t>
  </si>
  <si>
    <t>просп.Мира, д.7</t>
  </si>
  <si>
    <t>Технический проезд, д.4</t>
  </si>
  <si>
    <t>Андреевская ул., д.10/13</t>
  </si>
  <si>
    <t>Андреевская ул., д.9</t>
  </si>
  <si>
    <t>Большая Московская ул., д.108</t>
  </si>
  <si>
    <t>Большая Московская ул., д.48</t>
  </si>
  <si>
    <t>Большая Московская ул., д.56/12</t>
  </si>
  <si>
    <t>Большая Санкт-Петербургская ул., д.1/7</t>
  </si>
  <si>
    <t>Большая Санкт-Петербургская ул., д.115</t>
  </si>
  <si>
    <t>Большая Санкт-Петербургская ул., д.116</t>
  </si>
  <si>
    <t>Большая Санкт-Петербургская ул., д.122</t>
  </si>
  <si>
    <t>Большая Санкт-Петербургская ул., д.148, корп.1</t>
  </si>
  <si>
    <t>Большая Санкт-Петербургская ул., д.18/98</t>
  </si>
  <si>
    <t>Большая Санкт-Петербургская ул., д.27а</t>
  </si>
  <si>
    <t>Большая Санкт-Петербургская ул., д.28, корп.1</t>
  </si>
  <si>
    <t>Большая Санкт-Петербургская ул., д.28, корп.2</t>
  </si>
  <si>
    <t>ул.Белова, д.7</t>
  </si>
  <si>
    <t>ул.Белова, д.10</t>
  </si>
  <si>
    <t>Береговая ул., д.44, корп.2</t>
  </si>
  <si>
    <t>Береговая ул., д.48, корп.2</t>
  </si>
  <si>
    <t>ул.Германа, д.13</t>
  </si>
  <si>
    <t>ул.Германа, д.15, корп.2</t>
  </si>
  <si>
    <t>ул.Даньславля, д.10/20</t>
  </si>
  <si>
    <t>ул.Даньславля, д.9</t>
  </si>
  <si>
    <t>ул.Державина, д.4, корп.1</t>
  </si>
  <si>
    <t>Десятинная ул., д.20, корп.2</t>
  </si>
  <si>
    <t>Десятинная ул., д.3</t>
  </si>
  <si>
    <t>Десятинная ул., д.3, корп.1</t>
  </si>
  <si>
    <t>Заставная ул., д.2, корп.6</t>
  </si>
  <si>
    <t>ул.Зелинского, д.2</t>
  </si>
  <si>
    <t>ул.Зелинского, д.27, корп.2</t>
  </si>
  <si>
    <t>ул.Зелинского, д.27, корп.3</t>
  </si>
  <si>
    <t>ул.Зелинского, д.29</t>
  </si>
  <si>
    <t>ул.Зелинского, д.33</t>
  </si>
  <si>
    <t>ул.Зелинского, д.4, корп.2</t>
  </si>
  <si>
    <t>ул.Зелинского, д.48, корп.3</t>
  </si>
  <si>
    <t>ул.Зелинского, д.52, корп.1</t>
  </si>
  <si>
    <t>ул.Зелинского, д.8</t>
  </si>
  <si>
    <t>Козьмодемьянская ул., д.3/6</t>
  </si>
  <si>
    <t>ул.Коровникова, д.13, корп.2</t>
  </si>
  <si>
    <t>ул.Коровникова, д.3, корп.2</t>
  </si>
  <si>
    <t>ул.Коровникова, д.3, корп.4</t>
  </si>
  <si>
    <t>ул.Королёва, д.5</t>
  </si>
  <si>
    <t>ул.Королёва, д.7а</t>
  </si>
  <si>
    <t>ул.Космонавтов, д.14</t>
  </si>
  <si>
    <t>ул.Космонавтов, д.2</t>
  </si>
  <si>
    <t>ул.Космонавтов, д.20, корп.2</t>
  </si>
  <si>
    <t>ул.Космонавтов, д.22</t>
  </si>
  <si>
    <t>ул.Космонавтов, д.6</t>
  </si>
  <si>
    <t>ул.Кочетова, д.12, корп.4</t>
  </si>
  <si>
    <t>ул.Кочетова, д.13/31</t>
  </si>
  <si>
    <t>ул.Кочетова, д.14, корп.2</t>
  </si>
  <si>
    <t>ул.Кочетова, д.32</t>
  </si>
  <si>
    <t>ул.Кочетова, д.6, корп.3</t>
  </si>
  <si>
    <t>ул.Ломоносова, д.13</t>
  </si>
  <si>
    <t>ул.Ломоносова, д.15</t>
  </si>
  <si>
    <t>ул.Ломоносова, д.26</t>
  </si>
  <si>
    <t>ул.Ломоносова, д.28</t>
  </si>
  <si>
    <t>ул.Ломоносова, д.3, корп.2</t>
  </si>
  <si>
    <t>Молотковская ул., д.15</t>
  </si>
  <si>
    <t>Молотковская ул., д.3</t>
  </si>
  <si>
    <t>Молотковская ул., д.6</t>
  </si>
  <si>
    <t>Молотковская ул., д.7</t>
  </si>
  <si>
    <t>Московская ул., д.24</t>
  </si>
  <si>
    <t>Московская ул., д.26, корп.2</t>
  </si>
  <si>
    <t>Народная ул., д.2</t>
  </si>
  <si>
    <t>Нехинская ул., д.26</t>
  </si>
  <si>
    <t>Нехинская ул., д.30/32</t>
  </si>
  <si>
    <t>Нехинская ул., д.32, корп.1</t>
  </si>
  <si>
    <t>Нехинская ул., д.34, корп.1</t>
  </si>
  <si>
    <t>Никольская ул., д.21/29</t>
  </si>
  <si>
    <t>Новолучанская ул., д.28</t>
  </si>
  <si>
    <t>Новолучанская ул., д.28, корп.1</t>
  </si>
  <si>
    <t>Новолучанская ул., д.33, корп.2</t>
  </si>
  <si>
    <t>ул.Обороны, д.20</t>
  </si>
  <si>
    <t>Октябрьская ул., д.14а</t>
  </si>
  <si>
    <t>Октябрьская ул., д.38, корп.2</t>
  </si>
  <si>
    <t>Октябрьская ул., д.4, корп.1</t>
  </si>
  <si>
    <t>Октябрьская ул., д.6, корп.2</t>
  </si>
  <si>
    <t>Парковая ул., д.12</t>
  </si>
  <si>
    <t>Парковая ул., д.14, корп.1</t>
  </si>
  <si>
    <t>Парковая ул., д.14, корп.2</t>
  </si>
  <si>
    <t>Парковая ул., д.14, корп.3</t>
  </si>
  <si>
    <t>Парковая ул., д.16, корп.1</t>
  </si>
  <si>
    <t>Парковая ул., д.16, корп.4</t>
  </si>
  <si>
    <t>Парковая ул., д.18, корп.3</t>
  </si>
  <si>
    <t>Парковая ул., д.19</t>
  </si>
  <si>
    <t>Парковая ул., д.4, корп.1</t>
  </si>
  <si>
    <t>Парковая ул., д.6/2</t>
  </si>
  <si>
    <t>Пестовская ул., д.4</t>
  </si>
  <si>
    <t>ул.Попова, д.15, корп.1</t>
  </si>
  <si>
    <t>ул.Попова, д.6, корп.3</t>
  </si>
  <si>
    <t>Предтеченская ул., д.4</t>
  </si>
  <si>
    <t>Предтеченская ул., д.6</t>
  </si>
  <si>
    <t>Прусская ул., д.3</t>
  </si>
  <si>
    <t>Прусская ул., д.5/21</t>
  </si>
  <si>
    <t>Псковская ул., д.18, корп.3</t>
  </si>
  <si>
    <t>Псковская ул., д.24</t>
  </si>
  <si>
    <t>Псковская ул., д.42, корп.4</t>
  </si>
  <si>
    <t>ул.Радистов, д.31</t>
  </si>
  <si>
    <t>ул.Радистов, д.33</t>
  </si>
  <si>
    <t>ул.Радистов, д.5</t>
  </si>
  <si>
    <t>ул.Рахманинова, д.1</t>
  </si>
  <si>
    <t>ул.Рахманинова, д.3</t>
  </si>
  <si>
    <t>ул.Рахманинова, д.4</t>
  </si>
  <si>
    <t>ул.Рогатица, д.35</t>
  </si>
  <si>
    <t>ул.Саши Устинова, д.3</t>
  </si>
  <si>
    <t>ул.Свободы, д.1/8</t>
  </si>
  <si>
    <t>ул.Свободы, д.10/5</t>
  </si>
  <si>
    <t>ул.Свободы, д.11</t>
  </si>
  <si>
    <t>ул.Свободы, д.11а</t>
  </si>
  <si>
    <t>ул.Свободы, д.13</t>
  </si>
  <si>
    <t>ул.Свободы, д.15, корп.2</t>
  </si>
  <si>
    <t>ул.Свободы, д.25, корп.3</t>
  </si>
  <si>
    <t>ул.Свободы, д.3</t>
  </si>
  <si>
    <t>ул.Свободы, д.5</t>
  </si>
  <si>
    <t>ул.Свободы, д.7</t>
  </si>
  <si>
    <t>ул.Свободы, д.8</t>
  </si>
  <si>
    <t>ул.Свободы, д.9а</t>
  </si>
  <si>
    <t>ул.Связи, д.5а</t>
  </si>
  <si>
    <t>Славная ул., д.51</t>
  </si>
  <si>
    <t>Студенческая ул., д.13, корп.2</t>
  </si>
  <si>
    <t>ул.Т. Фрунзе-Оловянка, д.3</t>
  </si>
  <si>
    <t>ул.Фёдоровский Ручей, д.27</t>
  </si>
  <si>
    <t>ул.Химиков, д.10</t>
  </si>
  <si>
    <t>ул.Химиков, д.6</t>
  </si>
  <si>
    <t>ул.Химиков, д.8</t>
  </si>
  <si>
    <t>Хутынская ул., д.25, корп.1</t>
  </si>
  <si>
    <t>Хутынская ул., д.27, корп.2</t>
  </si>
  <si>
    <t>Хутынская ул., д.5</t>
  </si>
  <si>
    <t>Хутынская ул., д.6</t>
  </si>
  <si>
    <t>ул.Черняховского, д.100</t>
  </si>
  <si>
    <t>ул.Черняховского, д.18</t>
  </si>
  <si>
    <t>ул.Черняховского, д.44</t>
  </si>
  <si>
    <t>ул.Черняховского, д.76</t>
  </si>
  <si>
    <t>ул.Щусева, д.10, корп.1</t>
  </si>
  <si>
    <t>ул.Белова, д.16</t>
  </si>
  <si>
    <t>д.Новоселицы, ул.Молодежная, д.9</t>
  </si>
  <si>
    <t>Тихвинская ул., д.18/13</t>
  </si>
  <si>
    <t>г.Боровичи, ул.Загородная, д.51а</t>
  </si>
  <si>
    <t>с.Опеченский Посад, линия 7-я, д.1</t>
  </si>
  <si>
    <t>микрорайон Волховский, ул.Южная, д.8</t>
  </si>
  <si>
    <t>г.Пестово, ул.Советская, д.28</t>
  </si>
  <si>
    <t>г.Сольцы, ул.Курорт, д.3</t>
  </si>
  <si>
    <t>ул.Кочетова, д.14, корп.1</t>
  </si>
  <si>
    <t>Октябрьская ул., д.12, корп.4</t>
  </si>
  <si>
    <t>ул.Коровникова, д.13, корп.1</t>
  </si>
  <si>
    <t>всего</t>
  </si>
  <si>
    <t>д.Федорково, ул.Старорусская, д.17</t>
  </si>
  <si>
    <t>п.Пола, ул.Пионерская, д.58</t>
  </si>
  <si>
    <t>г.Сольцы-2, ДОС 32</t>
  </si>
  <si>
    <t>в том числе жилых помещений, находящихся в собственности граждан</t>
  </si>
  <si>
    <t>Большая Санкт-Петербургская ул., д.90</t>
  </si>
  <si>
    <t>п.Краснофарфорный, ул.Октябрьская, д.7</t>
  </si>
  <si>
    <t>Ильина ул., д.15</t>
  </si>
  <si>
    <t>г.Боровичи, ул.Ботаническая, д.2</t>
  </si>
  <si>
    <t>микрорайон Кречевицы, д.26</t>
  </si>
  <si>
    <t>г.Боровичи, ул.1 Мая, д.52</t>
  </si>
  <si>
    <t>г.Боровичи, ул.1 Мая, д.66</t>
  </si>
  <si>
    <t>г.Боровичи, пер.Реппо, д.7</t>
  </si>
  <si>
    <t>с.Мошенское, ул.Калинина, д.34</t>
  </si>
  <si>
    <t>Виды работ, установленные части 1 статьи 166 Жилищного кодекса Российской Федерации</t>
  </si>
  <si>
    <t>Нехинская ул., д.32, корп.2</t>
  </si>
  <si>
    <t>с.Залучье, ул.Рендакова, д.42</t>
  </si>
  <si>
    <t>микрорайон Кречевицы, д.50</t>
  </si>
  <si>
    <t>микрорайон Кречевицы, д.49</t>
  </si>
  <si>
    <t>Большая Санкт-Петербургская ул., д.136, корп.1</t>
  </si>
  <si>
    <t>ул.Каберова-Власьевская, д.17</t>
  </si>
  <si>
    <t>р.п.Парфино, пер.Строительный, д.8а</t>
  </si>
  <si>
    <t>д.Любница, ул.Молодежная, д.2</t>
  </si>
  <si>
    <t>Парковая ул., д.16, корп.3</t>
  </si>
  <si>
    <t>г.Валдай, ул.Молодежная, д.7</t>
  </si>
  <si>
    <t>Генеральный директор СНКО "Региональный фонд"</t>
  </si>
  <si>
    <t>р.п.Шимск, ул.Ленина, д.42</t>
  </si>
  <si>
    <t>г.Старая Русса, ул.Клубная, д.31</t>
  </si>
  <si>
    <t>г.Старая Русса, ул.Радищева, д.7</t>
  </si>
  <si>
    <t>д.Лесная, ул.60 лет СССР, д.14</t>
  </si>
  <si>
    <t>Новгородская ул., д.9</t>
  </si>
  <si>
    <t>с.Лычково, пер.Железнодорожный, д.6</t>
  </si>
  <si>
    <t>Код МКД</t>
  </si>
  <si>
    <t>г.Боровичи, ул.Загородная, д.39</t>
  </si>
  <si>
    <t>п.Волот, ул.Садовая, д.3</t>
  </si>
  <si>
    <t>п.Волот, ул.Старорусская, д.39</t>
  </si>
  <si>
    <t>г.Боровичи, микрорайон Комбикормовый завод, д.18</t>
  </si>
  <si>
    <t>г.Боровичи, пл.Володарского, д.17</t>
  </si>
  <si>
    <t>г.Боровичи, ул.9 Января, д.7</t>
  </si>
  <si>
    <t>г.Боровичи, микрорайон 1 Раздолье, д.2</t>
  </si>
  <si>
    <t>г.Боровичи, ул.9 Января, д.86</t>
  </si>
  <si>
    <t>г.Боровичи, ул.Заводская, д.13</t>
  </si>
  <si>
    <t>г.Валдай, ул.Студгородок, д.11</t>
  </si>
  <si>
    <t>д.Ямник, ул.К. Маркса, д.2</t>
  </si>
  <si>
    <t>д.Ямник, ул.К. Маркса, д.5</t>
  </si>
  <si>
    <t>с.Лычково, ул.1 Мая, д.25</t>
  </si>
  <si>
    <t>р.п.Крестцы, пер.Механизаторов, д.13</t>
  </si>
  <si>
    <t>р.п.Крестцы, ул.Новохоловская, д.39</t>
  </si>
  <si>
    <t>д.Гостцы, ул.Молодежная, д.3</t>
  </si>
  <si>
    <t>д.Гостцы, ул.Молодежная, д.1</t>
  </si>
  <si>
    <t>ж/д.ст.Подберезье, д.2</t>
  </si>
  <si>
    <t>д.Лесная, ул.60 лет СССР, д.6, корп.2</t>
  </si>
  <si>
    <t>г.Окуловка, ул.Уральская, д.27</t>
  </si>
  <si>
    <t>р.п.Кулотино, просп.Коммунаров, д.4</t>
  </si>
  <si>
    <t>г.Сольцы, ул.Курорт, д.4</t>
  </si>
  <si>
    <t>г.Старая Русса, ул.Минеральная, д.34</t>
  </si>
  <si>
    <t>р.п.Хвойная, ул.Спорта, д.51</t>
  </si>
  <si>
    <t>д.Остахново, ул.Весенняя, д.6</t>
  </si>
  <si>
    <t>г.Холм, ул.Р. Люксембург, д.27</t>
  </si>
  <si>
    <t>Дачная ул., д.4</t>
  </si>
  <si>
    <t>ул.Панкратова, д.30 (квартиры 1-120)</t>
  </si>
  <si>
    <t>ул.20 Января, д.6</t>
  </si>
  <si>
    <t>Воскресенский бульвар, д.10</t>
  </si>
  <si>
    <t>ул.20 Января, д.12</t>
  </si>
  <si>
    <t>г.Боровичи, ул.9 Января, д.16</t>
  </si>
  <si>
    <t>ул.Павла Левитта, д.10</t>
  </si>
  <si>
    <t>О.С. Ходкова</t>
  </si>
  <si>
    <t>О.С.Ходкова</t>
  </si>
  <si>
    <t>г.Боровичи, ул.Ф. Энгельса, д.14</t>
  </si>
  <si>
    <t>г.Боровичи, ул.Ф. Энгельса, д.15</t>
  </si>
  <si>
    <t>г.Боровичи, ул.Ф. Энгельса, д.16</t>
  </si>
  <si>
    <t>г.Боровичи, ул.Ф. Энгельса, д.18</t>
  </si>
  <si>
    <t>г.Боровичи, ул.Ф. Энгельса, д.5</t>
  </si>
  <si>
    <t>г.Боровичи, ул.Ф. Энгельса, д.6</t>
  </si>
  <si>
    <t>г.Боровичи, ул.Ф. Энгельса, д.6а</t>
  </si>
  <si>
    <t>р.п.Демянск, ул.Халина, д.18а</t>
  </si>
  <si>
    <t>с.Зарубино, ул.Артема, д.10а</t>
  </si>
  <si>
    <t xml:space="preserve">п.Тёсово-Нетыльский, ул.Советская, д.1б </t>
  </si>
  <si>
    <t>р.п.Панковка, ул.Строительная, д.8а</t>
  </si>
  <si>
    <t>д.Федорково, ул.Заводская, д.12</t>
  </si>
  <si>
    <t>п.Пола, ул.Зеленая, д.8</t>
  </si>
  <si>
    <t>п.Пола, ул.Зеленая, д.6</t>
  </si>
  <si>
    <t xml:space="preserve">р.п.Парфино, пер.Зеленый, д.3 </t>
  </si>
  <si>
    <t>г.Пестово, ул.Производственная, д.14а</t>
  </si>
  <si>
    <t>г.Пестово, ул.Мелиораторов, д.13а</t>
  </si>
  <si>
    <t>г.Пестово, ул.Чапаева, д.12а</t>
  </si>
  <si>
    <t>г.Сольцы, просп.Советский, д.28</t>
  </si>
  <si>
    <t>г.Чудово, ул.5-я Пролетарская, д.1</t>
  </si>
  <si>
    <t>ул.Германа, д.8</t>
  </si>
  <si>
    <t>Воскресенский бульвар, д.7</t>
  </si>
  <si>
    <t>ул.Панкратова, д.30 (квартиры 121-160)</t>
  </si>
  <si>
    <t>г.Боровичи, ул.Сушанская, д.11</t>
  </si>
  <si>
    <t>г.Боровичи, микрорайон Комбикормовый завод, д.6</t>
  </si>
  <si>
    <t>ул.Кочетова, д.6</t>
  </si>
  <si>
    <t>г.Валдай, ул.Реченская, д.3</t>
  </si>
  <si>
    <t>г.Малая Вишера, ул.Лесная, д.34</t>
  </si>
  <si>
    <t>д.Подберезье, ул.Новгородская, д.7</t>
  </si>
  <si>
    <t>д.Подберезье, ул.Новгородская, д.5</t>
  </si>
  <si>
    <t>р.п.Любытино, ул.Боровичская, д.48</t>
  </si>
  <si>
    <t>р.п.Любытино, ул.В. Иванова, д.41</t>
  </si>
  <si>
    <t>д.Подберезье, ул.Новгородская, д.11</t>
  </si>
  <si>
    <t>д.Подберезье, ул.Новая, д.5</t>
  </si>
  <si>
    <t>д.Подберезье, ул.Рабочая, д.2</t>
  </si>
  <si>
    <t>д.Чечулино, ул.Воцкая, д.15</t>
  </si>
  <si>
    <t>р.п.Панковка, ул.Советская, д.7</t>
  </si>
  <si>
    <t>г.Окуловка, ул.Рылеева, д.4</t>
  </si>
  <si>
    <t>г.Чудово, ул.Большевиков, д.26</t>
  </si>
  <si>
    <t>г.Чудово, ул.Дружбы, д.5</t>
  </si>
  <si>
    <t>г.Чудово, ул.Солдатова, д.2</t>
  </si>
  <si>
    <t>п.Краснофарфорный, ул.Октябрьская, д.10</t>
  </si>
  <si>
    <t>ул.Стратилатовская, д.16</t>
  </si>
  <si>
    <t>Парковая ул., д.3, корп.2</t>
  </si>
  <si>
    <t>ул.Кочетова, д.10, корп.1</t>
  </si>
  <si>
    <t>ул.Химиков, д.7</t>
  </si>
  <si>
    <t>ул.Химиков, д.14, корп.2</t>
  </si>
  <si>
    <t>просп.Александра Корсунова, д.21/1</t>
  </si>
  <si>
    <t>ул.Розважа, д.13</t>
  </si>
  <si>
    <t>просп.Мира, д.28, корп.5</t>
  </si>
  <si>
    <t>Тихвинская ул., д.3</t>
  </si>
  <si>
    <t>Воскресенский бульвар, д.17/22</t>
  </si>
  <si>
    <t>Локомотивная ул., д.7</t>
  </si>
  <si>
    <t>ул.Мерецкова-Волосова, д.7/1</t>
  </si>
  <si>
    <t>ул.Мерецкова-Волосова, д.9</t>
  </si>
  <si>
    <t>Новгородская ул., д.14, корп.2</t>
  </si>
  <si>
    <t>Парковая ул., д.3, корп.1</t>
  </si>
  <si>
    <t>просп.Мира, д.23, корп.1</t>
  </si>
  <si>
    <t>Береговая ул., д.48</t>
  </si>
  <si>
    <t>просп.Мира, д.44</t>
  </si>
  <si>
    <t>ул.Зелинского, д.24</t>
  </si>
  <si>
    <t>ул.Зелинского, д.40, корп.2</t>
  </si>
  <si>
    <t>ул.Советской Армии, д.32, корп.3</t>
  </si>
  <si>
    <t>ул.Кочетова, д.29, корп.5</t>
  </si>
  <si>
    <t>ул.Вересова, д.5</t>
  </si>
  <si>
    <t>ул.Рахманинова, д.13, корп.1</t>
  </si>
  <si>
    <t>р.п.Панковка, ул.Строительная, д.13</t>
  </si>
  <si>
    <t>с.Оскуй, ул.имени Тони Михеевой, д.14</t>
  </si>
  <si>
    <t>ул.Рахманинова, д.8</t>
  </si>
  <si>
    <t>ул.Кочетова, д.10, корп.2</t>
  </si>
  <si>
    <t>п.Волховец, ул.Пионерская, д.17, корп.2</t>
  </si>
  <si>
    <t>д.Григорово, ул.Центральная, д.17</t>
  </si>
  <si>
    <t>ул.Химиков, д.5</t>
  </si>
  <si>
    <t>ул.Королёва, д.11</t>
  </si>
  <si>
    <t>д.Трубичино, д.35, корп.1</t>
  </si>
  <si>
    <t>д.Чечулино, ул.Воцкая, д.5</t>
  </si>
  <si>
    <t>ул.Свободы, д.16/11</t>
  </si>
  <si>
    <t>Большая Санкт-Петербургская ул., д.124а</t>
  </si>
  <si>
    <t>Большая Санкт-Петербургская ул., д.124б</t>
  </si>
  <si>
    <t>просп.Александра Корсунова, д.42, корп.2</t>
  </si>
  <si>
    <t>ул.Кочетова, д.1</t>
  </si>
  <si>
    <t>д.Усть-Волма, ул.Центральная, д.7</t>
  </si>
  <si>
    <t>д.Сосновка, ул.Цветочная, д.1</t>
  </si>
  <si>
    <t>ул.Рахманинова, д.17/19</t>
  </si>
  <si>
    <t>просп.Александра Корсунова, д.7</t>
  </si>
  <si>
    <t>Городской округ Великий Новгород</t>
  </si>
  <si>
    <t>г.Боровичи, ул.К. Либкнехта, д.78</t>
  </si>
  <si>
    <t>г.Боровичи, ул.К. Либкнехта, д.81</t>
  </si>
  <si>
    <t>г.Боровичи, бульвар Школьный, д.6</t>
  </si>
  <si>
    <t>п.Волот, ул.имени Васькина, д.16</t>
  </si>
  <si>
    <t>р.п.Панковка, ул.Индустриальная, д.2, корп.1</t>
  </si>
  <si>
    <t>р.п.Угловка, ул.Советская, д.10</t>
  </si>
  <si>
    <t>г.Старая Русса, Соборная площадь, д.5/1</t>
  </si>
  <si>
    <t>с.Грузино, ул.Гречишникова, д.4</t>
  </si>
  <si>
    <t>ул.Стратилатовская, д.8</t>
  </si>
  <si>
    <t>пер.Юннатов, д.11</t>
  </si>
  <si>
    <t>Большая Санкт-Петербургская ул., д.91</t>
  </si>
  <si>
    <t>просп.Александра Корсунова, д.9</t>
  </si>
  <si>
    <t>Октябрьская ул., д.40а</t>
  </si>
  <si>
    <t>ул.Стратилатовская, д.10</t>
  </si>
  <si>
    <t>ул.Стратилатовская, д.6</t>
  </si>
  <si>
    <t>Воскресенский бульвар, д.6</t>
  </si>
  <si>
    <t>ул.Державина, д.8, корп.1</t>
  </si>
  <si>
    <t>пер.Юннатов, д.9</t>
  </si>
  <si>
    <t>ул.Рахманинова, д.6, корп.2</t>
  </si>
  <si>
    <t>ул. 8 Марта, д.25</t>
  </si>
  <si>
    <t>ул.Герасименко-Маницына, д.10</t>
  </si>
  <si>
    <t>просп.Мира, д.30, корп.2 (с 1 по 70 кв.)</t>
  </si>
  <si>
    <t>Дачная ул., д.3</t>
  </si>
  <si>
    <t>ул.Стратилатовская, д.4</t>
  </si>
  <si>
    <t>п.Юбилейный, ул.Сосновая, д.1</t>
  </si>
  <si>
    <t>г.Боровичи, ул.С. Перовской, д.16</t>
  </si>
  <si>
    <t>просп.Александра Корсунова, д.38, корп.3</t>
  </si>
  <si>
    <t>ул.Державина, д.11, корп.3</t>
  </si>
  <si>
    <t>р.п.Панковка, ул.Промышленная, д.11</t>
  </si>
  <si>
    <t>ул.Рахманинова, д.6</t>
  </si>
  <si>
    <t>г.Боровичи, ул.Ботаническая д.3а</t>
  </si>
  <si>
    <t>просп.Мира, д.30, корп.4</t>
  </si>
  <si>
    <t>Ильина ул., д.12/28</t>
  </si>
  <si>
    <t>ул.Зелинского, д.27, корп.1</t>
  </si>
  <si>
    <t>г.Старая Русса, ул.Крестецкая, д.13</t>
  </si>
  <si>
    <t>д.Борисово, ул.Центральная, д.4</t>
  </si>
  <si>
    <t>д.Медниково, ул.40 лет Победы, д.4</t>
  </si>
  <si>
    <t>д.Медниково, ул.40 лет Победы, д.6</t>
  </si>
  <si>
    <t>г.Чудово, ул.Вокзальная, д.1</t>
  </si>
  <si>
    <t>с.Грузино, ул.Гречишникова, д.6</t>
  </si>
  <si>
    <t>Студенческая ул., д.9</t>
  </si>
  <si>
    <t>Ильина ул., д.18</t>
  </si>
  <si>
    <t>г.Старая Русса, ул.Крестецкая, д.6</t>
  </si>
  <si>
    <t>ул.Попова, д.13, корп.3</t>
  </si>
  <si>
    <t>просп.Мира, д.30, корп.5</t>
  </si>
  <si>
    <t>Ильина ул., д.11/15</t>
  </si>
  <si>
    <t>Волотовский муниципальный округ Новгородской области</t>
  </si>
  <si>
    <t>Марёвский муниципальный округ Новгородской области</t>
  </si>
  <si>
    <t>Солецкий муниципальный округ Новгородской области</t>
  </si>
  <si>
    <t>Хвойнинский муниципальный округ Новгородской области</t>
  </si>
  <si>
    <t>р.п.Хвойная, ул.Васильева, д.11</t>
  </si>
  <si>
    <t>Нехинская ул., д.6</t>
  </si>
  <si>
    <t>д.Новое Овсино, ул.Совхозная, д.3</t>
  </si>
  <si>
    <t>д.Новая Мельница, д.102а, корп.1</t>
  </si>
  <si>
    <t>д.Божонка, ул.Новая, д.27</t>
  </si>
  <si>
    <t>р.п.Панковка, ул.Индустриальная, д.5</t>
  </si>
  <si>
    <t>г.Сольцы-2, ДОС 195</t>
  </si>
  <si>
    <t>г.Боровичи, ул.Подбельского, д.47</t>
  </si>
  <si>
    <t>просп.Мира, д.30, корп.3</t>
  </si>
  <si>
    <t>г.Боровичи, ул.Загородная, д.18</t>
  </si>
  <si>
    <t>г.Чудово, ул.Молодогвардейская, д.20</t>
  </si>
  <si>
    <t>Южная ул., д.5</t>
  </si>
  <si>
    <t>ул.Щусева, д.11</t>
  </si>
  <si>
    <t>Большая Санкт-Петербургская ул., д.117</t>
  </si>
  <si>
    <t>Большая Санкт-Петербургская ул., д.118, корп.2</t>
  </si>
  <si>
    <t>Псковская ул., д.44, корп.4</t>
  </si>
  <si>
    <t>д.Великое Село, д.2</t>
  </si>
  <si>
    <t>д.Святогорша, д.1</t>
  </si>
  <si>
    <t>д.Святогорша, д.2</t>
  </si>
  <si>
    <t>д.Святогорша, д.3</t>
  </si>
  <si>
    <t>д.Святогорша, д.4</t>
  </si>
  <si>
    <t>д.Нагово, ул.Школьная, д.1</t>
  </si>
  <si>
    <t>д.Астрилово, д.1</t>
  </si>
  <si>
    <t>д.Астрилово, д.2</t>
  </si>
  <si>
    <t>д.Астрилово, д.3</t>
  </si>
  <si>
    <t>д.Нагово, ул.Придорожная, д.37</t>
  </si>
  <si>
    <t>д.Берёзка, д.4</t>
  </si>
  <si>
    <t>д.Коровитчино, ул.Центральная, д.2</t>
  </si>
  <si>
    <t>д.Нагаткино, д.2</t>
  </si>
  <si>
    <t>д.Большие Боры, д.2</t>
  </si>
  <si>
    <t>д.Муравьёво, д.19</t>
  </si>
  <si>
    <t>д.Луньшино, д.57</t>
  </si>
  <si>
    <t>д.Сусолово, д.2</t>
  </si>
  <si>
    <t>г.Старая Русса, ул.Клубная, д.24</t>
  </si>
  <si>
    <t>д.Семёновщина, д.91</t>
  </si>
  <si>
    <t>д.Семёновщина, д.92</t>
  </si>
  <si>
    <t>с.Медведь, ул.С. Куликова, д.115</t>
  </si>
  <si>
    <t>г.Старая Русса, ул.Возрождения д.16/2</t>
  </si>
  <si>
    <t>г.Малая Вишера, ул.Северная, д.3</t>
  </si>
  <si>
    <t>выполнено во</t>
  </si>
  <si>
    <t>выполнено хвс</t>
  </si>
  <si>
    <t>выполнено фундамент</t>
  </si>
  <si>
    <t>выполнено крыша</t>
  </si>
  <si>
    <t>выполнено эс</t>
  </si>
  <si>
    <t>р.п.Неболчи, ул.Школьная, д.26</t>
  </si>
  <si>
    <t>Приложение</t>
  </si>
  <si>
    <t>к распоряжению</t>
  </si>
  <si>
    <t>от 30.01.2020 № 28-рг</t>
  </si>
  <si>
    <t>г.Пестово, ул.Производственная, д.10а</t>
  </si>
  <si>
    <t>п.Первомайский, ул.Молодежная, д.15</t>
  </si>
  <si>
    <t>просп.Александра Корсунова, д.29, корп.3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</si>
</sst>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6" x14ac:knownFonts="1"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color theme="9" tint="0.3999755851924192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1" fillId="0" borderId="0"/>
    <xf numFmtId="164" fontId="12" fillId="0" borderId="0" applyFont="0" applyFill="0" applyBorder="0" applyAlignment="0" applyProtection="0"/>
    <xf numFmtId="0" fontId="12" fillId="0" borderId="0"/>
  </cellStyleXfs>
  <cellXfs count="250">
    <xf numFmtId="0" fontId="0" fillId="0" borderId="0" xfId="0"/>
    <xf numFmtId="0" fontId="2" fillId="0" borderId="7" xfId="0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0" fontId="8" fillId="0" borderId="7" xfId="0" applyFont="1" applyFill="1" applyBorder="1"/>
    <xf numFmtId="0" fontId="2" fillId="0" borderId="7" xfId="0" applyFont="1" applyFill="1" applyBorder="1" applyAlignment="1">
      <alignment horizontal="center" vertical="top"/>
    </xf>
    <xf numFmtId="4" fontId="10" fillId="0" borderId="7" xfId="2" applyNumberFormat="1" applyFont="1" applyFill="1" applyBorder="1" applyAlignment="1">
      <alignment horizontal="center" vertical="top"/>
    </xf>
    <xf numFmtId="2" fontId="10" fillId="0" borderId="7" xfId="2" applyNumberFormat="1" applyFont="1" applyFill="1" applyBorder="1" applyAlignment="1">
      <alignment horizontal="center" vertical="top"/>
    </xf>
    <xf numFmtId="4" fontId="2" fillId="0" borderId="7" xfId="0" applyNumberFormat="1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top"/>
    </xf>
    <xf numFmtId="2" fontId="2" fillId="0" borderId="7" xfId="2" applyNumberFormat="1" applyFont="1" applyFill="1" applyBorder="1" applyAlignment="1">
      <alignment horizontal="center" vertical="top"/>
    </xf>
    <xf numFmtId="0" fontId="2" fillId="0" borderId="7" xfId="2" applyNumberFormat="1" applyFont="1" applyFill="1" applyBorder="1" applyAlignment="1">
      <alignment horizontal="center" vertical="top"/>
    </xf>
    <xf numFmtId="2" fontId="2" fillId="0" borderId="7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2" fontId="2" fillId="0" borderId="7" xfId="1" applyNumberFormat="1" applyFont="1" applyFill="1" applyBorder="1" applyAlignment="1">
      <alignment horizontal="center" vertical="top" wrapText="1"/>
    </xf>
    <xf numFmtId="2" fontId="2" fillId="0" borderId="7" xfId="2" applyNumberFormat="1" applyFont="1" applyFill="1" applyBorder="1" applyAlignment="1">
      <alignment horizontal="center" vertical="top" wrapText="1"/>
    </xf>
    <xf numFmtId="2" fontId="2" fillId="0" borderId="7" xfId="0" applyNumberFormat="1" applyFont="1" applyFill="1" applyBorder="1" applyAlignment="1">
      <alignment horizontal="center" vertical="top"/>
    </xf>
    <xf numFmtId="2" fontId="2" fillId="0" borderId="7" xfId="4" applyNumberFormat="1" applyFont="1" applyFill="1" applyBorder="1" applyAlignment="1">
      <alignment horizontal="center" vertical="top" wrapText="1"/>
    </xf>
    <xf numFmtId="2" fontId="14" fillId="0" borderId="7" xfId="0" applyNumberFormat="1" applyFont="1" applyFill="1" applyBorder="1" applyAlignment="1">
      <alignment horizontal="center" vertical="top" wrapText="1"/>
    </xf>
    <xf numFmtId="1" fontId="14" fillId="0" borderId="7" xfId="0" applyNumberFormat="1" applyFont="1" applyFill="1" applyBorder="1" applyAlignment="1">
      <alignment horizontal="center" vertical="top" wrapText="1"/>
    </xf>
    <xf numFmtId="2" fontId="15" fillId="0" borderId="7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/>
    </xf>
    <xf numFmtId="49" fontId="2" fillId="0" borderId="7" xfId="1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/>
    </xf>
    <xf numFmtId="49" fontId="10" fillId="0" borderId="7" xfId="2" applyNumberFormat="1" applyFont="1" applyFill="1" applyBorder="1" applyAlignment="1">
      <alignment horizontal="center" vertical="top"/>
    </xf>
    <xf numFmtId="1" fontId="2" fillId="0" borderId="7" xfId="0" applyNumberFormat="1" applyFont="1" applyFill="1" applyBorder="1" applyAlignment="1">
      <alignment horizontal="center" vertical="center" wrapText="1"/>
    </xf>
    <xf numFmtId="1" fontId="10" fillId="0" borderId="7" xfId="2" applyNumberFormat="1" applyFont="1" applyFill="1" applyBorder="1" applyAlignment="1">
      <alignment horizontal="center" vertical="top"/>
    </xf>
    <xf numFmtId="1" fontId="2" fillId="0" borderId="7" xfId="2" applyNumberFormat="1" applyFont="1" applyFill="1" applyBorder="1" applyAlignment="1">
      <alignment horizontal="center" vertical="top"/>
    </xf>
    <xf numFmtId="1" fontId="2" fillId="0" borderId="7" xfId="0" applyNumberFormat="1" applyFont="1" applyFill="1" applyBorder="1" applyAlignment="1">
      <alignment horizontal="center" vertical="top" wrapText="1"/>
    </xf>
    <xf numFmtId="1" fontId="2" fillId="0" borderId="7" xfId="2" applyNumberFormat="1" applyFont="1" applyFill="1" applyBorder="1" applyAlignment="1">
      <alignment horizontal="center" vertical="top" wrapText="1"/>
    </xf>
    <xf numFmtId="1" fontId="2" fillId="0" borderId="7" xfId="0" applyNumberFormat="1" applyFont="1" applyFill="1" applyBorder="1" applyAlignment="1">
      <alignment horizontal="center" vertical="top"/>
    </xf>
    <xf numFmtId="1" fontId="2" fillId="0" borderId="7" xfId="4" applyNumberFormat="1" applyFont="1" applyFill="1" applyBorder="1" applyAlignment="1">
      <alignment horizontal="center" vertical="top" wrapText="1"/>
    </xf>
    <xf numFmtId="1" fontId="15" fillId="0" borderId="7" xfId="0" applyNumberFormat="1" applyFont="1" applyFill="1" applyBorder="1" applyAlignment="1">
      <alignment horizontal="center" vertical="top" wrapText="1"/>
    </xf>
    <xf numFmtId="4" fontId="2" fillId="0" borderId="7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8" fillId="0" borderId="0" xfId="0" applyFont="1" applyFill="1" applyBorder="1"/>
    <xf numFmtId="0" fontId="16" fillId="0" borderId="0" xfId="0" applyNumberFormat="1" applyFont="1" applyFill="1" applyBorder="1"/>
    <xf numFmtId="0" fontId="16" fillId="0" borderId="7" xfId="0" applyFont="1" applyFill="1" applyBorder="1"/>
    <xf numFmtId="0" fontId="18" fillId="0" borderId="7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9" fillId="0" borderId="2" xfId="0" applyNumberFormat="1" applyFont="1" applyFill="1" applyBorder="1" applyAlignment="1">
      <alignment vertical="top" wrapText="1"/>
    </xf>
    <xf numFmtId="0" fontId="4" fillId="0" borderId="7" xfId="0" applyNumberFormat="1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vertical="top" wrapText="1"/>
    </xf>
    <xf numFmtId="0" fontId="20" fillId="0" borderId="0" xfId="0" applyFont="1" applyFill="1" applyAlignment="1">
      <alignment vertical="center"/>
    </xf>
    <xf numFmtId="4" fontId="16" fillId="0" borderId="0" xfId="0" applyNumberFormat="1" applyFont="1" applyFill="1" applyBorder="1"/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/>
    </xf>
    <xf numFmtId="3" fontId="16" fillId="0" borderId="0" xfId="0" applyNumberFormat="1" applyFont="1" applyFill="1" applyBorder="1"/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vertical="top"/>
    </xf>
    <xf numFmtId="1" fontId="2" fillId="0" borderId="2" xfId="0" applyNumberFormat="1" applyFont="1" applyFill="1" applyBorder="1" applyAlignment="1">
      <alignment horizontal="center"/>
    </xf>
    <xf numFmtId="0" fontId="17" fillId="0" borderId="0" xfId="0" applyFont="1" applyFill="1"/>
    <xf numFmtId="0" fontId="6" fillId="0" borderId="0" xfId="0" applyFont="1" applyFill="1"/>
    <xf numFmtId="1" fontId="2" fillId="0" borderId="3" xfId="0" applyNumberFormat="1" applyFont="1" applyFill="1" applyBorder="1" applyAlignment="1">
      <alignment horizontal="center"/>
    </xf>
    <xf numFmtId="2" fontId="2" fillId="0" borderId="3" xfId="2" applyNumberFormat="1" applyFont="1" applyFill="1" applyBorder="1" applyAlignment="1">
      <alignment horizontal="center" vertical="top"/>
    </xf>
    <xf numFmtId="2" fontId="2" fillId="0" borderId="2" xfId="2" applyNumberFormat="1" applyFont="1" applyFill="1" applyBorder="1" applyAlignment="1">
      <alignment horizontal="center" vertical="top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top" wrapText="1"/>
    </xf>
    <xf numFmtId="2" fontId="2" fillId="0" borderId="3" xfId="1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 wrapText="1"/>
    </xf>
    <xf numFmtId="4" fontId="17" fillId="0" borderId="0" xfId="0" applyNumberFormat="1" applyFont="1" applyFill="1"/>
    <xf numFmtId="2" fontId="21" fillId="0" borderId="7" xfId="0" applyNumberFormat="1" applyFont="1" applyFill="1" applyBorder="1" applyAlignment="1">
      <alignment horizontal="center" vertical="top"/>
    </xf>
    <xf numFmtId="2" fontId="6" fillId="0" borderId="0" xfId="0" applyNumberFormat="1" applyFont="1" applyFill="1"/>
    <xf numFmtId="1" fontId="6" fillId="0" borderId="0" xfId="0" applyNumberFormat="1" applyFont="1" applyFill="1"/>
    <xf numFmtId="4" fontId="6" fillId="0" borderId="0" xfId="0" applyNumberFormat="1" applyFont="1" applyFill="1"/>
    <xf numFmtId="2" fontId="13" fillId="0" borderId="7" xfId="2" applyNumberFormat="1" applyFont="1" applyFill="1" applyBorder="1" applyAlignment="1">
      <alignment horizontal="center" vertical="top"/>
    </xf>
    <xf numFmtId="2" fontId="10" fillId="0" borderId="7" xfId="0" applyNumberFormat="1" applyFont="1" applyFill="1" applyBorder="1" applyAlignment="1">
      <alignment horizontal="center" vertical="top" wrapText="1"/>
    </xf>
    <xf numFmtId="2" fontId="17" fillId="0" borderId="0" xfId="0" applyNumberFormat="1" applyFont="1" applyFill="1"/>
    <xf numFmtId="0" fontId="17" fillId="0" borderId="0" xfId="0" applyFont="1" applyFill="1" applyBorder="1"/>
    <xf numFmtId="0" fontId="6" fillId="0" borderId="0" xfId="0" applyNumberFormat="1" applyFont="1" applyFill="1" applyAlignment="1">
      <alignment horizontal="center" vertical="center"/>
    </xf>
    <xf numFmtId="1" fontId="17" fillId="0" borderId="0" xfId="0" applyNumberFormat="1" applyFont="1" applyFill="1"/>
    <xf numFmtId="4" fontId="14" fillId="0" borderId="0" xfId="0" applyNumberFormat="1" applyFont="1" applyFill="1" applyAlignment="1">
      <alignment horizontal="right" vertical="center"/>
    </xf>
    <xf numFmtId="0" fontId="24" fillId="0" borderId="7" xfId="0" applyFont="1" applyFill="1" applyBorder="1"/>
    <xf numFmtId="0" fontId="2" fillId="0" borderId="7" xfId="0" applyFont="1" applyFill="1" applyBorder="1" applyAlignment="1">
      <alignment horizontal="center" vertical="center"/>
    </xf>
    <xf numFmtId="4" fontId="17" fillId="0" borderId="0" xfId="0" applyNumberFormat="1" applyFont="1" applyFill="1" applyAlignment="1">
      <alignment wrapText="1"/>
    </xf>
    <xf numFmtId="2" fontId="10" fillId="0" borderId="0" xfId="2" applyNumberFormat="1" applyFont="1" applyFill="1" applyBorder="1" applyAlignment="1">
      <alignment horizontal="center" vertical="top"/>
    </xf>
    <xf numFmtId="2" fontId="2" fillId="0" borderId="0" xfId="2" applyNumberFormat="1" applyFont="1" applyFill="1" applyBorder="1" applyAlignment="1">
      <alignment horizontal="center" vertical="top"/>
    </xf>
    <xf numFmtId="1" fontId="10" fillId="0" borderId="7" xfId="0" applyNumberFormat="1" applyFont="1" applyFill="1" applyBorder="1" applyAlignment="1">
      <alignment horizontal="center" vertical="top" wrapText="1"/>
    </xf>
    <xf numFmtId="1" fontId="2" fillId="0" borderId="7" xfId="1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left" vertical="top"/>
    </xf>
    <xf numFmtId="1" fontId="13" fillId="0" borderId="7" xfId="2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 wrapText="1"/>
    </xf>
    <xf numFmtId="2" fontId="10" fillId="0" borderId="7" xfId="1" applyNumberFormat="1" applyFont="1" applyFill="1" applyBorder="1" applyAlignment="1">
      <alignment horizontal="center" vertical="top" wrapText="1"/>
    </xf>
    <xf numFmtId="2" fontId="17" fillId="0" borderId="7" xfId="0" applyNumberFormat="1" applyFont="1" applyFill="1" applyBorder="1"/>
    <xf numFmtId="1" fontId="2" fillId="0" borderId="0" xfId="0" applyNumberFormat="1" applyFont="1" applyFill="1" applyBorder="1" applyAlignment="1">
      <alignment vertical="center" wrapText="1"/>
    </xf>
    <xf numFmtId="2" fontId="13" fillId="0" borderId="7" xfId="0" applyNumberFormat="1" applyFont="1" applyFill="1" applyBorder="1" applyAlignment="1">
      <alignment horizontal="center" vertical="top"/>
    </xf>
    <xf numFmtId="1" fontId="13" fillId="0" borderId="7" xfId="0" applyNumberFormat="1" applyFont="1" applyFill="1" applyBorder="1" applyAlignment="1">
      <alignment horizontal="center" vertical="top"/>
    </xf>
    <xf numFmtId="2" fontId="13" fillId="0" borderId="7" xfId="3" applyNumberFormat="1" applyFont="1" applyFill="1" applyBorder="1" applyAlignment="1">
      <alignment horizontal="center" vertical="top"/>
    </xf>
    <xf numFmtId="2" fontId="2" fillId="0" borderId="7" xfId="1" applyNumberFormat="1" applyFont="1" applyFill="1" applyBorder="1" applyAlignment="1" applyProtection="1">
      <alignment horizontal="center" vertical="top" wrapText="1"/>
    </xf>
    <xf numFmtId="1" fontId="2" fillId="0" borderId="7" xfId="1" applyNumberFormat="1" applyFont="1" applyFill="1" applyBorder="1" applyAlignment="1" applyProtection="1">
      <alignment horizontal="center" vertical="top" wrapText="1"/>
    </xf>
    <xf numFmtId="2" fontId="6" fillId="0" borderId="7" xfId="0" applyNumberFormat="1" applyFont="1" applyFill="1" applyBorder="1" applyAlignment="1">
      <alignment horizontal="center" vertical="top"/>
    </xf>
    <xf numFmtId="1" fontId="6" fillId="0" borderId="7" xfId="0" applyNumberFormat="1" applyFont="1" applyFill="1" applyBorder="1" applyAlignment="1">
      <alignment horizontal="center" vertical="top"/>
    </xf>
    <xf numFmtId="0" fontId="0" fillId="0" borderId="0" xfId="0" applyFill="1"/>
    <xf numFmtId="4" fontId="0" fillId="0" borderId="0" xfId="0" applyNumberFormat="1" applyFill="1"/>
    <xf numFmtId="3" fontId="0" fillId="0" borderId="0" xfId="0" applyNumberFormat="1" applyFill="1"/>
    <xf numFmtId="0" fontId="2" fillId="0" borderId="0" xfId="0" applyFont="1" applyFill="1" applyBorder="1" applyAlignment="1">
      <alignment horizontal="center" vertical="top"/>
    </xf>
    <xf numFmtId="1" fontId="2" fillId="0" borderId="0" xfId="2" applyNumberFormat="1" applyFont="1" applyFill="1" applyBorder="1" applyAlignment="1">
      <alignment horizontal="center" vertical="top"/>
    </xf>
    <xf numFmtId="0" fontId="10" fillId="0" borderId="7" xfId="2" applyNumberFormat="1" applyFont="1" applyFill="1" applyBorder="1" applyAlignment="1">
      <alignment horizontal="center" vertical="top"/>
    </xf>
    <xf numFmtId="1" fontId="2" fillId="0" borderId="7" xfId="2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top" wrapText="1"/>
    </xf>
    <xf numFmtId="1" fontId="17" fillId="0" borderId="7" xfId="0" applyNumberFormat="1" applyFont="1" applyFill="1" applyBorder="1"/>
    <xf numFmtId="4" fontId="17" fillId="0" borderId="7" xfId="0" applyNumberFormat="1" applyFont="1" applyFill="1" applyBorder="1"/>
    <xf numFmtId="4" fontId="17" fillId="0" borderId="7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/>
    <xf numFmtId="4" fontId="17" fillId="0" borderId="0" xfId="0" applyNumberFormat="1" applyFont="1" applyFill="1" applyBorder="1"/>
    <xf numFmtId="4" fontId="2" fillId="0" borderId="7" xfId="2" applyNumberFormat="1" applyFont="1" applyFill="1" applyBorder="1" applyAlignment="1">
      <alignment horizontal="center" vertical="center"/>
    </xf>
    <xf numFmtId="0" fontId="6" fillId="0" borderId="0" xfId="0" applyNumberFormat="1" applyFont="1" applyFill="1"/>
    <xf numFmtId="0" fontId="6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left" vertical="top"/>
    </xf>
    <xf numFmtId="2" fontId="2" fillId="0" borderId="7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/>
    <xf numFmtId="1" fontId="6" fillId="0" borderId="7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top"/>
    </xf>
    <xf numFmtId="2" fontId="2" fillId="0" borderId="1" xfId="2" applyNumberFormat="1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/>
    </xf>
    <xf numFmtId="2" fontId="2" fillId="0" borderId="6" xfId="2" applyNumberFormat="1" applyFont="1" applyFill="1" applyBorder="1" applyAlignment="1">
      <alignment horizontal="center" vertical="top"/>
    </xf>
    <xf numFmtId="1" fontId="2" fillId="0" borderId="6" xfId="2" applyNumberFormat="1" applyFont="1" applyFill="1" applyBorder="1" applyAlignment="1">
      <alignment horizontal="center" vertical="top"/>
    </xf>
    <xf numFmtId="0" fontId="15" fillId="0" borderId="7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/>
    </xf>
    <xf numFmtId="2" fontId="2" fillId="0" borderId="7" xfId="2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2" fontId="25" fillId="0" borderId="7" xfId="2" applyNumberFormat="1" applyFont="1" applyFill="1" applyBorder="1" applyAlignment="1">
      <alignment horizontal="center" vertical="top"/>
    </xf>
    <xf numFmtId="0" fontId="17" fillId="0" borderId="0" xfId="0" applyNumberFormat="1" applyFont="1" applyFill="1"/>
    <xf numFmtId="0" fontId="17" fillId="0" borderId="0" xfId="0" applyNumberFormat="1" applyFont="1" applyFill="1" applyBorder="1"/>
    <xf numFmtId="0" fontId="4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0" fontId="2" fillId="0" borderId="0" xfId="2" applyNumberFormat="1" applyFont="1" applyFill="1" applyBorder="1" applyAlignment="1">
      <alignment horizontal="center" vertical="top"/>
    </xf>
    <xf numFmtId="0" fontId="21" fillId="0" borderId="7" xfId="0" applyNumberFormat="1" applyFont="1" applyFill="1" applyBorder="1" applyAlignment="1">
      <alignment horizontal="center" vertical="top"/>
    </xf>
    <xf numFmtId="2" fontId="2" fillId="0" borderId="7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textRotation="90" wrapText="1"/>
    </xf>
    <xf numFmtId="4" fontId="2" fillId="0" borderId="7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textRotation="90" wrapText="1"/>
    </xf>
    <xf numFmtId="2" fontId="2" fillId="2" borderId="7" xfId="2" applyNumberFormat="1" applyFont="1" applyFill="1" applyBorder="1" applyAlignment="1">
      <alignment horizontal="center" vertical="top"/>
    </xf>
    <xf numFmtId="2" fontId="14" fillId="2" borderId="7" xfId="0" applyNumberFormat="1" applyFont="1" applyFill="1" applyBorder="1" applyAlignment="1">
      <alignment horizontal="center" vertical="top" wrapText="1"/>
    </xf>
    <xf numFmtId="0" fontId="17" fillId="2" borderId="0" xfId="0" applyFont="1" applyFill="1"/>
    <xf numFmtId="0" fontId="2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left" vertical="top" wrapText="1"/>
    </xf>
    <xf numFmtId="0" fontId="2" fillId="2" borderId="7" xfId="2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13" fillId="2" borderId="7" xfId="3" applyFont="1" applyFill="1" applyBorder="1" applyAlignment="1">
      <alignment horizontal="left" vertical="top"/>
    </xf>
    <xf numFmtId="0" fontId="13" fillId="2" borderId="7" xfId="3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/>
    </xf>
    <xf numFmtId="0" fontId="2" fillId="2" borderId="7" xfId="2" applyFont="1" applyFill="1" applyBorder="1" applyAlignment="1">
      <alignment horizontal="left" vertical="top"/>
    </xf>
    <xf numFmtId="0" fontId="14" fillId="2" borderId="7" xfId="0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left" vertical="top" wrapText="1"/>
    </xf>
    <xf numFmtId="0" fontId="13" fillId="2" borderId="7" xfId="2" applyFont="1" applyFill="1" applyBorder="1" applyAlignment="1">
      <alignment horizontal="left" vertical="top"/>
    </xf>
    <xf numFmtId="0" fontId="2" fillId="2" borderId="1" xfId="2" applyFont="1" applyFill="1" applyBorder="1" applyAlignment="1">
      <alignment horizontal="left" vertical="top" wrapText="1"/>
    </xf>
    <xf numFmtId="0" fontId="2" fillId="2" borderId="6" xfId="2" applyFont="1" applyFill="1" applyBorder="1" applyAlignment="1">
      <alignment horizontal="left" vertical="top" wrapText="1"/>
    </xf>
    <xf numFmtId="0" fontId="2" fillId="2" borderId="7" xfId="3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7" xfId="3" applyFont="1" applyFill="1" applyBorder="1" applyAlignment="1">
      <alignment horizontal="left" vertical="top" wrapText="1"/>
    </xf>
    <xf numFmtId="0" fontId="21" fillId="2" borderId="7" xfId="3" applyFont="1" applyFill="1" applyBorder="1" applyAlignment="1">
      <alignment horizontal="left" vertical="top"/>
    </xf>
    <xf numFmtId="0" fontId="6" fillId="2" borderId="7" xfId="3" applyFont="1" applyFill="1" applyBorder="1" applyAlignment="1">
      <alignment horizontal="left" vertical="top" wrapText="1"/>
    </xf>
    <xf numFmtId="0" fontId="14" fillId="2" borderId="7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3" applyFont="1" applyFill="1" applyBorder="1" applyAlignment="1">
      <alignment horizontal="left" vertical="center"/>
    </xf>
    <xf numFmtId="0" fontId="2" fillId="2" borderId="7" xfId="3" applyFont="1" applyFill="1" applyBorder="1" applyAlignment="1">
      <alignment horizontal="left" vertical="center" wrapText="1"/>
    </xf>
    <xf numFmtId="0" fontId="2" fillId="2" borderId="7" xfId="3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6" fillId="2" borderId="0" xfId="0" applyFont="1" applyFill="1"/>
    <xf numFmtId="0" fontId="23" fillId="2" borderId="0" xfId="0" applyFont="1" applyFill="1"/>
    <xf numFmtId="0" fontId="2" fillId="2" borderId="0" xfId="0" applyFont="1" applyFill="1" applyBorder="1" applyAlignment="1">
      <alignment vertical="center" wrapText="1"/>
    </xf>
    <xf numFmtId="0" fontId="22" fillId="2" borderId="0" xfId="0" applyFont="1" applyFill="1"/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/>
    </xf>
    <xf numFmtId="0" fontId="6" fillId="0" borderId="7" xfId="0" applyNumberFormat="1" applyFont="1" applyFill="1" applyBorder="1" applyAlignment="1">
      <alignment horizontal="center" vertical="top"/>
    </xf>
    <xf numFmtId="49" fontId="13" fillId="0" borderId="7" xfId="0" applyNumberFormat="1" applyFont="1" applyFill="1" applyBorder="1" applyAlignment="1">
      <alignment horizontal="center" vertical="top"/>
    </xf>
    <xf numFmtId="49" fontId="2" fillId="0" borderId="7" xfId="4" applyNumberFormat="1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 wrapText="1"/>
    </xf>
    <xf numFmtId="1" fontId="2" fillId="0" borderId="0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2" fontId="14" fillId="0" borderId="1" xfId="0" applyNumberFormat="1" applyFont="1" applyFill="1" applyBorder="1" applyAlignment="1">
      <alignment horizontal="center" vertical="top" wrapText="1"/>
    </xf>
    <xf numFmtId="1" fontId="14" fillId="0" borderId="1" xfId="0" applyNumberFormat="1" applyFont="1" applyFill="1" applyBorder="1" applyAlignment="1">
      <alignment horizontal="center" vertical="top" wrapText="1"/>
    </xf>
    <xf numFmtId="2" fontId="10" fillId="0" borderId="1" xfId="2" applyNumberFormat="1" applyFont="1" applyFill="1" applyBorder="1" applyAlignment="1">
      <alignment horizontal="center" vertical="top"/>
    </xf>
    <xf numFmtId="1" fontId="2" fillId="0" borderId="1" xfId="2" applyNumberFormat="1" applyFont="1" applyFill="1" applyBorder="1" applyAlignment="1">
      <alignment horizontal="center" vertical="top"/>
    </xf>
    <xf numFmtId="0" fontId="17" fillId="0" borderId="7" xfId="0" applyFont="1" applyFill="1" applyBorder="1"/>
    <xf numFmtId="2" fontId="2" fillId="0" borderId="5" xfId="2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center" vertical="center" textRotation="90" wrapText="1"/>
    </xf>
    <xf numFmtId="4" fontId="2" fillId="0" borderId="2" xfId="0" applyNumberFormat="1" applyFont="1" applyFill="1" applyBorder="1" applyAlignment="1">
      <alignment horizontal="center" vertical="center" wrapText="1"/>
    </xf>
    <xf numFmtId="2" fontId="10" fillId="0" borderId="2" xfId="2" applyNumberFormat="1" applyFont="1" applyFill="1" applyBorder="1" applyAlignment="1">
      <alignment horizontal="center" vertical="top"/>
    </xf>
    <xf numFmtId="2" fontId="10" fillId="0" borderId="2" xfId="0" applyNumberFormat="1" applyFont="1" applyFill="1" applyBorder="1" applyAlignment="1">
      <alignment horizontal="center" vertical="top" wrapText="1"/>
    </xf>
    <xf numFmtId="2" fontId="2" fillId="0" borderId="2" xfId="1" applyNumberFormat="1" applyFont="1" applyFill="1" applyBorder="1" applyAlignment="1">
      <alignment horizontal="center" vertical="top" wrapText="1"/>
    </xf>
    <xf numFmtId="2" fontId="2" fillId="0" borderId="2" xfId="1" applyNumberFormat="1" applyFont="1" applyFill="1" applyBorder="1" applyAlignment="1" applyProtection="1">
      <alignment horizontal="center" vertical="top" wrapText="1"/>
    </xf>
    <xf numFmtId="2" fontId="13" fillId="0" borderId="2" xfId="2" applyNumberFormat="1" applyFont="1" applyFill="1" applyBorder="1" applyAlignment="1">
      <alignment horizontal="center" vertical="top"/>
    </xf>
    <xf numFmtId="2" fontId="2" fillId="0" borderId="2" xfId="4" applyNumberFormat="1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top"/>
    </xf>
    <xf numFmtId="2" fontId="2" fillId="0" borderId="5" xfId="0" applyNumberFormat="1" applyFont="1" applyFill="1" applyBorder="1" applyAlignment="1">
      <alignment horizontal="center" vertical="top" wrapText="1"/>
    </xf>
    <xf numFmtId="2" fontId="2" fillId="0" borderId="9" xfId="2" applyNumberFormat="1" applyFont="1" applyFill="1" applyBorder="1" applyAlignment="1">
      <alignment horizontal="center" vertical="top"/>
    </xf>
    <xf numFmtId="2" fontId="2" fillId="0" borderId="2" xfId="2" applyNumberFormat="1" applyFont="1" applyFill="1" applyBorder="1" applyAlignment="1">
      <alignment horizontal="center" vertical="top" wrapText="1"/>
    </xf>
    <xf numFmtId="2" fontId="2" fillId="0" borderId="2" xfId="2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top" wrapText="1"/>
    </xf>
    <xf numFmtId="2" fontId="17" fillId="0" borderId="2" xfId="0" applyNumberFormat="1" applyFont="1" applyFill="1" applyBorder="1"/>
    <xf numFmtId="2" fontId="14" fillId="0" borderId="2" xfId="0" applyNumberFormat="1" applyFont="1" applyFill="1" applyBorder="1" applyAlignment="1">
      <alignment horizontal="center" vertical="top" wrapText="1"/>
    </xf>
    <xf numFmtId="0" fontId="2" fillId="0" borderId="7" xfId="3" applyFont="1" applyFill="1" applyBorder="1" applyAlignment="1">
      <alignment horizontal="left" vertical="center"/>
    </xf>
    <xf numFmtId="0" fontId="2" fillId="0" borderId="7" xfId="2" applyFont="1" applyFill="1" applyBorder="1" applyAlignment="1">
      <alignment horizontal="left" vertical="top" wrapText="1"/>
    </xf>
    <xf numFmtId="0" fontId="2" fillId="0" borderId="7" xfId="2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textRotation="90" wrapText="1"/>
    </xf>
    <xf numFmtId="4" fontId="2" fillId="0" borderId="7" xfId="0" applyNumberFormat="1" applyFont="1" applyFill="1" applyBorder="1" applyAlignment="1">
      <alignment horizontal="center" vertical="center" textRotation="90" wrapText="1"/>
    </xf>
    <xf numFmtId="1" fontId="2" fillId="0" borderId="7" xfId="0" applyNumberFormat="1" applyFont="1" applyFill="1" applyBorder="1" applyAlignment="1">
      <alignment horizontal="center" vertical="center" textRotation="90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4" fontId="6" fillId="0" borderId="0" xfId="0" applyNumberFormat="1" applyFont="1" applyFill="1" applyAlignment="1">
      <alignment horizontal="right" wrapText="1"/>
    </xf>
    <xf numFmtId="4" fontId="6" fillId="0" borderId="0" xfId="0" applyNumberFormat="1" applyFont="1" applyFill="1" applyAlignment="1">
      <alignment horizont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6">
    <cellStyle name="Обычный" xfId="0" builtinId="0"/>
    <cellStyle name="Обычный 2" xfId="2"/>
    <cellStyle name="Обычный 2 2" xfId="3"/>
    <cellStyle name="Обычный 3" xfId="5"/>
    <cellStyle name="Финансовый" xfId="1" builtinId="3"/>
    <cellStyle name="Финансовый 2" xfId="4"/>
  </cellStyles>
  <dxfs count="0"/>
  <tableStyles count="0" defaultTableStyle="TableStyleMedium2" defaultPivotStyle="PivotStyleLight16"/>
  <colors>
    <mruColors>
      <color rgb="FFCC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1866"/>
  <sheetViews>
    <sheetView tabSelected="1" topLeftCell="A7" zoomScale="80" zoomScaleNormal="80" workbookViewId="0">
      <selection activeCell="C22" sqref="C22"/>
    </sheetView>
  </sheetViews>
  <sheetFormatPr defaultColWidth="9.33203125" defaultRowHeight="22.5" customHeight="1" x14ac:dyDescent="0.25"/>
  <cols>
    <col min="1" max="1" width="10.5" style="62" customWidth="1"/>
    <col min="2" max="2" width="7.33203125" style="62" hidden="1" customWidth="1"/>
    <col min="3" max="3" width="88.6640625" style="152" customWidth="1"/>
    <col min="4" max="4" width="21.5" style="78" hidden="1" customWidth="1"/>
    <col min="5" max="5" width="18" style="78" hidden="1" customWidth="1"/>
    <col min="6" max="6" width="18.1640625" style="78" hidden="1" customWidth="1"/>
    <col min="7" max="7" width="17" style="81" hidden="1" customWidth="1"/>
    <col min="8" max="8" width="28.6640625" style="71" customWidth="1"/>
    <col min="9" max="10" width="18" style="71" customWidth="1"/>
    <col min="11" max="11" width="18.1640625" style="71" customWidth="1"/>
    <col min="12" max="12" width="26" style="71" customWidth="1"/>
    <col min="13" max="13" width="22.6640625" style="71" customWidth="1"/>
    <col min="14" max="14" width="19.5" style="81" customWidth="1"/>
    <col min="15" max="15" width="20" style="71" customWidth="1"/>
    <col min="16" max="16" width="19.6640625" style="71" customWidth="1"/>
    <col min="17" max="17" width="20.1640625" style="71" customWidth="1"/>
    <col min="18" max="18" width="18.33203125" style="71" customWidth="1"/>
    <col min="19" max="19" width="17.5" style="71" customWidth="1"/>
    <col min="20" max="20" width="21.5" style="71" customWidth="1"/>
    <col min="21" max="21" width="20.33203125" style="71" customWidth="1"/>
    <col min="22" max="22" width="19.1640625" style="71" customWidth="1"/>
    <col min="23" max="23" width="23.33203125" style="71" customWidth="1"/>
    <col min="24" max="25" width="9.5" style="71" customWidth="1"/>
    <col min="26" max="26" width="19.1640625" style="71" customWidth="1"/>
    <col min="27" max="27" width="18.33203125" style="71" customWidth="1"/>
    <col min="28" max="28" width="10" style="79" customWidth="1"/>
    <col min="29" max="31" width="36.1640625" style="118" customWidth="1"/>
    <col min="32" max="32" width="12" style="62" hidden="1" customWidth="1"/>
    <col min="33" max="33" width="11.5" style="62" hidden="1" customWidth="1"/>
    <col min="34" max="34" width="8" style="62" hidden="1" customWidth="1"/>
    <col min="35" max="35" width="18.6640625" style="139" customWidth="1"/>
    <col min="36" max="36" width="20.5" style="71" customWidth="1"/>
    <col min="37" max="40" width="9.33203125" style="62" customWidth="1"/>
    <col min="41" max="16384" width="9.33203125" style="62"/>
  </cols>
  <sheetData>
    <row r="1" spans="1:36" ht="23.25" customHeight="1" x14ac:dyDescent="0.25">
      <c r="W1" s="75"/>
      <c r="X1" s="75"/>
      <c r="Y1" s="75"/>
      <c r="Z1" s="241" t="s">
        <v>1760</v>
      </c>
      <c r="AA1" s="241"/>
      <c r="AB1" s="241"/>
    </row>
    <row r="2" spans="1:36" ht="18" customHeight="1" x14ac:dyDescent="0.25">
      <c r="W2" s="75"/>
      <c r="X2" s="75"/>
      <c r="Y2" s="75"/>
      <c r="Z2" s="241" t="s">
        <v>1761</v>
      </c>
      <c r="AA2" s="241"/>
      <c r="AB2" s="241"/>
    </row>
    <row r="3" spans="1:36" ht="18" customHeight="1" x14ac:dyDescent="0.25">
      <c r="W3" s="75"/>
      <c r="X3" s="75"/>
      <c r="Y3" s="75"/>
      <c r="Z3" s="242" t="s">
        <v>0</v>
      </c>
      <c r="AA3" s="242"/>
      <c r="AB3" s="242"/>
    </row>
    <row r="4" spans="1:36" ht="15" customHeight="1" x14ac:dyDescent="0.25">
      <c r="W4" s="243" t="s">
        <v>190</v>
      </c>
      <c r="X4" s="243"/>
      <c r="Y4" s="243"/>
      <c r="Z4" s="243"/>
      <c r="AA4" s="243"/>
      <c r="AB4" s="243"/>
      <c r="AJ4" s="62"/>
    </row>
    <row r="5" spans="1:36" ht="21" customHeight="1" x14ac:dyDescent="0.25">
      <c r="W5" s="82"/>
      <c r="X5" s="82"/>
      <c r="Y5" s="82"/>
      <c r="Z5" s="245" t="s">
        <v>188</v>
      </c>
      <c r="AA5" s="245"/>
      <c r="AB5" s="245"/>
    </row>
    <row r="6" spans="1:36" ht="13.5" customHeight="1" x14ac:dyDescent="0.25">
      <c r="W6" s="75"/>
      <c r="X6" s="75"/>
      <c r="Y6" s="75"/>
      <c r="Z6" s="245" t="s">
        <v>189</v>
      </c>
      <c r="AA6" s="245"/>
      <c r="AB6" s="245"/>
      <c r="AJ6" s="62"/>
    </row>
    <row r="7" spans="1:36" ht="18.75" customHeight="1" x14ac:dyDescent="0.25">
      <c r="W7" s="245" t="s">
        <v>0</v>
      </c>
      <c r="X7" s="245"/>
      <c r="Y7" s="245"/>
      <c r="Z7" s="245"/>
      <c r="AA7" s="245"/>
      <c r="AB7" s="245"/>
      <c r="AJ7" s="62"/>
    </row>
    <row r="8" spans="1:36" ht="15" customHeight="1" x14ac:dyDescent="0.25">
      <c r="W8" s="243" t="s">
        <v>1762</v>
      </c>
      <c r="X8" s="243"/>
      <c r="Y8" s="243"/>
      <c r="Z8" s="243"/>
      <c r="AA8" s="243"/>
      <c r="AB8" s="243"/>
      <c r="AJ8" s="62"/>
    </row>
    <row r="9" spans="1:36" ht="15" customHeight="1" x14ac:dyDescent="0.25">
      <c r="W9" s="184"/>
      <c r="X9" s="184"/>
      <c r="Y9" s="184"/>
      <c r="Z9" s="184"/>
      <c r="AA9" s="184"/>
      <c r="AB9" s="205"/>
      <c r="AJ9" s="62"/>
    </row>
    <row r="10" spans="1:36" ht="15" customHeight="1" x14ac:dyDescent="0.25">
      <c r="AC10" s="119"/>
      <c r="AD10" s="119"/>
      <c r="AE10" s="119"/>
      <c r="AJ10" s="62"/>
    </row>
    <row r="11" spans="1:36" ht="26.25" customHeight="1" x14ac:dyDescent="0.25">
      <c r="A11" s="244" t="s">
        <v>192</v>
      </c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J11" s="62"/>
    </row>
    <row r="12" spans="1:36" ht="15.75" customHeight="1" x14ac:dyDescent="0.25">
      <c r="A12" s="244" t="s">
        <v>201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87"/>
      <c r="AD12" s="87"/>
      <c r="AE12" s="87"/>
      <c r="AF12" s="111"/>
      <c r="AG12" s="87"/>
      <c r="AH12" s="79"/>
      <c r="AI12" s="140"/>
      <c r="AJ12" s="62"/>
    </row>
    <row r="13" spans="1:36" ht="11.25" customHeight="1" x14ac:dyDescent="0.25">
      <c r="AJ13" s="62"/>
    </row>
    <row r="14" spans="1:36" ht="21" customHeight="1" x14ac:dyDescent="0.25">
      <c r="AC14" s="87"/>
      <c r="AD14" s="87"/>
      <c r="AE14" s="87"/>
      <c r="AF14" s="87"/>
      <c r="AJ14" s="62"/>
    </row>
    <row r="15" spans="1:36" ht="69" customHeight="1" x14ac:dyDescent="0.25">
      <c r="A15" s="237" t="s">
        <v>1</v>
      </c>
      <c r="B15" s="228"/>
      <c r="C15" s="238" t="s">
        <v>197</v>
      </c>
      <c r="D15" s="229" t="s">
        <v>2</v>
      </c>
      <c r="E15" s="234" t="s">
        <v>3</v>
      </c>
      <c r="F15" s="234"/>
      <c r="G15" s="231" t="s">
        <v>4</v>
      </c>
      <c r="H15" s="236" t="s">
        <v>198</v>
      </c>
      <c r="I15" s="236"/>
      <c r="J15" s="236"/>
      <c r="K15" s="236"/>
      <c r="L15" s="236"/>
      <c r="M15" s="235" t="s">
        <v>1525</v>
      </c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2" t="s">
        <v>5</v>
      </c>
      <c r="Y15" s="232"/>
      <c r="Z15" s="232"/>
      <c r="AA15" s="233"/>
      <c r="AB15" s="230" t="s">
        <v>6</v>
      </c>
      <c r="AC15" s="87"/>
      <c r="AD15" s="87"/>
      <c r="AE15" s="87"/>
      <c r="AF15" s="87"/>
      <c r="AG15" s="87"/>
      <c r="AJ15" s="62"/>
    </row>
    <row r="16" spans="1:36" ht="84.75" customHeight="1" x14ac:dyDescent="0.25">
      <c r="A16" s="237"/>
      <c r="B16" s="239" t="s">
        <v>1543</v>
      </c>
      <c r="C16" s="238"/>
      <c r="D16" s="229"/>
      <c r="E16" s="149" t="s">
        <v>1511</v>
      </c>
      <c r="F16" s="149" t="s">
        <v>1515</v>
      </c>
      <c r="G16" s="231"/>
      <c r="H16" s="147" t="s">
        <v>1511</v>
      </c>
      <c r="I16" s="147" t="s">
        <v>7</v>
      </c>
      <c r="J16" s="147" t="s">
        <v>8</v>
      </c>
      <c r="K16" s="147" t="s">
        <v>9</v>
      </c>
      <c r="L16" s="147" t="s">
        <v>10</v>
      </c>
      <c r="M16" s="147" t="s">
        <v>199</v>
      </c>
      <c r="N16" s="231" t="s">
        <v>11</v>
      </c>
      <c r="O16" s="230"/>
      <c r="P16" s="230" t="s">
        <v>12</v>
      </c>
      <c r="Q16" s="230"/>
      <c r="R16" s="230" t="s">
        <v>13</v>
      </c>
      <c r="S16" s="230"/>
      <c r="T16" s="230" t="s">
        <v>14</v>
      </c>
      <c r="U16" s="230"/>
      <c r="V16" s="230" t="s">
        <v>15</v>
      </c>
      <c r="W16" s="230"/>
      <c r="X16" s="147" t="s">
        <v>16</v>
      </c>
      <c r="Y16" s="147" t="s">
        <v>17</v>
      </c>
      <c r="Z16" s="147" t="s">
        <v>191</v>
      </c>
      <c r="AA16" s="206" t="s">
        <v>18</v>
      </c>
      <c r="AB16" s="230"/>
      <c r="AC16" s="80"/>
      <c r="AD16" s="80"/>
      <c r="AE16" s="80"/>
      <c r="AF16" s="87"/>
    </row>
    <row r="17" spans="1:39" ht="18.75" customHeight="1" x14ac:dyDescent="0.25">
      <c r="A17" s="237"/>
      <c r="B17" s="240"/>
      <c r="C17" s="238"/>
      <c r="D17" s="146" t="s">
        <v>19</v>
      </c>
      <c r="E17" s="146" t="s">
        <v>19</v>
      </c>
      <c r="F17" s="146" t="s">
        <v>19</v>
      </c>
      <c r="G17" s="24" t="s">
        <v>20</v>
      </c>
      <c r="H17" s="148" t="s">
        <v>21</v>
      </c>
      <c r="I17" s="148" t="s">
        <v>21</v>
      </c>
      <c r="J17" s="148" t="s">
        <v>21</v>
      </c>
      <c r="K17" s="148" t="s">
        <v>21</v>
      </c>
      <c r="L17" s="148" t="s">
        <v>21</v>
      </c>
      <c r="M17" s="148" t="s">
        <v>21</v>
      </c>
      <c r="N17" s="24" t="s">
        <v>19</v>
      </c>
      <c r="O17" s="148" t="s">
        <v>21</v>
      </c>
      <c r="P17" s="148" t="s">
        <v>19</v>
      </c>
      <c r="Q17" s="148" t="s">
        <v>21</v>
      </c>
      <c r="R17" s="148" t="s">
        <v>19</v>
      </c>
      <c r="S17" s="148" t="s">
        <v>21</v>
      </c>
      <c r="T17" s="148" t="s">
        <v>19</v>
      </c>
      <c r="U17" s="148" t="s">
        <v>21</v>
      </c>
      <c r="V17" s="148" t="s">
        <v>19</v>
      </c>
      <c r="W17" s="148" t="s">
        <v>21</v>
      </c>
      <c r="X17" s="148" t="s">
        <v>21</v>
      </c>
      <c r="Y17" s="148" t="s">
        <v>21</v>
      </c>
      <c r="Z17" s="148" t="s">
        <v>21</v>
      </c>
      <c r="AA17" s="207" t="s">
        <v>21</v>
      </c>
      <c r="AB17" s="230"/>
    </row>
    <row r="18" spans="1:39" ht="22.5" customHeight="1" x14ac:dyDescent="0.25">
      <c r="A18" s="1">
        <v>1</v>
      </c>
      <c r="B18" s="1"/>
      <c r="C18" s="153">
        <v>2</v>
      </c>
      <c r="D18" s="2">
        <v>8</v>
      </c>
      <c r="E18" s="2">
        <v>9</v>
      </c>
      <c r="F18" s="2">
        <v>10</v>
      </c>
      <c r="G18" s="2">
        <v>11</v>
      </c>
      <c r="H18" s="56">
        <v>3</v>
      </c>
      <c r="I18" s="2">
        <v>4</v>
      </c>
      <c r="J18" s="2">
        <v>5</v>
      </c>
      <c r="K18" s="2">
        <v>6</v>
      </c>
      <c r="L18" s="2">
        <v>7</v>
      </c>
      <c r="M18" s="2">
        <v>8</v>
      </c>
      <c r="N18" s="2">
        <v>9</v>
      </c>
      <c r="O18" s="2">
        <v>10</v>
      </c>
      <c r="P18" s="2">
        <v>11</v>
      </c>
      <c r="Q18" s="2">
        <v>12</v>
      </c>
      <c r="R18" s="2">
        <v>13</v>
      </c>
      <c r="S18" s="2">
        <v>14</v>
      </c>
      <c r="T18" s="2">
        <v>15</v>
      </c>
      <c r="U18" s="2">
        <v>16</v>
      </c>
      <c r="V18" s="2">
        <v>17</v>
      </c>
      <c r="W18" s="2">
        <v>18</v>
      </c>
      <c r="X18" s="2">
        <v>19</v>
      </c>
      <c r="Y18" s="2">
        <v>20</v>
      </c>
      <c r="Z18" s="2">
        <v>21</v>
      </c>
      <c r="AA18" s="61">
        <v>22</v>
      </c>
      <c r="AB18" s="2">
        <v>23</v>
      </c>
    </row>
    <row r="19" spans="1:39" ht="22.5" customHeight="1" x14ac:dyDescent="0.25">
      <c r="A19" s="83"/>
      <c r="B19" s="83"/>
      <c r="C19" s="154" t="s">
        <v>22</v>
      </c>
      <c r="D19" s="6">
        <f>D20+D21+D22</f>
        <v>4083236.6999999997</v>
      </c>
      <c r="E19" s="6">
        <f>E20+E21+E22</f>
        <v>3330080.4600000004</v>
      </c>
      <c r="F19" s="6">
        <f>F20+F21+F22</f>
        <v>3234064.64</v>
      </c>
      <c r="G19" s="25">
        <f>G20+G21+G22</f>
        <v>162767</v>
      </c>
      <c r="H19" s="6">
        <f>H20+H21+H22</f>
        <v>2422609662.5744004</v>
      </c>
      <c r="I19" s="6"/>
      <c r="J19" s="6"/>
      <c r="K19" s="6">
        <f t="shared" ref="K19" si="0">K20+K21+K22</f>
        <v>22619224.98</v>
      </c>
      <c r="L19" s="6">
        <f t="shared" ref="L19:W19" si="1">L20+L21+L22</f>
        <v>2399990437.5944004</v>
      </c>
      <c r="M19" s="6">
        <f t="shared" si="1"/>
        <v>1015317173.8863999</v>
      </c>
      <c r="N19" s="25">
        <f t="shared" si="1"/>
        <v>119</v>
      </c>
      <c r="O19" s="6">
        <f t="shared" si="1"/>
        <v>257257188.76000002</v>
      </c>
      <c r="P19" s="6">
        <f t="shared" si="1"/>
        <v>394645.96949400078</v>
      </c>
      <c r="Q19" s="6">
        <f t="shared" si="1"/>
        <v>962452170.35420001</v>
      </c>
      <c r="R19" s="6">
        <f t="shared" si="1"/>
        <v>13416.61</v>
      </c>
      <c r="S19" s="6">
        <f t="shared" si="1"/>
        <v>13477330.942000002</v>
      </c>
      <c r="T19" s="6">
        <f t="shared" si="1"/>
        <v>125445.32820035823</v>
      </c>
      <c r="U19" s="6">
        <f t="shared" si="1"/>
        <v>134663492.00639999</v>
      </c>
      <c r="V19" s="6">
        <f t="shared" si="1"/>
        <v>10744.45</v>
      </c>
      <c r="W19" s="6">
        <f t="shared" si="1"/>
        <v>19076774.165400002</v>
      </c>
      <c r="X19" s="6"/>
      <c r="Y19" s="6"/>
      <c r="Z19" s="6">
        <f>Z20+Z21+Z22</f>
        <v>7460609.9800000004</v>
      </c>
      <c r="AA19" s="208">
        <f>AA20+AA21+AA22</f>
        <v>12904922.48</v>
      </c>
      <c r="AB19" s="7"/>
      <c r="AC19" s="90"/>
      <c r="AD19" s="90"/>
      <c r="AE19" s="90"/>
      <c r="AI19" s="62"/>
      <c r="AJ19" s="62"/>
    </row>
    <row r="20" spans="1:39" ht="22.5" customHeight="1" x14ac:dyDescent="0.25">
      <c r="A20" s="83"/>
      <c r="B20" s="83"/>
      <c r="C20" s="154" t="s">
        <v>202</v>
      </c>
      <c r="D20" s="6">
        <f>D24+D35+D281+D403+D412+D438+D466+D495+D534+D544+D557+D705+D765+D815+D915+D953+D1119+D1142+D1152+D1234+D1259</f>
        <v>555434.51</v>
      </c>
      <c r="E20" s="6">
        <f>E24+E35+E281+E403+E412+E438+E466+E495+E534+E544+E557+E705+E765+E815+E915+E953+E1119+E1142+E1152+E1234+E1259</f>
        <v>459062.07000000007</v>
      </c>
      <c r="F20" s="6">
        <f>F24+F35+F281+F403+F412+F438+F466+F495+F534+F544+F557+F705+F765+F815+F915+F953+F1119+F1142+F1152+F1234+F1259</f>
        <v>446612.07999999996</v>
      </c>
      <c r="G20" s="25">
        <f>G24+G35+G281+G403+G412+G438+G466+G495+G534+G544+G557+G705+G765+G815+G915+G953+G1119+G1142+G1152+G1234+G1259</f>
        <v>22963</v>
      </c>
      <c r="H20" s="6">
        <f>H24+H35+H281+H403+H412+H438+H466+H495+H534+H544+H557+H705+H765+H815+H915+H953+H1119+H1142+H1152+H1234+H1259</f>
        <v>282127156.42400002</v>
      </c>
      <c r="I20" s="6"/>
      <c r="J20" s="6"/>
      <c r="K20" s="6"/>
      <c r="L20" s="6">
        <f t="shared" ref="L20:Q20" si="2">L24+L35+L281+L403+L412+L438+L466+L495+L534+L544+L557+L705+L765+L815+L915+L953+L1119+L1142+L1152+L1234+L1259</f>
        <v>282127156.42400002</v>
      </c>
      <c r="M20" s="6">
        <f t="shared" si="2"/>
        <v>100038809.42999998</v>
      </c>
      <c r="N20" s="108">
        <f t="shared" si="2"/>
        <v>3</v>
      </c>
      <c r="O20" s="6">
        <f t="shared" si="2"/>
        <v>5436526.4400000004</v>
      </c>
      <c r="P20" s="6">
        <f t="shared" si="2"/>
        <v>70838.58</v>
      </c>
      <c r="Q20" s="6">
        <f t="shared" si="2"/>
        <v>157197637.18600005</v>
      </c>
      <c r="R20" s="6"/>
      <c r="S20" s="6"/>
      <c r="T20" s="6">
        <f>T24+T35+T281+T403+T412+T438+T466+T495+T534+T544+T557+T705+T765+T815+T915+T953+T1119+T1142+T1152+T1234+T1259</f>
        <v>8329.4700000000012</v>
      </c>
      <c r="U20" s="6">
        <f>U24+U35+U281+U403+U412+U438+U466+U495+U534+U544+U557+U705+U765+U815+U915+U953+U1119+U1142+U1152+U1234+U1259</f>
        <v>8575754.0399999991</v>
      </c>
      <c r="V20" s="6">
        <f>V24+V35+V281+V403+V412+V438+V466+V495+V534+V544+V557+V705+V765+V815+V915+V953+V1119+V1142+V1152+V1234+V1259</f>
        <v>1231.6999999999998</v>
      </c>
      <c r="W20" s="6">
        <f>W24+W35+W281+W403+W412+W438+W466+W495+W534+W544+W557+W705+W765+W815+W915+W953+W1119+W1142+W1152+W1234+W1259</f>
        <v>2763590.4079999998</v>
      </c>
      <c r="X20" s="6"/>
      <c r="Y20" s="6"/>
      <c r="Z20" s="6">
        <f>Z24+Z35+Z281+Z403+Z412+Z438+Z466+Z495+Z534+Z544+Z557+Z705+Z765+Z815+Z915+Z953+Z1119+Z1142+Z1152+Z1234+Z1259</f>
        <v>3028556.85</v>
      </c>
      <c r="AA20" s="208">
        <f>AA24+AA35+AA281+AA403+AA412+AA438+AA466+AA495+AA534+AA544+AA557+AA705+AA765+AA815+AA915+AA953+AA1119+AA1142+AA1152+AA1234+AA1259</f>
        <v>5086282.07</v>
      </c>
      <c r="AB20" s="7"/>
      <c r="AC20" s="120"/>
      <c r="AD20" s="120"/>
      <c r="AE20" s="120"/>
      <c r="AI20" s="62"/>
      <c r="AJ20" s="62"/>
    </row>
    <row r="21" spans="1:39" ht="21.75" customHeight="1" x14ac:dyDescent="0.25">
      <c r="A21" s="83"/>
      <c r="B21" s="83"/>
      <c r="C21" s="154" t="s">
        <v>203</v>
      </c>
      <c r="D21" s="6">
        <f>D27+D55+D299+D405+D416+D444+D472+D500+D536+D546+D582+D713+D767+D830+D907+D918+D970+D1124+D1144+D1165+D1237+D1349</f>
        <v>781181.6399999999</v>
      </c>
      <c r="E21" s="6">
        <f>E27+E55+E299+E405+E416+E444+E472+E500+E536+E546+E582+E713+E767+E830+E918+E970+E1124+E1144+E1165+E1237+E1349</f>
        <v>619090.99</v>
      </c>
      <c r="F21" s="6">
        <f>F27+F55+F299+F405+F416+F444+F472+F500+F536+F546+F582+F713+F767+F830+F918+F970+F1124+F1144+F1165+F1237+F1349</f>
        <v>600994.06999999995</v>
      </c>
      <c r="G21" s="25">
        <f>G27+G55+G299+G405+G416+G444+G472+G500+G536+G546+G582+G713+G767+G830+G907+G918+G970+G1124+G1144+G1165+G1237+G1349</f>
        <v>29968</v>
      </c>
      <c r="H21" s="6">
        <f>H27+H55+H299+H405+H416+H444+H472+H500+H536+H546+H582+H713+H767+H830+H907+H918+H970+H1124+H1144+H1165+H1237+H1349</f>
        <v>480506251.48599994</v>
      </c>
      <c r="I21" s="6"/>
      <c r="J21" s="6"/>
      <c r="K21" s="6">
        <f>K27+K55+K299+K405+K416+K444+K472+K500+K536+K546+K582+K713+K767+K830+K907+K918+K970+K1124+K1144+K1165+K1237+K1349</f>
        <v>7353366.9400000004</v>
      </c>
      <c r="L21" s="6">
        <f>L27+L55+L299+L405+L416+L444+L472+L500+L536+L546+L582+L713+L767+L830+L907+L918+L970+L1124+L1144+L1165+L1237+L1349</f>
        <v>473152884.54599994</v>
      </c>
      <c r="M21" s="6">
        <f>M27+M55+M299+M405+M416+M444+M472+M500+M536+M546+M582+M713+M767+M830+M918+M970+M1124+M1144+M1165+M1237+M1349</f>
        <v>183296750.82800001</v>
      </c>
      <c r="N21" s="108">
        <f>N27+N55+N299+N405+N416+N444+N472+N500+N536+N546+N582+N713+N767+N830+N918+N970+N1124+N1144+N1165+N1237+N1349</f>
        <v>27</v>
      </c>
      <c r="O21" s="6">
        <f>O27+O55+O299+O405+O416+O444+O472+O500+O536+O546+O582+O713+O767+O830+O918+O970+O1124+O1144+O1165+O1237+O1349</f>
        <v>58492261.080000006</v>
      </c>
      <c r="P21" s="6">
        <f>P27+P55+P299+P405+P416+P444+P472+P500+P536+P546+P582+P713+P767+P830+P918+P970+P1124+P1144+P1165+P1237+P1349</f>
        <v>74418.689999999988</v>
      </c>
      <c r="Q21" s="6">
        <f>Q27+Q55+Q299+Q405+Q416+Q444+Q472+Q500+Q536+Q546+Q582+Q713+Q830+Q767+Q907+Q918+Q970+Q1124+Q1144+Q1165+Q1237+Q1349</f>
        <v>194118545.52640003</v>
      </c>
      <c r="R21" s="6">
        <f>R27+R55+R299+R405+R416+R444+R472+R500+R536+R546+R582+R713+R767+R830+R918+R970+R1124+R1144+R1165+R1237+R1349</f>
        <v>882.77</v>
      </c>
      <c r="S21" s="6">
        <f>S27+S55+S299+S405+S416+S444+S472+S500+S536+S546+S582+S713+S767+S830+S918+S970+S1124+S1144+S1165+S1237+S1349</f>
        <v>752649.70200000005</v>
      </c>
      <c r="T21" s="6">
        <f>T27+T55+T299+T405+T416+T444+T472+T500+T536+T546+T582+T713+T767+T830+T918+T970+T1124+T1144+T1165+T1237+T1349</f>
        <v>29799.093380603794</v>
      </c>
      <c r="U21" s="6">
        <f>U27+U55+U299+U405+U416+U444+U472+U500+U536+U546+U582+U713+U767+U830+U918+U970+U1124+U1144+U1165+U1237+U1349</f>
        <v>28954681.2588</v>
      </c>
      <c r="V21" s="6">
        <f>V27+V55+V299+V405+V416+V444+V472+V500+V536+V546+V582+V713+V767+V830+V918+V970+V1124+V1144+V1165+V1237+V1349</f>
        <v>2702.04</v>
      </c>
      <c r="W21" s="6">
        <f>W27+W55+W299+W405+W416+W444+W472+W500+W536+W546+W582+W713+W767+W830+W907+W918+W970+W1124+W1144+W1165+W1237+W1349</f>
        <v>5244398.0808000006</v>
      </c>
      <c r="X21" s="6"/>
      <c r="Y21" s="6"/>
      <c r="Z21" s="6">
        <f>Z27+Z55+Z299+Z405+Z416+Z444+Z472+Z500+Z536+Z546+Z582+Z713+Z767+Z830+Z918+Z970+Z1124+Z1144+Z1165+Z1237+Z1349</f>
        <v>3475853.38</v>
      </c>
      <c r="AA21" s="208">
        <f>AA27+AA55+AA299+AA405+AA416+AA444+AA472+AA500+AA536+AA546+AA582+AA713+AA767+AA830+AA918+AA970+AA1124+AA1144+AA1165+AA1237+AA1349</f>
        <v>6171111.6299999999</v>
      </c>
      <c r="AB21" s="7"/>
      <c r="AC21" s="120"/>
      <c r="AD21" s="120"/>
      <c r="AE21" s="120"/>
      <c r="AI21" s="62"/>
      <c r="AJ21" s="62"/>
    </row>
    <row r="22" spans="1:39" ht="22.15" customHeight="1" x14ac:dyDescent="0.25">
      <c r="A22" s="83"/>
      <c r="B22" s="83"/>
      <c r="C22" s="154" t="s">
        <v>204</v>
      </c>
      <c r="D22" s="6">
        <f>D31+D109+D339+D407+D421+D450+D484+D512+D538+D549+D631+D732+D773+D850+D910+D933+D1002+D1185+D1130+D1146+D1242+D1438</f>
        <v>2746620.55</v>
      </c>
      <c r="E22" s="6">
        <f>E31+E109+E339+E407+E421+E450+E484+E512+E538+E549+E631+E732+E773+E850+E910+E933+E1002+E1185+E1130+E1146+E1242+E1438</f>
        <v>2251927.4000000004</v>
      </c>
      <c r="F22" s="6">
        <f>F31+F109+F339+F407+F421+F450+F484+F512+F538+F549+F631+F732+F773+F850+F910+F933+F1002+F1185+F1130+F1146+F1242+F1438</f>
        <v>2186458.4900000002</v>
      </c>
      <c r="G22" s="25">
        <f>G31+G109+G339+G407+G421+G450+G484+G512+G538+G549+G631+G732+G773+G850+G910+G933+G1002+G1185+G1130+G1146+G1242+G1438</f>
        <v>109836</v>
      </c>
      <c r="H22" s="6">
        <f>H31+H109+H339+H407+H421+H450+H484+H512+H538+H549+H631+H732+H773+H850+H910+H933+H1002+H1130+H1146+H1185+H1242+H1438</f>
        <v>1659976254.6644006</v>
      </c>
      <c r="I22" s="6"/>
      <c r="J22" s="6"/>
      <c r="K22" s="6">
        <f t="shared" ref="K22:W22" si="3">K31+K109+K339+K407+K421+K450+K484+K512+K538+K549+K631+K732+K773+K850+K910+K933+K1002+K1130+K1146+K1185+K1242+K1438</f>
        <v>15265858.039999999</v>
      </c>
      <c r="L22" s="6">
        <f t="shared" si="3"/>
        <v>1644710396.6244006</v>
      </c>
      <c r="M22" s="6">
        <f t="shared" si="3"/>
        <v>731981613.62839985</v>
      </c>
      <c r="N22" s="108">
        <f t="shared" si="3"/>
        <v>89</v>
      </c>
      <c r="O22" s="6">
        <f t="shared" si="3"/>
        <v>193328401.24000001</v>
      </c>
      <c r="P22" s="6">
        <f t="shared" si="3"/>
        <v>249388.69949400076</v>
      </c>
      <c r="Q22" s="6">
        <f t="shared" si="3"/>
        <v>611135987.64179993</v>
      </c>
      <c r="R22" s="6">
        <f t="shared" si="3"/>
        <v>12533.84</v>
      </c>
      <c r="S22" s="6">
        <f t="shared" si="3"/>
        <v>12724681.240000002</v>
      </c>
      <c r="T22" s="6">
        <f t="shared" si="3"/>
        <v>87316.764819754433</v>
      </c>
      <c r="U22" s="6">
        <f t="shared" si="3"/>
        <v>97133056.707599998</v>
      </c>
      <c r="V22" s="6">
        <f t="shared" si="3"/>
        <v>6810.7100000000009</v>
      </c>
      <c r="W22" s="6">
        <f t="shared" si="3"/>
        <v>11068785.676600002</v>
      </c>
      <c r="X22" s="6"/>
      <c r="Y22" s="6"/>
      <c r="Z22" s="6">
        <f>Z31+Z109+Z339+Z407+Z421+Z450+Z484+Z512+Z538+Z549+Z631+Z732+Z773+Z850+Z910+Z933+Z1002+Z1130+Z1146+Z1185+Z1242+Z1438</f>
        <v>956199.75</v>
      </c>
      <c r="AA22" s="208">
        <f>AA31+AA109+AA339+AA407+AA421+AA450+AA484+AA512+AA538+AA549+AA631+AA732+AA773+AA850+AA910+AA933+AA1002+AA1130+AA1146+AA1185+AA1242+AA1438</f>
        <v>1647528.7800000003</v>
      </c>
      <c r="AB22" s="7"/>
      <c r="AC22" s="120"/>
      <c r="AD22" s="120"/>
      <c r="AE22" s="120"/>
      <c r="AI22" s="62"/>
      <c r="AJ22" s="62"/>
    </row>
    <row r="23" spans="1:39" ht="21" customHeight="1" x14ac:dyDescent="0.25">
      <c r="A23" s="83"/>
      <c r="B23" s="83"/>
      <c r="C23" s="154" t="s">
        <v>23</v>
      </c>
      <c r="D23" s="6">
        <f>D24+D27+D31</f>
        <v>9575.6</v>
      </c>
      <c r="E23" s="6">
        <f>E24+E27+E31</f>
        <v>6791.2000000000007</v>
      </c>
      <c r="F23" s="6">
        <f>F24+F27+F31</f>
        <v>6557.7000000000007</v>
      </c>
      <c r="G23" s="25">
        <f>G24+G27+G31</f>
        <v>455</v>
      </c>
      <c r="H23" s="6">
        <f>H24+H27+H31</f>
        <v>7108108.2400000002</v>
      </c>
      <c r="I23" s="6"/>
      <c r="J23" s="6"/>
      <c r="K23" s="6"/>
      <c r="L23" s="6">
        <f>L24+L27+L31</f>
        <v>7108108.2400000002</v>
      </c>
      <c r="M23" s="6">
        <f>M24+M27+M31</f>
        <v>530747.76</v>
      </c>
      <c r="N23" s="6"/>
      <c r="O23" s="6"/>
      <c r="P23" s="6">
        <f>P24+P27+P31</f>
        <v>2872</v>
      </c>
      <c r="Q23" s="6">
        <f>Q24+Q27+Q31</f>
        <v>6577360.4800000004</v>
      </c>
      <c r="R23" s="6"/>
      <c r="S23" s="6"/>
      <c r="T23" s="6"/>
      <c r="U23" s="6"/>
      <c r="V23" s="6"/>
      <c r="W23" s="6"/>
      <c r="X23" s="6"/>
      <c r="Y23" s="6"/>
      <c r="Z23" s="6"/>
      <c r="AA23" s="208"/>
      <c r="AB23" s="5"/>
      <c r="AC23" s="90"/>
      <c r="AD23" s="90"/>
      <c r="AE23" s="90"/>
      <c r="AI23" s="62"/>
      <c r="AJ23" s="62"/>
    </row>
    <row r="24" spans="1:39" ht="22.5" customHeight="1" x14ac:dyDescent="0.25">
      <c r="A24" s="83"/>
      <c r="B24" s="83"/>
      <c r="C24" s="154" t="s">
        <v>202</v>
      </c>
      <c r="D24" s="6">
        <f>SUM(D25:D26)</f>
        <v>3095.6</v>
      </c>
      <c r="E24" s="6">
        <f>SUM(E25:E26)</f>
        <v>2104.8000000000002</v>
      </c>
      <c r="F24" s="6">
        <f>SUM(F25:F26)</f>
        <v>2104.8000000000002</v>
      </c>
      <c r="G24" s="108">
        <f>SUM(G25:G26)</f>
        <v>132</v>
      </c>
      <c r="H24" s="6">
        <f>SUM(H25:H26)</f>
        <v>1933789.88</v>
      </c>
      <c r="I24" s="6"/>
      <c r="J24" s="13"/>
      <c r="K24" s="6"/>
      <c r="L24" s="6">
        <f>SUM(L25:L26)</f>
        <v>1933789.88</v>
      </c>
      <c r="M24" s="6">
        <f>SUM(M25:M26)</f>
        <v>513545.36</v>
      </c>
      <c r="N24" s="6"/>
      <c r="O24" s="6"/>
      <c r="P24" s="6">
        <f>SUM(P25:P26)</f>
        <v>522</v>
      </c>
      <c r="Q24" s="6">
        <f>SUM(Q25:Q26)</f>
        <v>1420244.52</v>
      </c>
      <c r="R24" s="6"/>
      <c r="S24" s="6"/>
      <c r="T24" s="6"/>
      <c r="U24" s="6"/>
      <c r="V24" s="6"/>
      <c r="W24" s="6"/>
      <c r="X24" s="6"/>
      <c r="Y24" s="6"/>
      <c r="Z24" s="6"/>
      <c r="AA24" s="208"/>
      <c r="AB24" s="4"/>
      <c r="AC24" s="90"/>
      <c r="AD24" s="90"/>
      <c r="AE24" s="90"/>
      <c r="AI24" s="62"/>
      <c r="AJ24" s="62"/>
    </row>
    <row r="25" spans="1:39" ht="22.5" customHeight="1" x14ac:dyDescent="0.25">
      <c r="A25" s="84" t="str">
        <f>AH25</f>
        <v>1.</v>
      </c>
      <c r="B25" s="84">
        <v>19</v>
      </c>
      <c r="C25" s="155" t="s">
        <v>206</v>
      </c>
      <c r="D25" s="9">
        <v>500.1</v>
      </c>
      <c r="E25" s="9">
        <v>291.3</v>
      </c>
      <c r="F25" s="9">
        <v>291.3</v>
      </c>
      <c r="G25" s="26">
        <v>27</v>
      </c>
      <c r="H25" s="9">
        <f>M25+O25+Q25+S25+U25+W25+Z25+AA25</f>
        <v>1420244.52</v>
      </c>
      <c r="I25" s="6"/>
      <c r="J25" s="6"/>
      <c r="K25" s="6"/>
      <c r="L25" s="9">
        <f>H25</f>
        <v>1420244.52</v>
      </c>
      <c r="M25" s="9"/>
      <c r="N25" s="26"/>
      <c r="O25" s="9"/>
      <c r="P25" s="9">
        <v>522</v>
      </c>
      <c r="Q25" s="9">
        <v>1420244.52</v>
      </c>
      <c r="R25" s="9"/>
      <c r="S25" s="9"/>
      <c r="T25" s="9"/>
      <c r="U25" s="9"/>
      <c r="V25" s="9"/>
      <c r="W25" s="9"/>
      <c r="X25" s="9"/>
      <c r="Y25" s="9"/>
      <c r="Z25" s="9"/>
      <c r="AA25" s="66"/>
      <c r="AB25" s="185">
        <v>2022</v>
      </c>
      <c r="AC25" s="189"/>
      <c r="AD25" s="189"/>
      <c r="AE25" s="189"/>
      <c r="AF25" s="139">
        <v>1</v>
      </c>
      <c r="AG25" s="62" t="s">
        <v>151</v>
      </c>
      <c r="AH25" s="62" t="str">
        <f t="shared" ref="AH25:AH88" si="4">CONCATENATE(AF25,AG25)</f>
        <v>1.</v>
      </c>
      <c r="AJ25" s="62"/>
      <c r="AM25" s="103"/>
    </row>
    <row r="26" spans="1:39" ht="22.5" customHeight="1" x14ac:dyDescent="0.25">
      <c r="A26" s="84" t="str">
        <f>AH26</f>
        <v>2.</v>
      </c>
      <c r="B26" s="84">
        <v>38</v>
      </c>
      <c r="C26" s="155" t="s">
        <v>207</v>
      </c>
      <c r="D26" s="9">
        <v>2595.5</v>
      </c>
      <c r="E26" s="9">
        <v>1813.5</v>
      </c>
      <c r="F26" s="9">
        <v>1813.5</v>
      </c>
      <c r="G26" s="26">
        <v>105</v>
      </c>
      <c r="H26" s="9">
        <f>M26+O26+Q26+S26+U26+W26+Z26+AA26</f>
        <v>513545.36</v>
      </c>
      <c r="I26" s="6"/>
      <c r="J26" s="6"/>
      <c r="K26" s="6"/>
      <c r="L26" s="9">
        <f>H26</f>
        <v>513545.36</v>
      </c>
      <c r="M26" s="9">
        <v>513545.36</v>
      </c>
      <c r="N26" s="26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66"/>
      <c r="AB26" s="185">
        <v>2022</v>
      </c>
      <c r="AC26" s="189"/>
      <c r="AD26" s="189"/>
      <c r="AE26" s="189"/>
      <c r="AF26" s="62">
        <f>MAX(AF$24:AF25)+1</f>
        <v>2</v>
      </c>
      <c r="AG26" s="62" t="s">
        <v>151</v>
      </c>
      <c r="AH26" s="62" t="str">
        <f t="shared" ref="AH26:AH58" si="5">CONCATENATE(AF26,AG26)</f>
        <v>2.</v>
      </c>
      <c r="AJ26" s="62"/>
      <c r="AM26" s="103"/>
    </row>
    <row r="27" spans="1:39" ht="24.75" customHeight="1" x14ac:dyDescent="0.25">
      <c r="A27" s="84"/>
      <c r="B27" s="84"/>
      <c r="C27" s="154" t="s">
        <v>203</v>
      </c>
      <c r="D27" s="6">
        <f>SUM(D28:D30)</f>
        <v>5559.8</v>
      </c>
      <c r="E27" s="6">
        <f>SUM(E28:E30)</f>
        <v>4116.6000000000004</v>
      </c>
      <c r="F27" s="6">
        <f>SUM(F28:F30)</f>
        <v>3883.1000000000004</v>
      </c>
      <c r="G27" s="108">
        <f>SUM(G28:G30)</f>
        <v>285</v>
      </c>
      <c r="H27" s="6">
        <f>SUM(H28:H30)</f>
        <v>3512955.96</v>
      </c>
      <c r="I27" s="6"/>
      <c r="J27" s="6"/>
      <c r="K27" s="6"/>
      <c r="L27" s="6">
        <f>SUM(L28:L30)</f>
        <v>3512955.96</v>
      </c>
      <c r="M27" s="6"/>
      <c r="N27" s="6"/>
      <c r="O27" s="6"/>
      <c r="P27" s="6">
        <f>SUM(P28:P30)</f>
        <v>1902</v>
      </c>
      <c r="Q27" s="6">
        <f>SUM(Q28:Q30)</f>
        <v>3512955.96</v>
      </c>
      <c r="R27" s="6"/>
      <c r="S27" s="6"/>
      <c r="T27" s="6"/>
      <c r="U27" s="6"/>
      <c r="V27" s="6"/>
      <c r="W27" s="6"/>
      <c r="X27" s="6"/>
      <c r="Y27" s="6"/>
      <c r="Z27" s="6"/>
      <c r="AA27" s="208"/>
      <c r="AB27" s="6"/>
      <c r="AC27" s="189"/>
      <c r="AD27" s="189"/>
      <c r="AE27" s="189"/>
      <c r="AH27" s="62" t="str">
        <f t="shared" si="4"/>
        <v/>
      </c>
      <c r="AI27" s="62"/>
      <c r="AJ27" s="62"/>
      <c r="AM27" s="103"/>
    </row>
    <row r="28" spans="1:39" ht="22.5" customHeight="1" x14ac:dyDescent="0.25">
      <c r="A28" s="84" t="str">
        <f>AH28</f>
        <v>3.</v>
      </c>
      <c r="B28" s="84">
        <v>49</v>
      </c>
      <c r="C28" s="155" t="s">
        <v>205</v>
      </c>
      <c r="D28" s="9">
        <v>613.6</v>
      </c>
      <c r="E28" s="9">
        <v>535.6</v>
      </c>
      <c r="F28" s="9">
        <v>302.10000000000002</v>
      </c>
      <c r="G28" s="26">
        <v>34</v>
      </c>
      <c r="H28" s="9">
        <f>M28+O28+Q28+S28+U28+W28+Z28+AA28</f>
        <v>690770.52</v>
      </c>
      <c r="I28" s="6"/>
      <c r="J28" s="6"/>
      <c r="K28" s="6"/>
      <c r="L28" s="9">
        <f>H28</f>
        <v>690770.52</v>
      </c>
      <c r="M28" s="9"/>
      <c r="N28" s="26"/>
      <c r="O28" s="9"/>
      <c r="P28" s="9">
        <v>374</v>
      </c>
      <c r="Q28" s="9">
        <f>P28*1846.98</f>
        <v>690770.52</v>
      </c>
      <c r="R28" s="9"/>
      <c r="S28" s="9"/>
      <c r="T28" s="9"/>
      <c r="U28" s="9"/>
      <c r="V28" s="9"/>
      <c r="W28" s="9"/>
      <c r="X28" s="9"/>
      <c r="Y28" s="9"/>
      <c r="Z28" s="9"/>
      <c r="AA28" s="66"/>
      <c r="AB28" s="185">
        <v>2022</v>
      </c>
      <c r="AC28" s="189"/>
      <c r="AD28" s="189"/>
      <c r="AE28" s="189"/>
      <c r="AF28" s="62">
        <f>MAX(AF$24:AF27)+1</f>
        <v>3</v>
      </c>
      <c r="AG28" s="62" t="s">
        <v>151</v>
      </c>
      <c r="AH28" s="62" t="str">
        <f t="shared" si="5"/>
        <v>3.</v>
      </c>
      <c r="AJ28" s="62"/>
      <c r="AM28" s="103"/>
    </row>
    <row r="29" spans="1:39" ht="22.5" customHeight="1" x14ac:dyDescent="0.25">
      <c r="A29" s="84" t="str">
        <f>AH29</f>
        <v>4.</v>
      </c>
      <c r="B29" s="84">
        <v>46</v>
      </c>
      <c r="C29" s="156" t="s">
        <v>1717</v>
      </c>
      <c r="D29" s="11">
        <v>3405.5</v>
      </c>
      <c r="E29" s="11">
        <v>2311.3000000000002</v>
      </c>
      <c r="F29" s="11">
        <v>2311.3000000000002</v>
      </c>
      <c r="G29" s="27">
        <v>187</v>
      </c>
      <c r="H29" s="13">
        <f>M29+O29+Q29+S29+U29+W29+Z29+AA29</f>
        <v>1329825.6000000001</v>
      </c>
      <c r="I29" s="13"/>
      <c r="J29" s="13"/>
      <c r="K29" s="13"/>
      <c r="L29" s="9">
        <f>H29</f>
        <v>1329825.6000000001</v>
      </c>
      <c r="M29" s="77"/>
      <c r="N29" s="88"/>
      <c r="O29" s="77"/>
      <c r="P29" s="11">
        <v>720</v>
      </c>
      <c r="Q29" s="11">
        <f>P29*1846.98</f>
        <v>1329825.6000000001</v>
      </c>
      <c r="R29" s="77"/>
      <c r="S29" s="77"/>
      <c r="T29" s="77"/>
      <c r="U29" s="77"/>
      <c r="V29" s="77"/>
      <c r="W29" s="77"/>
      <c r="X29" s="77"/>
      <c r="Y29" s="77"/>
      <c r="Z29" s="77"/>
      <c r="AA29" s="209"/>
      <c r="AB29" s="20" t="s">
        <v>211</v>
      </c>
      <c r="AC29" s="189"/>
      <c r="AD29" s="189"/>
      <c r="AE29" s="189"/>
      <c r="AF29" s="62">
        <f>MAX(AF$24:AF28)+1</f>
        <v>4</v>
      </c>
      <c r="AG29" s="62" t="s">
        <v>151</v>
      </c>
      <c r="AH29" s="62" t="str">
        <f t="shared" si="4"/>
        <v>4.</v>
      </c>
      <c r="AM29" s="103"/>
    </row>
    <row r="30" spans="1:39" ht="22.5" customHeight="1" x14ac:dyDescent="0.25">
      <c r="A30" s="84" t="str">
        <f>AH30</f>
        <v>5.</v>
      </c>
      <c r="B30" s="84">
        <v>3</v>
      </c>
      <c r="C30" s="157" t="s">
        <v>208</v>
      </c>
      <c r="D30" s="11">
        <v>1540.7</v>
      </c>
      <c r="E30" s="11">
        <v>1269.7</v>
      </c>
      <c r="F30" s="11">
        <v>1269.7</v>
      </c>
      <c r="G30" s="27">
        <v>64</v>
      </c>
      <c r="H30" s="13">
        <f>M30+O30+Q30+S30+U30+W30+Z30+AA30</f>
        <v>1492359.84</v>
      </c>
      <c r="I30" s="13"/>
      <c r="J30" s="13"/>
      <c r="K30" s="13"/>
      <c r="L30" s="9">
        <f>H30</f>
        <v>1492359.84</v>
      </c>
      <c r="M30" s="77"/>
      <c r="N30" s="88"/>
      <c r="O30" s="77"/>
      <c r="P30" s="11">
        <v>808</v>
      </c>
      <c r="Q30" s="11">
        <f>P30*1846.98</f>
        <v>1492359.84</v>
      </c>
      <c r="R30" s="77"/>
      <c r="S30" s="77"/>
      <c r="T30" s="77"/>
      <c r="U30" s="77"/>
      <c r="V30" s="77"/>
      <c r="W30" s="77"/>
      <c r="X30" s="77"/>
      <c r="Y30" s="77"/>
      <c r="Z30" s="77"/>
      <c r="AA30" s="209"/>
      <c r="AB30" s="20" t="s">
        <v>211</v>
      </c>
      <c r="AC30" s="189"/>
      <c r="AD30" s="189"/>
      <c r="AE30" s="189"/>
      <c r="AF30" s="62">
        <f>MAX(AF$24:AF29)+1</f>
        <v>5</v>
      </c>
      <c r="AG30" s="62" t="s">
        <v>151</v>
      </c>
      <c r="AH30" s="62" t="str">
        <f t="shared" si="5"/>
        <v>5.</v>
      </c>
      <c r="AJ30" s="62"/>
      <c r="AM30" s="103"/>
    </row>
    <row r="31" spans="1:39" ht="22.5" customHeight="1" x14ac:dyDescent="0.25">
      <c r="A31" s="84"/>
      <c r="B31" s="84"/>
      <c r="C31" s="154" t="s">
        <v>204</v>
      </c>
      <c r="D31" s="6">
        <f>SUM(D32:D33)</f>
        <v>920.2</v>
      </c>
      <c r="E31" s="6">
        <f>SUM(E32:E33)</f>
        <v>569.79999999999995</v>
      </c>
      <c r="F31" s="6">
        <f>SUM(F32:F33)</f>
        <v>569.79999999999995</v>
      </c>
      <c r="G31" s="108">
        <f>SUM(G32:G33)</f>
        <v>38</v>
      </c>
      <c r="H31" s="6">
        <f>SUM(H32:H33)</f>
        <v>1661362.4</v>
      </c>
      <c r="I31" s="6"/>
      <c r="J31" s="6"/>
      <c r="K31" s="6"/>
      <c r="L31" s="6">
        <f>SUM(L32:L33)</f>
        <v>1661362.4</v>
      </c>
      <c r="M31" s="6">
        <f>SUM(M32:M33)</f>
        <v>17202.400000000001</v>
      </c>
      <c r="N31" s="6"/>
      <c r="O31" s="6"/>
      <c r="P31" s="6">
        <f>SUM(P32:P33)</f>
        <v>448</v>
      </c>
      <c r="Q31" s="6">
        <f>SUM(Q32:Q33)</f>
        <v>1644160</v>
      </c>
      <c r="R31" s="6"/>
      <c r="S31" s="6"/>
      <c r="T31" s="6"/>
      <c r="U31" s="6"/>
      <c r="V31" s="6"/>
      <c r="W31" s="6"/>
      <c r="X31" s="6"/>
      <c r="Y31" s="6"/>
      <c r="Z31" s="6"/>
      <c r="AA31" s="208"/>
      <c r="AB31" s="4"/>
      <c r="AC31" s="189"/>
      <c r="AD31" s="189"/>
      <c r="AE31" s="189"/>
      <c r="AH31" s="62" t="str">
        <f t="shared" si="4"/>
        <v/>
      </c>
      <c r="AI31" s="62"/>
      <c r="AJ31" s="62"/>
      <c r="AM31" s="103"/>
    </row>
    <row r="32" spans="1:39" ht="22.5" customHeight="1" x14ac:dyDescent="0.25">
      <c r="A32" s="84" t="str">
        <f t="shared" ref="A32:A54" si="6">AH32</f>
        <v>6.</v>
      </c>
      <c r="B32" s="84">
        <v>13</v>
      </c>
      <c r="C32" s="156" t="s">
        <v>209</v>
      </c>
      <c r="D32" s="11">
        <v>406</v>
      </c>
      <c r="E32" s="11">
        <v>276.10000000000002</v>
      </c>
      <c r="F32" s="11">
        <v>276.10000000000002</v>
      </c>
      <c r="G32" s="27">
        <v>9</v>
      </c>
      <c r="H32" s="13">
        <f t="shared" ref="H32:H33" si="7">M32+O32+Q32+S32+U32+W32+Z32+AA32</f>
        <v>17202.400000000001</v>
      </c>
      <c r="I32" s="13"/>
      <c r="J32" s="13"/>
      <c r="K32" s="13"/>
      <c r="L32" s="9">
        <f t="shared" ref="L32:L33" si="8">H32</f>
        <v>17202.400000000001</v>
      </c>
      <c r="M32" s="11">
        <v>17202.400000000001</v>
      </c>
      <c r="N32" s="88"/>
      <c r="O32" s="77"/>
      <c r="P32" s="11"/>
      <c r="Q32" s="11"/>
      <c r="R32" s="77"/>
      <c r="S32" s="77"/>
      <c r="T32" s="77"/>
      <c r="U32" s="77"/>
      <c r="V32" s="77"/>
      <c r="W32" s="77"/>
      <c r="X32" s="77"/>
      <c r="Y32" s="77"/>
      <c r="Z32" s="9"/>
      <c r="AA32" s="209"/>
      <c r="AB32" s="20" t="s">
        <v>211</v>
      </c>
      <c r="AC32" s="189"/>
      <c r="AD32" s="189"/>
      <c r="AE32" s="189"/>
      <c r="AF32" s="62">
        <f>MAX(AF$24:AF31)+1</f>
        <v>6</v>
      </c>
      <c r="AG32" s="62" t="s">
        <v>151</v>
      </c>
      <c r="AH32" s="62" t="str">
        <f t="shared" si="5"/>
        <v>6.</v>
      </c>
      <c r="AM32" s="103"/>
    </row>
    <row r="33" spans="1:39" ht="22.5" customHeight="1" x14ac:dyDescent="0.25">
      <c r="A33" s="84" t="str">
        <f t="shared" si="6"/>
        <v>7.</v>
      </c>
      <c r="B33" s="84">
        <v>28</v>
      </c>
      <c r="C33" s="156" t="s">
        <v>210</v>
      </c>
      <c r="D33" s="11">
        <v>514.20000000000005</v>
      </c>
      <c r="E33" s="11">
        <v>293.7</v>
      </c>
      <c r="F33" s="11">
        <v>293.7</v>
      </c>
      <c r="G33" s="27">
        <v>29</v>
      </c>
      <c r="H33" s="13">
        <f t="shared" si="7"/>
        <v>1644160</v>
      </c>
      <c r="I33" s="93"/>
      <c r="J33" s="93"/>
      <c r="K33" s="93"/>
      <c r="L33" s="9">
        <f t="shared" si="8"/>
        <v>1644160</v>
      </c>
      <c r="M33" s="11"/>
      <c r="N33" s="88"/>
      <c r="O33" s="77"/>
      <c r="P33" s="11">
        <v>448</v>
      </c>
      <c r="Q33" s="11">
        <f>P33*3670</f>
        <v>1644160</v>
      </c>
      <c r="R33" s="77"/>
      <c r="S33" s="77"/>
      <c r="T33" s="77"/>
      <c r="U33" s="77"/>
      <c r="V33" s="11"/>
      <c r="W33" s="11"/>
      <c r="X33" s="77"/>
      <c r="Y33" s="77"/>
      <c r="Z33" s="11"/>
      <c r="AA33" s="209"/>
      <c r="AB33" s="20" t="s">
        <v>211</v>
      </c>
      <c r="AC33" s="189"/>
      <c r="AD33" s="189"/>
      <c r="AE33" s="189"/>
      <c r="AF33" s="62">
        <f>MAX(AF$24:AF32)+1</f>
        <v>7</v>
      </c>
      <c r="AG33" s="62" t="s">
        <v>151</v>
      </c>
      <c r="AH33" s="62" t="str">
        <f t="shared" si="4"/>
        <v>7.</v>
      </c>
      <c r="AJ33" s="62"/>
      <c r="AM33" s="103"/>
    </row>
    <row r="34" spans="1:39" ht="22.5" customHeight="1" x14ac:dyDescent="0.25">
      <c r="A34" s="84" t="str">
        <f t="shared" si="6"/>
        <v/>
      </c>
      <c r="B34" s="84"/>
      <c r="C34" s="154" t="s">
        <v>25</v>
      </c>
      <c r="D34" s="6">
        <f>D35+D55+D109</f>
        <v>412880.84</v>
      </c>
      <c r="E34" s="6">
        <f>E35+E55+E109</f>
        <v>289438.83999999997</v>
      </c>
      <c r="F34" s="6">
        <f>F35+F55+F109</f>
        <v>275115.63</v>
      </c>
      <c r="G34" s="25">
        <f>G35+G55+G109</f>
        <v>12707</v>
      </c>
      <c r="H34" s="6">
        <f>H35+H55+H109</f>
        <v>277746019.51019996</v>
      </c>
      <c r="I34" s="6"/>
      <c r="J34" s="6"/>
      <c r="K34" s="6"/>
      <c r="L34" s="6">
        <f>L35+L55+L109</f>
        <v>277746019.51019996</v>
      </c>
      <c r="M34" s="6">
        <f>M35+M55+M109</f>
        <v>79526423.439999983</v>
      </c>
      <c r="N34" s="6"/>
      <c r="O34" s="6"/>
      <c r="P34" s="6">
        <f>P35+P55+P109</f>
        <v>70516.399999999994</v>
      </c>
      <c r="Q34" s="6">
        <f>Q35+Q55+Q109</f>
        <v>177549049.17399997</v>
      </c>
      <c r="R34" s="6"/>
      <c r="S34" s="6"/>
      <c r="T34" s="6">
        <f t="shared" ref="T34:AA34" si="9">T35+T55+T109</f>
        <v>15618.599999999999</v>
      </c>
      <c r="U34" s="6">
        <f t="shared" si="9"/>
        <v>16191070.410000002</v>
      </c>
      <c r="V34" s="6">
        <f t="shared" si="9"/>
        <v>1048.21</v>
      </c>
      <c r="W34" s="6">
        <f t="shared" si="9"/>
        <v>1667626.9761999999</v>
      </c>
      <c r="X34" s="6"/>
      <c r="Y34" s="6"/>
      <c r="Z34" s="6">
        <f t="shared" si="9"/>
        <v>223819.92</v>
      </c>
      <c r="AA34" s="208">
        <f t="shared" si="9"/>
        <v>2588029.5900000003</v>
      </c>
      <c r="AB34" s="20"/>
      <c r="AC34" s="189"/>
      <c r="AD34" s="189"/>
      <c r="AE34" s="189"/>
      <c r="AH34" s="62" t="str">
        <f t="shared" si="5"/>
        <v/>
      </c>
      <c r="AI34" s="62"/>
      <c r="AJ34" s="62"/>
      <c r="AM34" s="103"/>
    </row>
    <row r="35" spans="1:39" ht="22.5" customHeight="1" x14ac:dyDescent="0.25">
      <c r="A35" s="84" t="str">
        <f t="shared" si="6"/>
        <v/>
      </c>
      <c r="B35" s="84"/>
      <c r="C35" s="154" t="s">
        <v>202</v>
      </c>
      <c r="D35" s="6">
        <f>SUM(D36:D54)</f>
        <v>57717.740000000005</v>
      </c>
      <c r="E35" s="6">
        <f>SUM(E36:E54)</f>
        <v>39357.30000000001</v>
      </c>
      <c r="F35" s="6">
        <f>SUM(F36:F54)</f>
        <v>36991.80000000001</v>
      </c>
      <c r="G35" s="108">
        <f>SUM(G36:G54)</f>
        <v>1505</v>
      </c>
      <c r="H35" s="6">
        <f>SUM(H36:H54)</f>
        <v>38015638.240000002</v>
      </c>
      <c r="I35" s="6"/>
      <c r="J35" s="6"/>
      <c r="K35" s="6"/>
      <c r="L35" s="6">
        <f>SUM(L36:L54)</f>
        <v>38015638.240000002</v>
      </c>
      <c r="M35" s="6">
        <f>SUM(M36:M54)</f>
        <v>3515198.81</v>
      </c>
      <c r="N35" s="6"/>
      <c r="O35" s="6"/>
      <c r="P35" s="6">
        <f>SUM(P36:P54)</f>
        <v>14845.2</v>
      </c>
      <c r="Q35" s="6">
        <f>SUM(Q36:Q54)</f>
        <v>30632032.5</v>
      </c>
      <c r="R35" s="6"/>
      <c r="S35" s="6"/>
      <c r="T35" s="6">
        <f t="shared" ref="T35:W35" si="10">SUM(T36:T54)</f>
        <v>1217.8</v>
      </c>
      <c r="U35" s="6">
        <f t="shared" si="10"/>
        <v>1494689.87</v>
      </c>
      <c r="V35" s="6">
        <f t="shared" si="10"/>
        <v>320.8</v>
      </c>
      <c r="W35" s="6">
        <f t="shared" si="10"/>
        <v>779590.3</v>
      </c>
      <c r="X35" s="6"/>
      <c r="Y35" s="6"/>
      <c r="Z35" s="6"/>
      <c r="AA35" s="208">
        <f>SUM(AA36:AA54)</f>
        <v>1594126.7600000002</v>
      </c>
      <c r="AB35" s="20"/>
      <c r="AC35" s="189"/>
      <c r="AD35" s="189"/>
      <c r="AE35" s="189"/>
      <c r="AH35" s="62" t="str">
        <f t="shared" si="4"/>
        <v/>
      </c>
      <c r="AI35" s="62"/>
      <c r="AJ35" s="62"/>
      <c r="AM35" s="103"/>
    </row>
    <row r="36" spans="1:39" ht="22.5" customHeight="1" x14ac:dyDescent="0.25">
      <c r="A36" s="84" t="str">
        <f t="shared" si="6"/>
        <v>8.</v>
      </c>
      <c r="B36" s="84">
        <v>5479</v>
      </c>
      <c r="C36" s="156" t="s">
        <v>344</v>
      </c>
      <c r="D36" s="9">
        <v>2490.7600000000002</v>
      </c>
      <c r="E36" s="9">
        <v>1634</v>
      </c>
      <c r="F36" s="9">
        <v>1634</v>
      </c>
      <c r="G36" s="26">
        <v>72</v>
      </c>
      <c r="H36" s="13">
        <f t="shared" ref="H36:H54" si="11">M36+O36+Q36+S36+U36+W36+Z36+AA36</f>
        <v>1392131.28</v>
      </c>
      <c r="I36" s="9"/>
      <c r="J36" s="9"/>
      <c r="K36" s="9"/>
      <c r="L36" s="9">
        <f t="shared" ref="L36:L54" si="12">H36</f>
        <v>1392131.28</v>
      </c>
      <c r="M36" s="9"/>
      <c r="N36" s="9"/>
      <c r="O36" s="9"/>
      <c r="P36" s="9">
        <v>803</v>
      </c>
      <c r="Q36" s="9">
        <v>1392131.28</v>
      </c>
      <c r="R36" s="9"/>
      <c r="S36" s="9"/>
      <c r="T36" s="9"/>
      <c r="U36" s="9"/>
      <c r="V36" s="9"/>
      <c r="W36" s="9"/>
      <c r="X36" s="9"/>
      <c r="Y36" s="9"/>
      <c r="Z36" s="9"/>
      <c r="AA36" s="208"/>
      <c r="AB36" s="20" t="s">
        <v>211</v>
      </c>
      <c r="AC36" s="189"/>
      <c r="AD36" s="189"/>
      <c r="AE36" s="189"/>
      <c r="AF36" s="62">
        <f>MAX(AF$24:AF35)+1</f>
        <v>8</v>
      </c>
      <c r="AG36" s="62" t="s">
        <v>151</v>
      </c>
      <c r="AH36" s="62" t="str">
        <f t="shared" si="5"/>
        <v>8.</v>
      </c>
      <c r="AJ36" s="62"/>
      <c r="AM36" s="103"/>
    </row>
    <row r="37" spans="1:39" ht="22.5" customHeight="1" x14ac:dyDescent="0.25">
      <c r="A37" s="84" t="str">
        <f t="shared" si="6"/>
        <v>9.</v>
      </c>
      <c r="B37" s="84">
        <v>499</v>
      </c>
      <c r="C37" s="155" t="s">
        <v>46</v>
      </c>
      <c r="D37" s="9">
        <v>1228.6099999999999</v>
      </c>
      <c r="E37" s="9">
        <v>1164.72</v>
      </c>
      <c r="F37" s="9">
        <v>835.47</v>
      </c>
      <c r="G37" s="26">
        <v>38</v>
      </c>
      <c r="H37" s="13">
        <f t="shared" si="11"/>
        <v>2872717.45</v>
      </c>
      <c r="I37" s="13"/>
      <c r="J37" s="13"/>
      <c r="K37" s="13"/>
      <c r="L37" s="9">
        <f t="shared" si="12"/>
        <v>2872717.45</v>
      </c>
      <c r="M37" s="13">
        <f>908208+378072+885044</f>
        <v>2171324</v>
      </c>
      <c r="N37" s="89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66">
        <f>263405.04+196059.17+241929.24</f>
        <v>701393.45</v>
      </c>
      <c r="AB37" s="20" t="s">
        <v>211</v>
      </c>
      <c r="AC37" s="190"/>
      <c r="AD37" s="190"/>
      <c r="AE37" s="190"/>
      <c r="AF37" s="62">
        <f>MAX(AF$24:AF36)+1</f>
        <v>9</v>
      </c>
      <c r="AG37" s="62" t="s">
        <v>151</v>
      </c>
      <c r="AH37" s="62" t="str">
        <f t="shared" si="4"/>
        <v>9.</v>
      </c>
      <c r="AJ37" s="62"/>
      <c r="AM37" s="103"/>
    </row>
    <row r="38" spans="1:39" ht="22.5" customHeight="1" x14ac:dyDescent="0.25">
      <c r="A38" s="84" t="str">
        <f t="shared" si="6"/>
        <v>10.</v>
      </c>
      <c r="B38" s="84">
        <v>5477</v>
      </c>
      <c r="C38" s="156" t="s">
        <v>343</v>
      </c>
      <c r="D38" s="15">
        <v>1228</v>
      </c>
      <c r="E38" s="15">
        <v>819.7</v>
      </c>
      <c r="F38" s="15">
        <v>696.8</v>
      </c>
      <c r="G38" s="29">
        <v>42</v>
      </c>
      <c r="H38" s="13">
        <f t="shared" si="11"/>
        <v>1027718.3200000001</v>
      </c>
      <c r="I38" s="13"/>
      <c r="J38" s="13"/>
      <c r="K38" s="13"/>
      <c r="L38" s="9">
        <f t="shared" si="12"/>
        <v>1027718.3200000001</v>
      </c>
      <c r="M38" s="13">
        <f>336064+423536</f>
        <v>759600</v>
      </c>
      <c r="N38" s="89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210">
        <f>114380.84+153737.48</f>
        <v>268118.32</v>
      </c>
      <c r="AB38" s="20" t="s">
        <v>211</v>
      </c>
      <c r="AC38" s="189"/>
      <c r="AD38" s="189"/>
      <c r="AE38" s="189"/>
      <c r="AF38" s="62">
        <f>MAX(AF$24:AF37)+1</f>
        <v>10</v>
      </c>
      <c r="AG38" s="62" t="s">
        <v>151</v>
      </c>
      <c r="AH38" s="62" t="str">
        <f t="shared" si="5"/>
        <v>10.</v>
      </c>
      <c r="AJ38" s="62"/>
      <c r="AM38" s="103"/>
    </row>
    <row r="39" spans="1:39" ht="22.5" customHeight="1" x14ac:dyDescent="0.25">
      <c r="A39" s="84" t="str">
        <f t="shared" si="6"/>
        <v>11.</v>
      </c>
      <c r="B39" s="84">
        <v>663</v>
      </c>
      <c r="C39" s="155" t="s">
        <v>240</v>
      </c>
      <c r="D39" s="14">
        <v>9112.5</v>
      </c>
      <c r="E39" s="14">
        <v>5763.5</v>
      </c>
      <c r="F39" s="14">
        <v>5763.5</v>
      </c>
      <c r="G39" s="28">
        <v>136</v>
      </c>
      <c r="H39" s="9">
        <f t="shared" si="11"/>
        <v>5121556.09</v>
      </c>
      <c r="I39" s="9"/>
      <c r="J39" s="9"/>
      <c r="K39" s="9"/>
      <c r="L39" s="9">
        <f t="shared" si="12"/>
        <v>5121556.09</v>
      </c>
      <c r="M39" s="9"/>
      <c r="N39" s="26"/>
      <c r="O39" s="9"/>
      <c r="P39" s="9">
        <v>2563</v>
      </c>
      <c r="Q39" s="9">
        <f>P39*1846.98</f>
        <v>4733809.74</v>
      </c>
      <c r="R39" s="9"/>
      <c r="S39" s="9"/>
      <c r="T39" s="9"/>
      <c r="U39" s="9"/>
      <c r="V39" s="9"/>
      <c r="W39" s="9"/>
      <c r="X39" s="9"/>
      <c r="Y39" s="9"/>
      <c r="Z39" s="9"/>
      <c r="AA39" s="66">
        <v>387746.35</v>
      </c>
      <c r="AB39" s="20" t="s">
        <v>211</v>
      </c>
      <c r="AC39" s="190"/>
      <c r="AD39" s="190"/>
      <c r="AE39" s="190"/>
      <c r="AF39" s="62">
        <f>MAX(AF$24:AF38)+1</f>
        <v>11</v>
      </c>
      <c r="AG39" s="62" t="s">
        <v>151</v>
      </c>
      <c r="AH39" s="62" t="str">
        <f t="shared" si="4"/>
        <v>11.</v>
      </c>
      <c r="AJ39" s="62"/>
      <c r="AM39" s="103"/>
    </row>
    <row r="40" spans="1:39" ht="22.5" customHeight="1" x14ac:dyDescent="0.25">
      <c r="A40" s="84" t="str">
        <f t="shared" si="6"/>
        <v>12.</v>
      </c>
      <c r="B40" s="84">
        <v>697</v>
      </c>
      <c r="C40" s="158" t="s">
        <v>292</v>
      </c>
      <c r="D40" s="11">
        <v>563.4</v>
      </c>
      <c r="E40" s="11">
        <v>299.10000000000002</v>
      </c>
      <c r="F40" s="11">
        <v>299.10000000000002</v>
      </c>
      <c r="G40" s="27">
        <v>20</v>
      </c>
      <c r="H40" s="13">
        <f t="shared" si="11"/>
        <v>1010438.05</v>
      </c>
      <c r="I40" s="13"/>
      <c r="J40" s="13"/>
      <c r="K40" s="13"/>
      <c r="L40" s="9">
        <f t="shared" si="12"/>
        <v>1010438.05</v>
      </c>
      <c r="M40" s="13"/>
      <c r="N40" s="89"/>
      <c r="O40" s="13"/>
      <c r="P40" s="13">
        <v>282</v>
      </c>
      <c r="Q40" s="13">
        <v>1010438.05</v>
      </c>
      <c r="R40" s="13"/>
      <c r="S40" s="13"/>
      <c r="T40" s="13"/>
      <c r="U40" s="13"/>
      <c r="V40" s="13"/>
      <c r="W40" s="13"/>
      <c r="X40" s="13"/>
      <c r="Y40" s="13"/>
      <c r="Z40" s="13"/>
      <c r="AA40" s="210"/>
      <c r="AB40" s="20" t="s">
        <v>211</v>
      </c>
      <c r="AC40" s="189"/>
      <c r="AD40" s="189"/>
      <c r="AE40" s="189"/>
      <c r="AF40" s="62">
        <f>MAX(AF$24:AF39)+1</f>
        <v>12</v>
      </c>
      <c r="AG40" s="62" t="s">
        <v>151</v>
      </c>
      <c r="AH40" s="62" t="str">
        <f t="shared" si="5"/>
        <v>12.</v>
      </c>
      <c r="AJ40" s="78"/>
      <c r="AM40" s="103"/>
    </row>
    <row r="41" spans="1:39" ht="22.5" customHeight="1" x14ac:dyDescent="0.25">
      <c r="A41" s="84" t="str">
        <f t="shared" si="6"/>
        <v>13.</v>
      </c>
      <c r="B41" s="84">
        <v>5486</v>
      </c>
      <c r="C41" s="155" t="s">
        <v>254</v>
      </c>
      <c r="D41" s="14">
        <v>2884.08</v>
      </c>
      <c r="E41" s="14">
        <v>2863.95</v>
      </c>
      <c r="F41" s="14">
        <v>2226.1999999999998</v>
      </c>
      <c r="G41" s="28">
        <v>54</v>
      </c>
      <c r="H41" s="9">
        <f t="shared" si="11"/>
        <v>4350779.68</v>
      </c>
      <c r="I41" s="9"/>
      <c r="J41" s="9"/>
      <c r="K41" s="9"/>
      <c r="L41" s="9">
        <f t="shared" si="12"/>
        <v>4350779.68</v>
      </c>
      <c r="M41" s="13">
        <v>460402.79</v>
      </c>
      <c r="N41" s="26"/>
      <c r="O41" s="9"/>
      <c r="P41" s="9">
        <v>1011.9</v>
      </c>
      <c r="Q41" s="9">
        <v>3890376.89</v>
      </c>
      <c r="R41" s="9"/>
      <c r="S41" s="9"/>
      <c r="T41" s="9"/>
      <c r="U41" s="9"/>
      <c r="V41" s="9"/>
      <c r="W41" s="9"/>
      <c r="X41" s="9"/>
      <c r="Y41" s="9"/>
      <c r="Z41" s="13"/>
      <c r="AA41" s="66"/>
      <c r="AB41" s="20" t="s">
        <v>211</v>
      </c>
      <c r="AC41" s="190"/>
      <c r="AD41" s="190"/>
      <c r="AE41" s="190"/>
      <c r="AF41" s="62">
        <f>MAX(AF$24:AF40)+1</f>
        <v>13</v>
      </c>
      <c r="AG41" s="62" t="s">
        <v>151</v>
      </c>
      <c r="AH41" s="62" t="str">
        <f t="shared" si="4"/>
        <v>13.</v>
      </c>
      <c r="AJ41" s="62"/>
      <c r="AM41" s="103"/>
    </row>
    <row r="42" spans="1:39" ht="22.5" customHeight="1" x14ac:dyDescent="0.25">
      <c r="A42" s="84" t="str">
        <f t="shared" si="6"/>
        <v>14.</v>
      </c>
      <c r="B42" s="84">
        <v>134</v>
      </c>
      <c r="C42" s="159" t="s">
        <v>268</v>
      </c>
      <c r="D42" s="11">
        <v>670</v>
      </c>
      <c r="E42" s="11">
        <v>371</v>
      </c>
      <c r="F42" s="11">
        <v>371</v>
      </c>
      <c r="G42" s="27">
        <v>11</v>
      </c>
      <c r="H42" s="13">
        <f t="shared" si="11"/>
        <v>615508.91</v>
      </c>
      <c r="I42" s="13"/>
      <c r="J42" s="13"/>
      <c r="K42" s="13"/>
      <c r="L42" s="9">
        <f t="shared" si="12"/>
        <v>615508.91</v>
      </c>
      <c r="M42" s="13"/>
      <c r="N42" s="89"/>
      <c r="O42" s="13"/>
      <c r="P42" s="13"/>
      <c r="Q42" s="13"/>
      <c r="R42" s="13"/>
      <c r="S42" s="13"/>
      <c r="T42" s="13">
        <v>475.8</v>
      </c>
      <c r="U42" s="13">
        <v>615508.91</v>
      </c>
      <c r="V42" s="13"/>
      <c r="W42" s="13"/>
      <c r="X42" s="13"/>
      <c r="Y42" s="13"/>
      <c r="Z42" s="13"/>
      <c r="AA42" s="210"/>
      <c r="AB42" s="20" t="s">
        <v>211</v>
      </c>
      <c r="AC42" s="189"/>
      <c r="AD42" s="189"/>
      <c r="AE42" s="189"/>
      <c r="AF42" s="62">
        <f>MAX(AF$24:AF41)+1</f>
        <v>14</v>
      </c>
      <c r="AG42" s="62" t="s">
        <v>151</v>
      </c>
      <c r="AH42" s="62" t="str">
        <f t="shared" si="5"/>
        <v>14.</v>
      </c>
      <c r="AJ42" s="78"/>
      <c r="AM42" s="103"/>
    </row>
    <row r="43" spans="1:39" ht="22.5" customHeight="1" x14ac:dyDescent="0.25">
      <c r="A43" s="84" t="str">
        <f t="shared" si="6"/>
        <v>15.</v>
      </c>
      <c r="B43" s="84">
        <v>133</v>
      </c>
      <c r="C43" s="155" t="s">
        <v>1547</v>
      </c>
      <c r="D43" s="9">
        <v>1834</v>
      </c>
      <c r="E43" s="9">
        <v>1250.5999999999999</v>
      </c>
      <c r="F43" s="9">
        <v>1250.5999999999999</v>
      </c>
      <c r="G43" s="26">
        <v>48</v>
      </c>
      <c r="H43" s="9">
        <f t="shared" si="11"/>
        <v>1107221.75</v>
      </c>
      <c r="I43" s="9"/>
      <c r="J43" s="9"/>
      <c r="K43" s="9"/>
      <c r="L43" s="9">
        <f t="shared" si="12"/>
        <v>1107221.75</v>
      </c>
      <c r="M43" s="9"/>
      <c r="N43" s="26"/>
      <c r="O43" s="9"/>
      <c r="P43" s="9">
        <v>548.4</v>
      </c>
      <c r="Q43" s="9">
        <v>1107221.75</v>
      </c>
      <c r="R43" s="9"/>
      <c r="S43" s="9"/>
      <c r="T43" s="9"/>
      <c r="U43" s="9"/>
      <c r="V43" s="9"/>
      <c r="W43" s="9"/>
      <c r="X43" s="9"/>
      <c r="Y43" s="9"/>
      <c r="Z43" s="9"/>
      <c r="AA43" s="66"/>
      <c r="AB43" s="20" t="s">
        <v>211</v>
      </c>
      <c r="AC43" s="190"/>
      <c r="AD43" s="190"/>
      <c r="AE43" s="190"/>
      <c r="AF43" s="62">
        <f>MAX(AF$24:AF42)+1</f>
        <v>15</v>
      </c>
      <c r="AG43" s="62" t="s">
        <v>151</v>
      </c>
      <c r="AH43" s="62" t="str">
        <f t="shared" si="4"/>
        <v>15.</v>
      </c>
      <c r="AJ43" s="62"/>
      <c r="AM43" s="103"/>
    </row>
    <row r="44" spans="1:39" ht="22.5" customHeight="1" x14ac:dyDescent="0.25">
      <c r="A44" s="84" t="str">
        <f t="shared" si="6"/>
        <v>16.</v>
      </c>
      <c r="B44" s="84">
        <v>704</v>
      </c>
      <c r="C44" s="155" t="s">
        <v>58</v>
      </c>
      <c r="D44" s="14">
        <v>187.7</v>
      </c>
      <c r="E44" s="14">
        <v>124.2</v>
      </c>
      <c r="F44" s="14">
        <v>124.2</v>
      </c>
      <c r="G44" s="28">
        <v>16</v>
      </c>
      <c r="H44" s="9">
        <f t="shared" si="11"/>
        <v>123872.02</v>
      </c>
      <c r="I44" s="9"/>
      <c r="J44" s="9"/>
      <c r="K44" s="9"/>
      <c r="L44" s="9">
        <f t="shared" si="12"/>
        <v>123872.02</v>
      </c>
      <c r="M44" s="9">
        <v>123872.02</v>
      </c>
      <c r="N44" s="26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66"/>
      <c r="AB44" s="20" t="s">
        <v>211</v>
      </c>
      <c r="AC44" s="190"/>
      <c r="AD44" s="190"/>
      <c r="AE44" s="190"/>
      <c r="AF44" s="62">
        <f>MAX(AF$24:AF43)+1</f>
        <v>16</v>
      </c>
      <c r="AG44" s="62" t="s">
        <v>151</v>
      </c>
      <c r="AH44" s="62" t="str">
        <f t="shared" si="5"/>
        <v>16.</v>
      </c>
      <c r="AJ44" s="62"/>
      <c r="AM44" s="103"/>
    </row>
    <row r="45" spans="1:39" ht="22.5" customHeight="1" x14ac:dyDescent="0.25">
      <c r="A45" s="84" t="str">
        <f t="shared" si="6"/>
        <v>17.</v>
      </c>
      <c r="B45" s="84">
        <v>364</v>
      </c>
      <c r="C45" s="158" t="s">
        <v>276</v>
      </c>
      <c r="D45" s="11">
        <v>1005.7</v>
      </c>
      <c r="E45" s="11">
        <v>568.70000000000005</v>
      </c>
      <c r="F45" s="11">
        <v>568.70000000000005</v>
      </c>
      <c r="G45" s="27">
        <v>28</v>
      </c>
      <c r="H45" s="13">
        <f t="shared" si="11"/>
        <v>911610.88</v>
      </c>
      <c r="I45" s="13"/>
      <c r="J45" s="13"/>
      <c r="K45" s="13"/>
      <c r="L45" s="9">
        <f t="shared" si="12"/>
        <v>911610.88</v>
      </c>
      <c r="M45" s="13"/>
      <c r="N45" s="89"/>
      <c r="O45" s="13"/>
      <c r="P45" s="13">
        <v>520.6</v>
      </c>
      <c r="Q45" s="13">
        <v>911610.88</v>
      </c>
      <c r="R45" s="13"/>
      <c r="S45" s="13"/>
      <c r="T45" s="13"/>
      <c r="U45" s="13"/>
      <c r="V45" s="13"/>
      <c r="W45" s="13"/>
      <c r="X45" s="13"/>
      <c r="Y45" s="13"/>
      <c r="Z45" s="13"/>
      <c r="AA45" s="210"/>
      <c r="AB45" s="20" t="s">
        <v>211</v>
      </c>
      <c r="AC45" s="189"/>
      <c r="AD45" s="189"/>
      <c r="AE45" s="189"/>
      <c r="AF45" s="62">
        <f>MAX(AF$24:AF44)+1</f>
        <v>17</v>
      </c>
      <c r="AG45" s="62" t="s">
        <v>151</v>
      </c>
      <c r="AH45" s="62" t="str">
        <f t="shared" si="4"/>
        <v>17.</v>
      </c>
      <c r="AJ45" s="78"/>
      <c r="AM45" s="103"/>
    </row>
    <row r="46" spans="1:39" ht="22.5" customHeight="1" x14ac:dyDescent="0.25">
      <c r="A46" s="84" t="str">
        <f t="shared" si="6"/>
        <v>18.</v>
      </c>
      <c r="B46" s="84">
        <v>366</v>
      </c>
      <c r="C46" s="158" t="s">
        <v>277</v>
      </c>
      <c r="D46" s="11">
        <v>1517.7</v>
      </c>
      <c r="E46" s="11">
        <v>940.7</v>
      </c>
      <c r="F46" s="11">
        <v>940.7</v>
      </c>
      <c r="G46" s="27">
        <v>36</v>
      </c>
      <c r="H46" s="13">
        <f t="shared" si="11"/>
        <v>906355.14</v>
      </c>
      <c r="I46" s="13"/>
      <c r="J46" s="13"/>
      <c r="K46" s="13"/>
      <c r="L46" s="9">
        <f t="shared" si="12"/>
        <v>906355.14</v>
      </c>
      <c r="M46" s="13"/>
      <c r="N46" s="89"/>
      <c r="O46" s="13"/>
      <c r="P46" s="13">
        <v>506.3</v>
      </c>
      <c r="Q46" s="13">
        <v>906355.14</v>
      </c>
      <c r="R46" s="13"/>
      <c r="S46" s="13"/>
      <c r="T46" s="13"/>
      <c r="U46" s="13"/>
      <c r="V46" s="13"/>
      <c r="W46" s="13"/>
      <c r="X46" s="13"/>
      <c r="Y46" s="13"/>
      <c r="Z46" s="13"/>
      <c r="AA46" s="210"/>
      <c r="AB46" s="20" t="s">
        <v>211</v>
      </c>
      <c r="AC46" s="189"/>
      <c r="AD46" s="189"/>
      <c r="AE46" s="189"/>
      <c r="AF46" s="62">
        <f>MAX(AF$24:AF45)+1</f>
        <v>18</v>
      </c>
      <c r="AG46" s="62" t="s">
        <v>151</v>
      </c>
      <c r="AH46" s="62" t="str">
        <f t="shared" si="5"/>
        <v>18.</v>
      </c>
      <c r="AJ46" s="78"/>
      <c r="AM46" s="103"/>
    </row>
    <row r="47" spans="1:39" ht="22.5" customHeight="1" x14ac:dyDescent="0.25">
      <c r="A47" s="84" t="str">
        <f t="shared" si="6"/>
        <v>19.</v>
      </c>
      <c r="B47" s="84">
        <v>123</v>
      </c>
      <c r="C47" s="160" t="s">
        <v>267</v>
      </c>
      <c r="D47" s="11">
        <v>11008.8</v>
      </c>
      <c r="E47" s="11">
        <v>7179.29</v>
      </c>
      <c r="F47" s="11">
        <v>7066.19</v>
      </c>
      <c r="G47" s="27">
        <v>242</v>
      </c>
      <c r="H47" s="13">
        <f t="shared" si="11"/>
        <v>4548720.7699999996</v>
      </c>
      <c r="I47" s="13"/>
      <c r="J47" s="13"/>
      <c r="K47" s="13"/>
      <c r="L47" s="9">
        <f t="shared" si="12"/>
        <v>4548720.7699999996</v>
      </c>
      <c r="M47" s="13"/>
      <c r="N47" s="89"/>
      <c r="O47" s="13"/>
      <c r="P47" s="13">
        <v>2476</v>
      </c>
      <c r="Q47" s="13">
        <v>4548720.7699999996</v>
      </c>
      <c r="R47" s="13"/>
      <c r="S47" s="13"/>
      <c r="T47" s="13"/>
      <c r="U47" s="13"/>
      <c r="V47" s="13"/>
      <c r="W47" s="13"/>
      <c r="X47" s="13"/>
      <c r="Y47" s="13"/>
      <c r="Z47" s="13"/>
      <c r="AA47" s="210"/>
      <c r="AB47" s="20" t="s">
        <v>211</v>
      </c>
      <c r="AC47" s="189"/>
      <c r="AD47" s="189"/>
      <c r="AE47" s="189"/>
      <c r="AF47" s="62">
        <f>MAX(AF$24:AF46)+1</f>
        <v>19</v>
      </c>
      <c r="AG47" s="62" t="s">
        <v>151</v>
      </c>
      <c r="AH47" s="62" t="str">
        <f t="shared" si="4"/>
        <v>19.</v>
      </c>
      <c r="AJ47" s="78"/>
      <c r="AM47" s="103"/>
    </row>
    <row r="48" spans="1:39" ht="22.5" customHeight="1" x14ac:dyDescent="0.25">
      <c r="A48" s="84" t="str">
        <f t="shared" si="6"/>
        <v>20.</v>
      </c>
      <c r="B48" s="84">
        <v>688</v>
      </c>
      <c r="C48" s="155" t="s">
        <v>241</v>
      </c>
      <c r="D48" s="14">
        <v>3400.3</v>
      </c>
      <c r="E48" s="14">
        <v>1990.9</v>
      </c>
      <c r="F48" s="14">
        <v>1990.9</v>
      </c>
      <c r="G48" s="28">
        <v>114</v>
      </c>
      <c r="H48" s="9">
        <f t="shared" si="11"/>
        <v>2135796.35</v>
      </c>
      <c r="I48" s="9"/>
      <c r="J48" s="9"/>
      <c r="K48" s="9"/>
      <c r="L48" s="9">
        <f t="shared" si="12"/>
        <v>2135796.35</v>
      </c>
      <c r="M48" s="9"/>
      <c r="N48" s="26"/>
      <c r="O48" s="9"/>
      <c r="P48" s="9">
        <v>1167</v>
      </c>
      <c r="Q48" s="9">
        <v>2135796.35</v>
      </c>
      <c r="R48" s="9"/>
      <c r="S48" s="9"/>
      <c r="T48" s="9"/>
      <c r="U48" s="9"/>
      <c r="V48" s="9"/>
      <c r="W48" s="9"/>
      <c r="X48" s="9"/>
      <c r="Y48" s="9"/>
      <c r="Z48" s="9"/>
      <c r="AA48" s="66"/>
      <c r="AB48" s="20" t="s">
        <v>211</v>
      </c>
      <c r="AC48" s="190"/>
      <c r="AD48" s="190"/>
      <c r="AE48" s="190"/>
      <c r="AF48" s="62">
        <f>MAX(AF$24:AF47)+1</f>
        <v>20</v>
      </c>
      <c r="AG48" s="62" t="s">
        <v>151</v>
      </c>
      <c r="AH48" s="62" t="str">
        <f t="shared" si="5"/>
        <v>20.</v>
      </c>
      <c r="AJ48" s="62"/>
      <c r="AM48" s="103"/>
    </row>
    <row r="49" spans="1:39" ht="22.5" customHeight="1" x14ac:dyDescent="0.25">
      <c r="A49" s="84" t="str">
        <f t="shared" si="6"/>
        <v>21.</v>
      </c>
      <c r="B49" s="84">
        <v>493</v>
      </c>
      <c r="C49" s="155" t="s">
        <v>223</v>
      </c>
      <c r="D49" s="9">
        <v>1296</v>
      </c>
      <c r="E49" s="9">
        <v>600.9</v>
      </c>
      <c r="F49" s="9">
        <v>600.9</v>
      </c>
      <c r="G49" s="26">
        <v>11</v>
      </c>
      <c r="H49" s="9">
        <f t="shared" si="11"/>
        <v>1007355.3200000001</v>
      </c>
      <c r="I49" s="9"/>
      <c r="J49" s="9"/>
      <c r="K49" s="9"/>
      <c r="L49" s="9">
        <f t="shared" si="12"/>
        <v>1007355.3200000001</v>
      </c>
      <c r="M49" s="9"/>
      <c r="N49" s="26"/>
      <c r="O49" s="9"/>
      <c r="P49" s="9"/>
      <c r="Q49" s="9"/>
      <c r="R49" s="9"/>
      <c r="S49" s="9"/>
      <c r="T49" s="9">
        <v>742</v>
      </c>
      <c r="U49" s="9">
        <f>T49*1184.88</f>
        <v>879180.96000000008</v>
      </c>
      <c r="V49" s="9"/>
      <c r="W49" s="9"/>
      <c r="X49" s="9"/>
      <c r="Y49" s="9"/>
      <c r="Z49" s="9"/>
      <c r="AA49" s="66">
        <v>128174.36</v>
      </c>
      <c r="AB49" s="20" t="s">
        <v>211</v>
      </c>
      <c r="AC49" s="190"/>
      <c r="AD49" s="190"/>
      <c r="AE49" s="190"/>
      <c r="AF49" s="62">
        <f>MAX(AF$24:AF48)+1</f>
        <v>21</v>
      </c>
      <c r="AG49" s="62" t="s">
        <v>151</v>
      </c>
      <c r="AH49" s="62" t="str">
        <f t="shared" si="4"/>
        <v>21.</v>
      </c>
      <c r="AJ49" s="62"/>
      <c r="AM49" s="103"/>
    </row>
    <row r="50" spans="1:39" ht="22.5" customHeight="1" x14ac:dyDescent="0.25">
      <c r="A50" s="84" t="str">
        <f t="shared" si="6"/>
        <v>22.</v>
      </c>
      <c r="B50" s="84">
        <v>5462</v>
      </c>
      <c r="C50" s="158" t="s">
        <v>300</v>
      </c>
      <c r="D50" s="11">
        <v>449.09</v>
      </c>
      <c r="E50" s="11">
        <v>412.84</v>
      </c>
      <c r="F50" s="11">
        <v>313.44</v>
      </c>
      <c r="G50" s="27">
        <v>11</v>
      </c>
      <c r="H50" s="13">
        <f t="shared" si="11"/>
        <v>888284.58000000007</v>
      </c>
      <c r="I50" s="13"/>
      <c r="J50" s="13"/>
      <c r="K50" s="13"/>
      <c r="L50" s="9">
        <f t="shared" si="12"/>
        <v>888284.58000000007</v>
      </c>
      <c r="M50" s="13"/>
      <c r="N50" s="89"/>
      <c r="O50" s="13"/>
      <c r="P50" s="13"/>
      <c r="Q50" s="13"/>
      <c r="R50" s="13"/>
      <c r="S50" s="13"/>
      <c r="T50" s="13"/>
      <c r="U50" s="13"/>
      <c r="V50" s="13">
        <v>320.8</v>
      </c>
      <c r="W50" s="13">
        <v>779590.3</v>
      </c>
      <c r="X50" s="13"/>
      <c r="Y50" s="13"/>
      <c r="Z50" s="13"/>
      <c r="AA50" s="210">
        <v>108694.28</v>
      </c>
      <c r="AB50" s="20" t="s">
        <v>211</v>
      </c>
      <c r="AC50" s="189"/>
      <c r="AD50" s="189"/>
      <c r="AE50" s="189"/>
      <c r="AF50" s="62">
        <f>MAX(AF$24:AF49)+1</f>
        <v>22</v>
      </c>
      <c r="AG50" s="62" t="s">
        <v>151</v>
      </c>
      <c r="AH50" s="62" t="str">
        <f t="shared" si="5"/>
        <v>22.</v>
      </c>
      <c r="AM50" s="103"/>
    </row>
    <row r="51" spans="1:39" ht="22.5" customHeight="1" x14ac:dyDescent="0.25">
      <c r="A51" s="84" t="str">
        <f t="shared" si="6"/>
        <v>23.</v>
      </c>
      <c r="B51" s="84">
        <v>622</v>
      </c>
      <c r="C51" s="155" t="s">
        <v>237</v>
      </c>
      <c r="D51" s="9">
        <v>12385.3</v>
      </c>
      <c r="E51" s="9">
        <v>8297.7999999999993</v>
      </c>
      <c r="F51" s="9">
        <v>7315.7</v>
      </c>
      <c r="G51" s="26">
        <v>450</v>
      </c>
      <c r="H51" s="9">
        <f t="shared" si="11"/>
        <v>6046903.4000000004</v>
      </c>
      <c r="I51" s="9"/>
      <c r="J51" s="9"/>
      <c r="K51" s="9"/>
      <c r="L51" s="9">
        <f t="shared" si="12"/>
        <v>6046903.4000000004</v>
      </c>
      <c r="M51" s="9"/>
      <c r="N51" s="26"/>
      <c r="O51" s="9"/>
      <c r="P51" s="9">
        <v>3373</v>
      </c>
      <c r="Q51" s="9">
        <v>6046903.4000000004</v>
      </c>
      <c r="R51" s="9"/>
      <c r="S51" s="9"/>
      <c r="T51" s="9"/>
      <c r="U51" s="9"/>
      <c r="V51" s="9"/>
      <c r="W51" s="9"/>
      <c r="X51" s="9"/>
      <c r="Y51" s="9"/>
      <c r="Z51" s="9"/>
      <c r="AA51" s="66"/>
      <c r="AB51" s="20" t="s">
        <v>211</v>
      </c>
      <c r="AC51" s="190"/>
      <c r="AD51" s="190"/>
      <c r="AE51" s="190"/>
      <c r="AF51" s="62">
        <f>MAX(AF$24:AF50)+1</f>
        <v>23</v>
      </c>
      <c r="AG51" s="62" t="s">
        <v>151</v>
      </c>
      <c r="AH51" s="62" t="str">
        <f t="shared" si="4"/>
        <v>23.</v>
      </c>
      <c r="AJ51" s="62"/>
      <c r="AM51" s="103"/>
    </row>
    <row r="52" spans="1:39" ht="22.5" customHeight="1" x14ac:dyDescent="0.25">
      <c r="A52" s="84" t="str">
        <f t="shared" si="6"/>
        <v>24.</v>
      </c>
      <c r="B52" s="84">
        <v>614</v>
      </c>
      <c r="C52" s="156" t="s">
        <v>287</v>
      </c>
      <c r="D52" s="11">
        <v>5573.1</v>
      </c>
      <c r="E52" s="11">
        <v>4573.1000000000004</v>
      </c>
      <c r="F52" s="11">
        <v>4573.1000000000004</v>
      </c>
      <c r="G52" s="27">
        <v>156</v>
      </c>
      <c r="H52" s="13">
        <f t="shared" si="11"/>
        <v>2244727.14</v>
      </c>
      <c r="I52" s="13"/>
      <c r="J52" s="13"/>
      <c r="K52" s="13"/>
      <c r="L52" s="9">
        <f t="shared" si="12"/>
        <v>2244727.14</v>
      </c>
      <c r="M52" s="13"/>
      <c r="N52" s="89"/>
      <c r="O52" s="13"/>
      <c r="P52" s="13">
        <v>979</v>
      </c>
      <c r="Q52" s="13">
        <v>2244727.14</v>
      </c>
      <c r="R52" s="13"/>
      <c r="S52" s="13"/>
      <c r="T52" s="13"/>
      <c r="U52" s="13"/>
      <c r="V52" s="13"/>
      <c r="W52" s="13"/>
      <c r="X52" s="13"/>
      <c r="Y52" s="13"/>
      <c r="Z52" s="13"/>
      <c r="AA52" s="210"/>
      <c r="AB52" s="20" t="s">
        <v>211</v>
      </c>
      <c r="AC52" s="189"/>
      <c r="AD52" s="189"/>
      <c r="AE52" s="189"/>
      <c r="AF52" s="62">
        <f>MAX(AF$24:AF51)+1</f>
        <v>24</v>
      </c>
      <c r="AG52" s="62" t="s">
        <v>151</v>
      </c>
      <c r="AH52" s="62" t="str">
        <f t="shared" si="5"/>
        <v>24.</v>
      </c>
      <c r="AJ52" s="78"/>
      <c r="AM52" s="103"/>
    </row>
    <row r="53" spans="1:39" ht="22.5" customHeight="1" x14ac:dyDescent="0.25">
      <c r="A53" s="84" t="str">
        <f t="shared" si="6"/>
        <v>25.</v>
      </c>
      <c r="B53" s="84">
        <v>568</v>
      </c>
      <c r="C53" s="156" t="s">
        <v>325</v>
      </c>
      <c r="D53" s="11">
        <v>206.8</v>
      </c>
      <c r="E53" s="11">
        <v>127</v>
      </c>
      <c r="F53" s="11">
        <v>46</v>
      </c>
      <c r="G53" s="27">
        <v>10</v>
      </c>
      <c r="H53" s="13">
        <f t="shared" si="11"/>
        <v>760027.13</v>
      </c>
      <c r="I53" s="13"/>
      <c r="J53" s="13"/>
      <c r="K53" s="13"/>
      <c r="L53" s="9">
        <f t="shared" si="12"/>
        <v>760027.13</v>
      </c>
      <c r="M53" s="13"/>
      <c r="N53" s="89"/>
      <c r="O53" s="13"/>
      <c r="P53" s="13">
        <v>257</v>
      </c>
      <c r="Q53" s="13">
        <v>760027.13</v>
      </c>
      <c r="R53" s="13"/>
      <c r="S53" s="13"/>
      <c r="T53" s="13"/>
      <c r="U53" s="13"/>
      <c r="V53" s="13"/>
      <c r="W53" s="13"/>
      <c r="X53" s="13"/>
      <c r="Y53" s="13"/>
      <c r="Z53" s="13"/>
      <c r="AA53" s="210"/>
      <c r="AB53" s="20" t="s">
        <v>211</v>
      </c>
      <c r="AC53" s="189"/>
      <c r="AD53" s="189"/>
      <c r="AE53" s="189"/>
      <c r="AF53" s="62">
        <f>MAX(AF$24:AF52)+1</f>
        <v>25</v>
      </c>
      <c r="AG53" s="62" t="s">
        <v>151</v>
      </c>
      <c r="AH53" s="62" t="str">
        <f t="shared" si="4"/>
        <v>25.</v>
      </c>
      <c r="AJ53" s="78"/>
      <c r="AM53" s="103"/>
    </row>
    <row r="54" spans="1:39" ht="22.5" customHeight="1" x14ac:dyDescent="0.25">
      <c r="A54" s="84" t="str">
        <f t="shared" si="6"/>
        <v>26.</v>
      </c>
      <c r="B54" s="84">
        <v>135</v>
      </c>
      <c r="C54" s="156" t="s">
        <v>1603</v>
      </c>
      <c r="D54" s="11">
        <v>675.9</v>
      </c>
      <c r="E54" s="11">
        <v>375.3</v>
      </c>
      <c r="F54" s="11">
        <v>375.3</v>
      </c>
      <c r="G54" s="27">
        <v>10</v>
      </c>
      <c r="H54" s="13">
        <f t="shared" si="11"/>
        <v>943913.98</v>
      </c>
      <c r="I54" s="13"/>
      <c r="J54" s="13"/>
      <c r="K54" s="13"/>
      <c r="L54" s="9">
        <f t="shared" si="12"/>
        <v>943913.98</v>
      </c>
      <c r="M54" s="13"/>
      <c r="N54" s="89"/>
      <c r="O54" s="13"/>
      <c r="P54" s="13">
        <v>358</v>
      </c>
      <c r="Q54" s="13">
        <v>943913.98</v>
      </c>
      <c r="R54" s="13"/>
      <c r="S54" s="13"/>
      <c r="T54" s="13"/>
      <c r="U54" s="13"/>
      <c r="V54" s="13"/>
      <c r="W54" s="13"/>
      <c r="X54" s="13"/>
      <c r="Y54" s="13"/>
      <c r="Z54" s="13"/>
      <c r="AA54" s="210"/>
      <c r="AB54" s="20" t="s">
        <v>211</v>
      </c>
      <c r="AC54" s="189"/>
      <c r="AD54" s="189"/>
      <c r="AE54" s="189"/>
      <c r="AF54" s="62">
        <f>MAX(AF$24:AF53)+1</f>
        <v>26</v>
      </c>
      <c r="AG54" s="62" t="s">
        <v>151</v>
      </c>
      <c r="AH54" s="62" t="str">
        <f t="shared" si="5"/>
        <v>26.</v>
      </c>
      <c r="AJ54" s="78"/>
      <c r="AM54" s="103"/>
    </row>
    <row r="55" spans="1:39" ht="22.5" customHeight="1" x14ac:dyDescent="0.25">
      <c r="A55" s="84"/>
      <c r="B55" s="84"/>
      <c r="C55" s="154" t="s">
        <v>203</v>
      </c>
      <c r="D55" s="6">
        <f>SUM(D56:D108)</f>
        <v>106671.02</v>
      </c>
      <c r="E55" s="6">
        <f t="shared" ref="E55:G55" si="13">SUM(E56:E108)</f>
        <v>70313.569999999992</v>
      </c>
      <c r="F55" s="6">
        <f t="shared" si="13"/>
        <v>65183.25</v>
      </c>
      <c r="G55" s="108">
        <f t="shared" si="13"/>
        <v>3113</v>
      </c>
      <c r="H55" s="6">
        <f>SUM(H56:H108)</f>
        <v>72922831.407999992</v>
      </c>
      <c r="I55" s="6"/>
      <c r="J55" s="6"/>
      <c r="K55" s="6"/>
      <c r="L55" s="6">
        <f>SUM(L56:L108)</f>
        <v>72922831.407999992</v>
      </c>
      <c r="M55" s="6">
        <f>SUM(M56:M108)</f>
        <v>13436084.560000001</v>
      </c>
      <c r="N55" s="6"/>
      <c r="O55" s="6"/>
      <c r="P55" s="6">
        <f>SUM(P56:P108)</f>
        <v>21532.799999999999</v>
      </c>
      <c r="Q55" s="6">
        <f>SUM(Q56:Q108)</f>
        <v>54762841.778000005</v>
      </c>
      <c r="R55" s="6"/>
      <c r="S55" s="6"/>
      <c r="T55" s="6">
        <f>SUM(T56:T108)</f>
        <v>3148</v>
      </c>
      <c r="U55" s="6">
        <f>SUM(U56:U108)</f>
        <v>3730002.2400000007</v>
      </c>
      <c r="V55" s="6"/>
      <c r="W55" s="6"/>
      <c r="X55" s="6"/>
      <c r="Y55" s="6"/>
      <c r="Z55" s="6"/>
      <c r="AA55" s="208">
        <f>SUM(AA56:AA108)</f>
        <v>993902.83000000007</v>
      </c>
      <c r="AB55" s="20"/>
      <c r="AC55" s="189"/>
      <c r="AD55" s="189"/>
      <c r="AE55" s="189"/>
      <c r="AH55" s="62" t="str">
        <f t="shared" si="4"/>
        <v/>
      </c>
      <c r="AI55" s="62"/>
      <c r="AJ55" s="78"/>
      <c r="AM55" s="103"/>
    </row>
    <row r="56" spans="1:39" ht="22.5" customHeight="1" x14ac:dyDescent="0.25">
      <c r="A56" s="84" t="str">
        <f>AH56</f>
        <v>27.</v>
      </c>
      <c r="B56" s="84">
        <v>752</v>
      </c>
      <c r="C56" s="158" t="s">
        <v>333</v>
      </c>
      <c r="D56" s="11">
        <v>7828.24</v>
      </c>
      <c r="E56" s="9">
        <v>5884.24</v>
      </c>
      <c r="F56" s="11">
        <v>5770.24</v>
      </c>
      <c r="G56" s="27">
        <v>211</v>
      </c>
      <c r="H56" s="13">
        <f>M56+O56+Q56+S56+U56+W56+Z56+AA56</f>
        <v>2412220.09</v>
      </c>
      <c r="I56" s="13"/>
      <c r="J56" s="13"/>
      <c r="K56" s="13"/>
      <c r="L56" s="9">
        <f>H56</f>
        <v>2412220.09</v>
      </c>
      <c r="M56" s="32">
        <v>2412220.09</v>
      </c>
      <c r="N56" s="89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210"/>
      <c r="AB56" s="21" t="s">
        <v>211</v>
      </c>
      <c r="AC56" s="189"/>
      <c r="AD56" s="189"/>
      <c r="AE56" s="189"/>
      <c r="AF56" s="62">
        <f>MAX(AF$24:AF55)+1</f>
        <v>27</v>
      </c>
      <c r="AG56" s="62" t="s">
        <v>151</v>
      </c>
      <c r="AH56" s="62" t="str">
        <f t="shared" si="5"/>
        <v>27.</v>
      </c>
      <c r="AJ56" s="62"/>
      <c r="AM56" s="103"/>
    </row>
    <row r="57" spans="1:39" ht="22.5" customHeight="1" x14ac:dyDescent="0.25">
      <c r="A57" s="84" t="str">
        <f>AH57</f>
        <v>28.</v>
      </c>
      <c r="B57" s="84">
        <v>646</v>
      </c>
      <c r="C57" s="158" t="s">
        <v>52</v>
      </c>
      <c r="D57" s="11">
        <v>4485.2</v>
      </c>
      <c r="E57" s="9">
        <v>2223.6999999999998</v>
      </c>
      <c r="F57" s="11">
        <v>2223.6999999999998</v>
      </c>
      <c r="G57" s="27">
        <v>140</v>
      </c>
      <c r="H57" s="13">
        <f>M57+O57+Q57+S57+U57+W57+Z57+AA57</f>
        <v>2424782.0299999998</v>
      </c>
      <c r="I57" s="13"/>
      <c r="J57" s="13"/>
      <c r="K57" s="13"/>
      <c r="L57" s="9">
        <f>H57</f>
        <v>2424782.0299999998</v>
      </c>
      <c r="M57" s="32">
        <v>2424782.0299999998</v>
      </c>
      <c r="N57" s="89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210"/>
      <c r="AB57" s="21" t="s">
        <v>211</v>
      </c>
      <c r="AC57" s="189"/>
      <c r="AD57" s="189"/>
      <c r="AE57" s="189"/>
      <c r="AF57" s="62">
        <f>MAX(AF$24:AF56)+1</f>
        <v>28</v>
      </c>
      <c r="AG57" s="62" t="s">
        <v>151</v>
      </c>
      <c r="AH57" s="62" t="str">
        <f t="shared" si="4"/>
        <v>28.</v>
      </c>
      <c r="AJ57" s="62"/>
      <c r="AM57" s="103"/>
    </row>
    <row r="58" spans="1:39" ht="22.5" customHeight="1" x14ac:dyDescent="0.25">
      <c r="A58" s="84" t="str">
        <f>AH58</f>
        <v>29.</v>
      </c>
      <c r="B58" s="84">
        <v>196</v>
      </c>
      <c r="C58" s="158" t="s">
        <v>35</v>
      </c>
      <c r="D58" s="11">
        <v>1297.02</v>
      </c>
      <c r="E58" s="9">
        <v>849.74</v>
      </c>
      <c r="F58" s="11">
        <v>849.74</v>
      </c>
      <c r="G58" s="27">
        <v>52</v>
      </c>
      <c r="H58" s="13">
        <f t="shared" ref="H58" si="14">M58+O58+Q58+S58+U58+W58+Z58+AA58</f>
        <v>651072.62</v>
      </c>
      <c r="I58" s="13"/>
      <c r="J58" s="13"/>
      <c r="K58" s="13"/>
      <c r="L58" s="9">
        <f>H58</f>
        <v>651072.62</v>
      </c>
      <c r="M58" s="32">
        <v>651072.62</v>
      </c>
      <c r="N58" s="89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210"/>
      <c r="AB58" s="21" t="s">
        <v>211</v>
      </c>
      <c r="AC58" s="189"/>
      <c r="AD58" s="189"/>
      <c r="AE58" s="189"/>
      <c r="AF58" s="62">
        <f>MAX(AF$24:AF57)+1</f>
        <v>29</v>
      </c>
      <c r="AG58" s="62" t="s">
        <v>151</v>
      </c>
      <c r="AH58" s="62" t="str">
        <f t="shared" si="5"/>
        <v>29.</v>
      </c>
      <c r="AJ58" s="62"/>
      <c r="AM58" s="103"/>
    </row>
    <row r="59" spans="1:39" ht="22.5" customHeight="1" x14ac:dyDescent="0.25">
      <c r="A59" s="84" t="str">
        <f>AH59</f>
        <v>30.</v>
      </c>
      <c r="B59" s="84">
        <v>299</v>
      </c>
      <c r="C59" s="158" t="s">
        <v>212</v>
      </c>
      <c r="D59" s="11">
        <v>3967.39</v>
      </c>
      <c r="E59" s="9">
        <v>3312.78</v>
      </c>
      <c r="F59" s="11">
        <v>2094.6</v>
      </c>
      <c r="G59" s="27">
        <v>123</v>
      </c>
      <c r="H59" s="13">
        <v>2061031.63</v>
      </c>
      <c r="I59" s="13"/>
      <c r="J59" s="13"/>
      <c r="K59" s="13"/>
      <c r="L59" s="9">
        <v>2061031.63</v>
      </c>
      <c r="M59" s="32">
        <v>1955064.88</v>
      </c>
      <c r="N59" s="89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210">
        <v>105966.75</v>
      </c>
      <c r="AB59" s="21" t="s">
        <v>211</v>
      </c>
      <c r="AC59" s="189"/>
      <c r="AD59" s="189"/>
      <c r="AE59" s="189"/>
      <c r="AF59" s="62">
        <f>MAX(AF$24:AF58)+1</f>
        <v>30</v>
      </c>
      <c r="AG59" s="62" t="s">
        <v>151</v>
      </c>
      <c r="AH59" s="62" t="str">
        <f t="shared" si="4"/>
        <v>30.</v>
      </c>
      <c r="AJ59" s="62"/>
      <c r="AM59" s="103"/>
    </row>
    <row r="60" spans="1:39" ht="22.5" customHeight="1" x14ac:dyDescent="0.25">
      <c r="A60" s="84" t="str">
        <f t="shared" ref="A60:A89" si="15">AH60</f>
        <v>31.</v>
      </c>
      <c r="B60" s="84">
        <v>564</v>
      </c>
      <c r="C60" s="155" t="s">
        <v>234</v>
      </c>
      <c r="D60" s="9">
        <v>350.31</v>
      </c>
      <c r="E60" s="9">
        <v>218.2</v>
      </c>
      <c r="F60" s="9">
        <v>218.2</v>
      </c>
      <c r="G60" s="26">
        <v>17</v>
      </c>
      <c r="H60" s="9">
        <f t="shared" ref="H60:H89" si="16">M60+O60+Q60+S60+U60+W60+Z60+AA60</f>
        <v>545044.80000000005</v>
      </c>
      <c r="I60" s="9"/>
      <c r="J60" s="9"/>
      <c r="K60" s="9"/>
      <c r="L60" s="9">
        <f t="shared" ref="L60:L89" si="17">H60</f>
        <v>545044.80000000005</v>
      </c>
      <c r="M60" s="9"/>
      <c r="N60" s="26"/>
      <c r="O60" s="9"/>
      <c r="P60" s="9"/>
      <c r="Q60" s="9"/>
      <c r="R60" s="9"/>
      <c r="S60" s="9"/>
      <c r="T60" s="9">
        <v>460</v>
      </c>
      <c r="U60" s="9">
        <f>T60*1184.88</f>
        <v>545044.80000000005</v>
      </c>
      <c r="V60" s="9"/>
      <c r="W60" s="9"/>
      <c r="X60" s="9"/>
      <c r="Y60" s="9"/>
      <c r="Z60" s="9"/>
      <c r="AA60" s="66"/>
      <c r="AB60" s="20" t="s">
        <v>211</v>
      </c>
      <c r="AC60" s="190"/>
      <c r="AD60" s="190"/>
      <c r="AE60" s="190"/>
      <c r="AF60" s="62">
        <f>MAX(AF$24:AF59)+1</f>
        <v>31</v>
      </c>
      <c r="AG60" s="62" t="s">
        <v>151</v>
      </c>
      <c r="AH60" s="62" t="str">
        <f t="shared" si="4"/>
        <v>31.</v>
      </c>
      <c r="AJ60" s="62"/>
      <c r="AM60" s="103"/>
    </row>
    <row r="61" spans="1:39" ht="22.5" customHeight="1" x14ac:dyDescent="0.25">
      <c r="A61" s="84" t="str">
        <f t="shared" si="15"/>
        <v>32.</v>
      </c>
      <c r="B61" s="84">
        <v>197</v>
      </c>
      <c r="C61" s="155" t="s">
        <v>1521</v>
      </c>
      <c r="D61" s="9">
        <v>1479.3</v>
      </c>
      <c r="E61" s="9">
        <v>965</v>
      </c>
      <c r="F61" s="9">
        <v>965</v>
      </c>
      <c r="G61" s="26">
        <v>57</v>
      </c>
      <c r="H61" s="9">
        <f t="shared" si="16"/>
        <v>3317299.4299999997</v>
      </c>
      <c r="I61" s="9"/>
      <c r="J61" s="9"/>
      <c r="K61" s="9"/>
      <c r="L61" s="9">
        <f t="shared" si="17"/>
        <v>3317299.4299999997</v>
      </c>
      <c r="M61" s="13">
        <v>1288790.3999999999</v>
      </c>
      <c r="N61" s="26"/>
      <c r="O61" s="9"/>
      <c r="P61" s="9">
        <v>529</v>
      </c>
      <c r="Q61" s="9">
        <f>P61*3670</f>
        <v>1941430</v>
      </c>
      <c r="R61" s="9"/>
      <c r="S61" s="9"/>
      <c r="T61" s="9"/>
      <c r="U61" s="9"/>
      <c r="V61" s="9"/>
      <c r="W61" s="9"/>
      <c r="X61" s="9"/>
      <c r="Y61" s="9"/>
      <c r="Z61" s="9"/>
      <c r="AA61" s="66">
        <v>87079.03</v>
      </c>
      <c r="AB61" s="20" t="s">
        <v>211</v>
      </c>
      <c r="AC61" s="190"/>
      <c r="AD61" s="190"/>
      <c r="AE61" s="190"/>
      <c r="AF61" s="62">
        <f>MAX(AF$24:AF60)+1</f>
        <v>32</v>
      </c>
      <c r="AG61" s="62" t="s">
        <v>151</v>
      </c>
      <c r="AH61" s="62" t="str">
        <f t="shared" si="4"/>
        <v>32.</v>
      </c>
      <c r="AJ61" s="62"/>
      <c r="AM61" s="103"/>
    </row>
    <row r="62" spans="1:39" ht="22.5" customHeight="1" x14ac:dyDescent="0.25">
      <c r="A62" s="84" t="str">
        <f t="shared" si="15"/>
        <v>33.</v>
      </c>
      <c r="B62" s="84">
        <v>372</v>
      </c>
      <c r="C62" s="155" t="s">
        <v>994</v>
      </c>
      <c r="D62" s="9">
        <v>867.1</v>
      </c>
      <c r="E62" s="9">
        <v>782.84</v>
      </c>
      <c r="F62" s="9">
        <v>782.84</v>
      </c>
      <c r="G62" s="26">
        <v>31</v>
      </c>
      <c r="H62" s="9">
        <f t="shared" si="16"/>
        <v>1361778.3539999998</v>
      </c>
      <c r="I62" s="9"/>
      <c r="J62" s="9"/>
      <c r="K62" s="9"/>
      <c r="L62" s="9">
        <f t="shared" si="17"/>
        <v>1361778.3539999998</v>
      </c>
      <c r="M62" s="9"/>
      <c r="N62" s="26"/>
      <c r="O62" s="9"/>
      <c r="P62" s="9">
        <v>737.3</v>
      </c>
      <c r="Q62" s="9">
        <f>P62*1846.98</f>
        <v>1361778.3539999998</v>
      </c>
      <c r="R62" s="9"/>
      <c r="S62" s="9"/>
      <c r="T62" s="9"/>
      <c r="U62" s="9"/>
      <c r="V62" s="9"/>
      <c r="W62" s="9"/>
      <c r="X62" s="9"/>
      <c r="Y62" s="9"/>
      <c r="Z62" s="9"/>
      <c r="AA62" s="66"/>
      <c r="AB62" s="20" t="s">
        <v>211</v>
      </c>
      <c r="AC62" s="190"/>
      <c r="AD62" s="190"/>
      <c r="AE62" s="190"/>
      <c r="AF62" s="62">
        <f>MAX(AF$24:AF61)+1</f>
        <v>33</v>
      </c>
      <c r="AG62" s="62" t="s">
        <v>151</v>
      </c>
      <c r="AH62" s="62" t="str">
        <f t="shared" si="4"/>
        <v>33.</v>
      </c>
      <c r="AJ62" s="62"/>
      <c r="AM62" s="103"/>
    </row>
    <row r="63" spans="1:39" ht="22.5" customHeight="1" x14ac:dyDescent="0.25">
      <c r="A63" s="84" t="str">
        <f t="shared" si="15"/>
        <v>34.</v>
      </c>
      <c r="B63" s="84">
        <v>198</v>
      </c>
      <c r="C63" s="157" t="s">
        <v>1522</v>
      </c>
      <c r="D63" s="13">
        <v>7199.82</v>
      </c>
      <c r="E63" s="13">
        <v>4322.82</v>
      </c>
      <c r="F63" s="13">
        <v>4322.82</v>
      </c>
      <c r="G63" s="27">
        <v>189</v>
      </c>
      <c r="H63" s="13">
        <f t="shared" si="16"/>
        <v>4437030</v>
      </c>
      <c r="I63" s="13"/>
      <c r="J63" s="13"/>
      <c r="K63" s="13"/>
      <c r="L63" s="9">
        <f t="shared" si="17"/>
        <v>4437030</v>
      </c>
      <c r="M63" s="13"/>
      <c r="N63" s="89"/>
      <c r="O63" s="13"/>
      <c r="P63" s="13">
        <v>1209</v>
      </c>
      <c r="Q63" s="13">
        <f>P63*3670</f>
        <v>4437030</v>
      </c>
      <c r="R63" s="13"/>
      <c r="S63" s="13"/>
      <c r="T63" s="13"/>
      <c r="U63" s="13"/>
      <c r="V63" s="13"/>
      <c r="W63" s="13"/>
      <c r="X63" s="13"/>
      <c r="Y63" s="13"/>
      <c r="Z63" s="13"/>
      <c r="AA63" s="210"/>
      <c r="AB63" s="20" t="s">
        <v>211</v>
      </c>
      <c r="AC63" s="189"/>
      <c r="AD63" s="189"/>
      <c r="AE63" s="189"/>
      <c r="AF63" s="62">
        <f>MAX(AF$24:AF62)+1</f>
        <v>34</v>
      </c>
      <c r="AG63" s="62" t="s">
        <v>151</v>
      </c>
      <c r="AH63" s="62" t="str">
        <f t="shared" si="4"/>
        <v>34.</v>
      </c>
      <c r="AJ63" s="62"/>
      <c r="AM63" s="103"/>
    </row>
    <row r="64" spans="1:39" ht="22.5" customHeight="1" x14ac:dyDescent="0.25">
      <c r="A64" s="84" t="str">
        <f t="shared" si="15"/>
        <v>35.</v>
      </c>
      <c r="B64" s="84">
        <v>239</v>
      </c>
      <c r="C64" s="155" t="s">
        <v>257</v>
      </c>
      <c r="D64" s="14">
        <v>389.2</v>
      </c>
      <c r="E64" s="14">
        <v>359.8</v>
      </c>
      <c r="F64" s="14">
        <v>359.8</v>
      </c>
      <c r="G64" s="28">
        <v>21</v>
      </c>
      <c r="H64" s="9">
        <f t="shared" si="16"/>
        <v>1110175</v>
      </c>
      <c r="I64" s="9"/>
      <c r="J64" s="9"/>
      <c r="K64" s="9"/>
      <c r="L64" s="9">
        <f t="shared" si="17"/>
        <v>1110175</v>
      </c>
      <c r="M64" s="9"/>
      <c r="N64" s="26"/>
      <c r="O64" s="9"/>
      <c r="P64" s="9">
        <v>302.5</v>
      </c>
      <c r="Q64" s="9">
        <f>P64*3670</f>
        <v>1110175</v>
      </c>
      <c r="R64" s="9"/>
      <c r="S64" s="9"/>
      <c r="T64" s="9"/>
      <c r="U64" s="9"/>
      <c r="V64" s="9"/>
      <c r="W64" s="9"/>
      <c r="X64" s="9"/>
      <c r="Y64" s="9"/>
      <c r="Z64" s="9"/>
      <c r="AA64" s="66"/>
      <c r="AB64" s="20" t="s">
        <v>211</v>
      </c>
      <c r="AC64" s="190"/>
      <c r="AD64" s="190"/>
      <c r="AE64" s="190"/>
      <c r="AF64" s="62">
        <f>MAX(AF$24:AF63)+1</f>
        <v>35</v>
      </c>
      <c r="AG64" s="62" t="s">
        <v>151</v>
      </c>
      <c r="AH64" s="62" t="str">
        <f t="shared" si="4"/>
        <v>35.</v>
      </c>
      <c r="AJ64" s="62"/>
      <c r="AM64" s="103"/>
    </row>
    <row r="65" spans="1:39" ht="22.5" customHeight="1" x14ac:dyDescent="0.25">
      <c r="A65" s="84" t="str">
        <f t="shared" si="15"/>
        <v>36.</v>
      </c>
      <c r="B65" s="84">
        <v>195</v>
      </c>
      <c r="C65" s="158" t="s">
        <v>34</v>
      </c>
      <c r="D65" s="11">
        <v>1894.4</v>
      </c>
      <c r="E65" s="11">
        <v>1183.4000000000001</v>
      </c>
      <c r="F65" s="11">
        <v>1183.4000000000001</v>
      </c>
      <c r="G65" s="27">
        <v>65</v>
      </c>
      <c r="H65" s="13">
        <f t="shared" si="16"/>
        <v>2036808.7200000002</v>
      </c>
      <c r="I65" s="13"/>
      <c r="J65" s="13"/>
      <c r="K65" s="13"/>
      <c r="L65" s="9">
        <f t="shared" si="17"/>
        <v>2036808.7200000002</v>
      </c>
      <c r="M65" s="13"/>
      <c r="N65" s="89"/>
      <c r="O65" s="13"/>
      <c r="P65" s="13"/>
      <c r="Q65" s="13"/>
      <c r="R65" s="13"/>
      <c r="S65" s="13"/>
      <c r="T65" s="13">
        <v>1719</v>
      </c>
      <c r="U65" s="13">
        <f>T65*1184.88</f>
        <v>2036808.7200000002</v>
      </c>
      <c r="V65" s="13"/>
      <c r="W65" s="13"/>
      <c r="X65" s="13"/>
      <c r="Y65" s="13"/>
      <c r="Z65" s="13"/>
      <c r="AA65" s="210"/>
      <c r="AB65" s="20" t="s">
        <v>211</v>
      </c>
      <c r="AC65" s="189"/>
      <c r="AD65" s="189"/>
      <c r="AE65" s="189"/>
      <c r="AF65" s="62">
        <f>MAX(AF$24:AF64)+1</f>
        <v>36</v>
      </c>
      <c r="AG65" s="62" t="s">
        <v>151</v>
      </c>
      <c r="AH65" s="62" t="str">
        <f t="shared" si="4"/>
        <v>36.</v>
      </c>
      <c r="AJ65" s="78"/>
      <c r="AM65" s="103"/>
    </row>
    <row r="66" spans="1:39" ht="22.5" customHeight="1" x14ac:dyDescent="0.25">
      <c r="A66" s="84" t="str">
        <f t="shared" si="15"/>
        <v>37.</v>
      </c>
      <c r="B66" s="84">
        <v>702</v>
      </c>
      <c r="C66" s="155" t="s">
        <v>57</v>
      </c>
      <c r="D66" s="14">
        <v>249.7</v>
      </c>
      <c r="E66" s="14">
        <v>163.86</v>
      </c>
      <c r="F66" s="14">
        <v>163.86</v>
      </c>
      <c r="G66" s="28">
        <v>18</v>
      </c>
      <c r="H66" s="9">
        <f t="shared" si="16"/>
        <v>49359.4</v>
      </c>
      <c r="I66" s="9"/>
      <c r="J66" s="9"/>
      <c r="K66" s="9"/>
      <c r="L66" s="9">
        <f t="shared" si="17"/>
        <v>49359.4</v>
      </c>
      <c r="M66" s="9">
        <f>23.5*2100.4</f>
        <v>49359.4</v>
      </c>
      <c r="N66" s="26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66"/>
      <c r="AB66" s="20" t="s">
        <v>211</v>
      </c>
      <c r="AC66" s="190"/>
      <c r="AD66" s="190"/>
      <c r="AE66" s="190"/>
      <c r="AF66" s="62">
        <f>MAX(AF$24:AF65)+1</f>
        <v>37</v>
      </c>
      <c r="AG66" s="62" t="s">
        <v>151</v>
      </c>
      <c r="AH66" s="62" t="str">
        <f t="shared" si="4"/>
        <v>37.</v>
      </c>
      <c r="AJ66" s="62"/>
      <c r="AM66" s="103"/>
    </row>
    <row r="67" spans="1:39" ht="22.5" customHeight="1" x14ac:dyDescent="0.25">
      <c r="A67" s="84" t="str">
        <f t="shared" si="15"/>
        <v>38.</v>
      </c>
      <c r="B67" s="84">
        <v>383</v>
      </c>
      <c r="C67" s="158" t="s">
        <v>280</v>
      </c>
      <c r="D67" s="11">
        <v>3977.99</v>
      </c>
      <c r="E67" s="11">
        <v>2535.4899999999998</v>
      </c>
      <c r="F67" s="11">
        <v>2388.59</v>
      </c>
      <c r="G67" s="27">
        <v>100</v>
      </c>
      <c r="H67" s="13">
        <f t="shared" si="16"/>
        <v>3350710</v>
      </c>
      <c r="I67" s="13"/>
      <c r="J67" s="13"/>
      <c r="K67" s="13"/>
      <c r="L67" s="9">
        <f t="shared" si="17"/>
        <v>3350710</v>
      </c>
      <c r="M67" s="13"/>
      <c r="N67" s="89"/>
      <c r="O67" s="13"/>
      <c r="P67" s="13">
        <v>913</v>
      </c>
      <c r="Q67" s="13">
        <f>P67*3670</f>
        <v>3350710</v>
      </c>
      <c r="R67" s="13"/>
      <c r="S67" s="13"/>
      <c r="T67" s="13"/>
      <c r="U67" s="13"/>
      <c r="V67" s="13"/>
      <c r="W67" s="13"/>
      <c r="X67" s="13"/>
      <c r="Y67" s="13"/>
      <c r="Z67" s="13"/>
      <c r="AA67" s="210"/>
      <c r="AB67" s="20" t="s">
        <v>211</v>
      </c>
      <c r="AC67" s="189"/>
      <c r="AD67" s="189"/>
      <c r="AE67" s="189"/>
      <c r="AF67" s="62">
        <f>MAX(AF$24:AF66)+1</f>
        <v>38</v>
      </c>
      <c r="AG67" s="62" t="s">
        <v>151</v>
      </c>
      <c r="AH67" s="62" t="str">
        <f t="shared" si="4"/>
        <v>38.</v>
      </c>
      <c r="AJ67" s="78"/>
      <c r="AM67" s="103"/>
    </row>
    <row r="68" spans="1:39" ht="22.5" customHeight="1" x14ac:dyDescent="0.25">
      <c r="A68" s="84" t="str">
        <f t="shared" si="15"/>
        <v>39.</v>
      </c>
      <c r="B68" s="84">
        <v>5470</v>
      </c>
      <c r="C68" s="158" t="s">
        <v>341</v>
      </c>
      <c r="D68" s="11">
        <v>786.2</v>
      </c>
      <c r="E68" s="11">
        <v>548.6</v>
      </c>
      <c r="F68" s="11">
        <v>548.6</v>
      </c>
      <c r="G68" s="27">
        <v>32</v>
      </c>
      <c r="H68" s="13">
        <f t="shared" si="16"/>
        <v>879300</v>
      </c>
      <c r="I68" s="13"/>
      <c r="J68" s="13"/>
      <c r="K68" s="13"/>
      <c r="L68" s="9">
        <f t="shared" si="17"/>
        <v>879300</v>
      </c>
      <c r="M68" s="13">
        <v>879300</v>
      </c>
      <c r="N68" s="89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9"/>
      <c r="AA68" s="210"/>
      <c r="AB68" s="20" t="s">
        <v>211</v>
      </c>
      <c r="AC68" s="189"/>
      <c r="AD68" s="189"/>
      <c r="AE68" s="189"/>
      <c r="AF68" s="62">
        <f>MAX(AF$24:AF67)+1</f>
        <v>39</v>
      </c>
      <c r="AG68" s="62" t="s">
        <v>151</v>
      </c>
      <c r="AH68" s="62" t="str">
        <f t="shared" si="4"/>
        <v>39.</v>
      </c>
      <c r="AJ68" s="78"/>
      <c r="AM68" s="103"/>
    </row>
    <row r="69" spans="1:39" ht="22.5" customHeight="1" x14ac:dyDescent="0.25">
      <c r="A69" s="84" t="str">
        <f t="shared" si="15"/>
        <v>40.</v>
      </c>
      <c r="B69" s="84">
        <v>506</v>
      </c>
      <c r="C69" s="155" t="s">
        <v>224</v>
      </c>
      <c r="D69" s="9">
        <v>416.3</v>
      </c>
      <c r="E69" s="9">
        <v>383.8</v>
      </c>
      <c r="F69" s="9">
        <v>274.5</v>
      </c>
      <c r="G69" s="26">
        <v>6</v>
      </c>
      <c r="H69" s="9">
        <f t="shared" si="16"/>
        <v>32254.500000000004</v>
      </c>
      <c r="I69" s="9"/>
      <c r="J69" s="9"/>
      <c r="K69" s="9"/>
      <c r="L69" s="9">
        <f t="shared" si="17"/>
        <v>32254.500000000004</v>
      </c>
      <c r="M69" s="9">
        <f>30*1075.15</f>
        <v>32254.500000000004</v>
      </c>
      <c r="N69" s="26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66"/>
      <c r="AB69" s="20" t="s">
        <v>211</v>
      </c>
      <c r="AC69" s="190"/>
      <c r="AD69" s="190"/>
      <c r="AE69" s="190"/>
      <c r="AF69" s="62">
        <f>MAX(AF$24:AF68)+1</f>
        <v>40</v>
      </c>
      <c r="AG69" s="62" t="s">
        <v>151</v>
      </c>
      <c r="AH69" s="62" t="str">
        <f t="shared" si="4"/>
        <v>40.</v>
      </c>
      <c r="AJ69" s="62"/>
      <c r="AM69" s="103"/>
    </row>
    <row r="70" spans="1:39" ht="22.5" customHeight="1" x14ac:dyDescent="0.25">
      <c r="A70" s="84" t="str">
        <f t="shared" si="15"/>
        <v>41.</v>
      </c>
      <c r="B70" s="84">
        <v>524</v>
      </c>
      <c r="C70" s="158" t="s">
        <v>322</v>
      </c>
      <c r="D70" s="13">
        <v>573.9</v>
      </c>
      <c r="E70" s="13">
        <v>313.60000000000002</v>
      </c>
      <c r="F70" s="13">
        <v>313.60000000000002</v>
      </c>
      <c r="G70" s="27">
        <v>15</v>
      </c>
      <c r="H70" s="13">
        <f t="shared" si="16"/>
        <v>1001910</v>
      </c>
      <c r="I70" s="13"/>
      <c r="J70" s="13"/>
      <c r="K70" s="13"/>
      <c r="L70" s="9">
        <f t="shared" si="17"/>
        <v>1001910</v>
      </c>
      <c r="M70" s="13"/>
      <c r="N70" s="89"/>
      <c r="O70" s="13"/>
      <c r="P70" s="13">
        <v>273</v>
      </c>
      <c r="Q70" s="13">
        <f>P70*3670</f>
        <v>1001910</v>
      </c>
      <c r="R70" s="13"/>
      <c r="S70" s="13"/>
      <c r="T70" s="13"/>
      <c r="U70" s="13"/>
      <c r="V70" s="13"/>
      <c r="W70" s="13"/>
      <c r="X70" s="13"/>
      <c r="Y70" s="13"/>
      <c r="Z70" s="13"/>
      <c r="AA70" s="210"/>
      <c r="AB70" s="20" t="s">
        <v>211</v>
      </c>
      <c r="AC70" s="189"/>
      <c r="AD70" s="189"/>
      <c r="AE70" s="189"/>
      <c r="AF70" s="62">
        <f>MAX(AF$24:AF69)+1</f>
        <v>41</v>
      </c>
      <c r="AG70" s="62" t="s">
        <v>151</v>
      </c>
      <c r="AH70" s="62" t="str">
        <f t="shared" si="4"/>
        <v>41.</v>
      </c>
      <c r="AJ70" s="62"/>
      <c r="AM70" s="103"/>
    </row>
    <row r="71" spans="1:39" ht="22.5" customHeight="1" x14ac:dyDescent="0.25">
      <c r="A71" s="84" t="str">
        <f t="shared" si="15"/>
        <v>42.</v>
      </c>
      <c r="B71" s="84">
        <v>556</v>
      </c>
      <c r="C71" s="155" t="s">
        <v>49</v>
      </c>
      <c r="D71" s="9">
        <v>3154.43</v>
      </c>
      <c r="E71" s="9">
        <v>2113.9499999999998</v>
      </c>
      <c r="F71" s="9">
        <v>1722.23</v>
      </c>
      <c r="G71" s="26">
        <v>69</v>
      </c>
      <c r="H71" s="9">
        <f t="shared" si="16"/>
        <v>1188839.4099999999</v>
      </c>
      <c r="I71" s="9"/>
      <c r="J71" s="9"/>
      <c r="K71" s="9"/>
      <c r="L71" s="9">
        <f t="shared" si="17"/>
        <v>1188839.4099999999</v>
      </c>
      <c r="M71" s="9">
        <f>500*2162.4</f>
        <v>1081200</v>
      </c>
      <c r="N71" s="26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66">
        <v>107639.41</v>
      </c>
      <c r="AB71" s="20" t="s">
        <v>211</v>
      </c>
      <c r="AC71" s="190"/>
      <c r="AD71" s="190"/>
      <c r="AE71" s="190"/>
      <c r="AF71" s="62">
        <f>MAX(AF$24:AF70)+1</f>
        <v>42</v>
      </c>
      <c r="AG71" s="62" t="s">
        <v>151</v>
      </c>
      <c r="AH71" s="62" t="str">
        <f t="shared" si="4"/>
        <v>42.</v>
      </c>
      <c r="AJ71" s="62"/>
      <c r="AM71" s="103"/>
    </row>
    <row r="72" spans="1:39" ht="22.5" customHeight="1" x14ac:dyDescent="0.25">
      <c r="A72" s="84" t="str">
        <f t="shared" si="15"/>
        <v>43.</v>
      </c>
      <c r="B72" s="84">
        <v>469</v>
      </c>
      <c r="C72" s="155" t="s">
        <v>222</v>
      </c>
      <c r="D72" s="9">
        <v>2304.6</v>
      </c>
      <c r="E72" s="9">
        <v>1217.5999999999999</v>
      </c>
      <c r="F72" s="9">
        <v>1217.5999999999999</v>
      </c>
      <c r="G72" s="26">
        <v>62</v>
      </c>
      <c r="H72" s="9">
        <f t="shared" si="16"/>
        <v>2649740</v>
      </c>
      <c r="I72" s="9"/>
      <c r="J72" s="9"/>
      <c r="K72" s="9"/>
      <c r="L72" s="9">
        <f t="shared" si="17"/>
        <v>2649740</v>
      </c>
      <c r="M72" s="9"/>
      <c r="N72" s="26"/>
      <c r="O72" s="9"/>
      <c r="P72" s="9">
        <v>722</v>
      </c>
      <c r="Q72" s="9">
        <f>P72*3670</f>
        <v>2649740</v>
      </c>
      <c r="R72" s="9"/>
      <c r="S72" s="9"/>
      <c r="T72" s="9"/>
      <c r="U72" s="9"/>
      <c r="V72" s="9"/>
      <c r="W72" s="9"/>
      <c r="X72" s="9"/>
      <c r="Y72" s="9"/>
      <c r="Z72" s="9"/>
      <c r="AA72" s="66"/>
      <c r="AB72" s="20" t="s">
        <v>211</v>
      </c>
      <c r="AC72" s="190"/>
      <c r="AD72" s="190"/>
      <c r="AE72" s="190"/>
      <c r="AF72" s="62">
        <f>MAX(AF$24:AF71)+1</f>
        <v>43</v>
      </c>
      <c r="AG72" s="62" t="s">
        <v>151</v>
      </c>
      <c r="AH72" s="62" t="str">
        <f t="shared" si="4"/>
        <v>43.</v>
      </c>
      <c r="AJ72" s="62"/>
      <c r="AM72" s="103"/>
    </row>
    <row r="73" spans="1:39" ht="22.5" customHeight="1" x14ac:dyDescent="0.25">
      <c r="A73" s="84" t="str">
        <f t="shared" si="15"/>
        <v>44.</v>
      </c>
      <c r="B73" s="84">
        <v>692</v>
      </c>
      <c r="C73" s="158" t="s">
        <v>332</v>
      </c>
      <c r="D73" s="11">
        <v>4631.8</v>
      </c>
      <c r="E73" s="11">
        <v>1933.5</v>
      </c>
      <c r="F73" s="11">
        <v>1933.5</v>
      </c>
      <c r="G73" s="27">
        <v>160</v>
      </c>
      <c r="H73" s="13">
        <f t="shared" si="16"/>
        <v>1665975.96</v>
      </c>
      <c r="I73" s="13"/>
      <c r="J73" s="13"/>
      <c r="K73" s="13"/>
      <c r="L73" s="9">
        <f t="shared" si="17"/>
        <v>1665975.96</v>
      </c>
      <c r="M73" s="13"/>
      <c r="N73" s="89"/>
      <c r="O73" s="13"/>
      <c r="P73" s="13">
        <v>902</v>
      </c>
      <c r="Q73" s="13">
        <f>P73*1846.98</f>
        <v>1665975.96</v>
      </c>
      <c r="R73" s="13"/>
      <c r="S73" s="13"/>
      <c r="T73" s="13"/>
      <c r="U73" s="13"/>
      <c r="V73" s="13"/>
      <c r="W73" s="13"/>
      <c r="X73" s="13"/>
      <c r="Y73" s="13"/>
      <c r="Z73" s="13"/>
      <c r="AA73" s="210"/>
      <c r="AB73" s="20" t="s">
        <v>211</v>
      </c>
      <c r="AC73" s="189"/>
      <c r="AD73" s="189"/>
      <c r="AE73" s="189"/>
      <c r="AF73" s="62">
        <f>MAX(AF$24:AF72)+1</f>
        <v>44</v>
      </c>
      <c r="AG73" s="62" t="s">
        <v>151</v>
      </c>
      <c r="AH73" s="62" t="str">
        <f t="shared" si="4"/>
        <v>44.</v>
      </c>
      <c r="AJ73" s="62"/>
      <c r="AM73" s="103"/>
    </row>
    <row r="74" spans="1:39" ht="22.5" customHeight="1" x14ac:dyDescent="0.25">
      <c r="A74" s="84" t="str">
        <f t="shared" si="15"/>
        <v>45.</v>
      </c>
      <c r="B74" s="84">
        <v>694</v>
      </c>
      <c r="C74" s="155" t="s">
        <v>55</v>
      </c>
      <c r="D74" s="9">
        <v>563.67999999999995</v>
      </c>
      <c r="E74" s="9">
        <v>301.39999999999998</v>
      </c>
      <c r="F74" s="9">
        <v>301.39999999999998</v>
      </c>
      <c r="G74" s="26">
        <v>27</v>
      </c>
      <c r="H74" s="9">
        <f t="shared" si="16"/>
        <v>385086.00000000006</v>
      </c>
      <c r="I74" s="9"/>
      <c r="J74" s="9"/>
      <c r="K74" s="9"/>
      <c r="L74" s="9">
        <f t="shared" si="17"/>
        <v>385086.00000000006</v>
      </c>
      <c r="M74" s="9"/>
      <c r="N74" s="26"/>
      <c r="O74" s="9"/>
      <c r="P74" s="9"/>
      <c r="Q74" s="9"/>
      <c r="R74" s="9"/>
      <c r="S74" s="9"/>
      <c r="T74" s="9">
        <v>325</v>
      </c>
      <c r="U74" s="9">
        <f>T74*1184.88</f>
        <v>385086.00000000006</v>
      </c>
      <c r="V74" s="9"/>
      <c r="W74" s="9"/>
      <c r="X74" s="9"/>
      <c r="Y74" s="9"/>
      <c r="Z74" s="9"/>
      <c r="AA74" s="66"/>
      <c r="AB74" s="20" t="s">
        <v>211</v>
      </c>
      <c r="AC74" s="190"/>
      <c r="AD74" s="190"/>
      <c r="AE74" s="190"/>
      <c r="AF74" s="62">
        <f>MAX(AF$24:AF73)+1</f>
        <v>45</v>
      </c>
      <c r="AG74" s="62" t="s">
        <v>151</v>
      </c>
      <c r="AH74" s="62" t="str">
        <f t="shared" si="4"/>
        <v>45.</v>
      </c>
      <c r="AJ74" s="62"/>
      <c r="AM74" s="103"/>
    </row>
    <row r="75" spans="1:39" ht="22.5" customHeight="1" x14ac:dyDescent="0.25">
      <c r="A75" s="84" t="str">
        <f t="shared" si="15"/>
        <v>46.</v>
      </c>
      <c r="B75" s="84">
        <v>695</v>
      </c>
      <c r="C75" s="155" t="s">
        <v>56</v>
      </c>
      <c r="D75" s="14">
        <v>576.16999999999996</v>
      </c>
      <c r="E75" s="14">
        <v>319.23</v>
      </c>
      <c r="F75" s="14">
        <v>319.23</v>
      </c>
      <c r="G75" s="28">
        <v>17</v>
      </c>
      <c r="H75" s="9">
        <f t="shared" si="16"/>
        <v>1078980</v>
      </c>
      <c r="I75" s="9"/>
      <c r="J75" s="9"/>
      <c r="K75" s="9"/>
      <c r="L75" s="9">
        <f t="shared" si="17"/>
        <v>1078980</v>
      </c>
      <c r="M75" s="9"/>
      <c r="N75" s="26"/>
      <c r="O75" s="9"/>
      <c r="P75" s="9">
        <v>294</v>
      </c>
      <c r="Q75" s="9">
        <f>P75*3670</f>
        <v>1078980</v>
      </c>
      <c r="R75" s="9"/>
      <c r="S75" s="9"/>
      <c r="T75" s="9"/>
      <c r="U75" s="9"/>
      <c r="V75" s="9"/>
      <c r="W75" s="9"/>
      <c r="X75" s="9"/>
      <c r="Y75" s="9"/>
      <c r="Z75" s="9"/>
      <c r="AA75" s="66"/>
      <c r="AB75" s="20" t="s">
        <v>211</v>
      </c>
      <c r="AC75" s="190"/>
      <c r="AD75" s="190"/>
      <c r="AE75" s="190"/>
      <c r="AF75" s="62">
        <f>MAX(AF$24:AF74)+1</f>
        <v>46</v>
      </c>
      <c r="AG75" s="62" t="s">
        <v>151</v>
      </c>
      <c r="AH75" s="62" t="str">
        <f t="shared" si="4"/>
        <v>46.</v>
      </c>
      <c r="AJ75" s="62"/>
      <c r="AM75" s="103"/>
    </row>
    <row r="76" spans="1:39" ht="22.5" customHeight="1" x14ac:dyDescent="0.25">
      <c r="A76" s="84" t="str">
        <f t="shared" si="15"/>
        <v>47.</v>
      </c>
      <c r="B76" s="84">
        <v>799</v>
      </c>
      <c r="C76" s="156" t="s">
        <v>357</v>
      </c>
      <c r="D76" s="11">
        <v>2899.4</v>
      </c>
      <c r="E76" s="11">
        <v>1460.2</v>
      </c>
      <c r="F76" s="11">
        <v>1460.2</v>
      </c>
      <c r="G76" s="27">
        <v>90</v>
      </c>
      <c r="H76" s="13">
        <f t="shared" si="16"/>
        <v>2407497.04</v>
      </c>
      <c r="I76" s="13"/>
      <c r="J76" s="13"/>
      <c r="K76" s="13"/>
      <c r="L76" s="9">
        <f t="shared" si="17"/>
        <v>2407497.04</v>
      </c>
      <c r="M76" s="13"/>
      <c r="N76" s="89"/>
      <c r="O76" s="13"/>
      <c r="P76" s="13">
        <v>1206</v>
      </c>
      <c r="Q76" s="13">
        <f>P76*1846.98</f>
        <v>2227457.88</v>
      </c>
      <c r="R76" s="13"/>
      <c r="S76" s="13"/>
      <c r="T76" s="13"/>
      <c r="U76" s="13"/>
      <c r="V76" s="13"/>
      <c r="W76" s="13"/>
      <c r="X76" s="13"/>
      <c r="Y76" s="13"/>
      <c r="Z76" s="13"/>
      <c r="AA76" s="210">
        <v>180039.16</v>
      </c>
      <c r="AB76" s="20" t="s">
        <v>211</v>
      </c>
      <c r="AC76" s="189"/>
      <c r="AD76" s="189"/>
      <c r="AE76" s="189"/>
      <c r="AF76" s="62">
        <f>MAX(AF$24:AF75)+1</f>
        <v>47</v>
      </c>
      <c r="AG76" s="62" t="s">
        <v>151</v>
      </c>
      <c r="AH76" s="62" t="str">
        <f t="shared" si="4"/>
        <v>47.</v>
      </c>
      <c r="AJ76" s="62"/>
      <c r="AM76" s="103"/>
    </row>
    <row r="77" spans="1:39" ht="22.5" customHeight="1" x14ac:dyDescent="0.25">
      <c r="A77" s="84" t="str">
        <f t="shared" si="15"/>
        <v>48.</v>
      </c>
      <c r="B77" s="84">
        <v>5489</v>
      </c>
      <c r="C77" s="158" t="s">
        <v>304</v>
      </c>
      <c r="D77" s="11">
        <v>552.9</v>
      </c>
      <c r="E77" s="11">
        <v>293.39999999999998</v>
      </c>
      <c r="F77" s="11">
        <v>293.39999999999998</v>
      </c>
      <c r="G77" s="27">
        <v>25</v>
      </c>
      <c r="H77" s="13">
        <f t="shared" si="16"/>
        <v>954200</v>
      </c>
      <c r="I77" s="13"/>
      <c r="J77" s="13"/>
      <c r="K77" s="13"/>
      <c r="L77" s="9">
        <f t="shared" si="17"/>
        <v>954200</v>
      </c>
      <c r="M77" s="13"/>
      <c r="N77" s="89"/>
      <c r="O77" s="13"/>
      <c r="P77" s="13">
        <v>260</v>
      </c>
      <c r="Q77" s="11">
        <f>P77*3670</f>
        <v>954200</v>
      </c>
      <c r="R77" s="13"/>
      <c r="S77" s="13"/>
      <c r="T77" s="13"/>
      <c r="U77" s="13"/>
      <c r="V77" s="13"/>
      <c r="W77" s="13"/>
      <c r="X77" s="13"/>
      <c r="Y77" s="13"/>
      <c r="Z77" s="13"/>
      <c r="AA77" s="210"/>
      <c r="AB77" s="20" t="s">
        <v>211</v>
      </c>
      <c r="AC77" s="189"/>
      <c r="AD77" s="189"/>
      <c r="AE77" s="189"/>
      <c r="AF77" s="62">
        <f>MAX(AF$24:AF76)+1</f>
        <v>48</v>
      </c>
      <c r="AG77" s="62" t="s">
        <v>151</v>
      </c>
      <c r="AH77" s="62" t="str">
        <f t="shared" si="4"/>
        <v>48.</v>
      </c>
      <c r="AJ77" s="78"/>
      <c r="AM77" s="103"/>
    </row>
    <row r="78" spans="1:39" ht="22.5" customHeight="1" x14ac:dyDescent="0.25">
      <c r="A78" s="84" t="str">
        <f t="shared" si="15"/>
        <v>49.</v>
      </c>
      <c r="B78" s="84">
        <v>5490</v>
      </c>
      <c r="C78" s="155" t="s">
        <v>253</v>
      </c>
      <c r="D78" s="14">
        <v>553.6</v>
      </c>
      <c r="E78" s="14">
        <v>289.5</v>
      </c>
      <c r="F78" s="14">
        <v>289.5</v>
      </c>
      <c r="G78" s="28">
        <v>11</v>
      </c>
      <c r="H78" s="9">
        <f t="shared" si="16"/>
        <v>954200</v>
      </c>
      <c r="I78" s="9"/>
      <c r="J78" s="9"/>
      <c r="K78" s="9"/>
      <c r="L78" s="9">
        <f t="shared" si="17"/>
        <v>954200</v>
      </c>
      <c r="M78" s="9"/>
      <c r="N78" s="26"/>
      <c r="O78" s="9"/>
      <c r="P78" s="9">
        <v>260</v>
      </c>
      <c r="Q78" s="11">
        <f>P78*3670</f>
        <v>954200</v>
      </c>
      <c r="R78" s="9"/>
      <c r="S78" s="9"/>
      <c r="T78" s="9"/>
      <c r="U78" s="9"/>
      <c r="V78" s="9"/>
      <c r="W78" s="9"/>
      <c r="X78" s="9"/>
      <c r="Y78" s="9"/>
      <c r="Z78" s="9"/>
      <c r="AA78" s="66"/>
      <c r="AB78" s="20" t="s">
        <v>211</v>
      </c>
      <c r="AC78" s="190"/>
      <c r="AD78" s="190"/>
      <c r="AE78" s="190"/>
      <c r="AF78" s="62">
        <f>MAX(AF$24:AF77)+1</f>
        <v>49</v>
      </c>
      <c r="AG78" s="62" t="s">
        <v>151</v>
      </c>
      <c r="AH78" s="62" t="str">
        <f t="shared" si="4"/>
        <v>49.</v>
      </c>
      <c r="AJ78" s="62"/>
      <c r="AM78" s="103"/>
    </row>
    <row r="79" spans="1:39" ht="22.5" customHeight="1" x14ac:dyDescent="0.25">
      <c r="A79" s="84" t="str">
        <f t="shared" si="15"/>
        <v>50.</v>
      </c>
      <c r="B79" s="84">
        <v>620</v>
      </c>
      <c r="C79" s="158" t="s">
        <v>288</v>
      </c>
      <c r="D79" s="11">
        <v>3100.5</v>
      </c>
      <c r="E79" s="11">
        <v>1807.2</v>
      </c>
      <c r="F79" s="11">
        <v>1807.2</v>
      </c>
      <c r="G79" s="27">
        <v>109</v>
      </c>
      <c r="H79" s="13">
        <f t="shared" si="16"/>
        <v>1752784.02</v>
      </c>
      <c r="I79" s="13"/>
      <c r="J79" s="13"/>
      <c r="K79" s="13"/>
      <c r="L79" s="9">
        <f t="shared" si="17"/>
        <v>1752784.02</v>
      </c>
      <c r="M79" s="13"/>
      <c r="N79" s="89"/>
      <c r="O79" s="13"/>
      <c r="P79" s="13">
        <v>949</v>
      </c>
      <c r="Q79" s="13">
        <f>P79*1846.98</f>
        <v>1752784.02</v>
      </c>
      <c r="R79" s="13"/>
      <c r="S79" s="13"/>
      <c r="T79" s="13"/>
      <c r="U79" s="13"/>
      <c r="V79" s="13"/>
      <c r="W79" s="13"/>
      <c r="X79" s="13"/>
      <c r="Y79" s="13"/>
      <c r="Z79" s="13"/>
      <c r="AA79" s="210"/>
      <c r="AB79" s="20" t="s">
        <v>211</v>
      </c>
      <c r="AC79" s="189"/>
      <c r="AD79" s="189"/>
      <c r="AE79" s="189"/>
      <c r="AF79" s="62">
        <f>MAX(AF$24:AF78)+1</f>
        <v>50</v>
      </c>
      <c r="AG79" s="62" t="s">
        <v>151</v>
      </c>
      <c r="AH79" s="62" t="str">
        <f t="shared" si="4"/>
        <v>50.</v>
      </c>
      <c r="AJ79" s="78"/>
      <c r="AM79" s="103"/>
    </row>
    <row r="80" spans="1:39" ht="22.5" customHeight="1" x14ac:dyDescent="0.25">
      <c r="A80" s="84" t="str">
        <f t="shared" si="15"/>
        <v>51.</v>
      </c>
      <c r="B80" s="84">
        <v>120</v>
      </c>
      <c r="C80" s="158" t="s">
        <v>347</v>
      </c>
      <c r="D80" s="11">
        <v>1741.9</v>
      </c>
      <c r="E80" s="11">
        <v>1116.0999999999999</v>
      </c>
      <c r="F80" s="11">
        <v>1116.0999999999999</v>
      </c>
      <c r="G80" s="27">
        <v>62</v>
      </c>
      <c r="H80" s="13">
        <f t="shared" si="16"/>
        <v>1098953.1000000001</v>
      </c>
      <c r="I80" s="13"/>
      <c r="J80" s="13"/>
      <c r="K80" s="13"/>
      <c r="L80" s="9">
        <f t="shared" si="17"/>
        <v>1098953.1000000001</v>
      </c>
      <c r="M80" s="13"/>
      <c r="N80" s="89"/>
      <c r="O80" s="13"/>
      <c r="P80" s="13">
        <v>595</v>
      </c>
      <c r="Q80" s="13">
        <f>P80*1846.98</f>
        <v>1098953.1000000001</v>
      </c>
      <c r="R80" s="13"/>
      <c r="S80" s="13"/>
      <c r="T80" s="13"/>
      <c r="U80" s="13"/>
      <c r="V80" s="13"/>
      <c r="W80" s="13"/>
      <c r="X80" s="13"/>
      <c r="Y80" s="13"/>
      <c r="Z80" s="13"/>
      <c r="AA80" s="210"/>
      <c r="AB80" s="20" t="s">
        <v>211</v>
      </c>
      <c r="AC80" s="189"/>
      <c r="AD80" s="189"/>
      <c r="AE80" s="189"/>
      <c r="AF80" s="62">
        <f>MAX(AF$24:AF79)+1</f>
        <v>51</v>
      </c>
      <c r="AG80" s="62" t="s">
        <v>151</v>
      </c>
      <c r="AH80" s="62" t="str">
        <f t="shared" si="4"/>
        <v>51.</v>
      </c>
      <c r="AJ80" s="62"/>
      <c r="AM80" s="103"/>
    </row>
    <row r="81" spans="1:39" ht="22.5" customHeight="1" x14ac:dyDescent="0.25">
      <c r="A81" s="84" t="str">
        <f t="shared" si="15"/>
        <v>52.</v>
      </c>
      <c r="B81" s="84">
        <v>862</v>
      </c>
      <c r="C81" s="155" t="s">
        <v>245</v>
      </c>
      <c r="D81" s="14">
        <v>5466</v>
      </c>
      <c r="E81" s="14">
        <v>4939.7</v>
      </c>
      <c r="F81" s="14">
        <v>2994</v>
      </c>
      <c r="G81" s="28">
        <v>47</v>
      </c>
      <c r="H81" s="9">
        <f t="shared" si="16"/>
        <v>2227088.4839999997</v>
      </c>
      <c r="I81" s="9"/>
      <c r="J81" s="9"/>
      <c r="K81" s="9"/>
      <c r="L81" s="9">
        <f t="shared" si="17"/>
        <v>2227088.4839999997</v>
      </c>
      <c r="M81" s="9"/>
      <c r="N81" s="26"/>
      <c r="O81" s="9"/>
      <c r="P81" s="9">
        <v>1205.8</v>
      </c>
      <c r="Q81" s="9">
        <f>P81*1846.98</f>
        <v>2227088.4839999997</v>
      </c>
      <c r="R81" s="9"/>
      <c r="S81" s="9"/>
      <c r="T81" s="9"/>
      <c r="U81" s="9"/>
      <c r="V81" s="9"/>
      <c r="W81" s="9"/>
      <c r="X81" s="9"/>
      <c r="Y81" s="9"/>
      <c r="Z81" s="9"/>
      <c r="AA81" s="66"/>
      <c r="AB81" s="20" t="s">
        <v>211</v>
      </c>
      <c r="AC81" s="189"/>
      <c r="AD81" s="189"/>
      <c r="AE81" s="189"/>
      <c r="AF81" s="62">
        <f>MAX(AF$24:AF80)+1</f>
        <v>52</v>
      </c>
      <c r="AG81" s="62" t="s">
        <v>151</v>
      </c>
      <c r="AH81" s="62" t="str">
        <f t="shared" si="4"/>
        <v>52.</v>
      </c>
      <c r="AJ81" s="62"/>
      <c r="AM81" s="103"/>
    </row>
    <row r="82" spans="1:39" ht="22.5" customHeight="1" x14ac:dyDescent="0.25">
      <c r="A82" s="84" t="str">
        <f t="shared" si="15"/>
        <v>53.</v>
      </c>
      <c r="B82" s="84">
        <v>866</v>
      </c>
      <c r="C82" s="157" t="s">
        <v>246</v>
      </c>
      <c r="D82" s="9">
        <v>720.1</v>
      </c>
      <c r="E82" s="9">
        <v>475.9</v>
      </c>
      <c r="F82" s="9">
        <v>475.9</v>
      </c>
      <c r="G82" s="26">
        <v>36</v>
      </c>
      <c r="H82" s="9">
        <f t="shared" si="16"/>
        <v>2198330</v>
      </c>
      <c r="I82" s="9"/>
      <c r="J82" s="9"/>
      <c r="K82" s="9"/>
      <c r="L82" s="9">
        <f t="shared" si="17"/>
        <v>2198330</v>
      </c>
      <c r="M82" s="13"/>
      <c r="N82" s="26"/>
      <c r="O82" s="9"/>
      <c r="P82" s="9">
        <v>599</v>
      </c>
      <c r="Q82" s="9">
        <f>P82*3670</f>
        <v>2198330</v>
      </c>
      <c r="R82" s="9"/>
      <c r="S82" s="9"/>
      <c r="T82" s="9"/>
      <c r="U82" s="9"/>
      <c r="V82" s="9"/>
      <c r="W82" s="9"/>
      <c r="X82" s="9"/>
      <c r="Y82" s="9"/>
      <c r="Z82" s="13"/>
      <c r="AA82" s="66"/>
      <c r="AB82" s="20" t="s">
        <v>211</v>
      </c>
      <c r="AC82" s="189"/>
      <c r="AD82" s="189"/>
      <c r="AE82" s="189"/>
      <c r="AF82" s="62">
        <f>MAX(AF$24:AF81)+1</f>
        <v>53</v>
      </c>
      <c r="AG82" s="62" t="s">
        <v>151</v>
      </c>
      <c r="AH82" s="62" t="str">
        <f t="shared" si="4"/>
        <v>53.</v>
      </c>
      <c r="AJ82" s="62"/>
      <c r="AM82" s="103"/>
    </row>
    <row r="83" spans="1:39" ht="22.5" customHeight="1" x14ac:dyDescent="0.25">
      <c r="A83" s="84" t="str">
        <f t="shared" si="15"/>
        <v>54.</v>
      </c>
      <c r="B83" s="84">
        <v>867</v>
      </c>
      <c r="C83" s="157" t="s">
        <v>247</v>
      </c>
      <c r="D83" s="9">
        <v>779.4</v>
      </c>
      <c r="E83" s="9">
        <v>470</v>
      </c>
      <c r="F83" s="9">
        <v>47</v>
      </c>
      <c r="G83" s="26">
        <v>30</v>
      </c>
      <c r="H83" s="9">
        <f t="shared" si="16"/>
        <v>2257050</v>
      </c>
      <c r="I83" s="9"/>
      <c r="J83" s="9"/>
      <c r="K83" s="9"/>
      <c r="L83" s="9">
        <f t="shared" si="17"/>
        <v>2257050</v>
      </c>
      <c r="M83" s="9"/>
      <c r="N83" s="26"/>
      <c r="O83" s="9"/>
      <c r="P83" s="9">
        <v>615</v>
      </c>
      <c r="Q83" s="9">
        <f>P83*3670</f>
        <v>2257050</v>
      </c>
      <c r="R83" s="9"/>
      <c r="S83" s="9"/>
      <c r="T83" s="9"/>
      <c r="U83" s="9"/>
      <c r="V83" s="9"/>
      <c r="W83" s="9"/>
      <c r="X83" s="9"/>
      <c r="Y83" s="9"/>
      <c r="Z83" s="9"/>
      <c r="AA83" s="66"/>
      <c r="AB83" s="20" t="s">
        <v>211</v>
      </c>
      <c r="AC83" s="189"/>
      <c r="AD83" s="189"/>
      <c r="AE83" s="189"/>
      <c r="AF83" s="62">
        <f>MAX(AF$24:AF82)+1</f>
        <v>54</v>
      </c>
      <c r="AG83" s="62" t="s">
        <v>151</v>
      </c>
      <c r="AH83" s="62" t="str">
        <f t="shared" si="4"/>
        <v>54.</v>
      </c>
      <c r="AJ83" s="62"/>
      <c r="AM83" s="103"/>
    </row>
    <row r="84" spans="1:39" ht="22.5" customHeight="1" x14ac:dyDescent="0.25">
      <c r="A84" s="84" t="str">
        <f t="shared" si="15"/>
        <v>55.</v>
      </c>
      <c r="B84" s="84">
        <v>619</v>
      </c>
      <c r="C84" s="157" t="s">
        <v>327</v>
      </c>
      <c r="D84" s="13">
        <v>3830.3</v>
      </c>
      <c r="E84" s="13">
        <v>3127.22</v>
      </c>
      <c r="F84" s="13">
        <v>2505.1999999999998</v>
      </c>
      <c r="G84" s="27">
        <v>135</v>
      </c>
      <c r="H84" s="13">
        <f t="shared" si="16"/>
        <v>2088934.3800000001</v>
      </c>
      <c r="I84" s="13"/>
      <c r="J84" s="13"/>
      <c r="K84" s="13"/>
      <c r="L84" s="9">
        <f t="shared" si="17"/>
        <v>2088934.3800000001</v>
      </c>
      <c r="M84" s="13"/>
      <c r="N84" s="89"/>
      <c r="O84" s="13"/>
      <c r="P84" s="13">
        <v>1131</v>
      </c>
      <c r="Q84" s="13">
        <f>P84*1846.98</f>
        <v>2088934.3800000001</v>
      </c>
      <c r="R84" s="13"/>
      <c r="S84" s="13"/>
      <c r="T84" s="13"/>
      <c r="U84" s="13"/>
      <c r="V84" s="13"/>
      <c r="W84" s="13"/>
      <c r="X84" s="13"/>
      <c r="Y84" s="13"/>
      <c r="Z84" s="13"/>
      <c r="AA84" s="210"/>
      <c r="AB84" s="20" t="s">
        <v>211</v>
      </c>
      <c r="AC84" s="189"/>
      <c r="AD84" s="189"/>
      <c r="AE84" s="189"/>
      <c r="AF84" s="62">
        <f>MAX(AF$24:AF83)+1</f>
        <v>55</v>
      </c>
      <c r="AG84" s="62" t="s">
        <v>151</v>
      </c>
      <c r="AH84" s="62" t="str">
        <f t="shared" si="4"/>
        <v>55.</v>
      </c>
      <c r="AJ84" s="62"/>
      <c r="AM84" s="103"/>
    </row>
    <row r="85" spans="1:39" ht="22.5" customHeight="1" x14ac:dyDescent="0.25">
      <c r="A85" s="84" t="str">
        <f t="shared" si="15"/>
        <v>56.</v>
      </c>
      <c r="B85" s="84">
        <v>767</v>
      </c>
      <c r="C85" s="158" t="s">
        <v>360</v>
      </c>
      <c r="D85" s="11">
        <v>9855</v>
      </c>
      <c r="E85" s="11">
        <v>5680</v>
      </c>
      <c r="F85" s="11">
        <v>5680</v>
      </c>
      <c r="G85" s="27">
        <v>225</v>
      </c>
      <c r="H85" s="13">
        <f t="shared" si="16"/>
        <v>3306094.2</v>
      </c>
      <c r="I85" s="13"/>
      <c r="J85" s="13"/>
      <c r="K85" s="13"/>
      <c r="L85" s="9">
        <f t="shared" si="17"/>
        <v>3306094.2</v>
      </c>
      <c r="M85" s="13"/>
      <c r="N85" s="89"/>
      <c r="O85" s="13"/>
      <c r="P85" s="13">
        <v>1790</v>
      </c>
      <c r="Q85" s="13">
        <f>P85*1846.98</f>
        <v>3306094.2</v>
      </c>
      <c r="R85" s="13"/>
      <c r="S85" s="13"/>
      <c r="T85" s="13"/>
      <c r="U85" s="13"/>
      <c r="V85" s="13"/>
      <c r="W85" s="13"/>
      <c r="X85" s="13"/>
      <c r="Y85" s="13"/>
      <c r="Z85" s="13"/>
      <c r="AA85" s="210"/>
      <c r="AB85" s="20" t="s">
        <v>211</v>
      </c>
      <c r="AC85" s="189"/>
      <c r="AD85" s="189"/>
      <c r="AE85" s="189"/>
      <c r="AF85" s="62">
        <f>MAX(AF$24:AF84)+1</f>
        <v>56</v>
      </c>
      <c r="AG85" s="62" t="s">
        <v>151</v>
      </c>
      <c r="AH85" s="62" t="str">
        <f t="shared" si="4"/>
        <v>56.</v>
      </c>
      <c r="AJ85" s="78"/>
      <c r="AM85" s="103"/>
    </row>
    <row r="86" spans="1:39" ht="22.5" customHeight="1" x14ac:dyDescent="0.25">
      <c r="A86" s="84" t="str">
        <f t="shared" si="15"/>
        <v>57.</v>
      </c>
      <c r="B86" s="84">
        <v>769</v>
      </c>
      <c r="C86" s="158" t="s">
        <v>361</v>
      </c>
      <c r="D86" s="11">
        <v>8662.1</v>
      </c>
      <c r="E86" s="11">
        <v>5464.1</v>
      </c>
      <c r="F86" s="11">
        <v>5464.1</v>
      </c>
      <c r="G86" s="27">
        <v>205</v>
      </c>
      <c r="H86" s="13">
        <f t="shared" si="16"/>
        <v>3195275.4</v>
      </c>
      <c r="I86" s="13"/>
      <c r="J86" s="13"/>
      <c r="K86" s="13"/>
      <c r="L86" s="9">
        <f t="shared" si="17"/>
        <v>3195275.4</v>
      </c>
      <c r="M86" s="13"/>
      <c r="N86" s="89"/>
      <c r="O86" s="13"/>
      <c r="P86" s="13">
        <v>1730</v>
      </c>
      <c r="Q86" s="13">
        <f>P86*1846.98</f>
        <v>3195275.4</v>
      </c>
      <c r="R86" s="13"/>
      <c r="S86" s="13"/>
      <c r="T86" s="13"/>
      <c r="U86" s="13"/>
      <c r="V86" s="13"/>
      <c r="W86" s="13"/>
      <c r="X86" s="13"/>
      <c r="Y86" s="13"/>
      <c r="Z86" s="13"/>
      <c r="AA86" s="210"/>
      <c r="AB86" s="20" t="s">
        <v>211</v>
      </c>
      <c r="AC86" s="189"/>
      <c r="AD86" s="189"/>
      <c r="AE86" s="189"/>
      <c r="AF86" s="62">
        <f>MAX(AF$24:AF85)+1</f>
        <v>57</v>
      </c>
      <c r="AG86" s="62" t="s">
        <v>151</v>
      </c>
      <c r="AH86" s="62" t="str">
        <f t="shared" si="4"/>
        <v>57.</v>
      </c>
      <c r="AJ86" s="78"/>
      <c r="AM86" s="103"/>
    </row>
    <row r="87" spans="1:39" ht="22.5" customHeight="1" x14ac:dyDescent="0.25">
      <c r="A87" s="84" t="str">
        <f t="shared" si="15"/>
        <v>58.</v>
      </c>
      <c r="B87" s="84">
        <v>5463</v>
      </c>
      <c r="C87" s="158" t="s">
        <v>362</v>
      </c>
      <c r="D87" s="11">
        <v>791.7</v>
      </c>
      <c r="E87" s="11">
        <v>553.20000000000005</v>
      </c>
      <c r="F87" s="11">
        <v>553.20000000000005</v>
      </c>
      <c r="G87" s="27">
        <v>57</v>
      </c>
      <c r="H87" s="13">
        <f t="shared" si="16"/>
        <v>1008468.1</v>
      </c>
      <c r="I87" s="13"/>
      <c r="J87" s="13"/>
      <c r="K87" s="13"/>
      <c r="L87" s="9">
        <f t="shared" si="17"/>
        <v>1008468.1</v>
      </c>
      <c r="M87" s="13">
        <v>938840</v>
      </c>
      <c r="N87" s="89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9"/>
      <c r="AA87" s="210">
        <v>69628.100000000006</v>
      </c>
      <c r="AB87" s="20" t="s">
        <v>211</v>
      </c>
      <c r="AC87" s="189"/>
      <c r="AD87" s="189"/>
      <c r="AE87" s="189"/>
      <c r="AF87" s="62">
        <f>MAX(AF$24:AF86)+1</f>
        <v>58</v>
      </c>
      <c r="AG87" s="62" t="s">
        <v>151</v>
      </c>
      <c r="AH87" s="62" t="str">
        <f t="shared" si="4"/>
        <v>58.</v>
      </c>
      <c r="AJ87" s="78"/>
      <c r="AM87" s="103"/>
    </row>
    <row r="88" spans="1:39" ht="22.5" customHeight="1" x14ac:dyDescent="0.25">
      <c r="A88" s="84" t="str">
        <f t="shared" si="15"/>
        <v>59.</v>
      </c>
      <c r="B88" s="84">
        <v>5494</v>
      </c>
      <c r="C88" s="158" t="s">
        <v>256</v>
      </c>
      <c r="D88" s="11">
        <v>358.6</v>
      </c>
      <c r="E88" s="11">
        <v>290.2</v>
      </c>
      <c r="F88" s="11">
        <v>290.2</v>
      </c>
      <c r="G88" s="27">
        <v>28</v>
      </c>
      <c r="H88" s="13">
        <f t="shared" si="16"/>
        <v>131714.87</v>
      </c>
      <c r="I88" s="13"/>
      <c r="J88" s="13"/>
      <c r="K88" s="13"/>
      <c r="L88" s="9">
        <f t="shared" si="17"/>
        <v>131714.87</v>
      </c>
      <c r="M88" s="13">
        <v>107515</v>
      </c>
      <c r="N88" s="89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9"/>
      <c r="AA88" s="210">
        <v>24199.87</v>
      </c>
      <c r="AB88" s="20" t="s">
        <v>211</v>
      </c>
      <c r="AC88" s="189"/>
      <c r="AD88" s="189"/>
      <c r="AE88" s="189"/>
      <c r="AF88" s="62">
        <f>MAX(AF$24:AF87)+1</f>
        <v>59</v>
      </c>
      <c r="AG88" s="62" t="s">
        <v>151</v>
      </c>
      <c r="AH88" s="62" t="str">
        <f t="shared" si="4"/>
        <v>59.</v>
      </c>
      <c r="AJ88" s="62"/>
      <c r="AM88" s="103"/>
    </row>
    <row r="89" spans="1:39" ht="22.5" customHeight="1" x14ac:dyDescent="0.25">
      <c r="A89" s="84" t="str">
        <f t="shared" si="15"/>
        <v>60.</v>
      </c>
      <c r="B89" s="84">
        <v>609</v>
      </c>
      <c r="C89" s="155" t="s">
        <v>236</v>
      </c>
      <c r="D89" s="9">
        <v>275.60000000000002</v>
      </c>
      <c r="E89" s="9">
        <v>175.3</v>
      </c>
      <c r="F89" s="9">
        <v>175.3</v>
      </c>
      <c r="G89" s="26">
        <v>10</v>
      </c>
      <c r="H89" s="9">
        <f t="shared" si="16"/>
        <v>556709.62000000011</v>
      </c>
      <c r="I89" s="9"/>
      <c r="J89" s="9"/>
      <c r="K89" s="9"/>
      <c r="L89" s="9">
        <f t="shared" si="17"/>
        <v>556709.62000000011</v>
      </c>
      <c r="M89" s="9"/>
      <c r="N89" s="26"/>
      <c r="O89" s="9"/>
      <c r="P89" s="9"/>
      <c r="Q89" s="9"/>
      <c r="R89" s="9"/>
      <c r="S89" s="9"/>
      <c r="T89" s="9">
        <v>414</v>
      </c>
      <c r="U89" s="9">
        <f>T89*1184.88</f>
        <v>490540.32000000007</v>
      </c>
      <c r="V89" s="9"/>
      <c r="W89" s="9"/>
      <c r="X89" s="9"/>
      <c r="Y89" s="9"/>
      <c r="Z89" s="9"/>
      <c r="AA89" s="66">
        <v>66169.3</v>
      </c>
      <c r="AB89" s="20" t="s">
        <v>211</v>
      </c>
      <c r="AC89" s="190"/>
      <c r="AD89" s="190"/>
      <c r="AE89" s="190"/>
      <c r="AF89" s="62">
        <f>MAX(AF$24:AF88)+1</f>
        <v>60</v>
      </c>
      <c r="AG89" s="62" t="s">
        <v>151</v>
      </c>
      <c r="AH89" s="62" t="str">
        <f t="shared" ref="AH89:AH152" si="18">CONCATENATE(AF89,AG89)</f>
        <v>60.</v>
      </c>
      <c r="AJ89" s="62"/>
      <c r="AM89" s="103"/>
    </row>
    <row r="90" spans="1:39" ht="22.5" customHeight="1" x14ac:dyDescent="0.25">
      <c r="A90" s="84" t="str">
        <f t="shared" ref="A90:A108" si="19">AH90</f>
        <v>61.</v>
      </c>
      <c r="B90" s="84">
        <v>173</v>
      </c>
      <c r="C90" s="158" t="s">
        <v>348</v>
      </c>
      <c r="D90" s="11">
        <v>375.5</v>
      </c>
      <c r="E90" s="11">
        <v>337.9</v>
      </c>
      <c r="F90" s="11">
        <v>337.9</v>
      </c>
      <c r="G90" s="27">
        <v>25</v>
      </c>
      <c r="H90" s="13">
        <f t="shared" ref="H90:H106" si="20">M90+O90+Q90+S90+U90+W90+Z90+AA90</f>
        <v>1098064</v>
      </c>
      <c r="I90" s="13"/>
      <c r="J90" s="13"/>
      <c r="K90" s="13"/>
      <c r="L90" s="9">
        <f t="shared" ref="L90:L107" si="21">H90</f>
        <v>1098064</v>
      </c>
      <c r="M90" s="13"/>
      <c r="N90" s="89"/>
      <c r="O90" s="13"/>
      <c r="P90" s="13">
        <v>299.2</v>
      </c>
      <c r="Q90" s="13">
        <f>P90*3670</f>
        <v>1098064</v>
      </c>
      <c r="R90" s="13"/>
      <c r="S90" s="13"/>
      <c r="T90" s="13"/>
      <c r="U90" s="13"/>
      <c r="V90" s="13"/>
      <c r="W90" s="13"/>
      <c r="X90" s="13"/>
      <c r="Y90" s="13"/>
      <c r="Z90" s="13"/>
      <c r="AA90" s="210"/>
      <c r="AB90" s="20" t="s">
        <v>211</v>
      </c>
      <c r="AC90" s="189"/>
      <c r="AD90" s="189"/>
      <c r="AE90" s="189"/>
      <c r="AF90" s="62">
        <f>MAX(AF$24:AF89)+1</f>
        <v>61</v>
      </c>
      <c r="AG90" s="62" t="s">
        <v>151</v>
      </c>
      <c r="AH90" s="62" t="str">
        <f t="shared" si="18"/>
        <v>61.</v>
      </c>
      <c r="AJ90" s="62"/>
      <c r="AM90" s="103"/>
    </row>
    <row r="91" spans="1:39" ht="22.5" customHeight="1" x14ac:dyDescent="0.25">
      <c r="A91" s="84" t="str">
        <f t="shared" si="19"/>
        <v>62.</v>
      </c>
      <c r="B91" s="84">
        <v>167</v>
      </c>
      <c r="C91" s="156" t="s">
        <v>1523</v>
      </c>
      <c r="D91" s="15">
        <v>366.1</v>
      </c>
      <c r="E91" s="15">
        <v>226</v>
      </c>
      <c r="F91" s="15">
        <v>226</v>
      </c>
      <c r="G91" s="29">
        <v>21</v>
      </c>
      <c r="H91" s="13">
        <f t="shared" si="20"/>
        <v>1872335.0499999998</v>
      </c>
      <c r="I91" s="13"/>
      <c r="J91" s="13"/>
      <c r="K91" s="13"/>
      <c r="L91" s="9">
        <f t="shared" si="21"/>
        <v>1872335.0499999998</v>
      </c>
      <c r="M91" s="13"/>
      <c r="N91" s="89"/>
      <c r="O91" s="13"/>
      <c r="P91" s="13">
        <v>400</v>
      </c>
      <c r="Q91" s="13">
        <v>1468000</v>
      </c>
      <c r="R91" s="13"/>
      <c r="S91" s="13"/>
      <c r="T91" s="13">
        <v>230</v>
      </c>
      <c r="U91" s="13">
        <v>272522.40000000002</v>
      </c>
      <c r="V91" s="13"/>
      <c r="W91" s="13"/>
      <c r="X91" s="13"/>
      <c r="Y91" s="13"/>
      <c r="Z91" s="13"/>
      <c r="AA91" s="210">
        <f>70496.8+61315.85</f>
        <v>131812.65</v>
      </c>
      <c r="AB91" s="20" t="s">
        <v>211</v>
      </c>
      <c r="AC91" s="189"/>
      <c r="AD91" s="189"/>
      <c r="AE91" s="189"/>
      <c r="AF91" s="62">
        <f>MAX(AF$24:AF90)+1</f>
        <v>62</v>
      </c>
      <c r="AG91" s="62" t="s">
        <v>151</v>
      </c>
      <c r="AH91" s="62" t="str">
        <f t="shared" si="18"/>
        <v>62.</v>
      </c>
      <c r="AJ91" s="62"/>
      <c r="AM91" s="103"/>
    </row>
    <row r="92" spans="1:39" ht="22.5" customHeight="1" x14ac:dyDescent="0.25">
      <c r="A92" s="84" t="str">
        <f t="shared" si="19"/>
        <v>63.</v>
      </c>
      <c r="B92" s="84">
        <v>166</v>
      </c>
      <c r="C92" s="158" t="s">
        <v>270</v>
      </c>
      <c r="D92" s="11">
        <v>335.5</v>
      </c>
      <c r="E92" s="11">
        <v>288</v>
      </c>
      <c r="F92" s="11">
        <v>288</v>
      </c>
      <c r="G92" s="27">
        <v>17</v>
      </c>
      <c r="H92" s="13">
        <f t="shared" si="20"/>
        <v>149226.51</v>
      </c>
      <c r="I92" s="13"/>
      <c r="J92" s="13"/>
      <c r="K92" s="13"/>
      <c r="L92" s="9">
        <f t="shared" si="21"/>
        <v>149226.51</v>
      </c>
      <c r="M92" s="13">
        <v>32254.5</v>
      </c>
      <c r="N92" s="89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9"/>
      <c r="AA92" s="210">
        <v>116972.01</v>
      </c>
      <c r="AB92" s="20" t="s">
        <v>211</v>
      </c>
      <c r="AC92" s="189"/>
      <c r="AD92" s="189"/>
      <c r="AE92" s="189"/>
      <c r="AF92" s="62">
        <f>MAX(AF$24:AF91)+1</f>
        <v>63</v>
      </c>
      <c r="AG92" s="62" t="s">
        <v>151</v>
      </c>
      <c r="AH92" s="62" t="str">
        <f t="shared" si="18"/>
        <v>63.</v>
      </c>
      <c r="AJ92" s="78"/>
      <c r="AM92" s="103"/>
    </row>
    <row r="93" spans="1:39" ht="22.5" customHeight="1" x14ac:dyDescent="0.25">
      <c r="A93" s="84" t="str">
        <f t="shared" si="19"/>
        <v>64.</v>
      </c>
      <c r="B93" s="84">
        <v>718</v>
      </c>
      <c r="C93" s="160" t="s">
        <v>59</v>
      </c>
      <c r="D93" s="11">
        <v>1273.5</v>
      </c>
      <c r="E93" s="11">
        <v>1092.4000000000001</v>
      </c>
      <c r="F93" s="11">
        <v>1092.4000000000001</v>
      </c>
      <c r="G93" s="27">
        <v>55</v>
      </c>
      <c r="H93" s="13">
        <f t="shared" si="20"/>
        <v>513349.33</v>
      </c>
      <c r="I93" s="13"/>
      <c r="J93" s="13"/>
      <c r="K93" s="13"/>
      <c r="L93" s="9">
        <f t="shared" si="21"/>
        <v>513349.33</v>
      </c>
      <c r="M93" s="13">
        <v>449779.20000000001</v>
      </c>
      <c r="N93" s="89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9"/>
      <c r="AA93" s="210">
        <v>63570.13</v>
      </c>
      <c r="AB93" s="20" t="s">
        <v>211</v>
      </c>
      <c r="AC93" s="189"/>
      <c r="AD93" s="189"/>
      <c r="AE93" s="189"/>
      <c r="AF93" s="62">
        <f>MAX(AF$24:AF92)+1</f>
        <v>64</v>
      </c>
      <c r="AG93" s="62" t="s">
        <v>151</v>
      </c>
      <c r="AH93" s="62" t="str">
        <f t="shared" si="18"/>
        <v>64.</v>
      </c>
      <c r="AJ93" s="62"/>
      <c r="AM93" s="103"/>
    </row>
    <row r="94" spans="1:39" ht="22.5" customHeight="1" x14ac:dyDescent="0.25">
      <c r="A94" s="84" t="str">
        <f t="shared" si="19"/>
        <v>65.</v>
      </c>
      <c r="B94" s="84">
        <v>5474</v>
      </c>
      <c r="C94" s="156" t="s">
        <v>302</v>
      </c>
      <c r="D94" s="15">
        <v>458.7</v>
      </c>
      <c r="E94" s="15">
        <v>304.10000000000002</v>
      </c>
      <c r="F94" s="15">
        <v>304.10000000000002</v>
      </c>
      <c r="G94" s="29">
        <v>23</v>
      </c>
      <c r="H94" s="13">
        <f t="shared" si="20"/>
        <v>97700</v>
      </c>
      <c r="I94" s="13"/>
      <c r="J94" s="13"/>
      <c r="K94" s="13"/>
      <c r="L94" s="9">
        <f t="shared" si="21"/>
        <v>97700</v>
      </c>
      <c r="M94" s="13">
        <v>97700</v>
      </c>
      <c r="N94" s="89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9"/>
      <c r="AA94" s="210"/>
      <c r="AB94" s="20" t="s">
        <v>211</v>
      </c>
      <c r="AC94" s="189"/>
      <c r="AD94" s="189"/>
      <c r="AE94" s="189"/>
      <c r="AF94" s="62">
        <f>MAX(AF$24:AF93)+1</f>
        <v>65</v>
      </c>
      <c r="AG94" s="62" t="s">
        <v>151</v>
      </c>
      <c r="AH94" s="62" t="str">
        <f t="shared" si="18"/>
        <v>65.</v>
      </c>
      <c r="AJ94" s="62"/>
      <c r="AM94" s="103"/>
    </row>
    <row r="95" spans="1:39" ht="22.5" customHeight="1" x14ac:dyDescent="0.25">
      <c r="A95" s="84" t="str">
        <f t="shared" si="19"/>
        <v>66.</v>
      </c>
      <c r="B95" s="84">
        <v>104</v>
      </c>
      <c r="C95" s="155" t="s">
        <v>66</v>
      </c>
      <c r="D95" s="14">
        <v>790</v>
      </c>
      <c r="E95" s="14">
        <v>508.1</v>
      </c>
      <c r="F95" s="14">
        <v>508.1</v>
      </c>
      <c r="G95" s="28">
        <v>21</v>
      </c>
      <c r="H95" s="9">
        <f t="shared" si="20"/>
        <v>147028</v>
      </c>
      <c r="I95" s="9"/>
      <c r="J95" s="9"/>
      <c r="K95" s="9"/>
      <c r="L95" s="9">
        <f t="shared" si="21"/>
        <v>147028</v>
      </c>
      <c r="M95" s="9">
        <f>70*2100.4</f>
        <v>147028</v>
      </c>
      <c r="N95" s="26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66"/>
      <c r="AB95" s="20" t="s">
        <v>211</v>
      </c>
      <c r="AC95" s="190"/>
      <c r="AD95" s="190"/>
      <c r="AE95" s="190"/>
      <c r="AF95" s="62">
        <f>MAX(AF$24:AF94)+1</f>
        <v>66</v>
      </c>
      <c r="AG95" s="62" t="s">
        <v>151</v>
      </c>
      <c r="AH95" s="62" t="str">
        <f t="shared" si="18"/>
        <v>66.</v>
      </c>
      <c r="AJ95" s="62"/>
      <c r="AM95" s="103"/>
    </row>
    <row r="96" spans="1:39" ht="22.5" customHeight="1" x14ac:dyDescent="0.25">
      <c r="A96" s="84" t="str">
        <f t="shared" si="19"/>
        <v>67.</v>
      </c>
      <c r="B96" s="84">
        <v>522</v>
      </c>
      <c r="C96" s="155" t="s">
        <v>228</v>
      </c>
      <c r="D96" s="9">
        <v>922.8</v>
      </c>
      <c r="E96" s="9">
        <v>593.5</v>
      </c>
      <c r="F96" s="9">
        <v>593.5</v>
      </c>
      <c r="G96" s="26">
        <v>25</v>
      </c>
      <c r="H96" s="9">
        <f t="shared" si="20"/>
        <v>110901.12</v>
      </c>
      <c r="I96" s="9"/>
      <c r="J96" s="9"/>
      <c r="K96" s="9"/>
      <c r="L96" s="9">
        <f t="shared" si="21"/>
        <v>110901.12</v>
      </c>
      <c r="M96" s="9">
        <f>52.8*2100.4</f>
        <v>110901.12</v>
      </c>
      <c r="N96" s="26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66"/>
      <c r="AB96" s="20" t="s">
        <v>211</v>
      </c>
      <c r="AC96" s="190"/>
      <c r="AD96" s="190"/>
      <c r="AE96" s="190"/>
      <c r="AF96" s="62">
        <f>MAX(AF$24:AF95)+1</f>
        <v>67</v>
      </c>
      <c r="AG96" s="62" t="s">
        <v>151</v>
      </c>
      <c r="AH96" s="62" t="str">
        <f t="shared" si="18"/>
        <v>67.</v>
      </c>
      <c r="AJ96" s="62"/>
      <c r="AM96" s="103"/>
    </row>
    <row r="97" spans="1:39" ht="22.5" customHeight="1" x14ac:dyDescent="0.25">
      <c r="A97" s="84" t="str">
        <f t="shared" si="19"/>
        <v>68.</v>
      </c>
      <c r="B97" s="84">
        <v>259</v>
      </c>
      <c r="C97" s="158" t="s">
        <v>350</v>
      </c>
      <c r="D97" s="11">
        <v>346.2</v>
      </c>
      <c r="E97" s="11">
        <v>220.9</v>
      </c>
      <c r="F97" s="11">
        <v>220.9</v>
      </c>
      <c r="G97" s="27">
        <v>13</v>
      </c>
      <c r="H97" s="13">
        <f t="shared" si="20"/>
        <v>107515</v>
      </c>
      <c r="I97" s="13"/>
      <c r="J97" s="13"/>
      <c r="K97" s="13"/>
      <c r="L97" s="9">
        <f t="shared" si="21"/>
        <v>107515</v>
      </c>
      <c r="M97" s="13">
        <v>107515</v>
      </c>
      <c r="N97" s="89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9"/>
      <c r="AA97" s="210"/>
      <c r="AB97" s="20" t="s">
        <v>211</v>
      </c>
      <c r="AC97" s="189"/>
      <c r="AD97" s="189"/>
      <c r="AE97" s="189"/>
      <c r="AF97" s="62">
        <f>MAX(AF$24:AF96)+1</f>
        <v>68</v>
      </c>
      <c r="AG97" s="62" t="s">
        <v>151</v>
      </c>
      <c r="AH97" s="62" t="str">
        <f t="shared" si="18"/>
        <v>68.</v>
      </c>
      <c r="AJ97" s="62"/>
      <c r="AM97" s="103"/>
    </row>
    <row r="98" spans="1:39" ht="22.5" customHeight="1" x14ac:dyDescent="0.25">
      <c r="A98" s="84" t="str">
        <f t="shared" si="19"/>
        <v>69.</v>
      </c>
      <c r="B98" s="84">
        <v>873</v>
      </c>
      <c r="C98" s="157" t="s">
        <v>248</v>
      </c>
      <c r="D98" s="9">
        <v>792.9</v>
      </c>
      <c r="E98" s="9">
        <v>485.3</v>
      </c>
      <c r="F98" s="9">
        <v>485.3</v>
      </c>
      <c r="G98" s="26">
        <v>24</v>
      </c>
      <c r="H98" s="9">
        <f t="shared" si="20"/>
        <v>2264390</v>
      </c>
      <c r="I98" s="9"/>
      <c r="J98" s="9"/>
      <c r="K98" s="9"/>
      <c r="L98" s="9">
        <f t="shared" si="21"/>
        <v>2264390</v>
      </c>
      <c r="M98" s="9"/>
      <c r="N98" s="26"/>
      <c r="O98" s="9"/>
      <c r="P98" s="9">
        <v>617</v>
      </c>
      <c r="Q98" s="9">
        <f>P98*3670</f>
        <v>2264390</v>
      </c>
      <c r="R98" s="9"/>
      <c r="S98" s="9"/>
      <c r="T98" s="9"/>
      <c r="U98" s="9"/>
      <c r="V98" s="9"/>
      <c r="W98" s="9"/>
      <c r="X98" s="9"/>
      <c r="Y98" s="9"/>
      <c r="Z98" s="9"/>
      <c r="AA98" s="66"/>
      <c r="AB98" s="20" t="s">
        <v>211</v>
      </c>
      <c r="AC98" s="189"/>
      <c r="AD98" s="189"/>
      <c r="AE98" s="189"/>
      <c r="AF98" s="62">
        <f>MAX(AF$24:AF97)+1</f>
        <v>69</v>
      </c>
      <c r="AG98" s="62" t="s">
        <v>151</v>
      </c>
      <c r="AH98" s="62" t="str">
        <f t="shared" si="18"/>
        <v>69.</v>
      </c>
      <c r="AJ98" s="62"/>
      <c r="AM98" s="103"/>
    </row>
    <row r="99" spans="1:39" ht="22.5" customHeight="1" x14ac:dyDescent="0.25">
      <c r="A99" s="84" t="str">
        <f t="shared" si="19"/>
        <v>70.</v>
      </c>
      <c r="B99" s="84">
        <v>169</v>
      </c>
      <c r="C99" s="158" t="s">
        <v>32</v>
      </c>
      <c r="D99" s="11">
        <v>271.39999999999998</v>
      </c>
      <c r="E99" s="11">
        <v>197.9</v>
      </c>
      <c r="F99" s="11">
        <v>197.9</v>
      </c>
      <c r="G99" s="27">
        <v>17</v>
      </c>
      <c r="H99" s="13">
        <f t="shared" si="20"/>
        <v>129990.72</v>
      </c>
      <c r="I99" s="13"/>
      <c r="J99" s="13"/>
      <c r="K99" s="13"/>
      <c r="L99" s="9">
        <f t="shared" si="21"/>
        <v>129990.72</v>
      </c>
      <c r="M99" s="13">
        <v>129990.72</v>
      </c>
      <c r="N99" s="89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210"/>
      <c r="AB99" s="20" t="s">
        <v>211</v>
      </c>
      <c r="AC99" s="189"/>
      <c r="AD99" s="189"/>
      <c r="AE99" s="189"/>
      <c r="AF99" s="62">
        <f>MAX(AF$24:AF98)+1</f>
        <v>70</v>
      </c>
      <c r="AG99" s="62" t="s">
        <v>151</v>
      </c>
      <c r="AH99" s="62" t="str">
        <f t="shared" si="18"/>
        <v>70.</v>
      </c>
      <c r="AJ99" s="62"/>
      <c r="AM99" s="103"/>
    </row>
    <row r="100" spans="1:39" ht="22.5" customHeight="1" x14ac:dyDescent="0.25">
      <c r="A100" s="84" t="str">
        <f t="shared" si="19"/>
        <v>71.</v>
      </c>
      <c r="B100" s="84">
        <v>876</v>
      </c>
      <c r="C100" s="157" t="s">
        <v>249</v>
      </c>
      <c r="D100" s="9">
        <v>896.2</v>
      </c>
      <c r="E100" s="9">
        <v>572.70000000000005</v>
      </c>
      <c r="F100" s="9">
        <v>572.70000000000005</v>
      </c>
      <c r="G100" s="26">
        <v>33</v>
      </c>
      <c r="H100" s="13">
        <f t="shared" si="20"/>
        <v>2781860</v>
      </c>
      <c r="I100" s="9"/>
      <c r="J100" s="9"/>
      <c r="K100" s="9"/>
      <c r="L100" s="9">
        <f t="shared" si="21"/>
        <v>2781860</v>
      </c>
      <c r="M100" s="13"/>
      <c r="N100" s="26"/>
      <c r="O100" s="9"/>
      <c r="P100" s="9">
        <v>758</v>
      </c>
      <c r="Q100" s="9">
        <f>P100*3670</f>
        <v>2781860</v>
      </c>
      <c r="R100" s="9"/>
      <c r="S100" s="9"/>
      <c r="T100" s="9"/>
      <c r="U100" s="9"/>
      <c r="V100" s="9"/>
      <c r="W100" s="9"/>
      <c r="X100" s="9"/>
      <c r="Y100" s="9"/>
      <c r="Z100" s="13"/>
      <c r="AA100" s="66"/>
      <c r="AB100" s="20" t="s">
        <v>211</v>
      </c>
      <c r="AC100" s="189"/>
      <c r="AD100" s="189"/>
      <c r="AE100" s="189"/>
      <c r="AF100" s="62">
        <f>MAX(AF$24:AF99)+1</f>
        <v>71</v>
      </c>
      <c r="AG100" s="62" t="s">
        <v>151</v>
      </c>
      <c r="AH100" s="62" t="str">
        <f t="shared" si="18"/>
        <v>71.</v>
      </c>
      <c r="AJ100" s="62"/>
      <c r="AM100" s="103"/>
    </row>
    <row r="101" spans="1:39" ht="22.5" customHeight="1" x14ac:dyDescent="0.25">
      <c r="A101" s="84" t="str">
        <f t="shared" si="19"/>
        <v>72.</v>
      </c>
      <c r="B101" s="84">
        <v>311</v>
      </c>
      <c r="C101" s="161" t="s">
        <v>41</v>
      </c>
      <c r="D101" s="9">
        <v>345.5</v>
      </c>
      <c r="E101" s="9">
        <v>232.3</v>
      </c>
      <c r="F101" s="9">
        <v>232.3</v>
      </c>
      <c r="G101" s="26">
        <v>22</v>
      </c>
      <c r="H101" s="9">
        <f t="shared" si="20"/>
        <v>32254.500000000004</v>
      </c>
      <c r="I101" s="9"/>
      <c r="J101" s="9"/>
      <c r="K101" s="9"/>
      <c r="L101" s="9">
        <f t="shared" si="21"/>
        <v>32254.500000000004</v>
      </c>
      <c r="M101" s="9">
        <f>30*1075.15</f>
        <v>32254.500000000004</v>
      </c>
      <c r="N101" s="26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66"/>
      <c r="AB101" s="20" t="s">
        <v>211</v>
      </c>
      <c r="AC101" s="191"/>
      <c r="AD101" s="191"/>
      <c r="AE101" s="191"/>
      <c r="AF101" s="62">
        <f>MAX(AF$24:AF100)+1</f>
        <v>72</v>
      </c>
      <c r="AG101" s="62" t="s">
        <v>151</v>
      </c>
      <c r="AH101" s="62" t="str">
        <f t="shared" si="18"/>
        <v>72.</v>
      </c>
      <c r="AJ101" s="62"/>
      <c r="AM101" s="103"/>
    </row>
    <row r="102" spans="1:39" ht="22.5" customHeight="1" x14ac:dyDescent="0.25">
      <c r="A102" s="84" t="str">
        <f t="shared" si="19"/>
        <v>73.</v>
      </c>
      <c r="B102" s="84">
        <v>199</v>
      </c>
      <c r="C102" s="155" t="s">
        <v>1548</v>
      </c>
      <c r="D102" s="9">
        <v>369.77</v>
      </c>
      <c r="E102" s="9">
        <v>250.5</v>
      </c>
      <c r="F102" s="9">
        <v>250.5</v>
      </c>
      <c r="G102" s="26">
        <v>11</v>
      </c>
      <c r="H102" s="9">
        <f t="shared" si="20"/>
        <v>21503</v>
      </c>
      <c r="I102" s="9"/>
      <c r="J102" s="9"/>
      <c r="K102" s="9"/>
      <c r="L102" s="9">
        <f t="shared" si="21"/>
        <v>21503</v>
      </c>
      <c r="M102" s="9">
        <f>20*1075.15</f>
        <v>21503</v>
      </c>
      <c r="N102" s="26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66"/>
      <c r="AB102" s="20" t="s">
        <v>211</v>
      </c>
      <c r="AC102" s="190"/>
      <c r="AD102" s="190"/>
      <c r="AE102" s="190"/>
      <c r="AF102" s="62">
        <f>MAX(AF$24:AF101)+1</f>
        <v>73</v>
      </c>
      <c r="AG102" s="62" t="s">
        <v>151</v>
      </c>
      <c r="AH102" s="62" t="str">
        <f t="shared" si="18"/>
        <v>73.</v>
      </c>
      <c r="AJ102" s="62"/>
      <c r="AM102" s="103"/>
    </row>
    <row r="103" spans="1:39" ht="22.5" customHeight="1" x14ac:dyDescent="0.25">
      <c r="A103" s="84" t="str">
        <f t="shared" si="19"/>
        <v>74.</v>
      </c>
      <c r="B103" s="84">
        <v>437</v>
      </c>
      <c r="C103" s="158" t="s">
        <v>285</v>
      </c>
      <c r="D103" s="11">
        <v>790.6</v>
      </c>
      <c r="E103" s="11">
        <v>483</v>
      </c>
      <c r="F103" s="11">
        <v>483</v>
      </c>
      <c r="G103" s="27">
        <v>25</v>
      </c>
      <c r="H103" s="13">
        <f t="shared" si="20"/>
        <v>55907.8</v>
      </c>
      <c r="I103" s="13"/>
      <c r="J103" s="13"/>
      <c r="K103" s="13"/>
      <c r="L103" s="9">
        <f t="shared" si="21"/>
        <v>55907.8</v>
      </c>
      <c r="M103" s="13">
        <v>55907.8</v>
      </c>
      <c r="N103" s="89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9"/>
      <c r="AA103" s="210"/>
      <c r="AB103" s="20" t="s">
        <v>211</v>
      </c>
      <c r="AC103" s="189"/>
      <c r="AD103" s="189"/>
      <c r="AE103" s="189"/>
      <c r="AF103" s="62">
        <f>MAX(AF$24:AF102)+1</f>
        <v>74</v>
      </c>
      <c r="AG103" s="62" t="s">
        <v>151</v>
      </c>
      <c r="AH103" s="62" t="str">
        <f t="shared" si="18"/>
        <v>74.</v>
      </c>
      <c r="AJ103" s="62"/>
      <c r="AM103" s="103"/>
    </row>
    <row r="104" spans="1:39" ht="22.5" customHeight="1" x14ac:dyDescent="0.25">
      <c r="A104" s="84" t="str">
        <f t="shared" si="19"/>
        <v>75.</v>
      </c>
      <c r="B104" s="84">
        <v>438</v>
      </c>
      <c r="C104" s="158" t="s">
        <v>1724</v>
      </c>
      <c r="D104" s="11">
        <v>783.5</v>
      </c>
      <c r="E104" s="11">
        <v>477</v>
      </c>
      <c r="F104" s="11">
        <v>477</v>
      </c>
      <c r="G104" s="27">
        <v>19</v>
      </c>
      <c r="H104" s="13">
        <f t="shared" si="20"/>
        <v>55907.8</v>
      </c>
      <c r="I104" s="13"/>
      <c r="J104" s="13"/>
      <c r="K104" s="13"/>
      <c r="L104" s="9">
        <f t="shared" si="21"/>
        <v>55907.8</v>
      </c>
      <c r="M104" s="13">
        <v>55907.8</v>
      </c>
      <c r="N104" s="89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9"/>
      <c r="AA104" s="210"/>
      <c r="AB104" s="20" t="s">
        <v>211</v>
      </c>
      <c r="AC104" s="192"/>
      <c r="AD104" s="192"/>
      <c r="AE104" s="192"/>
      <c r="AF104" s="62">
        <f>MAX(AF$24:AF103)+1</f>
        <v>75</v>
      </c>
      <c r="AG104" s="62" t="s">
        <v>151</v>
      </c>
      <c r="AH104" s="62" t="str">
        <f t="shared" si="18"/>
        <v>75.</v>
      </c>
      <c r="AJ104" s="62"/>
      <c r="AM104" s="103"/>
    </row>
    <row r="105" spans="1:39" ht="22.5" customHeight="1" x14ac:dyDescent="0.25">
      <c r="A105" s="84" t="str">
        <f t="shared" si="19"/>
        <v>76.</v>
      </c>
      <c r="B105" s="84">
        <v>138</v>
      </c>
      <c r="C105" s="158" t="s">
        <v>29</v>
      </c>
      <c r="D105" s="11">
        <v>366.2</v>
      </c>
      <c r="E105" s="11">
        <v>313.60000000000002</v>
      </c>
      <c r="F105" s="11">
        <v>313.60000000000002</v>
      </c>
      <c r="G105" s="27">
        <v>15</v>
      </c>
      <c r="H105" s="13">
        <f t="shared" si="20"/>
        <v>213818.41999999998</v>
      </c>
      <c r="I105" s="13"/>
      <c r="J105" s="13"/>
      <c r="K105" s="13"/>
      <c r="L105" s="9">
        <f t="shared" si="21"/>
        <v>213818.41999999998</v>
      </c>
      <c r="M105" s="13">
        <v>172992</v>
      </c>
      <c r="N105" s="89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9"/>
      <c r="AA105" s="210">
        <v>40826.42</v>
      </c>
      <c r="AB105" s="20" t="s">
        <v>211</v>
      </c>
      <c r="AC105" s="189"/>
      <c r="AD105" s="189"/>
      <c r="AE105" s="189"/>
      <c r="AF105" s="62">
        <f>MAX(AF$24:AF104)+1</f>
        <v>76</v>
      </c>
      <c r="AG105" s="62" t="s">
        <v>151</v>
      </c>
      <c r="AH105" s="62" t="str">
        <f t="shared" si="18"/>
        <v>76.</v>
      </c>
      <c r="AJ105" s="62"/>
      <c r="AM105" s="103"/>
    </row>
    <row r="106" spans="1:39" ht="22.5" customHeight="1" x14ac:dyDescent="0.25">
      <c r="A106" s="84" t="str">
        <f t="shared" si="19"/>
        <v>77.</v>
      </c>
      <c r="B106" s="84">
        <v>885</v>
      </c>
      <c r="C106" s="157" t="s">
        <v>250</v>
      </c>
      <c r="D106" s="9">
        <v>717.9</v>
      </c>
      <c r="E106" s="9">
        <v>475.6</v>
      </c>
      <c r="F106" s="9">
        <v>475.6</v>
      </c>
      <c r="G106" s="26">
        <v>32</v>
      </c>
      <c r="H106" s="13">
        <f t="shared" si="20"/>
        <v>2198330</v>
      </c>
      <c r="I106" s="9"/>
      <c r="J106" s="9"/>
      <c r="K106" s="9"/>
      <c r="L106" s="9">
        <f t="shared" si="21"/>
        <v>2198330</v>
      </c>
      <c r="M106" s="13"/>
      <c r="N106" s="26"/>
      <c r="O106" s="9"/>
      <c r="P106" s="9">
        <v>599</v>
      </c>
      <c r="Q106" s="9">
        <f>P106*3670</f>
        <v>2198330</v>
      </c>
      <c r="R106" s="9"/>
      <c r="S106" s="9"/>
      <c r="T106" s="9"/>
      <c r="U106" s="9"/>
      <c r="V106" s="9"/>
      <c r="W106" s="9"/>
      <c r="X106" s="9"/>
      <c r="Y106" s="9"/>
      <c r="Z106" s="13"/>
      <c r="AA106" s="66"/>
      <c r="AB106" s="20" t="s">
        <v>211</v>
      </c>
      <c r="AC106" s="189"/>
      <c r="AD106" s="189"/>
      <c r="AE106" s="189"/>
      <c r="AF106" s="62">
        <f>MAX(AF$24:AF105)+1</f>
        <v>77</v>
      </c>
      <c r="AG106" s="62" t="s">
        <v>151</v>
      </c>
      <c r="AH106" s="62" t="str">
        <f t="shared" si="18"/>
        <v>77.</v>
      </c>
      <c r="AJ106" s="62"/>
      <c r="AM106" s="103"/>
    </row>
    <row r="107" spans="1:39" ht="22.5" customHeight="1" x14ac:dyDescent="0.25">
      <c r="A107" s="84" t="str">
        <f t="shared" si="19"/>
        <v>78.</v>
      </c>
      <c r="B107" s="84">
        <v>891</v>
      </c>
      <c r="C107" s="157" t="s">
        <v>251</v>
      </c>
      <c r="D107" s="9">
        <v>929</v>
      </c>
      <c r="E107" s="9">
        <v>584.79999999999995</v>
      </c>
      <c r="F107" s="9">
        <v>584.79999999999995</v>
      </c>
      <c r="G107" s="26">
        <v>41</v>
      </c>
      <c r="H107" s="9">
        <f>M107+O107+Q107+S107+U107+W107+Z107+AA107</f>
        <v>2800210</v>
      </c>
      <c r="I107" s="9"/>
      <c r="J107" s="9"/>
      <c r="K107" s="9"/>
      <c r="L107" s="9">
        <f t="shared" si="21"/>
        <v>2800210</v>
      </c>
      <c r="M107" s="9"/>
      <c r="N107" s="26"/>
      <c r="O107" s="9"/>
      <c r="P107" s="9">
        <v>763</v>
      </c>
      <c r="Q107" s="9">
        <f>P107*3670</f>
        <v>2800210</v>
      </c>
      <c r="R107" s="9"/>
      <c r="S107" s="9"/>
      <c r="T107" s="9"/>
      <c r="U107" s="9"/>
      <c r="V107" s="9"/>
      <c r="W107" s="9"/>
      <c r="X107" s="9"/>
      <c r="Y107" s="9"/>
      <c r="Z107" s="9"/>
      <c r="AA107" s="66"/>
      <c r="AB107" s="20" t="s">
        <v>211</v>
      </c>
      <c r="AC107" s="189"/>
      <c r="AD107" s="189"/>
      <c r="AE107" s="189"/>
      <c r="AF107" s="62">
        <f>MAX(AF$24:AF106)+1</f>
        <v>78</v>
      </c>
      <c r="AG107" s="62" t="s">
        <v>151</v>
      </c>
      <c r="AH107" s="62" t="str">
        <f t="shared" si="18"/>
        <v>78.</v>
      </c>
      <c r="AJ107" s="62"/>
      <c r="AM107" s="103"/>
    </row>
    <row r="108" spans="1:39" ht="22.5" customHeight="1" x14ac:dyDescent="0.25">
      <c r="A108" s="84" t="str">
        <f t="shared" si="19"/>
        <v>79.</v>
      </c>
      <c r="B108" s="84">
        <v>317</v>
      </c>
      <c r="C108" s="157" t="s">
        <v>1695</v>
      </c>
      <c r="D108" s="134">
        <v>8959.9</v>
      </c>
      <c r="E108" s="9">
        <v>6594.4</v>
      </c>
      <c r="F108" s="9">
        <v>6434.9</v>
      </c>
      <c r="G108" s="26">
        <v>192</v>
      </c>
      <c r="H108" s="13">
        <f t="shared" ref="H108" si="22">M108+O108+Q108+S108+U108+W108+Z108+AA108</f>
        <v>1495843</v>
      </c>
      <c r="I108" s="9"/>
      <c r="J108" s="9"/>
      <c r="K108" s="9"/>
      <c r="L108" s="9">
        <f t="shared" ref="L108" si="23">H108</f>
        <v>1495843</v>
      </c>
      <c r="M108" s="9">
        <v>201952</v>
      </c>
      <c r="N108" s="26"/>
      <c r="O108" s="9"/>
      <c r="P108" s="9">
        <v>1874</v>
      </c>
      <c r="Q108" s="9">
        <v>1293891</v>
      </c>
      <c r="R108" s="9"/>
      <c r="S108" s="9"/>
      <c r="T108" s="9"/>
      <c r="U108" s="9"/>
      <c r="V108" s="9"/>
      <c r="W108" s="9"/>
      <c r="X108" s="9"/>
      <c r="Y108" s="9"/>
      <c r="Z108" s="9"/>
      <c r="AA108" s="66"/>
      <c r="AB108" s="20" t="s">
        <v>211</v>
      </c>
      <c r="AC108" s="189"/>
      <c r="AD108" s="189"/>
      <c r="AE108" s="189"/>
      <c r="AF108" s="62">
        <f>MAX(AF$24:AF107)+1</f>
        <v>79</v>
      </c>
      <c r="AG108" s="62" t="s">
        <v>151</v>
      </c>
      <c r="AH108" s="62" t="str">
        <f t="shared" si="18"/>
        <v>79.</v>
      </c>
      <c r="AJ108" s="62"/>
      <c r="AM108" s="103"/>
    </row>
    <row r="109" spans="1:39" ht="22.5" customHeight="1" x14ac:dyDescent="0.25">
      <c r="A109" s="84"/>
      <c r="B109" s="84"/>
      <c r="C109" s="154" t="s">
        <v>204</v>
      </c>
      <c r="D109" s="6">
        <f>SUM(D110:D279)</f>
        <v>248492.08000000002</v>
      </c>
      <c r="E109" s="6">
        <f>SUM(E110:E279)</f>
        <v>179767.97</v>
      </c>
      <c r="F109" s="6">
        <f>SUM(F110:F279)</f>
        <v>172940.58000000002</v>
      </c>
      <c r="G109" s="108">
        <f>SUM(G110:G279)</f>
        <v>8089</v>
      </c>
      <c r="H109" s="6">
        <f>SUM(H110:H279)</f>
        <v>166807549.86219996</v>
      </c>
      <c r="I109" s="6"/>
      <c r="J109" s="6"/>
      <c r="K109" s="6"/>
      <c r="L109" s="6">
        <f>SUM(L110:L279)</f>
        <v>166807549.86219996</v>
      </c>
      <c r="M109" s="6">
        <f>SUM(M110:M279)</f>
        <v>62575140.069999985</v>
      </c>
      <c r="N109" s="6"/>
      <c r="O109" s="6"/>
      <c r="P109" s="6">
        <f>SUM(P110:P279)</f>
        <v>34138.399999999994</v>
      </c>
      <c r="Q109" s="6">
        <f>SUM(Q110:Q279)</f>
        <v>92154174.895999983</v>
      </c>
      <c r="R109" s="6"/>
      <c r="S109" s="6"/>
      <c r="T109" s="6">
        <f>SUM(T110:T279)</f>
        <v>11252.8</v>
      </c>
      <c r="U109" s="6">
        <f>SUM(U110:U279)</f>
        <v>10966378.300000001</v>
      </c>
      <c r="V109" s="6">
        <f>SUM(V110:V279)</f>
        <v>727.41</v>
      </c>
      <c r="W109" s="6">
        <f>SUM(W110:W279)</f>
        <v>888036.67619999987</v>
      </c>
      <c r="X109" s="6"/>
      <c r="Y109" s="6"/>
      <c r="Z109" s="6">
        <f>SUM(Z110:Z279)</f>
        <v>223819.92</v>
      </c>
      <c r="AA109" s="208"/>
      <c r="AB109" s="20"/>
      <c r="AC109" s="189"/>
      <c r="AD109" s="189"/>
      <c r="AE109" s="189"/>
      <c r="AH109" s="62" t="str">
        <f t="shared" si="18"/>
        <v/>
      </c>
      <c r="AI109" s="71"/>
      <c r="AJ109" s="62"/>
      <c r="AM109" s="103"/>
    </row>
    <row r="110" spans="1:39" ht="22.5" customHeight="1" x14ac:dyDescent="0.25">
      <c r="A110" s="84" t="str">
        <f t="shared" ref="A110:A163" si="24">AH110</f>
        <v>80.</v>
      </c>
      <c r="B110" s="84">
        <v>685</v>
      </c>
      <c r="C110" s="156" t="s">
        <v>331</v>
      </c>
      <c r="D110" s="15">
        <v>2480.6999999999998</v>
      </c>
      <c r="E110" s="15">
        <v>2271.6999999999998</v>
      </c>
      <c r="F110" s="15">
        <v>1972.9</v>
      </c>
      <c r="G110" s="29">
        <v>65</v>
      </c>
      <c r="H110" s="13">
        <f t="shared" ref="H110:H131" si="25">M110+O110+Q110+S110+U110+W110+Z110+AA110</f>
        <v>2738257.68</v>
      </c>
      <c r="I110" s="13"/>
      <c r="J110" s="13"/>
      <c r="K110" s="13"/>
      <c r="L110" s="9">
        <f t="shared" ref="L110:L163" si="26">H110</f>
        <v>2738257.68</v>
      </c>
      <c r="M110" s="13"/>
      <c r="N110" s="89"/>
      <c r="O110" s="13"/>
      <c r="P110" s="13"/>
      <c r="Q110" s="13"/>
      <c r="R110" s="13"/>
      <c r="S110" s="13"/>
      <c r="T110" s="13">
        <v>2311</v>
      </c>
      <c r="U110" s="13">
        <f>T110*1184.88</f>
        <v>2738257.68</v>
      </c>
      <c r="V110" s="13"/>
      <c r="W110" s="13"/>
      <c r="X110" s="13"/>
      <c r="Y110" s="13"/>
      <c r="Z110" s="13"/>
      <c r="AA110" s="210"/>
      <c r="AB110" s="20" t="s">
        <v>211</v>
      </c>
      <c r="AC110" s="189"/>
      <c r="AD110" s="189"/>
      <c r="AE110" s="189"/>
      <c r="AF110" s="62">
        <f>MAX(AF$24:AF109)+1</f>
        <v>80</v>
      </c>
      <c r="AG110" s="62" t="s">
        <v>151</v>
      </c>
      <c r="AH110" s="62" t="str">
        <f t="shared" si="18"/>
        <v>80.</v>
      </c>
      <c r="AJ110" s="62"/>
      <c r="AM110" s="103"/>
    </row>
    <row r="111" spans="1:39" ht="22.5" customHeight="1" x14ac:dyDescent="0.25">
      <c r="A111" s="84" t="str">
        <f t="shared" si="24"/>
        <v>81.</v>
      </c>
      <c r="B111" s="84">
        <v>541</v>
      </c>
      <c r="C111" s="155" t="s">
        <v>230</v>
      </c>
      <c r="D111" s="9">
        <v>2692.32</v>
      </c>
      <c r="E111" s="9">
        <v>1622.32</v>
      </c>
      <c r="F111" s="9">
        <v>1622.32</v>
      </c>
      <c r="G111" s="26">
        <v>57</v>
      </c>
      <c r="H111" s="9">
        <f t="shared" si="25"/>
        <v>1738851.4400000002</v>
      </c>
      <c r="I111" s="9"/>
      <c r="J111" s="9"/>
      <c r="K111" s="9"/>
      <c r="L111" s="9">
        <f t="shared" si="26"/>
        <v>1738851.4400000002</v>
      </c>
      <c r="M111" s="13">
        <v>420080</v>
      </c>
      <c r="N111" s="26"/>
      <c r="O111" s="9"/>
      <c r="P111" s="9"/>
      <c r="Q111" s="9"/>
      <c r="R111" s="9"/>
      <c r="S111" s="9"/>
      <c r="T111" s="9">
        <v>1113</v>
      </c>
      <c r="U111" s="9">
        <f>T111*1184.88</f>
        <v>1318771.4400000002</v>
      </c>
      <c r="V111" s="9"/>
      <c r="W111" s="9"/>
      <c r="X111" s="9"/>
      <c r="Y111" s="9"/>
      <c r="Z111" s="9"/>
      <c r="AA111" s="66"/>
      <c r="AB111" s="20" t="s">
        <v>211</v>
      </c>
      <c r="AC111" s="190"/>
      <c r="AD111" s="190"/>
      <c r="AE111" s="190"/>
      <c r="AF111" s="62">
        <f>MAX(AF$24:AF110)+1</f>
        <v>81</v>
      </c>
      <c r="AG111" s="62" t="s">
        <v>151</v>
      </c>
      <c r="AH111" s="62" t="str">
        <f t="shared" si="18"/>
        <v>81.</v>
      </c>
      <c r="AJ111" s="62"/>
      <c r="AM111" s="103"/>
    </row>
    <row r="112" spans="1:39" ht="22.5" customHeight="1" x14ac:dyDescent="0.25">
      <c r="A112" s="84" t="str">
        <f t="shared" si="24"/>
        <v>82.</v>
      </c>
      <c r="B112" s="84">
        <v>270</v>
      </c>
      <c r="C112" s="158" t="s">
        <v>349</v>
      </c>
      <c r="D112" s="11">
        <v>559.4</v>
      </c>
      <c r="E112" s="11">
        <v>498.8</v>
      </c>
      <c r="F112" s="11">
        <v>498.8</v>
      </c>
      <c r="G112" s="27">
        <v>22</v>
      </c>
      <c r="H112" s="13">
        <f t="shared" si="25"/>
        <v>21503</v>
      </c>
      <c r="I112" s="13"/>
      <c r="J112" s="13"/>
      <c r="K112" s="13"/>
      <c r="L112" s="9">
        <f t="shared" si="26"/>
        <v>21503</v>
      </c>
      <c r="M112" s="13">
        <v>21503</v>
      </c>
      <c r="N112" s="89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9"/>
      <c r="AA112" s="210"/>
      <c r="AB112" s="20" t="s">
        <v>211</v>
      </c>
      <c r="AC112" s="189"/>
      <c r="AD112" s="189"/>
      <c r="AE112" s="189"/>
      <c r="AF112" s="62">
        <f>MAX(AF$24:AF111)+1</f>
        <v>82</v>
      </c>
      <c r="AG112" s="62" t="s">
        <v>151</v>
      </c>
      <c r="AH112" s="62" t="str">
        <f t="shared" si="18"/>
        <v>82.</v>
      </c>
      <c r="AJ112" s="62"/>
      <c r="AM112" s="103"/>
    </row>
    <row r="113" spans="1:39" ht="22.5" customHeight="1" x14ac:dyDescent="0.25">
      <c r="A113" s="84" t="str">
        <f t="shared" si="24"/>
        <v>83.</v>
      </c>
      <c r="B113" s="84">
        <v>271</v>
      </c>
      <c r="C113" s="158" t="s">
        <v>351</v>
      </c>
      <c r="D113" s="11">
        <v>552.20000000000005</v>
      </c>
      <c r="E113" s="11">
        <v>503.5</v>
      </c>
      <c r="F113" s="11">
        <v>503.5</v>
      </c>
      <c r="G113" s="27">
        <v>29</v>
      </c>
      <c r="H113" s="13">
        <f t="shared" si="25"/>
        <v>75260.5</v>
      </c>
      <c r="I113" s="13"/>
      <c r="J113" s="13"/>
      <c r="K113" s="13"/>
      <c r="L113" s="9">
        <f t="shared" si="26"/>
        <v>75260.5</v>
      </c>
      <c r="M113" s="13">
        <v>75260.5</v>
      </c>
      <c r="N113" s="89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9"/>
      <c r="AA113" s="210"/>
      <c r="AB113" s="20" t="s">
        <v>211</v>
      </c>
      <c r="AC113" s="189"/>
      <c r="AD113" s="189"/>
      <c r="AE113" s="189"/>
      <c r="AF113" s="62">
        <f>MAX(AF$24:AF112)+1</f>
        <v>83</v>
      </c>
      <c r="AG113" s="62" t="s">
        <v>151</v>
      </c>
      <c r="AH113" s="62" t="str">
        <f t="shared" si="18"/>
        <v>83.</v>
      </c>
      <c r="AJ113" s="62"/>
      <c r="AM113" s="103"/>
    </row>
    <row r="114" spans="1:39" ht="22.5" customHeight="1" x14ac:dyDescent="0.25">
      <c r="A114" s="84" t="str">
        <f t="shared" si="24"/>
        <v>84.</v>
      </c>
      <c r="B114" s="84">
        <v>273</v>
      </c>
      <c r="C114" s="158" t="s">
        <v>352</v>
      </c>
      <c r="D114" s="11">
        <v>548</v>
      </c>
      <c r="E114" s="11">
        <v>500.5</v>
      </c>
      <c r="F114" s="11">
        <v>500.5</v>
      </c>
      <c r="G114" s="27">
        <v>24</v>
      </c>
      <c r="H114" s="13">
        <f t="shared" si="25"/>
        <v>75260.5</v>
      </c>
      <c r="I114" s="13"/>
      <c r="J114" s="13"/>
      <c r="K114" s="13"/>
      <c r="L114" s="9">
        <f t="shared" si="26"/>
        <v>75260.5</v>
      </c>
      <c r="M114" s="13">
        <v>75260.5</v>
      </c>
      <c r="N114" s="89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9"/>
      <c r="AA114" s="210"/>
      <c r="AB114" s="20" t="s">
        <v>211</v>
      </c>
      <c r="AC114" s="189"/>
      <c r="AD114" s="189"/>
      <c r="AE114" s="189"/>
      <c r="AF114" s="62">
        <f>MAX(AF$24:AF113)+1</f>
        <v>84</v>
      </c>
      <c r="AG114" s="62" t="s">
        <v>151</v>
      </c>
      <c r="AH114" s="62" t="str">
        <f t="shared" si="18"/>
        <v>84.</v>
      </c>
      <c r="AJ114" s="62"/>
      <c r="AM114" s="103"/>
    </row>
    <row r="115" spans="1:39" ht="22.5" customHeight="1" x14ac:dyDescent="0.25">
      <c r="A115" s="84" t="str">
        <f t="shared" si="24"/>
        <v>85.</v>
      </c>
      <c r="B115" s="84">
        <v>274</v>
      </c>
      <c r="C115" s="158" t="s">
        <v>353</v>
      </c>
      <c r="D115" s="11">
        <v>543.29999999999995</v>
      </c>
      <c r="E115" s="11">
        <v>493.1</v>
      </c>
      <c r="F115" s="11">
        <v>493.1</v>
      </c>
      <c r="G115" s="27">
        <v>32</v>
      </c>
      <c r="H115" s="13">
        <f t="shared" si="25"/>
        <v>75260.5</v>
      </c>
      <c r="I115" s="13"/>
      <c r="J115" s="13"/>
      <c r="K115" s="13"/>
      <c r="L115" s="9">
        <f t="shared" si="26"/>
        <v>75260.5</v>
      </c>
      <c r="M115" s="13">
        <v>75260.5</v>
      </c>
      <c r="N115" s="89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9"/>
      <c r="AA115" s="210"/>
      <c r="AB115" s="20" t="s">
        <v>211</v>
      </c>
      <c r="AC115" s="189"/>
      <c r="AD115" s="189"/>
      <c r="AE115" s="189"/>
      <c r="AF115" s="62">
        <f>MAX(AF$24:AF114)+1</f>
        <v>85</v>
      </c>
      <c r="AG115" s="62" t="s">
        <v>151</v>
      </c>
      <c r="AH115" s="62" t="str">
        <f t="shared" si="18"/>
        <v>85.</v>
      </c>
      <c r="AJ115" s="62"/>
      <c r="AM115" s="103"/>
    </row>
    <row r="116" spans="1:39" ht="22.5" customHeight="1" x14ac:dyDescent="0.25">
      <c r="A116" s="84" t="str">
        <f t="shared" si="24"/>
        <v>86.</v>
      </c>
      <c r="B116" s="84">
        <v>275</v>
      </c>
      <c r="C116" s="158" t="s">
        <v>354</v>
      </c>
      <c r="D116" s="11">
        <v>549.70000000000005</v>
      </c>
      <c r="E116" s="11">
        <v>501.5</v>
      </c>
      <c r="F116" s="11">
        <v>501.5</v>
      </c>
      <c r="G116" s="27">
        <v>14</v>
      </c>
      <c r="H116" s="13">
        <f t="shared" si="25"/>
        <v>75260.5</v>
      </c>
      <c r="I116" s="13"/>
      <c r="J116" s="13"/>
      <c r="K116" s="13"/>
      <c r="L116" s="9">
        <f t="shared" si="26"/>
        <v>75260.5</v>
      </c>
      <c r="M116" s="13">
        <v>75260.5</v>
      </c>
      <c r="N116" s="89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9"/>
      <c r="AA116" s="210"/>
      <c r="AB116" s="20" t="s">
        <v>211</v>
      </c>
      <c r="AC116" s="189"/>
      <c r="AD116" s="189"/>
      <c r="AE116" s="189"/>
      <c r="AF116" s="62">
        <f>MAX(AF$24:AF115)+1</f>
        <v>86</v>
      </c>
      <c r="AG116" s="62" t="s">
        <v>151</v>
      </c>
      <c r="AH116" s="62" t="str">
        <f t="shared" si="18"/>
        <v>86.</v>
      </c>
      <c r="AJ116" s="62"/>
      <c r="AM116" s="103"/>
    </row>
    <row r="117" spans="1:39" ht="22.5" customHeight="1" x14ac:dyDescent="0.25">
      <c r="A117" s="84" t="str">
        <f t="shared" si="24"/>
        <v>87.</v>
      </c>
      <c r="B117" s="84">
        <v>377</v>
      </c>
      <c r="C117" s="158" t="s">
        <v>278</v>
      </c>
      <c r="D117" s="11">
        <v>503.7</v>
      </c>
      <c r="E117" s="11">
        <v>383.9</v>
      </c>
      <c r="F117" s="11">
        <v>332.1</v>
      </c>
      <c r="G117" s="27">
        <v>19</v>
      </c>
      <c r="H117" s="13">
        <f t="shared" si="25"/>
        <v>1595716</v>
      </c>
      <c r="I117" s="13"/>
      <c r="J117" s="13"/>
      <c r="K117" s="13"/>
      <c r="L117" s="9">
        <f t="shared" si="26"/>
        <v>1595716</v>
      </c>
      <c r="M117" s="13"/>
      <c r="N117" s="89"/>
      <c r="O117" s="13"/>
      <c r="P117" s="13">
        <v>434.8</v>
      </c>
      <c r="Q117" s="13">
        <f>P117*3670</f>
        <v>1595716</v>
      </c>
      <c r="R117" s="13"/>
      <c r="S117" s="13"/>
      <c r="T117" s="13"/>
      <c r="U117" s="13"/>
      <c r="V117" s="13"/>
      <c r="W117" s="13"/>
      <c r="X117" s="13"/>
      <c r="Y117" s="13"/>
      <c r="Z117" s="13"/>
      <c r="AA117" s="210"/>
      <c r="AB117" s="20" t="s">
        <v>211</v>
      </c>
      <c r="AC117" s="189"/>
      <c r="AD117" s="189"/>
      <c r="AE117" s="189"/>
      <c r="AF117" s="62">
        <f>MAX(AF$24:AF116)+1</f>
        <v>87</v>
      </c>
      <c r="AG117" s="62" t="s">
        <v>151</v>
      </c>
      <c r="AH117" s="62" t="str">
        <f t="shared" si="18"/>
        <v>87.</v>
      </c>
      <c r="AJ117" s="78"/>
      <c r="AM117" s="103"/>
    </row>
    <row r="118" spans="1:39" ht="22.5" customHeight="1" x14ac:dyDescent="0.25">
      <c r="A118" s="84" t="str">
        <f>AH118</f>
        <v>88.</v>
      </c>
      <c r="B118" s="84">
        <v>720</v>
      </c>
      <c r="C118" s="158" t="s">
        <v>60</v>
      </c>
      <c r="D118" s="11">
        <v>3335</v>
      </c>
      <c r="E118" s="11">
        <v>2241</v>
      </c>
      <c r="F118" s="11">
        <v>2241</v>
      </c>
      <c r="G118" s="27">
        <v>148</v>
      </c>
      <c r="H118" s="13">
        <f>M118+O118+Q118+S118+U118+W118+Z118+AA118</f>
        <v>4067217.9</v>
      </c>
      <c r="I118" s="13"/>
      <c r="J118" s="13"/>
      <c r="K118" s="13"/>
      <c r="L118" s="9">
        <f>H118</f>
        <v>4067217.9</v>
      </c>
      <c r="M118" s="13">
        <f>1859664+1128907.5+1078646.4</f>
        <v>4067217.9</v>
      </c>
      <c r="N118" s="89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9"/>
      <c r="AA118" s="210"/>
      <c r="AB118" s="20" t="s">
        <v>211</v>
      </c>
      <c r="AC118" s="189"/>
      <c r="AD118" s="189"/>
      <c r="AE118" s="189"/>
      <c r="AF118" s="62">
        <f>MAX(AF$24:AF117)+1</f>
        <v>88</v>
      </c>
      <c r="AG118" s="62" t="s">
        <v>151</v>
      </c>
      <c r="AH118" s="62" t="str">
        <f t="shared" si="18"/>
        <v>88.</v>
      </c>
      <c r="AJ118" s="78"/>
      <c r="AM118" s="103"/>
    </row>
    <row r="119" spans="1:39" ht="22.5" customHeight="1" x14ac:dyDescent="0.25">
      <c r="A119" s="84" t="str">
        <f t="shared" si="24"/>
        <v>89.</v>
      </c>
      <c r="B119" s="84">
        <v>79</v>
      </c>
      <c r="C119" s="158" t="s">
        <v>346</v>
      </c>
      <c r="D119" s="11">
        <v>727</v>
      </c>
      <c r="E119" s="11">
        <v>692</v>
      </c>
      <c r="F119" s="11">
        <v>692</v>
      </c>
      <c r="G119" s="27">
        <v>27</v>
      </c>
      <c r="H119" s="13">
        <f t="shared" si="25"/>
        <v>1078980</v>
      </c>
      <c r="I119" s="13"/>
      <c r="J119" s="13"/>
      <c r="K119" s="13"/>
      <c r="L119" s="9">
        <f t="shared" si="26"/>
        <v>1078980</v>
      </c>
      <c r="M119" s="13"/>
      <c r="N119" s="89"/>
      <c r="O119" s="13"/>
      <c r="P119" s="13">
        <v>294</v>
      </c>
      <c r="Q119" s="13">
        <f>P119*3670</f>
        <v>1078980</v>
      </c>
      <c r="R119" s="13"/>
      <c r="S119" s="13"/>
      <c r="T119" s="13"/>
      <c r="U119" s="13"/>
      <c r="V119" s="13"/>
      <c r="W119" s="13"/>
      <c r="X119" s="13"/>
      <c r="Y119" s="13"/>
      <c r="Z119" s="13"/>
      <c r="AA119" s="210"/>
      <c r="AB119" s="20" t="s">
        <v>211</v>
      </c>
      <c r="AC119" s="189"/>
      <c r="AD119" s="189"/>
      <c r="AE119" s="189"/>
      <c r="AF119" s="62">
        <f>MAX(AF$24:AF118)+1</f>
        <v>89</v>
      </c>
      <c r="AG119" s="62" t="s">
        <v>151</v>
      </c>
      <c r="AH119" s="62" t="str">
        <f t="shared" si="18"/>
        <v>89.</v>
      </c>
      <c r="AJ119" s="62"/>
      <c r="AM119" s="103"/>
    </row>
    <row r="120" spans="1:39" ht="22.5" customHeight="1" x14ac:dyDescent="0.25">
      <c r="A120" s="84" t="str">
        <f t="shared" si="24"/>
        <v>90.</v>
      </c>
      <c r="B120" s="84">
        <v>622</v>
      </c>
      <c r="C120" s="158" t="s">
        <v>237</v>
      </c>
      <c r="D120" s="11">
        <v>12385.3</v>
      </c>
      <c r="E120" s="11">
        <v>8297.7999999999993</v>
      </c>
      <c r="F120" s="11">
        <v>7315.7</v>
      </c>
      <c r="G120" s="27">
        <v>450</v>
      </c>
      <c r="H120" s="13">
        <f t="shared" si="25"/>
        <v>2738995.2000000002</v>
      </c>
      <c r="I120" s="13"/>
      <c r="J120" s="13"/>
      <c r="K120" s="13"/>
      <c r="L120" s="9">
        <f t="shared" si="26"/>
        <v>2738995.2000000002</v>
      </c>
      <c r="M120" s="13">
        <f>831758.4+1907236.8</f>
        <v>2738995.2000000002</v>
      </c>
      <c r="N120" s="89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210"/>
      <c r="AB120" s="20" t="s">
        <v>211</v>
      </c>
      <c r="AC120" s="193"/>
      <c r="AD120" s="193"/>
      <c r="AE120" s="193"/>
      <c r="AF120" s="62">
        <f>MAX(AF$24:AF119)+1</f>
        <v>90</v>
      </c>
      <c r="AG120" s="62" t="s">
        <v>151</v>
      </c>
      <c r="AH120" s="62" t="str">
        <f t="shared" si="18"/>
        <v>90.</v>
      </c>
      <c r="AJ120" s="78"/>
      <c r="AM120" s="103"/>
    </row>
    <row r="121" spans="1:39" ht="22.5" customHeight="1" x14ac:dyDescent="0.25">
      <c r="A121" s="84" t="str">
        <f t="shared" si="24"/>
        <v>91.</v>
      </c>
      <c r="B121" s="84">
        <v>351</v>
      </c>
      <c r="C121" s="161" t="s">
        <v>215</v>
      </c>
      <c r="D121" s="9">
        <v>404.2</v>
      </c>
      <c r="E121" s="9">
        <v>370.7</v>
      </c>
      <c r="F121" s="9">
        <v>322.7</v>
      </c>
      <c r="G121" s="26">
        <v>48</v>
      </c>
      <c r="H121" s="9">
        <f t="shared" si="25"/>
        <v>87899.04</v>
      </c>
      <c r="I121" s="9"/>
      <c r="J121" s="9"/>
      <c r="K121" s="9"/>
      <c r="L121" s="9">
        <f t="shared" si="26"/>
        <v>87899.04</v>
      </c>
      <c r="M121" s="9"/>
      <c r="N121" s="26"/>
      <c r="O121" s="9"/>
      <c r="P121" s="9"/>
      <c r="Q121" s="9"/>
      <c r="R121" s="9"/>
      <c r="S121" s="9"/>
      <c r="T121" s="9"/>
      <c r="U121" s="9"/>
      <c r="V121" s="9">
        <v>72</v>
      </c>
      <c r="W121" s="9">
        <f>V121*1220.82</f>
        <v>87899.04</v>
      </c>
      <c r="X121" s="9"/>
      <c r="Y121" s="9"/>
      <c r="Z121" s="9"/>
      <c r="AA121" s="66"/>
      <c r="AB121" s="20" t="s">
        <v>211</v>
      </c>
      <c r="AC121" s="191"/>
      <c r="AD121" s="191"/>
      <c r="AE121" s="191"/>
      <c r="AF121" s="62">
        <f>MAX(AF$24:AF120)+1</f>
        <v>91</v>
      </c>
      <c r="AG121" s="62" t="s">
        <v>151</v>
      </c>
      <c r="AH121" s="62" t="str">
        <f t="shared" si="18"/>
        <v>91.</v>
      </c>
      <c r="AJ121" s="62"/>
      <c r="AM121" s="103"/>
    </row>
    <row r="122" spans="1:39" ht="22.5" customHeight="1" x14ac:dyDescent="0.25">
      <c r="A122" s="84" t="str">
        <f t="shared" si="24"/>
        <v>92.</v>
      </c>
      <c r="B122" s="84">
        <v>352</v>
      </c>
      <c r="C122" s="161" t="s">
        <v>216</v>
      </c>
      <c r="D122" s="9">
        <v>613.6</v>
      </c>
      <c r="E122" s="9">
        <v>566.16</v>
      </c>
      <c r="F122" s="9">
        <v>566.16</v>
      </c>
      <c r="G122" s="26">
        <v>15</v>
      </c>
      <c r="H122" s="9">
        <f t="shared" si="25"/>
        <v>65112.4</v>
      </c>
      <c r="I122" s="9"/>
      <c r="J122" s="9"/>
      <c r="K122" s="9"/>
      <c r="L122" s="9">
        <f t="shared" si="26"/>
        <v>65112.4</v>
      </c>
      <c r="M122" s="9">
        <f>31*2100.4</f>
        <v>65112.4</v>
      </c>
      <c r="N122" s="26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66"/>
      <c r="AB122" s="20" t="s">
        <v>211</v>
      </c>
      <c r="AC122" s="191"/>
      <c r="AD122" s="191"/>
      <c r="AE122" s="191"/>
      <c r="AF122" s="62">
        <f>MAX(AF$24:AF121)+1</f>
        <v>92</v>
      </c>
      <c r="AG122" s="62" t="s">
        <v>151</v>
      </c>
      <c r="AH122" s="62" t="str">
        <f t="shared" si="18"/>
        <v>92.</v>
      </c>
      <c r="AJ122" s="62"/>
      <c r="AM122" s="103"/>
    </row>
    <row r="123" spans="1:39" ht="22.5" customHeight="1" x14ac:dyDescent="0.25">
      <c r="A123" s="84" t="str">
        <f t="shared" si="24"/>
        <v>93.</v>
      </c>
      <c r="B123" s="84">
        <v>386</v>
      </c>
      <c r="C123" s="155" t="s">
        <v>217</v>
      </c>
      <c r="D123" s="9">
        <v>4470.25</v>
      </c>
      <c r="E123" s="9">
        <v>3284.25</v>
      </c>
      <c r="F123" s="9">
        <v>3284.25</v>
      </c>
      <c r="G123" s="26">
        <v>120</v>
      </c>
      <c r="H123" s="9">
        <f t="shared" si="25"/>
        <v>449485.60000000003</v>
      </c>
      <c r="I123" s="9"/>
      <c r="J123" s="9"/>
      <c r="K123" s="9"/>
      <c r="L123" s="9">
        <f t="shared" si="26"/>
        <v>449485.60000000003</v>
      </c>
      <c r="M123" s="9">
        <f>214*2100.4</f>
        <v>449485.60000000003</v>
      </c>
      <c r="N123" s="26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66"/>
      <c r="AB123" s="20" t="s">
        <v>211</v>
      </c>
      <c r="AC123" s="190"/>
      <c r="AD123" s="190"/>
      <c r="AE123" s="190"/>
      <c r="AF123" s="62">
        <f>MAX(AF$24:AF122)+1</f>
        <v>93</v>
      </c>
      <c r="AG123" s="62" t="s">
        <v>151</v>
      </c>
      <c r="AH123" s="62" t="str">
        <f t="shared" si="18"/>
        <v>93.</v>
      </c>
      <c r="AJ123" s="62"/>
      <c r="AM123" s="103"/>
    </row>
    <row r="124" spans="1:39" ht="22.5" customHeight="1" x14ac:dyDescent="0.25">
      <c r="A124" s="84" t="str">
        <f t="shared" si="24"/>
        <v>94.</v>
      </c>
      <c r="B124" s="84">
        <v>421</v>
      </c>
      <c r="C124" s="155" t="s">
        <v>43</v>
      </c>
      <c r="D124" s="9">
        <v>737.1</v>
      </c>
      <c r="E124" s="9">
        <v>511.9</v>
      </c>
      <c r="F124" s="9">
        <v>440.9</v>
      </c>
      <c r="G124" s="26">
        <v>16</v>
      </c>
      <c r="H124" s="9">
        <f t="shared" si="25"/>
        <v>170132.4</v>
      </c>
      <c r="I124" s="9"/>
      <c r="J124" s="9"/>
      <c r="K124" s="9"/>
      <c r="L124" s="9">
        <f t="shared" si="26"/>
        <v>170132.4</v>
      </c>
      <c r="M124" s="9">
        <f>81*2100.4</f>
        <v>170132.4</v>
      </c>
      <c r="N124" s="26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66"/>
      <c r="AB124" s="20" t="s">
        <v>211</v>
      </c>
      <c r="AC124" s="190"/>
      <c r="AD124" s="190"/>
      <c r="AE124" s="190"/>
      <c r="AF124" s="62">
        <f>MAX(AF$24:AF123)+1</f>
        <v>94</v>
      </c>
      <c r="AG124" s="62" t="s">
        <v>151</v>
      </c>
      <c r="AH124" s="62" t="str">
        <f t="shared" si="18"/>
        <v>94.</v>
      </c>
      <c r="AJ124" s="62"/>
      <c r="AM124" s="103"/>
    </row>
    <row r="125" spans="1:39" ht="22.5" customHeight="1" x14ac:dyDescent="0.25">
      <c r="A125" s="84" t="str">
        <f t="shared" si="24"/>
        <v>95.</v>
      </c>
      <c r="B125" s="84">
        <v>423</v>
      </c>
      <c r="C125" s="155" t="s">
        <v>219</v>
      </c>
      <c r="D125" s="9">
        <v>246.9</v>
      </c>
      <c r="E125" s="9">
        <v>187.8</v>
      </c>
      <c r="F125" s="9">
        <v>187.8</v>
      </c>
      <c r="G125" s="26">
        <v>8</v>
      </c>
      <c r="H125" s="9">
        <f t="shared" si="25"/>
        <v>16127.250000000002</v>
      </c>
      <c r="I125" s="9"/>
      <c r="J125" s="9"/>
      <c r="K125" s="9"/>
      <c r="L125" s="9">
        <f t="shared" si="26"/>
        <v>16127.250000000002</v>
      </c>
      <c r="M125" s="9">
        <f>15*1075.15</f>
        <v>16127.250000000002</v>
      </c>
      <c r="N125" s="26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66"/>
      <c r="AB125" s="20" t="s">
        <v>211</v>
      </c>
      <c r="AC125" s="190"/>
      <c r="AD125" s="190"/>
      <c r="AE125" s="190"/>
      <c r="AF125" s="62">
        <f>MAX(AF$24:AF124)+1</f>
        <v>95</v>
      </c>
      <c r="AG125" s="62" t="s">
        <v>151</v>
      </c>
      <c r="AH125" s="62" t="str">
        <f t="shared" si="18"/>
        <v>95.</v>
      </c>
      <c r="AJ125" s="62"/>
      <c r="AM125" s="103"/>
    </row>
    <row r="126" spans="1:39" ht="22.5" customHeight="1" x14ac:dyDescent="0.25">
      <c r="A126" s="84" t="str">
        <f t="shared" si="24"/>
        <v>96.</v>
      </c>
      <c r="B126" s="84">
        <v>427</v>
      </c>
      <c r="C126" s="155" t="s">
        <v>220</v>
      </c>
      <c r="D126" s="9">
        <v>186.7</v>
      </c>
      <c r="E126" s="9">
        <v>131.69999999999999</v>
      </c>
      <c r="F126" s="9">
        <v>131.69999999999999</v>
      </c>
      <c r="G126" s="26">
        <v>6</v>
      </c>
      <c r="H126" s="9">
        <f t="shared" si="25"/>
        <v>23653.300000000003</v>
      </c>
      <c r="I126" s="9"/>
      <c r="J126" s="9"/>
      <c r="K126" s="9"/>
      <c r="L126" s="9">
        <f t="shared" si="26"/>
        <v>23653.300000000003</v>
      </c>
      <c r="M126" s="9">
        <f>22*1075.15</f>
        <v>23653.300000000003</v>
      </c>
      <c r="N126" s="26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66"/>
      <c r="AB126" s="20" t="s">
        <v>211</v>
      </c>
      <c r="AC126" s="190"/>
      <c r="AD126" s="190"/>
      <c r="AE126" s="190"/>
      <c r="AF126" s="62">
        <f>MAX(AF$24:AF125)+1</f>
        <v>96</v>
      </c>
      <c r="AG126" s="62" t="s">
        <v>151</v>
      </c>
      <c r="AH126" s="62" t="str">
        <f t="shared" si="18"/>
        <v>96.</v>
      </c>
      <c r="AJ126" s="62"/>
      <c r="AM126" s="103"/>
    </row>
    <row r="127" spans="1:39" ht="22.5" customHeight="1" x14ac:dyDescent="0.25">
      <c r="A127" s="84" t="str">
        <f t="shared" si="24"/>
        <v>97.</v>
      </c>
      <c r="B127" s="84">
        <v>467</v>
      </c>
      <c r="C127" s="156" t="s">
        <v>320</v>
      </c>
      <c r="D127" s="15">
        <v>459.2</v>
      </c>
      <c r="E127" s="15">
        <v>262.3</v>
      </c>
      <c r="F127" s="15">
        <v>262.3</v>
      </c>
      <c r="G127" s="29">
        <v>15</v>
      </c>
      <c r="H127" s="13">
        <f t="shared" si="25"/>
        <v>869790</v>
      </c>
      <c r="I127" s="13"/>
      <c r="J127" s="13"/>
      <c r="K127" s="13"/>
      <c r="L127" s="9">
        <f t="shared" si="26"/>
        <v>869790</v>
      </c>
      <c r="M127" s="13"/>
      <c r="N127" s="89"/>
      <c r="O127" s="13"/>
      <c r="P127" s="13">
        <v>237</v>
      </c>
      <c r="Q127" s="13">
        <f>P127*3670</f>
        <v>869790</v>
      </c>
      <c r="R127" s="13"/>
      <c r="S127" s="13"/>
      <c r="T127" s="13"/>
      <c r="U127" s="13"/>
      <c r="V127" s="13"/>
      <c r="W127" s="13"/>
      <c r="X127" s="13"/>
      <c r="Y127" s="13"/>
      <c r="Z127" s="13"/>
      <c r="AA127" s="210"/>
      <c r="AB127" s="20" t="s">
        <v>211</v>
      </c>
      <c r="AC127" s="189"/>
      <c r="AD127" s="189"/>
      <c r="AE127" s="189"/>
      <c r="AF127" s="62">
        <f>MAX(AF$24:AF126)+1</f>
        <v>97</v>
      </c>
      <c r="AG127" s="62" t="s">
        <v>151</v>
      </c>
      <c r="AH127" s="62" t="str">
        <f t="shared" si="18"/>
        <v>97.</v>
      </c>
      <c r="AJ127" s="62"/>
      <c r="AM127" s="103"/>
    </row>
    <row r="128" spans="1:39" ht="22.5" customHeight="1" x14ac:dyDescent="0.25">
      <c r="A128" s="84" t="str">
        <f t="shared" si="24"/>
        <v>98.</v>
      </c>
      <c r="B128" s="84">
        <v>462</v>
      </c>
      <c r="C128" s="155" t="s">
        <v>45</v>
      </c>
      <c r="D128" s="9">
        <v>455.4</v>
      </c>
      <c r="E128" s="9">
        <v>263.60000000000002</v>
      </c>
      <c r="F128" s="9">
        <v>263.60000000000002</v>
      </c>
      <c r="G128" s="26">
        <v>11</v>
      </c>
      <c r="H128" s="9">
        <f t="shared" si="25"/>
        <v>322296.48</v>
      </c>
      <c r="I128" s="9"/>
      <c r="J128" s="9"/>
      <c r="K128" s="9"/>
      <c r="L128" s="9">
        <f t="shared" si="26"/>
        <v>322296.48</v>
      </c>
      <c r="M128" s="9"/>
      <c r="N128" s="26"/>
      <c r="O128" s="9"/>
      <c r="P128" s="9"/>
      <c r="Q128" s="9"/>
      <c r="R128" s="9"/>
      <c r="S128" s="9"/>
      <c r="T128" s="9"/>
      <c r="U128" s="9"/>
      <c r="V128" s="9">
        <v>264</v>
      </c>
      <c r="W128" s="9">
        <f>V128*1220.82</f>
        <v>322296.48</v>
      </c>
      <c r="X128" s="9"/>
      <c r="Y128" s="9"/>
      <c r="Z128" s="9"/>
      <c r="AA128" s="66"/>
      <c r="AB128" s="20" t="s">
        <v>211</v>
      </c>
      <c r="AC128" s="190"/>
      <c r="AD128" s="190"/>
      <c r="AE128" s="190"/>
      <c r="AF128" s="62">
        <f>MAX(AF$24:AF127)+1</f>
        <v>98</v>
      </c>
      <c r="AG128" s="62" t="s">
        <v>151</v>
      </c>
      <c r="AH128" s="62" t="str">
        <f t="shared" si="18"/>
        <v>98.</v>
      </c>
      <c r="AJ128" s="62"/>
      <c r="AM128" s="103"/>
    </row>
    <row r="129" spans="1:39" ht="22.5" customHeight="1" x14ac:dyDescent="0.25">
      <c r="A129" s="84" t="str">
        <f t="shared" si="24"/>
        <v>99.</v>
      </c>
      <c r="B129" s="84">
        <v>228</v>
      </c>
      <c r="C129" s="158" t="s">
        <v>355</v>
      </c>
      <c r="D129" s="13">
        <v>514.6</v>
      </c>
      <c r="E129" s="13">
        <v>295</v>
      </c>
      <c r="F129" s="13">
        <v>295</v>
      </c>
      <c r="G129" s="27">
        <v>13</v>
      </c>
      <c r="H129" s="13">
        <f t="shared" si="25"/>
        <v>157530</v>
      </c>
      <c r="I129" s="13"/>
      <c r="J129" s="13"/>
      <c r="K129" s="13"/>
      <c r="L129" s="9">
        <f t="shared" si="26"/>
        <v>157530</v>
      </c>
      <c r="M129" s="13">
        <v>157530</v>
      </c>
      <c r="N129" s="89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210"/>
      <c r="AB129" s="20" t="s">
        <v>211</v>
      </c>
      <c r="AC129" s="189"/>
      <c r="AD129" s="189"/>
      <c r="AE129" s="189"/>
      <c r="AF129" s="62">
        <f>MAX(AF$24:AF128)+1</f>
        <v>99</v>
      </c>
      <c r="AG129" s="62" t="s">
        <v>151</v>
      </c>
      <c r="AH129" s="62" t="str">
        <f t="shared" si="18"/>
        <v>99.</v>
      </c>
      <c r="AJ129" s="62"/>
      <c r="AM129" s="103"/>
    </row>
    <row r="130" spans="1:39" ht="22.5" customHeight="1" x14ac:dyDescent="0.25">
      <c r="A130" s="84" t="str">
        <f t="shared" si="24"/>
        <v>100.</v>
      </c>
      <c r="B130" s="84">
        <v>510</v>
      </c>
      <c r="C130" s="155" t="s">
        <v>225</v>
      </c>
      <c r="D130" s="9">
        <v>241</v>
      </c>
      <c r="E130" s="9">
        <v>172.9</v>
      </c>
      <c r="F130" s="9">
        <v>172.9</v>
      </c>
      <c r="G130" s="26">
        <v>13</v>
      </c>
      <c r="H130" s="9">
        <f t="shared" si="25"/>
        <v>236976.00000000003</v>
      </c>
      <c r="I130" s="9"/>
      <c r="J130" s="9"/>
      <c r="K130" s="9"/>
      <c r="L130" s="9">
        <f t="shared" si="26"/>
        <v>236976.00000000003</v>
      </c>
      <c r="M130" s="9"/>
      <c r="N130" s="26"/>
      <c r="O130" s="9"/>
      <c r="P130" s="9"/>
      <c r="Q130" s="9"/>
      <c r="R130" s="9"/>
      <c r="S130" s="9"/>
      <c r="T130" s="9">
        <v>200</v>
      </c>
      <c r="U130" s="9">
        <f>T130*1184.88</f>
        <v>236976.00000000003</v>
      </c>
      <c r="V130" s="9"/>
      <c r="W130" s="9"/>
      <c r="X130" s="9"/>
      <c r="Y130" s="9"/>
      <c r="Z130" s="9"/>
      <c r="AA130" s="66"/>
      <c r="AB130" s="20" t="s">
        <v>211</v>
      </c>
      <c r="AC130" s="190"/>
      <c r="AD130" s="190"/>
      <c r="AE130" s="190"/>
      <c r="AF130" s="62">
        <f>MAX(AF$24:AF129)+1</f>
        <v>100</v>
      </c>
      <c r="AG130" s="62" t="s">
        <v>151</v>
      </c>
      <c r="AH130" s="62" t="str">
        <f t="shared" si="18"/>
        <v>100.</v>
      </c>
      <c r="AJ130" s="62"/>
      <c r="AM130" s="103"/>
    </row>
    <row r="131" spans="1:39" ht="22.5" customHeight="1" x14ac:dyDescent="0.25">
      <c r="A131" s="84" t="str">
        <f t="shared" si="24"/>
        <v>101.</v>
      </c>
      <c r="B131" s="84">
        <v>513</v>
      </c>
      <c r="C131" s="155" t="s">
        <v>226</v>
      </c>
      <c r="D131" s="9">
        <v>310.2</v>
      </c>
      <c r="E131" s="9">
        <v>208.3</v>
      </c>
      <c r="F131" s="9">
        <v>208.3</v>
      </c>
      <c r="G131" s="26">
        <v>10</v>
      </c>
      <c r="H131" s="9">
        <f t="shared" si="25"/>
        <v>236976.00000000003</v>
      </c>
      <c r="I131" s="9"/>
      <c r="J131" s="9"/>
      <c r="K131" s="9"/>
      <c r="L131" s="9">
        <f t="shared" si="26"/>
        <v>236976.00000000003</v>
      </c>
      <c r="M131" s="9"/>
      <c r="N131" s="26"/>
      <c r="O131" s="9"/>
      <c r="P131" s="9"/>
      <c r="Q131" s="9"/>
      <c r="R131" s="9"/>
      <c r="S131" s="9"/>
      <c r="T131" s="9">
        <v>200</v>
      </c>
      <c r="U131" s="9">
        <f>T131*1184.88</f>
        <v>236976.00000000003</v>
      </c>
      <c r="V131" s="9"/>
      <c r="W131" s="9"/>
      <c r="X131" s="9"/>
      <c r="Y131" s="9"/>
      <c r="Z131" s="9"/>
      <c r="AA131" s="66"/>
      <c r="AB131" s="20" t="s">
        <v>211</v>
      </c>
      <c r="AC131" s="190"/>
      <c r="AD131" s="190"/>
      <c r="AE131" s="190"/>
      <c r="AF131" s="62">
        <f>MAX(AF$24:AF130)+1</f>
        <v>101</v>
      </c>
      <c r="AG131" s="62" t="s">
        <v>151</v>
      </c>
      <c r="AH131" s="62" t="str">
        <f t="shared" si="18"/>
        <v>101.</v>
      </c>
      <c r="AJ131" s="62"/>
      <c r="AM131" s="103"/>
    </row>
    <row r="132" spans="1:39" ht="22.5" customHeight="1" x14ac:dyDescent="0.25">
      <c r="A132" s="84" t="str">
        <f t="shared" si="24"/>
        <v>102.</v>
      </c>
      <c r="B132" s="84">
        <v>5618</v>
      </c>
      <c r="C132" s="158" t="s">
        <v>1504</v>
      </c>
      <c r="D132" s="13">
        <v>409.4</v>
      </c>
      <c r="E132" s="13">
        <v>363.1</v>
      </c>
      <c r="F132" s="13">
        <v>363.1</v>
      </c>
      <c r="G132" s="27">
        <v>15</v>
      </c>
      <c r="H132" s="13">
        <f t="shared" ref="H132:H163" si="27">M132+O132+Q132+S132+U132+W132+Z132+AA132</f>
        <v>603114.23999999999</v>
      </c>
      <c r="I132" s="13"/>
      <c r="J132" s="13"/>
      <c r="K132" s="13"/>
      <c r="L132" s="9">
        <f t="shared" si="26"/>
        <v>603114.23999999999</v>
      </c>
      <c r="M132" s="13">
        <v>72288</v>
      </c>
      <c r="N132" s="89"/>
      <c r="O132" s="13"/>
      <c r="P132" s="13"/>
      <c r="Q132" s="13"/>
      <c r="R132" s="13"/>
      <c r="S132" s="13"/>
      <c r="T132" s="13">
        <v>448</v>
      </c>
      <c r="U132" s="13">
        <f>T132*1184.88</f>
        <v>530826.23999999999</v>
      </c>
      <c r="V132" s="13"/>
      <c r="W132" s="13"/>
      <c r="X132" s="13"/>
      <c r="Y132" s="13"/>
      <c r="Z132" s="13"/>
      <c r="AA132" s="210"/>
      <c r="AB132" s="20" t="s">
        <v>211</v>
      </c>
      <c r="AC132" s="189"/>
      <c r="AD132" s="189"/>
      <c r="AE132" s="189"/>
      <c r="AF132" s="62">
        <f>MAX(AF$24:AF131)+1</f>
        <v>102</v>
      </c>
      <c r="AG132" s="62" t="s">
        <v>151</v>
      </c>
      <c r="AH132" s="62" t="str">
        <f t="shared" si="18"/>
        <v>102.</v>
      </c>
      <c r="AJ132" s="62"/>
      <c r="AM132" s="103"/>
    </row>
    <row r="133" spans="1:39" ht="22.5" customHeight="1" x14ac:dyDescent="0.25">
      <c r="A133" s="84" t="str">
        <f t="shared" si="24"/>
        <v>103.</v>
      </c>
      <c r="B133" s="84">
        <v>545</v>
      </c>
      <c r="C133" s="155" t="s">
        <v>231</v>
      </c>
      <c r="D133" s="9">
        <v>1183.3</v>
      </c>
      <c r="E133" s="9">
        <v>652.29999999999995</v>
      </c>
      <c r="F133" s="9">
        <v>652.29999999999995</v>
      </c>
      <c r="G133" s="26">
        <v>41</v>
      </c>
      <c r="H133" s="9">
        <f t="shared" si="27"/>
        <v>243646.40000000002</v>
      </c>
      <c r="I133" s="9"/>
      <c r="J133" s="9"/>
      <c r="K133" s="9"/>
      <c r="L133" s="9">
        <f t="shared" si="26"/>
        <v>243646.40000000002</v>
      </c>
      <c r="M133" s="9">
        <f>116*2100.4</f>
        <v>243646.40000000002</v>
      </c>
      <c r="N133" s="26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66"/>
      <c r="AB133" s="20" t="s">
        <v>211</v>
      </c>
      <c r="AC133" s="190"/>
      <c r="AD133" s="190"/>
      <c r="AE133" s="190"/>
      <c r="AF133" s="62">
        <f>MAX(AF$24:AF132)+1</f>
        <v>103</v>
      </c>
      <c r="AG133" s="62" t="s">
        <v>151</v>
      </c>
      <c r="AH133" s="62" t="str">
        <f t="shared" si="18"/>
        <v>103.</v>
      </c>
      <c r="AJ133" s="62"/>
      <c r="AM133" s="103"/>
    </row>
    <row r="134" spans="1:39" ht="22.5" customHeight="1" x14ac:dyDescent="0.25">
      <c r="A134" s="84" t="str">
        <f t="shared" si="24"/>
        <v>104.</v>
      </c>
      <c r="B134" s="84">
        <v>548</v>
      </c>
      <c r="C134" s="155" t="s">
        <v>48</v>
      </c>
      <c r="D134" s="9">
        <v>3810.4</v>
      </c>
      <c r="E134" s="9">
        <v>2708.1</v>
      </c>
      <c r="F134" s="9">
        <v>2041.1</v>
      </c>
      <c r="G134" s="26">
        <v>249</v>
      </c>
      <c r="H134" s="9">
        <f t="shared" si="27"/>
        <v>245402.3</v>
      </c>
      <c r="I134" s="9"/>
      <c r="J134" s="9"/>
      <c r="K134" s="9"/>
      <c r="L134" s="9">
        <f t="shared" si="26"/>
        <v>245402.3</v>
      </c>
      <c r="M134" s="9">
        <f>110*2230.93</f>
        <v>245402.3</v>
      </c>
      <c r="N134" s="26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66"/>
      <c r="AB134" s="20" t="s">
        <v>211</v>
      </c>
      <c r="AC134" s="190"/>
      <c r="AD134" s="190"/>
      <c r="AE134" s="190"/>
      <c r="AF134" s="62">
        <f>MAX(AF$24:AF133)+1</f>
        <v>104</v>
      </c>
      <c r="AG134" s="62" t="s">
        <v>151</v>
      </c>
      <c r="AH134" s="62" t="str">
        <f t="shared" si="18"/>
        <v>104.</v>
      </c>
      <c r="AJ134" s="62"/>
      <c r="AM134" s="103"/>
    </row>
    <row r="135" spans="1:39" ht="22.5" customHeight="1" x14ac:dyDescent="0.25">
      <c r="A135" s="84" t="str">
        <f t="shared" si="24"/>
        <v>105.</v>
      </c>
      <c r="B135" s="84">
        <v>552</v>
      </c>
      <c r="C135" s="155" t="s">
        <v>232</v>
      </c>
      <c r="D135" s="9">
        <v>3517.54</v>
      </c>
      <c r="E135" s="9">
        <v>2873.84</v>
      </c>
      <c r="F135" s="9">
        <v>2549.84</v>
      </c>
      <c r="G135" s="26">
        <v>57</v>
      </c>
      <c r="H135" s="9">
        <f t="shared" si="27"/>
        <v>6004623.5200000005</v>
      </c>
      <c r="I135" s="9"/>
      <c r="J135" s="9"/>
      <c r="K135" s="9"/>
      <c r="L135" s="9">
        <f t="shared" si="26"/>
        <v>6004623.5200000005</v>
      </c>
      <c r="M135" s="9">
        <f>2858.8*2100.4</f>
        <v>6004623.5200000005</v>
      </c>
      <c r="N135" s="26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66"/>
      <c r="AB135" s="20" t="s">
        <v>211</v>
      </c>
      <c r="AC135" s="190"/>
      <c r="AD135" s="190"/>
      <c r="AE135" s="190"/>
      <c r="AF135" s="62">
        <f>MAX(AF$24:AF134)+1</f>
        <v>105</v>
      </c>
      <c r="AG135" s="62" t="s">
        <v>151</v>
      </c>
      <c r="AH135" s="62" t="str">
        <f t="shared" si="18"/>
        <v>105.</v>
      </c>
      <c r="AJ135" s="62"/>
      <c r="AM135" s="103"/>
    </row>
    <row r="136" spans="1:39" ht="22.5" customHeight="1" x14ac:dyDescent="0.25">
      <c r="A136" s="84" t="str">
        <f t="shared" si="24"/>
        <v>106.</v>
      </c>
      <c r="B136" s="84">
        <v>563</v>
      </c>
      <c r="C136" s="155" t="s">
        <v>233</v>
      </c>
      <c r="D136" s="9">
        <v>746.6</v>
      </c>
      <c r="E136" s="9">
        <v>496.8</v>
      </c>
      <c r="F136" s="9">
        <v>496.8</v>
      </c>
      <c r="G136" s="26">
        <v>26</v>
      </c>
      <c r="H136" s="9">
        <f t="shared" si="27"/>
        <v>2266592</v>
      </c>
      <c r="I136" s="9"/>
      <c r="J136" s="9"/>
      <c r="K136" s="9"/>
      <c r="L136" s="9">
        <f t="shared" si="26"/>
        <v>2266592</v>
      </c>
      <c r="M136" s="9"/>
      <c r="N136" s="26"/>
      <c r="O136" s="9"/>
      <c r="P136" s="9">
        <v>617.6</v>
      </c>
      <c r="Q136" s="9">
        <f>P136*3670</f>
        <v>2266592</v>
      </c>
      <c r="R136" s="9"/>
      <c r="S136" s="9"/>
      <c r="T136" s="9"/>
      <c r="U136" s="9"/>
      <c r="V136" s="9"/>
      <c r="W136" s="9"/>
      <c r="X136" s="9"/>
      <c r="Y136" s="9"/>
      <c r="Z136" s="9"/>
      <c r="AA136" s="66"/>
      <c r="AB136" s="20" t="s">
        <v>211</v>
      </c>
      <c r="AC136" s="190"/>
      <c r="AD136" s="190"/>
      <c r="AE136" s="190"/>
      <c r="AF136" s="62">
        <f>MAX(AF$24:AF135)+1</f>
        <v>106</v>
      </c>
      <c r="AG136" s="62" t="s">
        <v>151</v>
      </c>
      <c r="AH136" s="62" t="str">
        <f t="shared" si="18"/>
        <v>106.</v>
      </c>
      <c r="AJ136" s="62"/>
      <c r="AM136" s="103"/>
    </row>
    <row r="137" spans="1:39" ht="22.5" customHeight="1" x14ac:dyDescent="0.25">
      <c r="A137" s="84" t="str">
        <f>AH137</f>
        <v>107.</v>
      </c>
      <c r="B137" s="84">
        <v>567</v>
      </c>
      <c r="C137" s="155" t="s">
        <v>50</v>
      </c>
      <c r="D137" s="9">
        <v>3829.47</v>
      </c>
      <c r="E137" s="9">
        <v>3558.67</v>
      </c>
      <c r="F137" s="9">
        <v>3558.67</v>
      </c>
      <c r="G137" s="26">
        <v>103</v>
      </c>
      <c r="H137" s="9">
        <f>M137+O137+Q137+S137+U137+W137+Z137+AA137</f>
        <v>1712713.4</v>
      </c>
      <c r="I137" s="9"/>
      <c r="J137" s="9"/>
      <c r="K137" s="9"/>
      <c r="L137" s="9">
        <f>H137</f>
        <v>1712713.4</v>
      </c>
      <c r="M137" s="9">
        <f>847753.4+864960</f>
        <v>1712713.4</v>
      </c>
      <c r="N137" s="26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66"/>
      <c r="AB137" s="20" t="s">
        <v>211</v>
      </c>
      <c r="AC137" s="190"/>
      <c r="AD137" s="190"/>
      <c r="AE137" s="190"/>
      <c r="AF137" s="62">
        <f>MAX(AF$24:AF136)+1</f>
        <v>107</v>
      </c>
      <c r="AG137" s="62" t="s">
        <v>151</v>
      </c>
      <c r="AH137" s="62" t="str">
        <f t="shared" si="18"/>
        <v>107.</v>
      </c>
      <c r="AJ137" s="62"/>
      <c r="AM137" s="103"/>
    </row>
    <row r="138" spans="1:39" ht="22.5" customHeight="1" x14ac:dyDescent="0.25">
      <c r="A138" s="84" t="str">
        <f t="shared" si="24"/>
        <v>108.</v>
      </c>
      <c r="B138" s="84">
        <v>571</v>
      </c>
      <c r="C138" s="155" t="s">
        <v>235</v>
      </c>
      <c r="D138" s="9">
        <v>487.8</v>
      </c>
      <c r="E138" s="9">
        <v>267.8</v>
      </c>
      <c r="F138" s="9">
        <v>267.8</v>
      </c>
      <c r="G138" s="26">
        <v>14</v>
      </c>
      <c r="H138" s="9">
        <f t="shared" si="27"/>
        <v>939520</v>
      </c>
      <c r="I138" s="9"/>
      <c r="J138" s="9"/>
      <c r="K138" s="9"/>
      <c r="L138" s="9">
        <f t="shared" si="26"/>
        <v>939520</v>
      </c>
      <c r="M138" s="9"/>
      <c r="N138" s="26"/>
      <c r="O138" s="9"/>
      <c r="P138" s="9">
        <v>256</v>
      </c>
      <c r="Q138" s="9">
        <f>P138*3670</f>
        <v>939520</v>
      </c>
      <c r="R138" s="9"/>
      <c r="S138" s="9"/>
      <c r="T138" s="9"/>
      <c r="U138" s="9"/>
      <c r="V138" s="9"/>
      <c r="W138" s="9"/>
      <c r="X138" s="9"/>
      <c r="Y138" s="9"/>
      <c r="Z138" s="9"/>
      <c r="AA138" s="66"/>
      <c r="AB138" s="20" t="s">
        <v>211</v>
      </c>
      <c r="AC138" s="190"/>
      <c r="AD138" s="190"/>
      <c r="AE138" s="190"/>
      <c r="AF138" s="62">
        <f>MAX(AF$24:AF137)+1</f>
        <v>108</v>
      </c>
      <c r="AG138" s="62" t="s">
        <v>151</v>
      </c>
      <c r="AH138" s="62" t="str">
        <f t="shared" si="18"/>
        <v>108.</v>
      </c>
      <c r="AJ138" s="62"/>
      <c r="AM138" s="103"/>
    </row>
    <row r="139" spans="1:39" ht="22.5" customHeight="1" x14ac:dyDescent="0.25">
      <c r="A139" s="84" t="str">
        <f t="shared" si="24"/>
        <v>109.</v>
      </c>
      <c r="B139" s="84">
        <v>843</v>
      </c>
      <c r="C139" s="158" t="s">
        <v>335</v>
      </c>
      <c r="D139" s="11">
        <v>719.2</v>
      </c>
      <c r="E139" s="11">
        <v>472.2</v>
      </c>
      <c r="F139" s="11">
        <v>472.2</v>
      </c>
      <c r="G139" s="27">
        <v>31</v>
      </c>
      <c r="H139" s="13">
        <f t="shared" si="27"/>
        <v>195337.2</v>
      </c>
      <c r="I139" s="13"/>
      <c r="J139" s="13"/>
      <c r="K139" s="13"/>
      <c r="L139" s="9">
        <f t="shared" si="26"/>
        <v>195337.2</v>
      </c>
      <c r="M139" s="13">
        <v>195337.2</v>
      </c>
      <c r="N139" s="89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210"/>
      <c r="AB139" s="20" t="s">
        <v>211</v>
      </c>
      <c r="AC139" s="189"/>
      <c r="AD139" s="189"/>
      <c r="AE139" s="189"/>
      <c r="AF139" s="62">
        <f>MAX(AF$24:AF138)+1</f>
        <v>109</v>
      </c>
      <c r="AG139" s="62" t="s">
        <v>151</v>
      </c>
      <c r="AH139" s="62" t="str">
        <f t="shared" si="18"/>
        <v>109.</v>
      </c>
      <c r="AJ139" s="62"/>
      <c r="AM139" s="103"/>
    </row>
    <row r="140" spans="1:39" ht="22.5" customHeight="1" x14ac:dyDescent="0.25">
      <c r="A140" s="84" t="str">
        <f t="shared" si="24"/>
        <v>110.</v>
      </c>
      <c r="B140" s="84">
        <v>857</v>
      </c>
      <c r="C140" s="158" t="s">
        <v>336</v>
      </c>
      <c r="D140" s="11">
        <v>892.5</v>
      </c>
      <c r="E140" s="11">
        <v>586.1</v>
      </c>
      <c r="F140" s="11">
        <v>586.1</v>
      </c>
      <c r="G140" s="27">
        <v>45</v>
      </c>
      <c r="H140" s="13">
        <f t="shared" si="27"/>
        <v>243646.4</v>
      </c>
      <c r="I140" s="13"/>
      <c r="J140" s="13"/>
      <c r="K140" s="13"/>
      <c r="L140" s="9">
        <f t="shared" si="26"/>
        <v>243646.4</v>
      </c>
      <c r="M140" s="13">
        <v>243646.4</v>
      </c>
      <c r="N140" s="89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210"/>
      <c r="AB140" s="20" t="s">
        <v>211</v>
      </c>
      <c r="AC140" s="189"/>
      <c r="AD140" s="189"/>
      <c r="AE140" s="189"/>
      <c r="AF140" s="62">
        <f>MAX(AF$24:AF139)+1</f>
        <v>110</v>
      </c>
      <c r="AG140" s="62" t="s">
        <v>151</v>
      </c>
      <c r="AH140" s="62" t="str">
        <f t="shared" si="18"/>
        <v>110.</v>
      </c>
      <c r="AJ140" s="62"/>
      <c r="AM140" s="103"/>
    </row>
    <row r="141" spans="1:39" ht="22.5" customHeight="1" x14ac:dyDescent="0.25">
      <c r="A141" s="84" t="str">
        <f t="shared" si="24"/>
        <v>111.</v>
      </c>
      <c r="B141" s="84">
        <v>624</v>
      </c>
      <c r="C141" s="155" t="s">
        <v>51</v>
      </c>
      <c r="D141" s="9">
        <v>2708.58</v>
      </c>
      <c r="E141" s="9">
        <v>2022.15</v>
      </c>
      <c r="F141" s="9">
        <v>2022.15</v>
      </c>
      <c r="G141" s="26">
        <v>86</v>
      </c>
      <c r="H141" s="9">
        <f t="shared" si="27"/>
        <v>1379611.2</v>
      </c>
      <c r="I141" s="9"/>
      <c r="J141" s="9"/>
      <c r="K141" s="9"/>
      <c r="L141" s="9">
        <f t="shared" si="26"/>
        <v>1379611.2</v>
      </c>
      <c r="M141" s="9">
        <f>638*2162.4</f>
        <v>1379611.2</v>
      </c>
      <c r="N141" s="26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66"/>
      <c r="AB141" s="20" t="s">
        <v>211</v>
      </c>
      <c r="AC141" s="190"/>
      <c r="AD141" s="190"/>
      <c r="AE141" s="190"/>
      <c r="AF141" s="62">
        <f>MAX(AF$24:AF140)+1</f>
        <v>111</v>
      </c>
      <c r="AG141" s="62" t="s">
        <v>151</v>
      </c>
      <c r="AH141" s="62" t="str">
        <f t="shared" si="18"/>
        <v>111.</v>
      </c>
      <c r="AJ141" s="62"/>
      <c r="AM141" s="103"/>
    </row>
    <row r="142" spans="1:39" ht="22.5" customHeight="1" x14ac:dyDescent="0.25">
      <c r="A142" s="84" t="str">
        <f t="shared" si="24"/>
        <v>112.</v>
      </c>
      <c r="B142" s="84">
        <v>638</v>
      </c>
      <c r="C142" s="155" t="s">
        <v>238</v>
      </c>
      <c r="D142" s="14">
        <v>1266.5999999999999</v>
      </c>
      <c r="E142" s="14">
        <v>710.1</v>
      </c>
      <c r="F142" s="14">
        <v>710.1</v>
      </c>
      <c r="G142" s="28">
        <v>20</v>
      </c>
      <c r="H142" s="9">
        <f t="shared" si="27"/>
        <v>1816650</v>
      </c>
      <c r="I142" s="9"/>
      <c r="J142" s="9"/>
      <c r="K142" s="9"/>
      <c r="L142" s="9">
        <f t="shared" si="26"/>
        <v>1816650</v>
      </c>
      <c r="M142" s="9"/>
      <c r="N142" s="26"/>
      <c r="O142" s="9"/>
      <c r="P142" s="9">
        <v>495</v>
      </c>
      <c r="Q142" s="9">
        <f>P142*3670</f>
        <v>1816650</v>
      </c>
      <c r="R142" s="9"/>
      <c r="S142" s="9"/>
      <c r="T142" s="9"/>
      <c r="U142" s="9"/>
      <c r="V142" s="9"/>
      <c r="W142" s="9"/>
      <c r="X142" s="9"/>
      <c r="Y142" s="9"/>
      <c r="Z142" s="9"/>
      <c r="AA142" s="66"/>
      <c r="AB142" s="20" t="s">
        <v>211</v>
      </c>
      <c r="AC142" s="190"/>
      <c r="AD142" s="190"/>
      <c r="AE142" s="190"/>
      <c r="AF142" s="62">
        <f>MAX(AF$24:AF141)+1</f>
        <v>112</v>
      </c>
      <c r="AG142" s="62" t="s">
        <v>151</v>
      </c>
      <c r="AH142" s="62" t="str">
        <f t="shared" si="18"/>
        <v>112.</v>
      </c>
      <c r="AJ142" s="62"/>
      <c r="AM142" s="103"/>
    </row>
    <row r="143" spans="1:39" ht="22.5" customHeight="1" x14ac:dyDescent="0.25">
      <c r="A143" s="84" t="str">
        <f t="shared" si="24"/>
        <v>113.</v>
      </c>
      <c r="B143" s="84">
        <v>5458</v>
      </c>
      <c r="C143" s="158" t="s">
        <v>299</v>
      </c>
      <c r="D143" s="11">
        <v>1088.5</v>
      </c>
      <c r="E143" s="11">
        <v>1050.8</v>
      </c>
      <c r="F143" s="11">
        <v>250.8</v>
      </c>
      <c r="G143" s="27">
        <v>22</v>
      </c>
      <c r="H143" s="9">
        <f t="shared" si="27"/>
        <v>298015.51620000001</v>
      </c>
      <c r="I143" s="13"/>
      <c r="J143" s="13"/>
      <c r="K143" s="13"/>
      <c r="L143" s="9">
        <f t="shared" si="26"/>
        <v>298015.51620000001</v>
      </c>
      <c r="M143" s="13"/>
      <c r="N143" s="89"/>
      <c r="O143" s="13"/>
      <c r="P143" s="13"/>
      <c r="Q143" s="13"/>
      <c r="R143" s="13"/>
      <c r="S143" s="13"/>
      <c r="T143" s="13">
        <v>180</v>
      </c>
      <c r="U143" s="9">
        <f>T143*1184.88</f>
        <v>213278.40000000002</v>
      </c>
      <c r="V143" s="13">
        <v>69.41</v>
      </c>
      <c r="W143" s="9">
        <f>V143*1220.82</f>
        <v>84737.116199999989</v>
      </c>
      <c r="X143" s="13"/>
      <c r="Y143" s="13"/>
      <c r="Z143" s="13"/>
      <c r="AA143" s="210"/>
      <c r="AB143" s="20" t="s">
        <v>211</v>
      </c>
      <c r="AC143" s="189"/>
      <c r="AD143" s="189"/>
      <c r="AE143" s="189"/>
      <c r="AF143" s="62">
        <f>MAX(AF$24:AF142)+1</f>
        <v>113</v>
      </c>
      <c r="AG143" s="62" t="s">
        <v>151</v>
      </c>
      <c r="AH143" s="62" t="str">
        <f t="shared" si="18"/>
        <v>113.</v>
      </c>
      <c r="AJ143" s="62"/>
      <c r="AM143" s="103"/>
    </row>
    <row r="144" spans="1:39" ht="22.5" customHeight="1" x14ac:dyDescent="0.25">
      <c r="A144" s="84" t="str">
        <f t="shared" si="24"/>
        <v>114.</v>
      </c>
      <c r="B144" s="84">
        <v>656</v>
      </c>
      <c r="C144" s="155" t="s">
        <v>239</v>
      </c>
      <c r="D144" s="14">
        <v>3377.3</v>
      </c>
      <c r="E144" s="14">
        <v>2640.6</v>
      </c>
      <c r="F144" s="14">
        <v>2640.6</v>
      </c>
      <c r="G144" s="28">
        <v>106</v>
      </c>
      <c r="H144" s="9">
        <f t="shared" si="27"/>
        <v>1359377.28</v>
      </c>
      <c r="I144" s="9"/>
      <c r="J144" s="9"/>
      <c r="K144" s="9"/>
      <c r="L144" s="9">
        <f t="shared" si="26"/>
        <v>1359377.28</v>
      </c>
      <c r="M144" s="9"/>
      <c r="N144" s="26"/>
      <c r="O144" s="9"/>
      <c r="P144" s="9">
        <v>736</v>
      </c>
      <c r="Q144" s="9">
        <f>P144*1846.98</f>
        <v>1359377.28</v>
      </c>
      <c r="R144" s="9"/>
      <c r="S144" s="9"/>
      <c r="T144" s="9"/>
      <c r="U144" s="9"/>
      <c r="V144" s="9"/>
      <c r="W144" s="9"/>
      <c r="X144" s="9"/>
      <c r="Y144" s="9"/>
      <c r="Z144" s="9"/>
      <c r="AA144" s="66"/>
      <c r="AB144" s="20" t="s">
        <v>211</v>
      </c>
      <c r="AC144" s="190"/>
      <c r="AD144" s="190"/>
      <c r="AE144" s="190"/>
      <c r="AF144" s="62">
        <f>MAX(AF$24:AF143)+1</f>
        <v>114</v>
      </c>
      <c r="AG144" s="62" t="s">
        <v>151</v>
      </c>
      <c r="AH144" s="62" t="str">
        <f t="shared" si="18"/>
        <v>114.</v>
      </c>
      <c r="AJ144" s="62"/>
      <c r="AM144" s="103"/>
    </row>
    <row r="145" spans="1:39" ht="22.5" customHeight="1" x14ac:dyDescent="0.25">
      <c r="A145" s="84" t="str">
        <f t="shared" si="24"/>
        <v>115.</v>
      </c>
      <c r="B145" s="84">
        <v>686</v>
      </c>
      <c r="C145" s="155" t="s">
        <v>53</v>
      </c>
      <c r="D145" s="14">
        <v>3481.95</v>
      </c>
      <c r="E145" s="14">
        <v>2792.65</v>
      </c>
      <c r="F145" s="14">
        <v>1485.95</v>
      </c>
      <c r="G145" s="28">
        <v>95</v>
      </c>
      <c r="H145" s="9">
        <f t="shared" si="27"/>
        <v>386473.60000000003</v>
      </c>
      <c r="I145" s="9"/>
      <c r="J145" s="9"/>
      <c r="K145" s="9"/>
      <c r="L145" s="9">
        <f t="shared" si="26"/>
        <v>386473.60000000003</v>
      </c>
      <c r="M145" s="9">
        <f>184*2100.4</f>
        <v>386473.60000000003</v>
      </c>
      <c r="N145" s="26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66"/>
      <c r="AB145" s="20" t="s">
        <v>211</v>
      </c>
      <c r="AC145" s="190"/>
      <c r="AD145" s="190"/>
      <c r="AE145" s="190"/>
      <c r="AF145" s="62">
        <f>MAX(AF$24:AF144)+1</f>
        <v>115</v>
      </c>
      <c r="AG145" s="62" t="s">
        <v>151</v>
      </c>
      <c r="AH145" s="62" t="str">
        <f t="shared" si="18"/>
        <v>115.</v>
      </c>
      <c r="AJ145" s="62"/>
      <c r="AM145" s="103"/>
    </row>
    <row r="146" spans="1:39" ht="22.5" customHeight="1" x14ac:dyDescent="0.25">
      <c r="A146" s="84" t="str">
        <f t="shared" si="24"/>
        <v>116.</v>
      </c>
      <c r="B146" s="84">
        <v>687</v>
      </c>
      <c r="C146" s="155" t="s">
        <v>54</v>
      </c>
      <c r="D146" s="14">
        <v>1582.11</v>
      </c>
      <c r="E146" s="14">
        <v>1303.4100000000001</v>
      </c>
      <c r="F146" s="14">
        <v>1026.9100000000001</v>
      </c>
      <c r="G146" s="28">
        <v>35</v>
      </c>
      <c r="H146" s="9">
        <f t="shared" si="27"/>
        <v>189036</v>
      </c>
      <c r="I146" s="9"/>
      <c r="J146" s="9"/>
      <c r="K146" s="9"/>
      <c r="L146" s="9">
        <f t="shared" si="26"/>
        <v>189036</v>
      </c>
      <c r="M146" s="9">
        <f>90*2100.4</f>
        <v>189036</v>
      </c>
      <c r="N146" s="26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66"/>
      <c r="AB146" s="20" t="s">
        <v>211</v>
      </c>
      <c r="AC146" s="190"/>
      <c r="AD146" s="190"/>
      <c r="AE146" s="190"/>
      <c r="AF146" s="62">
        <f>MAX(AF$24:AF145)+1</f>
        <v>116</v>
      </c>
      <c r="AG146" s="62" t="s">
        <v>151</v>
      </c>
      <c r="AH146" s="62" t="str">
        <f t="shared" si="18"/>
        <v>116.</v>
      </c>
      <c r="AJ146" s="62"/>
      <c r="AM146" s="103"/>
    </row>
    <row r="147" spans="1:39" ht="22.5" customHeight="1" x14ac:dyDescent="0.25">
      <c r="A147" s="84" t="str">
        <f t="shared" si="24"/>
        <v>117.</v>
      </c>
      <c r="B147" s="84">
        <v>5456</v>
      </c>
      <c r="C147" s="158" t="s">
        <v>356</v>
      </c>
      <c r="D147" s="13">
        <v>426.7</v>
      </c>
      <c r="E147" s="13">
        <v>353.1</v>
      </c>
      <c r="F147" s="13">
        <v>353.1</v>
      </c>
      <c r="G147" s="27">
        <v>21</v>
      </c>
      <c r="H147" s="13">
        <f t="shared" si="27"/>
        <v>278662.40000000002</v>
      </c>
      <c r="I147" s="13"/>
      <c r="J147" s="13"/>
      <c r="K147" s="13"/>
      <c r="L147" s="9">
        <f t="shared" si="26"/>
        <v>278662.40000000002</v>
      </c>
      <c r="M147" s="13">
        <f>71230.4+207432</f>
        <v>278662.40000000002</v>
      </c>
      <c r="N147" s="89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210"/>
      <c r="AB147" s="20" t="s">
        <v>211</v>
      </c>
      <c r="AC147" s="189"/>
      <c r="AD147" s="189"/>
      <c r="AE147" s="189"/>
      <c r="AF147" s="62">
        <f>MAX(AF$24:AF146)+1</f>
        <v>117</v>
      </c>
      <c r="AG147" s="62" t="s">
        <v>151</v>
      </c>
      <c r="AH147" s="62" t="str">
        <f t="shared" si="18"/>
        <v>117.</v>
      </c>
      <c r="AJ147" s="62"/>
      <c r="AM147" s="103"/>
    </row>
    <row r="148" spans="1:39" ht="22.5" customHeight="1" x14ac:dyDescent="0.25">
      <c r="A148" s="84" t="str">
        <f t="shared" si="24"/>
        <v>118.</v>
      </c>
      <c r="B148" s="84">
        <v>736</v>
      </c>
      <c r="C148" s="155" t="s">
        <v>242</v>
      </c>
      <c r="D148" s="14">
        <v>239.4</v>
      </c>
      <c r="E148" s="14">
        <v>199.1</v>
      </c>
      <c r="F148" s="14">
        <v>199.1</v>
      </c>
      <c r="G148" s="28">
        <v>13</v>
      </c>
      <c r="H148" s="9">
        <f t="shared" si="27"/>
        <v>21503</v>
      </c>
      <c r="I148" s="9"/>
      <c r="J148" s="9"/>
      <c r="K148" s="9"/>
      <c r="L148" s="9">
        <f t="shared" si="26"/>
        <v>21503</v>
      </c>
      <c r="M148" s="9">
        <f>20*1075.15</f>
        <v>21503</v>
      </c>
      <c r="N148" s="26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66"/>
      <c r="AB148" s="20" t="s">
        <v>211</v>
      </c>
      <c r="AC148" s="190"/>
      <c r="AD148" s="190"/>
      <c r="AE148" s="190"/>
      <c r="AF148" s="62">
        <f>MAX(AF$24:AF147)+1</f>
        <v>118</v>
      </c>
      <c r="AG148" s="62" t="s">
        <v>151</v>
      </c>
      <c r="AH148" s="62" t="str">
        <f t="shared" si="18"/>
        <v>118.</v>
      </c>
      <c r="AJ148" s="62"/>
      <c r="AM148" s="103"/>
    </row>
    <row r="149" spans="1:39" ht="22.5" customHeight="1" x14ac:dyDescent="0.25">
      <c r="A149" s="84" t="str">
        <f t="shared" si="24"/>
        <v>119.</v>
      </c>
      <c r="B149" s="84">
        <v>776</v>
      </c>
      <c r="C149" s="155" t="s">
        <v>243</v>
      </c>
      <c r="D149" s="14">
        <v>7882.83</v>
      </c>
      <c r="E149" s="14">
        <v>5955.83</v>
      </c>
      <c r="F149" s="14">
        <v>5955.83</v>
      </c>
      <c r="G149" s="28">
        <v>233</v>
      </c>
      <c r="H149" s="9">
        <f t="shared" si="27"/>
        <v>7922190.7199999997</v>
      </c>
      <c r="I149" s="9"/>
      <c r="J149" s="9"/>
      <c r="K149" s="9"/>
      <c r="L149" s="9">
        <f t="shared" si="26"/>
        <v>7922190.7199999997</v>
      </c>
      <c r="M149" s="13">
        <v>4701057.5999999996</v>
      </c>
      <c r="N149" s="26"/>
      <c r="O149" s="9"/>
      <c r="P149" s="9">
        <v>1744</v>
      </c>
      <c r="Q149" s="9">
        <f>P149*1846.98</f>
        <v>3221133.12</v>
      </c>
      <c r="R149" s="9"/>
      <c r="S149" s="9"/>
      <c r="T149" s="9"/>
      <c r="U149" s="9"/>
      <c r="V149" s="9"/>
      <c r="W149" s="9"/>
      <c r="X149" s="9"/>
      <c r="Y149" s="9"/>
      <c r="Z149" s="9"/>
      <c r="AA149" s="66"/>
      <c r="AB149" s="20" t="s">
        <v>211</v>
      </c>
      <c r="AC149" s="190"/>
      <c r="AD149" s="190"/>
      <c r="AE149" s="190"/>
      <c r="AF149" s="62">
        <f>MAX(AF$24:AF148)+1</f>
        <v>119</v>
      </c>
      <c r="AG149" s="62" t="s">
        <v>151</v>
      </c>
      <c r="AH149" s="62" t="str">
        <f t="shared" si="18"/>
        <v>119.</v>
      </c>
      <c r="AJ149" s="62"/>
      <c r="AM149" s="103"/>
    </row>
    <row r="150" spans="1:39" ht="22.5" customHeight="1" x14ac:dyDescent="0.25">
      <c r="A150" s="84" t="str">
        <f t="shared" si="24"/>
        <v>120.</v>
      </c>
      <c r="B150" s="84">
        <v>815</v>
      </c>
      <c r="C150" s="155" t="s">
        <v>61</v>
      </c>
      <c r="D150" s="14">
        <v>417</v>
      </c>
      <c r="E150" s="14">
        <v>369.4</v>
      </c>
      <c r="F150" s="14">
        <v>369.4</v>
      </c>
      <c r="G150" s="28">
        <v>18</v>
      </c>
      <c r="H150" s="9">
        <f t="shared" si="27"/>
        <v>64509.000000000007</v>
      </c>
      <c r="I150" s="9"/>
      <c r="J150" s="9"/>
      <c r="K150" s="9"/>
      <c r="L150" s="9">
        <f t="shared" si="26"/>
        <v>64509.000000000007</v>
      </c>
      <c r="M150" s="9">
        <f>60*1075.15</f>
        <v>64509.000000000007</v>
      </c>
      <c r="N150" s="26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66"/>
      <c r="AB150" s="20" t="s">
        <v>211</v>
      </c>
      <c r="AC150" s="190"/>
      <c r="AD150" s="190"/>
      <c r="AE150" s="190"/>
      <c r="AF150" s="62">
        <f>MAX(AF$24:AF149)+1</f>
        <v>120</v>
      </c>
      <c r="AG150" s="62" t="s">
        <v>151</v>
      </c>
      <c r="AH150" s="62" t="str">
        <f t="shared" si="18"/>
        <v>120.</v>
      </c>
      <c r="AJ150" s="62"/>
      <c r="AM150" s="103"/>
    </row>
    <row r="151" spans="1:39" ht="22.5" customHeight="1" x14ac:dyDescent="0.25">
      <c r="A151" s="84" t="str">
        <f t="shared" si="24"/>
        <v>121.</v>
      </c>
      <c r="B151" s="84">
        <v>825</v>
      </c>
      <c r="C151" s="155" t="s">
        <v>1579</v>
      </c>
      <c r="D151" s="14">
        <v>1355.78</v>
      </c>
      <c r="E151" s="14">
        <v>1261.8800000000001</v>
      </c>
      <c r="F151" s="14">
        <v>1261.8800000000001</v>
      </c>
      <c r="G151" s="28">
        <v>40</v>
      </c>
      <c r="H151" s="9">
        <f t="shared" si="27"/>
        <v>1288166.24</v>
      </c>
      <c r="I151" s="9"/>
      <c r="J151" s="9"/>
      <c r="K151" s="9"/>
      <c r="L151" s="9">
        <f t="shared" si="26"/>
        <v>1288166.24</v>
      </c>
      <c r="M151" s="13">
        <f>193236+193604</f>
        <v>386840</v>
      </c>
      <c r="N151" s="26"/>
      <c r="O151" s="9"/>
      <c r="P151" s="9">
        <v>488</v>
      </c>
      <c r="Q151" s="9">
        <f>P151*1846.98</f>
        <v>901326.24</v>
      </c>
      <c r="R151" s="9"/>
      <c r="S151" s="9"/>
      <c r="T151" s="9"/>
      <c r="U151" s="9"/>
      <c r="V151" s="9"/>
      <c r="W151" s="9"/>
      <c r="X151" s="9"/>
      <c r="Y151" s="9"/>
      <c r="Z151" s="9"/>
      <c r="AA151" s="66"/>
      <c r="AB151" s="20" t="s">
        <v>211</v>
      </c>
      <c r="AC151" s="190"/>
      <c r="AD151" s="190"/>
      <c r="AE151" s="190"/>
      <c r="AF151" s="62">
        <f>MAX(AF$24:AF150)+1</f>
        <v>121</v>
      </c>
      <c r="AG151" s="62" t="s">
        <v>151</v>
      </c>
      <c r="AH151" s="62" t="str">
        <f t="shared" si="18"/>
        <v>121.</v>
      </c>
      <c r="AJ151" s="62"/>
      <c r="AM151" s="103"/>
    </row>
    <row r="152" spans="1:39" ht="22.5" customHeight="1" x14ac:dyDescent="0.25">
      <c r="A152" s="84" t="str">
        <f t="shared" si="24"/>
        <v>122.</v>
      </c>
      <c r="B152" s="84">
        <v>826</v>
      </c>
      <c r="C152" s="155" t="s">
        <v>1580</v>
      </c>
      <c r="D152" s="14">
        <v>1375.2</v>
      </c>
      <c r="E152" s="14">
        <v>1277.5</v>
      </c>
      <c r="F152" s="14">
        <v>1277.5</v>
      </c>
      <c r="G152" s="28">
        <v>58</v>
      </c>
      <c r="H152" s="9">
        <f t="shared" si="27"/>
        <v>839011.2</v>
      </c>
      <c r="I152" s="9"/>
      <c r="J152" s="9"/>
      <c r="K152" s="9"/>
      <c r="L152" s="9">
        <f t="shared" si="26"/>
        <v>839011.2</v>
      </c>
      <c r="M152" s="9">
        <v>839011.2</v>
      </c>
      <c r="N152" s="26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66"/>
      <c r="AB152" s="20" t="s">
        <v>211</v>
      </c>
      <c r="AC152" s="190"/>
      <c r="AD152" s="190"/>
      <c r="AE152" s="190"/>
      <c r="AF152" s="62">
        <f>MAX(AF$24:AF151)+1</f>
        <v>122</v>
      </c>
      <c r="AG152" s="62" t="s">
        <v>151</v>
      </c>
      <c r="AH152" s="62" t="str">
        <f t="shared" si="18"/>
        <v>122.</v>
      </c>
      <c r="AJ152" s="62"/>
      <c r="AM152" s="103"/>
    </row>
    <row r="153" spans="1:39" ht="22.5" customHeight="1" x14ac:dyDescent="0.25">
      <c r="A153" s="84" t="str">
        <f t="shared" si="24"/>
        <v>123.</v>
      </c>
      <c r="B153" s="84">
        <v>827</v>
      </c>
      <c r="C153" s="158" t="s">
        <v>1581</v>
      </c>
      <c r="D153" s="11">
        <v>1369.8</v>
      </c>
      <c r="E153" s="11">
        <v>1272.2</v>
      </c>
      <c r="F153" s="11">
        <v>1272.2</v>
      </c>
      <c r="G153" s="27">
        <v>53</v>
      </c>
      <c r="H153" s="13">
        <f t="shared" si="27"/>
        <v>1240144.76</v>
      </c>
      <c r="I153" s="13"/>
      <c r="J153" s="13"/>
      <c r="K153" s="13"/>
      <c r="L153" s="9">
        <f t="shared" si="26"/>
        <v>1240144.76</v>
      </c>
      <c r="M153" s="13">
        <f>193236+193604</f>
        <v>386840</v>
      </c>
      <c r="N153" s="89"/>
      <c r="O153" s="13"/>
      <c r="P153" s="9">
        <v>462</v>
      </c>
      <c r="Q153" s="9">
        <f>P153*1846.98</f>
        <v>853304.76</v>
      </c>
      <c r="R153" s="13"/>
      <c r="S153" s="13"/>
      <c r="T153" s="13"/>
      <c r="U153" s="13"/>
      <c r="V153" s="13"/>
      <c r="W153" s="13"/>
      <c r="X153" s="13"/>
      <c r="Y153" s="13"/>
      <c r="Z153" s="13"/>
      <c r="AA153" s="210"/>
      <c r="AB153" s="20" t="s">
        <v>211</v>
      </c>
      <c r="AC153" s="189"/>
      <c r="AD153" s="189"/>
      <c r="AE153" s="189"/>
      <c r="AF153" s="62">
        <f>MAX(AF$24:AF152)+1</f>
        <v>123</v>
      </c>
      <c r="AG153" s="62" t="s">
        <v>151</v>
      </c>
      <c r="AH153" s="62" t="str">
        <f t="shared" ref="AH153:AH216" si="28">CONCATENATE(AF153,AG153)</f>
        <v>123.</v>
      </c>
      <c r="AJ153" s="62"/>
      <c r="AM153" s="103"/>
    </row>
    <row r="154" spans="1:39" ht="22.5" customHeight="1" x14ac:dyDescent="0.25">
      <c r="A154" s="84" t="str">
        <f t="shared" si="24"/>
        <v>124.</v>
      </c>
      <c r="B154" s="84">
        <v>829</v>
      </c>
      <c r="C154" s="155" t="s">
        <v>1582</v>
      </c>
      <c r="D154" s="14">
        <v>2872.13</v>
      </c>
      <c r="E154" s="14">
        <v>1741.13</v>
      </c>
      <c r="F154" s="14">
        <v>1741.13</v>
      </c>
      <c r="G154" s="28">
        <v>63</v>
      </c>
      <c r="H154" s="9">
        <f t="shared" si="27"/>
        <v>252048</v>
      </c>
      <c r="I154" s="9"/>
      <c r="J154" s="9"/>
      <c r="K154" s="9"/>
      <c r="L154" s="9">
        <f t="shared" si="26"/>
        <v>252048</v>
      </c>
      <c r="M154" s="9">
        <f>120*2100.4</f>
        <v>252048</v>
      </c>
      <c r="N154" s="26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66"/>
      <c r="AB154" s="20" t="s">
        <v>211</v>
      </c>
      <c r="AC154" s="190"/>
      <c r="AD154" s="190"/>
      <c r="AE154" s="190"/>
      <c r="AF154" s="62">
        <f>MAX(AF$24:AF153)+1</f>
        <v>124</v>
      </c>
      <c r="AG154" s="62" t="s">
        <v>151</v>
      </c>
      <c r="AH154" s="62" t="str">
        <f t="shared" si="28"/>
        <v>124.</v>
      </c>
      <c r="AJ154" s="62"/>
      <c r="AM154" s="103"/>
    </row>
    <row r="155" spans="1:39" ht="22.5" customHeight="1" x14ac:dyDescent="0.25">
      <c r="A155" s="84" t="str">
        <f t="shared" si="24"/>
        <v>125.</v>
      </c>
      <c r="B155" s="84">
        <v>834</v>
      </c>
      <c r="C155" s="155" t="s">
        <v>1583</v>
      </c>
      <c r="D155" s="14">
        <v>496.54</v>
      </c>
      <c r="E155" s="14">
        <v>276.54000000000002</v>
      </c>
      <c r="F155" s="14">
        <v>276.54000000000002</v>
      </c>
      <c r="G155" s="28">
        <v>14</v>
      </c>
      <c r="H155" s="9">
        <f t="shared" si="27"/>
        <v>278446.80000000005</v>
      </c>
      <c r="I155" s="9"/>
      <c r="J155" s="9"/>
      <c r="K155" s="9"/>
      <c r="L155" s="9">
        <f t="shared" si="26"/>
        <v>278446.80000000005</v>
      </c>
      <c r="M155" s="9"/>
      <c r="N155" s="26"/>
      <c r="O155" s="9"/>
      <c r="P155" s="9"/>
      <c r="Q155" s="9"/>
      <c r="R155" s="9"/>
      <c r="S155" s="9"/>
      <c r="T155" s="9">
        <v>235</v>
      </c>
      <c r="U155" s="9">
        <f>T155*1184.88</f>
        <v>278446.80000000005</v>
      </c>
      <c r="V155" s="9"/>
      <c r="W155" s="9"/>
      <c r="X155" s="9"/>
      <c r="Y155" s="9"/>
      <c r="Z155" s="9"/>
      <c r="AA155" s="66"/>
      <c r="AB155" s="20" t="s">
        <v>211</v>
      </c>
      <c r="AC155" s="190"/>
      <c r="AD155" s="190"/>
      <c r="AE155" s="190"/>
      <c r="AF155" s="62">
        <f>MAX(AF$24:AF154)+1</f>
        <v>125</v>
      </c>
      <c r="AG155" s="62" t="s">
        <v>151</v>
      </c>
      <c r="AH155" s="62" t="str">
        <f t="shared" si="28"/>
        <v>125.</v>
      </c>
      <c r="AJ155" s="62"/>
      <c r="AM155" s="103"/>
    </row>
    <row r="156" spans="1:39" ht="22.5" customHeight="1" x14ac:dyDescent="0.25">
      <c r="A156" s="84" t="str">
        <f t="shared" si="24"/>
        <v>126.</v>
      </c>
      <c r="B156" s="84">
        <v>835</v>
      </c>
      <c r="C156" s="155" t="s">
        <v>1584</v>
      </c>
      <c r="D156" s="14">
        <v>493.3</v>
      </c>
      <c r="E156" s="14">
        <v>270.3</v>
      </c>
      <c r="F156" s="14">
        <v>270.3</v>
      </c>
      <c r="G156" s="28">
        <v>11</v>
      </c>
      <c r="H156" s="9">
        <f t="shared" si="27"/>
        <v>69313.2</v>
      </c>
      <c r="I156" s="9"/>
      <c r="J156" s="9"/>
      <c r="K156" s="9"/>
      <c r="L156" s="9">
        <f t="shared" si="26"/>
        <v>69313.2</v>
      </c>
      <c r="M156" s="9">
        <f>33*2100.4</f>
        <v>69313.2</v>
      </c>
      <c r="N156" s="26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66"/>
      <c r="AB156" s="20" t="s">
        <v>211</v>
      </c>
      <c r="AC156" s="190"/>
      <c r="AD156" s="190"/>
      <c r="AE156" s="190"/>
      <c r="AF156" s="62">
        <f>MAX(AF$24:AF155)+1</f>
        <v>126</v>
      </c>
      <c r="AG156" s="62" t="s">
        <v>151</v>
      </c>
      <c r="AH156" s="62" t="str">
        <f t="shared" si="28"/>
        <v>126.</v>
      </c>
      <c r="AJ156" s="62"/>
      <c r="AM156" s="103"/>
    </row>
    <row r="157" spans="1:39" ht="22.5" customHeight="1" x14ac:dyDescent="0.25">
      <c r="A157" s="84" t="str">
        <f t="shared" si="24"/>
        <v>127.</v>
      </c>
      <c r="B157" s="84">
        <v>836</v>
      </c>
      <c r="C157" s="155" t="s">
        <v>1585</v>
      </c>
      <c r="D157" s="14">
        <v>490.7</v>
      </c>
      <c r="E157" s="14">
        <v>272.7</v>
      </c>
      <c r="F157" s="14">
        <v>272.7</v>
      </c>
      <c r="G157" s="28">
        <v>10</v>
      </c>
      <c r="H157" s="9">
        <f t="shared" si="27"/>
        <v>69313.2</v>
      </c>
      <c r="I157" s="9"/>
      <c r="J157" s="9"/>
      <c r="K157" s="9"/>
      <c r="L157" s="9">
        <f t="shared" si="26"/>
        <v>69313.2</v>
      </c>
      <c r="M157" s="9">
        <f>33*2100.4</f>
        <v>69313.2</v>
      </c>
      <c r="N157" s="26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66"/>
      <c r="AB157" s="20" t="s">
        <v>211</v>
      </c>
      <c r="AC157" s="190"/>
      <c r="AD157" s="190"/>
      <c r="AE157" s="190"/>
      <c r="AF157" s="62">
        <f>MAX(AF$24:AF156)+1</f>
        <v>127</v>
      </c>
      <c r="AG157" s="62" t="s">
        <v>151</v>
      </c>
      <c r="AH157" s="62" t="str">
        <f t="shared" si="28"/>
        <v>127.</v>
      </c>
      <c r="AJ157" s="62"/>
      <c r="AM157" s="103"/>
    </row>
    <row r="158" spans="1:39" ht="22.5" customHeight="1" x14ac:dyDescent="0.25">
      <c r="A158" s="84" t="str">
        <f t="shared" si="24"/>
        <v>128.</v>
      </c>
      <c r="B158" s="84">
        <v>5494</v>
      </c>
      <c r="C158" s="155" t="s">
        <v>256</v>
      </c>
      <c r="D158" s="14">
        <v>358.6</v>
      </c>
      <c r="E158" s="14">
        <v>290.2</v>
      </c>
      <c r="F158" s="14">
        <v>290.2</v>
      </c>
      <c r="G158" s="28">
        <v>28</v>
      </c>
      <c r="H158" s="9">
        <f t="shared" si="27"/>
        <v>2653410</v>
      </c>
      <c r="I158" s="9"/>
      <c r="J158" s="9"/>
      <c r="K158" s="9"/>
      <c r="L158" s="9">
        <f t="shared" si="26"/>
        <v>2653410</v>
      </c>
      <c r="M158" s="9"/>
      <c r="N158" s="26"/>
      <c r="O158" s="9"/>
      <c r="P158" s="9">
        <v>723</v>
      </c>
      <c r="Q158" s="9">
        <f>P158*3670</f>
        <v>2653410</v>
      </c>
      <c r="R158" s="9"/>
      <c r="S158" s="9"/>
      <c r="T158" s="9"/>
      <c r="U158" s="9"/>
      <c r="V158" s="9"/>
      <c r="W158" s="9"/>
      <c r="X158" s="9"/>
      <c r="Y158" s="9"/>
      <c r="Z158" s="9"/>
      <c r="AA158" s="66"/>
      <c r="AB158" s="20" t="s">
        <v>211</v>
      </c>
      <c r="AC158" s="190"/>
      <c r="AD158" s="190"/>
      <c r="AE158" s="190"/>
      <c r="AF158" s="62">
        <f>MAX(AF$24:AF157)+1</f>
        <v>128</v>
      </c>
      <c r="AG158" s="62" t="s">
        <v>151</v>
      </c>
      <c r="AH158" s="62" t="str">
        <f t="shared" si="28"/>
        <v>128.</v>
      </c>
      <c r="AJ158" s="62"/>
      <c r="AM158" s="103"/>
    </row>
    <row r="159" spans="1:39" ht="22.5" customHeight="1" x14ac:dyDescent="0.25">
      <c r="A159" s="84" t="str">
        <f t="shared" si="24"/>
        <v>129.</v>
      </c>
      <c r="B159" s="84">
        <v>856</v>
      </c>
      <c r="C159" s="155" t="s">
        <v>244</v>
      </c>
      <c r="D159" s="14">
        <v>900.8</v>
      </c>
      <c r="E159" s="14">
        <v>582.79999999999995</v>
      </c>
      <c r="F159" s="14">
        <v>582.79999999999995</v>
      </c>
      <c r="G159" s="28">
        <v>40</v>
      </c>
      <c r="H159" s="9">
        <f t="shared" si="27"/>
        <v>3095236.4</v>
      </c>
      <c r="I159" s="9"/>
      <c r="J159" s="9"/>
      <c r="K159" s="9"/>
      <c r="L159" s="9">
        <f t="shared" si="26"/>
        <v>3095236.4</v>
      </c>
      <c r="M159" s="13">
        <v>243646.4</v>
      </c>
      <c r="N159" s="26"/>
      <c r="O159" s="9"/>
      <c r="P159" s="9">
        <v>777</v>
      </c>
      <c r="Q159" s="9">
        <f>P159*3670</f>
        <v>2851590</v>
      </c>
      <c r="R159" s="9"/>
      <c r="S159" s="9"/>
      <c r="T159" s="9"/>
      <c r="U159" s="9"/>
      <c r="V159" s="9"/>
      <c r="W159" s="9"/>
      <c r="X159" s="9"/>
      <c r="Y159" s="9"/>
      <c r="Z159" s="9"/>
      <c r="AA159" s="66"/>
      <c r="AB159" s="20" t="s">
        <v>211</v>
      </c>
      <c r="AC159" s="190"/>
      <c r="AD159" s="190"/>
      <c r="AE159" s="190"/>
      <c r="AF159" s="62">
        <f>MAX(AF$24:AF158)+1</f>
        <v>129</v>
      </c>
      <c r="AG159" s="62" t="s">
        <v>151</v>
      </c>
      <c r="AH159" s="62" t="str">
        <f t="shared" si="28"/>
        <v>129.</v>
      </c>
      <c r="AJ159" s="62"/>
      <c r="AM159" s="103"/>
    </row>
    <row r="160" spans="1:39" ht="22.5" customHeight="1" x14ac:dyDescent="0.25">
      <c r="A160" s="84" t="str">
        <f t="shared" si="24"/>
        <v>130.</v>
      </c>
      <c r="B160" s="84">
        <v>860</v>
      </c>
      <c r="C160" s="155" t="s">
        <v>63</v>
      </c>
      <c r="D160" s="14">
        <v>852.3</v>
      </c>
      <c r="E160" s="14">
        <v>457.8</v>
      </c>
      <c r="F160" s="14">
        <v>457.8</v>
      </c>
      <c r="G160" s="28">
        <v>13</v>
      </c>
      <c r="H160" s="9">
        <f t="shared" si="27"/>
        <v>191136.4</v>
      </c>
      <c r="I160" s="9"/>
      <c r="J160" s="9"/>
      <c r="K160" s="9"/>
      <c r="L160" s="9">
        <f t="shared" si="26"/>
        <v>191136.4</v>
      </c>
      <c r="M160" s="9">
        <f>91*2100.4</f>
        <v>191136.4</v>
      </c>
      <c r="N160" s="26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66"/>
      <c r="AB160" s="20" t="s">
        <v>211</v>
      </c>
      <c r="AC160" s="190"/>
      <c r="AD160" s="190"/>
      <c r="AE160" s="190"/>
      <c r="AF160" s="62">
        <f>MAX(AF$24:AF159)+1</f>
        <v>130</v>
      </c>
      <c r="AG160" s="62" t="s">
        <v>151</v>
      </c>
      <c r="AH160" s="62" t="str">
        <f t="shared" si="28"/>
        <v>130.</v>
      </c>
      <c r="AJ160" s="62"/>
      <c r="AM160" s="103"/>
    </row>
    <row r="161" spans="1:39" ht="22.5" customHeight="1" x14ac:dyDescent="0.25">
      <c r="A161" s="84" t="str">
        <f t="shared" si="24"/>
        <v>131.</v>
      </c>
      <c r="B161" s="84">
        <v>78</v>
      </c>
      <c r="C161" s="155" t="s">
        <v>259</v>
      </c>
      <c r="D161" s="14">
        <v>727</v>
      </c>
      <c r="E161" s="14">
        <v>692</v>
      </c>
      <c r="F161" s="14">
        <v>692</v>
      </c>
      <c r="G161" s="28">
        <v>27</v>
      </c>
      <c r="H161" s="9">
        <f t="shared" si="27"/>
        <v>890244.36</v>
      </c>
      <c r="I161" s="9"/>
      <c r="J161" s="9"/>
      <c r="K161" s="9"/>
      <c r="L161" s="9">
        <f t="shared" si="26"/>
        <v>890244.36</v>
      </c>
      <c r="M161" s="9"/>
      <c r="N161" s="26"/>
      <c r="O161" s="9"/>
      <c r="P161" s="9">
        <v>482</v>
      </c>
      <c r="Q161" s="9">
        <f>P161*1846.98</f>
        <v>890244.36</v>
      </c>
      <c r="R161" s="9"/>
      <c r="S161" s="9"/>
      <c r="T161" s="9"/>
      <c r="U161" s="9"/>
      <c r="V161" s="9"/>
      <c r="W161" s="9"/>
      <c r="X161" s="9"/>
      <c r="Y161" s="9"/>
      <c r="Z161" s="9"/>
      <c r="AA161" s="66"/>
      <c r="AB161" s="20" t="s">
        <v>211</v>
      </c>
      <c r="AC161" s="190"/>
      <c r="AD161" s="190"/>
      <c r="AE161" s="190"/>
      <c r="AF161" s="62">
        <f>MAX(AF$24:AF160)+1</f>
        <v>131</v>
      </c>
      <c r="AG161" s="62" t="s">
        <v>151</v>
      </c>
      <c r="AH161" s="62" t="str">
        <f t="shared" si="28"/>
        <v>131.</v>
      </c>
      <c r="AJ161" s="62"/>
      <c r="AM161" s="103"/>
    </row>
    <row r="162" spans="1:39" ht="22.5" customHeight="1" x14ac:dyDescent="0.25">
      <c r="A162" s="84" t="str">
        <f t="shared" si="24"/>
        <v>132.</v>
      </c>
      <c r="B162" s="84">
        <v>82</v>
      </c>
      <c r="C162" s="155" t="s">
        <v>26</v>
      </c>
      <c r="D162" s="14">
        <v>861.5</v>
      </c>
      <c r="E162" s="14">
        <v>825</v>
      </c>
      <c r="F162" s="14">
        <v>825</v>
      </c>
      <c r="G162" s="28">
        <v>46</v>
      </c>
      <c r="H162" s="9">
        <f t="shared" si="27"/>
        <v>178534</v>
      </c>
      <c r="I162" s="9"/>
      <c r="J162" s="9"/>
      <c r="K162" s="9"/>
      <c r="L162" s="9">
        <f t="shared" si="26"/>
        <v>178534</v>
      </c>
      <c r="M162" s="9">
        <f>85*2100.4</f>
        <v>178534</v>
      </c>
      <c r="N162" s="26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66"/>
      <c r="AB162" s="20" t="s">
        <v>211</v>
      </c>
      <c r="AC162" s="190"/>
      <c r="AD162" s="190"/>
      <c r="AE162" s="190"/>
      <c r="AF162" s="62">
        <f>MAX(AF$24:AF161)+1</f>
        <v>132</v>
      </c>
      <c r="AG162" s="62" t="s">
        <v>151</v>
      </c>
      <c r="AH162" s="62" t="str">
        <f t="shared" si="28"/>
        <v>132.</v>
      </c>
      <c r="AJ162" s="62"/>
      <c r="AM162" s="103"/>
    </row>
    <row r="163" spans="1:39" ht="22.5" customHeight="1" x14ac:dyDescent="0.25">
      <c r="A163" s="84" t="str">
        <f t="shared" si="24"/>
        <v>133.</v>
      </c>
      <c r="B163" s="84">
        <v>98</v>
      </c>
      <c r="C163" s="155" t="s">
        <v>27</v>
      </c>
      <c r="D163" s="14">
        <v>1228.5999999999999</v>
      </c>
      <c r="E163" s="14">
        <v>1120.5</v>
      </c>
      <c r="F163" s="14">
        <v>1120.5</v>
      </c>
      <c r="G163" s="28">
        <v>41</v>
      </c>
      <c r="H163" s="9">
        <f t="shared" si="27"/>
        <v>4188938.0000000005</v>
      </c>
      <c r="I163" s="9"/>
      <c r="J163" s="9"/>
      <c r="K163" s="9"/>
      <c r="L163" s="9">
        <f t="shared" si="26"/>
        <v>4188938.0000000005</v>
      </c>
      <c r="M163" s="9"/>
      <c r="N163" s="26"/>
      <c r="O163" s="9"/>
      <c r="P163" s="9">
        <v>1141.4000000000001</v>
      </c>
      <c r="Q163" s="9">
        <f>P163*3670</f>
        <v>4188938.0000000005</v>
      </c>
      <c r="R163" s="9"/>
      <c r="S163" s="9"/>
      <c r="T163" s="9"/>
      <c r="U163" s="9"/>
      <c r="V163" s="9"/>
      <c r="W163" s="9"/>
      <c r="X163" s="9"/>
      <c r="Y163" s="9"/>
      <c r="Z163" s="9"/>
      <c r="AA163" s="66"/>
      <c r="AB163" s="20" t="s">
        <v>211</v>
      </c>
      <c r="AC163" s="190"/>
      <c r="AD163" s="190"/>
      <c r="AE163" s="190"/>
      <c r="AF163" s="62">
        <f>MAX(AF$24:AF162)+1</f>
        <v>133</v>
      </c>
      <c r="AG163" s="62" t="s">
        <v>151</v>
      </c>
      <c r="AH163" s="62" t="str">
        <f t="shared" si="28"/>
        <v>133.</v>
      </c>
      <c r="AJ163" s="62"/>
      <c r="AM163" s="103"/>
    </row>
    <row r="164" spans="1:39" ht="22.5" customHeight="1" x14ac:dyDescent="0.25">
      <c r="A164" s="84" t="str">
        <f t="shared" ref="A164:A218" si="29">AH164</f>
        <v>134.</v>
      </c>
      <c r="B164" s="84">
        <v>99</v>
      </c>
      <c r="C164" s="155" t="s">
        <v>28</v>
      </c>
      <c r="D164" s="14">
        <v>2142.96</v>
      </c>
      <c r="E164" s="14">
        <v>1128.3</v>
      </c>
      <c r="F164" s="14">
        <v>1128.3</v>
      </c>
      <c r="G164" s="28">
        <v>35</v>
      </c>
      <c r="H164" s="9">
        <f t="shared" ref="H164:H194" si="30">M164+O164+Q164+S164+U164+W164+Z164+AA164</f>
        <v>404575.6</v>
      </c>
      <c r="I164" s="9"/>
      <c r="J164" s="9"/>
      <c r="K164" s="9"/>
      <c r="L164" s="9">
        <f t="shared" ref="L164:L218" si="31">H164</f>
        <v>404575.6</v>
      </c>
      <c r="M164" s="9"/>
      <c r="N164" s="26"/>
      <c r="O164" s="9"/>
      <c r="P164" s="9"/>
      <c r="Q164" s="9"/>
      <c r="R164" s="9"/>
      <c r="S164" s="9"/>
      <c r="T164" s="9">
        <v>520</v>
      </c>
      <c r="U164" s="9">
        <f>T164*778.03</f>
        <v>404575.6</v>
      </c>
      <c r="V164" s="9"/>
      <c r="W164" s="9"/>
      <c r="X164" s="9"/>
      <c r="Y164" s="9"/>
      <c r="Z164" s="9"/>
      <c r="AA164" s="66"/>
      <c r="AB164" s="20" t="s">
        <v>211</v>
      </c>
      <c r="AC164" s="190"/>
      <c r="AD164" s="190"/>
      <c r="AE164" s="190"/>
      <c r="AF164" s="62">
        <f>MAX(AF$24:AF163)+1</f>
        <v>134</v>
      </c>
      <c r="AG164" s="62" t="s">
        <v>151</v>
      </c>
      <c r="AH164" s="62" t="str">
        <f t="shared" si="28"/>
        <v>134.</v>
      </c>
      <c r="AJ164" s="62"/>
      <c r="AM164" s="103"/>
    </row>
    <row r="165" spans="1:39" ht="22.5" customHeight="1" x14ac:dyDescent="0.25">
      <c r="A165" s="84" t="str">
        <f t="shared" si="29"/>
        <v>135.</v>
      </c>
      <c r="B165" s="84">
        <v>240</v>
      </c>
      <c r="C165" s="155" t="s">
        <v>38</v>
      </c>
      <c r="D165" s="14">
        <v>380.4</v>
      </c>
      <c r="E165" s="14">
        <v>374.1</v>
      </c>
      <c r="F165" s="14">
        <v>374.1</v>
      </c>
      <c r="G165" s="28">
        <v>15</v>
      </c>
      <c r="H165" s="9">
        <f t="shared" si="30"/>
        <v>147028</v>
      </c>
      <c r="I165" s="9"/>
      <c r="J165" s="9"/>
      <c r="K165" s="9"/>
      <c r="L165" s="9">
        <f t="shared" si="31"/>
        <v>147028</v>
      </c>
      <c r="M165" s="9">
        <f>70*2100.4</f>
        <v>147028</v>
      </c>
      <c r="N165" s="26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66"/>
      <c r="AB165" s="20" t="s">
        <v>211</v>
      </c>
      <c r="AC165" s="190"/>
      <c r="AD165" s="190"/>
      <c r="AE165" s="190"/>
      <c r="AF165" s="62">
        <f>MAX(AF$24:AF164)+1</f>
        <v>135</v>
      </c>
      <c r="AG165" s="62" t="s">
        <v>151</v>
      </c>
      <c r="AH165" s="62" t="str">
        <f t="shared" si="28"/>
        <v>135.</v>
      </c>
      <c r="AJ165" s="62"/>
      <c r="AM165" s="103"/>
    </row>
    <row r="166" spans="1:39" ht="22.5" customHeight="1" x14ac:dyDescent="0.25">
      <c r="A166" s="84" t="str">
        <f t="shared" si="29"/>
        <v>136.</v>
      </c>
      <c r="B166" s="84">
        <v>112</v>
      </c>
      <c r="C166" s="155" t="s">
        <v>260</v>
      </c>
      <c r="D166" s="14">
        <v>783.9</v>
      </c>
      <c r="E166" s="14">
        <v>438.4</v>
      </c>
      <c r="F166" s="14">
        <v>438.4</v>
      </c>
      <c r="G166" s="28">
        <v>15</v>
      </c>
      <c r="H166" s="9">
        <f t="shared" si="30"/>
        <v>293443.20000000001</v>
      </c>
      <c r="I166" s="9"/>
      <c r="J166" s="9"/>
      <c r="K166" s="9"/>
      <c r="L166" s="9">
        <f t="shared" si="31"/>
        <v>293443.20000000001</v>
      </c>
      <c r="M166" s="9">
        <f>138*2126.4</f>
        <v>293443.20000000001</v>
      </c>
      <c r="N166" s="26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66"/>
      <c r="AB166" s="20" t="s">
        <v>211</v>
      </c>
      <c r="AC166" s="190"/>
      <c r="AD166" s="190"/>
      <c r="AE166" s="190"/>
      <c r="AF166" s="62">
        <f>MAX(AF$24:AF165)+1</f>
        <v>136</v>
      </c>
      <c r="AG166" s="62" t="s">
        <v>151</v>
      </c>
      <c r="AH166" s="62" t="str">
        <f t="shared" si="28"/>
        <v>136.</v>
      </c>
      <c r="AJ166" s="62"/>
      <c r="AM166" s="103"/>
    </row>
    <row r="167" spans="1:39" ht="22.5" customHeight="1" x14ac:dyDescent="0.25">
      <c r="A167" s="84" t="str">
        <f t="shared" si="29"/>
        <v>137.</v>
      </c>
      <c r="B167" s="84">
        <v>187</v>
      </c>
      <c r="C167" s="155" t="s">
        <v>33</v>
      </c>
      <c r="D167" s="14">
        <v>324.5</v>
      </c>
      <c r="E167" s="14">
        <v>294</v>
      </c>
      <c r="F167" s="14">
        <v>294</v>
      </c>
      <c r="G167" s="28">
        <v>18</v>
      </c>
      <c r="H167" s="9">
        <f t="shared" si="30"/>
        <v>412338.24000000005</v>
      </c>
      <c r="I167" s="9"/>
      <c r="J167" s="9"/>
      <c r="K167" s="9"/>
      <c r="L167" s="9">
        <f t="shared" si="31"/>
        <v>412338.24000000005</v>
      </c>
      <c r="M167" s="9"/>
      <c r="N167" s="26"/>
      <c r="O167" s="9"/>
      <c r="P167" s="9"/>
      <c r="Q167" s="9"/>
      <c r="R167" s="9"/>
      <c r="S167" s="9"/>
      <c r="T167" s="9">
        <v>348</v>
      </c>
      <c r="U167" s="9">
        <f>T167*1184.88</f>
        <v>412338.24000000005</v>
      </c>
      <c r="V167" s="9"/>
      <c r="W167" s="9"/>
      <c r="X167" s="9"/>
      <c r="Y167" s="9"/>
      <c r="Z167" s="9"/>
      <c r="AA167" s="66"/>
      <c r="AB167" s="20" t="s">
        <v>211</v>
      </c>
      <c r="AC167" s="190"/>
      <c r="AD167" s="190"/>
      <c r="AE167" s="190"/>
      <c r="AF167" s="62">
        <f>MAX(AF$24:AF166)+1</f>
        <v>137</v>
      </c>
      <c r="AG167" s="62" t="s">
        <v>151</v>
      </c>
      <c r="AH167" s="62" t="str">
        <f t="shared" si="28"/>
        <v>137.</v>
      </c>
      <c r="AJ167" s="62"/>
      <c r="AM167" s="103"/>
    </row>
    <row r="168" spans="1:39" ht="22.5" customHeight="1" x14ac:dyDescent="0.25">
      <c r="A168" s="84" t="str">
        <f t="shared" si="29"/>
        <v>138.</v>
      </c>
      <c r="B168" s="84">
        <v>122</v>
      </c>
      <c r="C168" s="155" t="s">
        <v>261</v>
      </c>
      <c r="D168" s="14">
        <v>338.5</v>
      </c>
      <c r="E168" s="14">
        <v>222.6</v>
      </c>
      <c r="F168" s="14">
        <v>222.6</v>
      </c>
      <c r="G168" s="28">
        <v>12</v>
      </c>
      <c r="H168" s="9">
        <f t="shared" si="30"/>
        <v>1761233</v>
      </c>
      <c r="I168" s="9"/>
      <c r="J168" s="9"/>
      <c r="K168" s="9"/>
      <c r="L168" s="9">
        <f t="shared" si="31"/>
        <v>1761233</v>
      </c>
      <c r="M168" s="9"/>
      <c r="N168" s="26"/>
      <c r="O168" s="9"/>
      <c r="P168" s="9">
        <v>479.9</v>
      </c>
      <c r="Q168" s="9">
        <f>P168*3670</f>
        <v>1761233</v>
      </c>
      <c r="R168" s="9"/>
      <c r="S168" s="9"/>
      <c r="T168" s="9"/>
      <c r="U168" s="9"/>
      <c r="V168" s="9"/>
      <c r="W168" s="9"/>
      <c r="X168" s="9"/>
      <c r="Y168" s="9"/>
      <c r="Z168" s="9"/>
      <c r="AA168" s="66"/>
      <c r="AB168" s="20" t="s">
        <v>211</v>
      </c>
      <c r="AC168" s="190"/>
      <c r="AD168" s="190"/>
      <c r="AE168" s="190"/>
      <c r="AF168" s="62">
        <f>MAX(AF$24:AF167)+1</f>
        <v>138</v>
      </c>
      <c r="AG168" s="62" t="s">
        <v>151</v>
      </c>
      <c r="AH168" s="62" t="str">
        <f t="shared" si="28"/>
        <v>138.</v>
      </c>
      <c r="AJ168" s="62"/>
      <c r="AM168" s="103"/>
    </row>
    <row r="169" spans="1:39" ht="22.5" customHeight="1" x14ac:dyDescent="0.25">
      <c r="A169" s="84" t="str">
        <f t="shared" si="29"/>
        <v>139.</v>
      </c>
      <c r="B169" s="84">
        <v>242</v>
      </c>
      <c r="C169" s="155" t="s">
        <v>39</v>
      </c>
      <c r="D169" s="14">
        <v>325.10000000000002</v>
      </c>
      <c r="E169" s="14">
        <v>322.17</v>
      </c>
      <c r="F169" s="14">
        <v>322.17</v>
      </c>
      <c r="G169" s="28">
        <v>16</v>
      </c>
      <c r="H169" s="9">
        <f t="shared" si="30"/>
        <v>80636.25</v>
      </c>
      <c r="I169" s="9"/>
      <c r="J169" s="9"/>
      <c r="K169" s="9"/>
      <c r="L169" s="9">
        <f t="shared" si="31"/>
        <v>80636.25</v>
      </c>
      <c r="M169" s="9">
        <f>75*1075.15</f>
        <v>80636.25</v>
      </c>
      <c r="N169" s="26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66"/>
      <c r="AB169" s="20" t="s">
        <v>211</v>
      </c>
      <c r="AC169" s="190"/>
      <c r="AD169" s="190"/>
      <c r="AE169" s="190"/>
      <c r="AF169" s="62">
        <f>MAX(AF$24:AF168)+1</f>
        <v>139</v>
      </c>
      <c r="AG169" s="62" t="s">
        <v>151</v>
      </c>
      <c r="AH169" s="62" t="str">
        <f t="shared" si="28"/>
        <v>139.</v>
      </c>
      <c r="AJ169" s="62"/>
      <c r="AM169" s="103"/>
    </row>
    <row r="170" spans="1:39" ht="22.5" customHeight="1" x14ac:dyDescent="0.25">
      <c r="A170" s="84" t="str">
        <f t="shared" si="29"/>
        <v>140.</v>
      </c>
      <c r="B170" s="84">
        <v>84</v>
      </c>
      <c r="C170" s="155" t="s">
        <v>262</v>
      </c>
      <c r="D170" s="14">
        <v>351</v>
      </c>
      <c r="E170" s="14">
        <v>293.5</v>
      </c>
      <c r="F170" s="14">
        <v>293.5</v>
      </c>
      <c r="G170" s="28">
        <v>19</v>
      </c>
      <c r="H170" s="9">
        <f t="shared" si="30"/>
        <v>1027600</v>
      </c>
      <c r="I170" s="9"/>
      <c r="J170" s="9"/>
      <c r="K170" s="9"/>
      <c r="L170" s="9">
        <f t="shared" si="31"/>
        <v>1027600</v>
      </c>
      <c r="M170" s="9"/>
      <c r="N170" s="26"/>
      <c r="O170" s="9"/>
      <c r="P170" s="9">
        <v>280</v>
      </c>
      <c r="Q170" s="9">
        <f>P170*3670</f>
        <v>1027600</v>
      </c>
      <c r="R170" s="9"/>
      <c r="S170" s="9"/>
      <c r="T170" s="9"/>
      <c r="U170" s="9"/>
      <c r="V170" s="9"/>
      <c r="W170" s="9"/>
      <c r="X170" s="9"/>
      <c r="Y170" s="9"/>
      <c r="Z170" s="9"/>
      <c r="AA170" s="66"/>
      <c r="AB170" s="20" t="s">
        <v>211</v>
      </c>
      <c r="AC170" s="190"/>
      <c r="AD170" s="190"/>
      <c r="AE170" s="190"/>
      <c r="AF170" s="62">
        <f>MAX(AF$24:AF169)+1</f>
        <v>140</v>
      </c>
      <c r="AG170" s="62" t="s">
        <v>151</v>
      </c>
      <c r="AH170" s="62" t="str">
        <f t="shared" si="28"/>
        <v>140.</v>
      </c>
      <c r="AJ170" s="62"/>
      <c r="AM170" s="103"/>
    </row>
    <row r="171" spans="1:39" ht="22.5" customHeight="1" x14ac:dyDescent="0.25">
      <c r="A171" s="84" t="str">
        <f t="shared" si="29"/>
        <v>141.</v>
      </c>
      <c r="B171" s="84">
        <v>85</v>
      </c>
      <c r="C171" s="155" t="s">
        <v>263</v>
      </c>
      <c r="D171" s="14">
        <v>545</v>
      </c>
      <c r="E171" s="14">
        <v>513</v>
      </c>
      <c r="F171" s="14">
        <v>513</v>
      </c>
      <c r="G171" s="28">
        <v>29</v>
      </c>
      <c r="H171" s="9">
        <f t="shared" si="30"/>
        <v>2202000</v>
      </c>
      <c r="I171" s="9"/>
      <c r="J171" s="9"/>
      <c r="K171" s="9"/>
      <c r="L171" s="9">
        <f t="shared" si="31"/>
        <v>2202000</v>
      </c>
      <c r="M171" s="9"/>
      <c r="N171" s="26"/>
      <c r="O171" s="9"/>
      <c r="P171" s="9">
        <v>600</v>
      </c>
      <c r="Q171" s="9">
        <f>P171*3670</f>
        <v>2202000</v>
      </c>
      <c r="R171" s="9"/>
      <c r="S171" s="9"/>
      <c r="T171" s="9"/>
      <c r="U171" s="9"/>
      <c r="V171" s="9"/>
      <c r="W171" s="9"/>
      <c r="X171" s="9"/>
      <c r="Y171" s="9"/>
      <c r="Z171" s="9"/>
      <c r="AA171" s="66"/>
      <c r="AB171" s="20" t="s">
        <v>211</v>
      </c>
      <c r="AC171" s="190"/>
      <c r="AD171" s="190"/>
      <c r="AE171" s="190"/>
      <c r="AF171" s="62">
        <f>MAX(AF$24:AF170)+1</f>
        <v>141</v>
      </c>
      <c r="AG171" s="62" t="s">
        <v>151</v>
      </c>
      <c r="AH171" s="62" t="str">
        <f t="shared" si="28"/>
        <v>141.</v>
      </c>
      <c r="AJ171" s="62"/>
      <c r="AM171" s="103"/>
    </row>
    <row r="172" spans="1:39" ht="22.5" customHeight="1" x14ac:dyDescent="0.25">
      <c r="A172" s="84" t="str">
        <f>AH172</f>
        <v>142.</v>
      </c>
      <c r="B172" s="84">
        <v>139</v>
      </c>
      <c r="C172" s="155" t="s">
        <v>30</v>
      </c>
      <c r="D172" s="14">
        <v>3857</v>
      </c>
      <c r="E172" s="14">
        <v>2510.1999999999998</v>
      </c>
      <c r="F172" s="14">
        <v>2510.1999999999998</v>
      </c>
      <c r="G172" s="28">
        <v>108</v>
      </c>
      <c r="H172" s="9">
        <f>M172+O172+Q172+S172+U172+W172+Z172+AA172</f>
        <v>1457836.8</v>
      </c>
      <c r="I172" s="9"/>
      <c r="J172" s="9"/>
      <c r="K172" s="9"/>
      <c r="L172" s="9">
        <f>H172</f>
        <v>1457836.8</v>
      </c>
      <c r="M172" s="9">
        <f>821712+636124.8</f>
        <v>1457836.8</v>
      </c>
      <c r="N172" s="26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66"/>
      <c r="AB172" s="20" t="s">
        <v>211</v>
      </c>
      <c r="AC172" s="190"/>
      <c r="AD172" s="190"/>
      <c r="AE172" s="190"/>
      <c r="AF172" s="62">
        <f>MAX(AF$24:AF171)+1</f>
        <v>142</v>
      </c>
      <c r="AG172" s="62" t="s">
        <v>151</v>
      </c>
      <c r="AH172" s="62" t="str">
        <f t="shared" si="28"/>
        <v>142.</v>
      </c>
      <c r="AJ172" s="62"/>
      <c r="AM172" s="103"/>
    </row>
    <row r="173" spans="1:39" ht="22.5" customHeight="1" x14ac:dyDescent="0.25">
      <c r="A173" s="84" t="str">
        <f>AH173</f>
        <v>143.</v>
      </c>
      <c r="B173" s="84">
        <v>147</v>
      </c>
      <c r="C173" s="155" t="s">
        <v>31</v>
      </c>
      <c r="D173" s="14">
        <v>464.5</v>
      </c>
      <c r="E173" s="14">
        <v>364.95</v>
      </c>
      <c r="F173" s="14">
        <v>364.95</v>
      </c>
      <c r="G173" s="28">
        <v>19</v>
      </c>
      <c r="H173" s="9">
        <f>M173+O173+Q173+S173+U173+W173+Z173+AA173</f>
        <v>294372.47999999998</v>
      </c>
      <c r="I173" s="9"/>
      <c r="J173" s="9"/>
      <c r="K173" s="9"/>
      <c r="L173" s="9">
        <f>H173</f>
        <v>294372.47999999998</v>
      </c>
      <c r="M173" s="13">
        <v>216240</v>
      </c>
      <c r="N173" s="26"/>
      <c r="O173" s="9"/>
      <c r="P173" s="9"/>
      <c r="Q173" s="9"/>
      <c r="R173" s="9"/>
      <c r="S173" s="9"/>
      <c r="T173" s="9"/>
      <c r="U173" s="9"/>
      <c r="V173" s="9">
        <v>64</v>
      </c>
      <c r="W173" s="9">
        <f>V173*1220.82</f>
        <v>78132.479999999996</v>
      </c>
      <c r="X173" s="9"/>
      <c r="Y173" s="9"/>
      <c r="Z173" s="9"/>
      <c r="AA173" s="66"/>
      <c r="AB173" s="20" t="s">
        <v>211</v>
      </c>
      <c r="AC173" s="190"/>
      <c r="AD173" s="190"/>
      <c r="AE173" s="190"/>
      <c r="AF173" s="62">
        <f>MAX(AF$24:AF172)+1</f>
        <v>143</v>
      </c>
      <c r="AG173" s="62" t="s">
        <v>151</v>
      </c>
      <c r="AH173" s="62" t="str">
        <f t="shared" si="28"/>
        <v>143.</v>
      </c>
      <c r="AJ173" s="62"/>
      <c r="AM173" s="103"/>
    </row>
    <row r="174" spans="1:39" ht="22.5" customHeight="1" x14ac:dyDescent="0.25">
      <c r="A174" s="84" t="str">
        <f t="shared" si="29"/>
        <v>144.</v>
      </c>
      <c r="B174" s="84">
        <v>279</v>
      </c>
      <c r="C174" s="155" t="s">
        <v>40</v>
      </c>
      <c r="D174" s="14">
        <v>556.9</v>
      </c>
      <c r="E174" s="14">
        <v>508.4</v>
      </c>
      <c r="F174" s="14">
        <v>508.4</v>
      </c>
      <c r="G174" s="28">
        <v>13</v>
      </c>
      <c r="H174" s="9">
        <f t="shared" si="30"/>
        <v>376302.50000000006</v>
      </c>
      <c r="I174" s="9"/>
      <c r="J174" s="9"/>
      <c r="K174" s="9"/>
      <c r="L174" s="9">
        <f t="shared" si="31"/>
        <v>376302.50000000006</v>
      </c>
      <c r="M174" s="9">
        <f>350*1075.15</f>
        <v>376302.50000000006</v>
      </c>
      <c r="N174" s="26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66"/>
      <c r="AB174" s="20" t="s">
        <v>211</v>
      </c>
      <c r="AC174" s="190"/>
      <c r="AD174" s="190"/>
      <c r="AE174" s="190"/>
      <c r="AF174" s="62">
        <f>MAX(AF$24:AF173)+1</f>
        <v>144</v>
      </c>
      <c r="AG174" s="62" t="s">
        <v>151</v>
      </c>
      <c r="AH174" s="62" t="str">
        <f t="shared" si="28"/>
        <v>144.</v>
      </c>
      <c r="AJ174" s="62"/>
      <c r="AM174" s="103"/>
    </row>
    <row r="175" spans="1:39" ht="22.5" customHeight="1" x14ac:dyDescent="0.25">
      <c r="A175" s="84" t="str">
        <f t="shared" si="29"/>
        <v>145.</v>
      </c>
      <c r="B175" s="84">
        <v>193</v>
      </c>
      <c r="C175" s="155" t="s">
        <v>264</v>
      </c>
      <c r="D175" s="14">
        <v>515.9</v>
      </c>
      <c r="E175" s="14">
        <v>450.3</v>
      </c>
      <c r="F175" s="14">
        <v>450.3</v>
      </c>
      <c r="G175" s="28">
        <v>22</v>
      </c>
      <c r="H175" s="9">
        <f t="shared" si="30"/>
        <v>1487818</v>
      </c>
      <c r="I175" s="9"/>
      <c r="J175" s="9"/>
      <c r="K175" s="9"/>
      <c r="L175" s="9">
        <f t="shared" si="31"/>
        <v>1487818</v>
      </c>
      <c r="M175" s="9"/>
      <c r="N175" s="26"/>
      <c r="O175" s="9"/>
      <c r="P175" s="9">
        <v>405.4</v>
      </c>
      <c r="Q175" s="9">
        <f>P175*3670</f>
        <v>1487818</v>
      </c>
      <c r="R175" s="9"/>
      <c r="S175" s="9"/>
      <c r="T175" s="9"/>
      <c r="U175" s="9"/>
      <c r="V175" s="9"/>
      <c r="W175" s="9"/>
      <c r="X175" s="9"/>
      <c r="Y175" s="9"/>
      <c r="Z175" s="9"/>
      <c r="AA175" s="66"/>
      <c r="AB175" s="20" t="s">
        <v>211</v>
      </c>
      <c r="AC175" s="190"/>
      <c r="AD175" s="190"/>
      <c r="AE175" s="190"/>
      <c r="AF175" s="62">
        <f>MAX(AF$24:AF174)+1</f>
        <v>145</v>
      </c>
      <c r="AG175" s="62" t="s">
        <v>151</v>
      </c>
      <c r="AH175" s="62" t="str">
        <f t="shared" si="28"/>
        <v>145.</v>
      </c>
      <c r="AJ175" s="62"/>
      <c r="AM175" s="103"/>
    </row>
    <row r="176" spans="1:39" ht="22.5" customHeight="1" x14ac:dyDescent="0.25">
      <c r="A176" s="84" t="str">
        <f t="shared" si="29"/>
        <v>146.</v>
      </c>
      <c r="B176" s="84">
        <v>297</v>
      </c>
      <c r="C176" s="159" t="s">
        <v>312</v>
      </c>
      <c r="D176" s="13">
        <v>3524.8</v>
      </c>
      <c r="E176" s="13">
        <v>2257.5</v>
      </c>
      <c r="F176" s="13">
        <v>2089.5</v>
      </c>
      <c r="G176" s="27">
        <v>145</v>
      </c>
      <c r="H176" s="13">
        <f t="shared" si="30"/>
        <v>1672070.9939999999</v>
      </c>
      <c r="I176" s="13"/>
      <c r="J176" s="13"/>
      <c r="K176" s="13"/>
      <c r="L176" s="9">
        <f t="shared" si="31"/>
        <v>1672070.9939999999</v>
      </c>
      <c r="M176" s="13"/>
      <c r="N176" s="89"/>
      <c r="O176" s="13"/>
      <c r="P176" s="13">
        <v>905.3</v>
      </c>
      <c r="Q176" s="13">
        <f>P176*1846.98</f>
        <v>1672070.9939999999</v>
      </c>
      <c r="R176" s="13"/>
      <c r="S176" s="13"/>
      <c r="T176" s="13"/>
      <c r="U176" s="13"/>
      <c r="V176" s="13"/>
      <c r="W176" s="13"/>
      <c r="X176" s="13"/>
      <c r="Y176" s="13"/>
      <c r="Z176" s="13"/>
      <c r="AA176" s="210"/>
      <c r="AB176" s="20" t="s">
        <v>211</v>
      </c>
      <c r="AC176" s="189"/>
      <c r="AD176" s="189"/>
      <c r="AE176" s="189"/>
      <c r="AF176" s="62">
        <f>MAX(AF$24:AF175)+1</f>
        <v>146</v>
      </c>
      <c r="AG176" s="62" t="s">
        <v>151</v>
      </c>
      <c r="AH176" s="62" t="str">
        <f t="shared" si="28"/>
        <v>146.</v>
      </c>
      <c r="AJ176" s="62"/>
      <c r="AM176" s="103"/>
    </row>
    <row r="177" spans="1:39" ht="22.5" customHeight="1" x14ac:dyDescent="0.25">
      <c r="A177" s="84" t="str">
        <f t="shared" si="29"/>
        <v>147.</v>
      </c>
      <c r="B177" s="84">
        <v>237</v>
      </c>
      <c r="C177" s="155" t="s">
        <v>265</v>
      </c>
      <c r="D177" s="14">
        <v>329.5</v>
      </c>
      <c r="E177" s="14">
        <v>196.8</v>
      </c>
      <c r="F177" s="14">
        <v>196.8</v>
      </c>
      <c r="G177" s="28">
        <v>14</v>
      </c>
      <c r="H177" s="9">
        <f t="shared" si="30"/>
        <v>1781785</v>
      </c>
      <c r="I177" s="9"/>
      <c r="J177" s="9"/>
      <c r="K177" s="9"/>
      <c r="L177" s="9">
        <f t="shared" si="31"/>
        <v>1781785</v>
      </c>
      <c r="M177" s="9"/>
      <c r="N177" s="26"/>
      <c r="O177" s="9"/>
      <c r="P177" s="9">
        <v>485.5</v>
      </c>
      <c r="Q177" s="9">
        <f>P177*3670</f>
        <v>1781785</v>
      </c>
      <c r="R177" s="9"/>
      <c r="S177" s="9"/>
      <c r="T177" s="9"/>
      <c r="U177" s="9"/>
      <c r="V177" s="9"/>
      <c r="W177" s="9"/>
      <c r="X177" s="9"/>
      <c r="Y177" s="9"/>
      <c r="Z177" s="9"/>
      <c r="AA177" s="66"/>
      <c r="AB177" s="20" t="s">
        <v>211</v>
      </c>
      <c r="AC177" s="190"/>
      <c r="AD177" s="190"/>
      <c r="AE177" s="190"/>
      <c r="AF177" s="62">
        <f>MAX(AF$24:AF176)+1</f>
        <v>147</v>
      </c>
      <c r="AG177" s="62" t="s">
        <v>151</v>
      </c>
      <c r="AH177" s="62" t="str">
        <f t="shared" si="28"/>
        <v>147.</v>
      </c>
      <c r="AJ177" s="62"/>
      <c r="AM177" s="103"/>
    </row>
    <row r="178" spans="1:39" ht="22.5" customHeight="1" x14ac:dyDescent="0.25">
      <c r="A178" s="84" t="str">
        <f t="shared" si="29"/>
        <v>148.</v>
      </c>
      <c r="B178" s="84">
        <v>639</v>
      </c>
      <c r="C178" s="158" t="s">
        <v>328</v>
      </c>
      <c r="D178" s="13">
        <v>2322.6999999999998</v>
      </c>
      <c r="E178" s="13">
        <v>1309.4000000000001</v>
      </c>
      <c r="F178" s="13">
        <v>1309.4000000000001</v>
      </c>
      <c r="G178" s="27">
        <v>93</v>
      </c>
      <c r="H178" s="13">
        <f t="shared" si="30"/>
        <v>2463871.3199999998</v>
      </c>
      <c r="I178" s="13"/>
      <c r="J178" s="13"/>
      <c r="K178" s="13"/>
      <c r="L178" s="9">
        <f t="shared" si="31"/>
        <v>2463871.3199999998</v>
      </c>
      <c r="M178" s="13"/>
      <c r="N178" s="89"/>
      <c r="O178" s="13"/>
      <c r="P178" s="13">
        <v>1334</v>
      </c>
      <c r="Q178" s="13">
        <f>P178*1846.98</f>
        <v>2463871.3199999998</v>
      </c>
      <c r="R178" s="13"/>
      <c r="S178" s="13"/>
      <c r="T178" s="13"/>
      <c r="U178" s="13"/>
      <c r="V178" s="13"/>
      <c r="W178" s="13"/>
      <c r="X178" s="13"/>
      <c r="Y178" s="13"/>
      <c r="Z178" s="13"/>
      <c r="AA178" s="210"/>
      <c r="AB178" s="20" t="s">
        <v>211</v>
      </c>
      <c r="AC178" s="189"/>
      <c r="AD178" s="189"/>
      <c r="AE178" s="189"/>
      <c r="AF178" s="62">
        <f>MAX(AF$24:AF177)+1</f>
        <v>148</v>
      </c>
      <c r="AG178" s="62" t="s">
        <v>151</v>
      </c>
      <c r="AH178" s="62" t="str">
        <f t="shared" si="28"/>
        <v>148.</v>
      </c>
      <c r="AJ178" s="62"/>
      <c r="AM178" s="103"/>
    </row>
    <row r="179" spans="1:39" ht="22.5" customHeight="1" x14ac:dyDescent="0.25">
      <c r="A179" s="84" t="str">
        <f t="shared" si="29"/>
        <v>149.</v>
      </c>
      <c r="B179" s="84">
        <v>903</v>
      </c>
      <c r="C179" s="159" t="s">
        <v>1667</v>
      </c>
      <c r="D179" s="11">
        <v>985.8</v>
      </c>
      <c r="E179" s="11">
        <v>582.70000000000005</v>
      </c>
      <c r="F179" s="11">
        <v>582.70000000000005</v>
      </c>
      <c r="G179" s="27">
        <v>35</v>
      </c>
      <c r="H179" s="13">
        <f t="shared" si="30"/>
        <v>2436880</v>
      </c>
      <c r="I179" s="13"/>
      <c r="J179" s="13"/>
      <c r="K179" s="13"/>
      <c r="L179" s="9">
        <f t="shared" si="31"/>
        <v>2436880</v>
      </c>
      <c r="M179" s="13"/>
      <c r="N179" s="89"/>
      <c r="O179" s="13"/>
      <c r="P179" s="13">
        <v>664</v>
      </c>
      <c r="Q179" s="13">
        <f>P179*3670</f>
        <v>2436880</v>
      </c>
      <c r="R179" s="13"/>
      <c r="S179" s="13"/>
      <c r="T179" s="13"/>
      <c r="U179" s="13"/>
      <c r="V179" s="13"/>
      <c r="W179" s="13"/>
      <c r="X179" s="13"/>
      <c r="Y179" s="13"/>
      <c r="Z179" s="13"/>
      <c r="AA179" s="210"/>
      <c r="AB179" s="20" t="s">
        <v>211</v>
      </c>
      <c r="AC179" s="189"/>
      <c r="AD179" s="189"/>
      <c r="AE179" s="189"/>
      <c r="AF179" s="62">
        <f>MAX(AF$24:AF178)+1</f>
        <v>149</v>
      </c>
      <c r="AG179" s="62" t="s">
        <v>151</v>
      </c>
      <c r="AH179" s="62" t="str">
        <f t="shared" si="28"/>
        <v>149.</v>
      </c>
      <c r="AJ179" s="78"/>
      <c r="AM179" s="103"/>
    </row>
    <row r="180" spans="1:39" ht="22.5" customHeight="1" x14ac:dyDescent="0.25">
      <c r="A180" s="84" t="str">
        <f t="shared" si="29"/>
        <v>150.</v>
      </c>
      <c r="B180" s="84">
        <v>54</v>
      </c>
      <c r="C180" s="159" t="s">
        <v>266</v>
      </c>
      <c r="D180" s="11">
        <v>266.7</v>
      </c>
      <c r="E180" s="11">
        <v>157.6</v>
      </c>
      <c r="F180" s="11">
        <v>157.6</v>
      </c>
      <c r="G180" s="27">
        <v>15</v>
      </c>
      <c r="H180" s="13">
        <f t="shared" si="30"/>
        <v>284371.20000000001</v>
      </c>
      <c r="I180" s="13"/>
      <c r="J180" s="13"/>
      <c r="K180" s="13"/>
      <c r="L180" s="9">
        <f t="shared" si="31"/>
        <v>284371.20000000001</v>
      </c>
      <c r="M180" s="13"/>
      <c r="N180" s="89"/>
      <c r="O180" s="13"/>
      <c r="P180" s="13"/>
      <c r="Q180" s="13"/>
      <c r="R180" s="13"/>
      <c r="S180" s="13"/>
      <c r="T180" s="13">
        <v>240</v>
      </c>
      <c r="U180" s="13">
        <f>T180*1184.88</f>
        <v>284371.20000000001</v>
      </c>
      <c r="V180" s="13"/>
      <c r="W180" s="13"/>
      <c r="X180" s="13"/>
      <c r="Y180" s="13"/>
      <c r="Z180" s="13"/>
      <c r="AA180" s="210"/>
      <c r="AB180" s="20" t="s">
        <v>211</v>
      </c>
      <c r="AC180" s="189"/>
      <c r="AD180" s="189"/>
      <c r="AE180" s="189"/>
      <c r="AF180" s="62">
        <f>MAX(AF$24:AF179)+1</f>
        <v>150</v>
      </c>
      <c r="AG180" s="62" t="s">
        <v>151</v>
      </c>
      <c r="AH180" s="62" t="str">
        <f t="shared" si="28"/>
        <v>150.</v>
      </c>
      <c r="AJ180" s="78"/>
      <c r="AM180" s="103"/>
    </row>
    <row r="181" spans="1:39" ht="22.5" customHeight="1" x14ac:dyDescent="0.25">
      <c r="A181" s="84" t="str">
        <f t="shared" si="29"/>
        <v>151.</v>
      </c>
      <c r="B181" s="84">
        <v>389</v>
      </c>
      <c r="C181" s="158" t="s">
        <v>317</v>
      </c>
      <c r="D181" s="11">
        <v>3959.2</v>
      </c>
      <c r="E181" s="11">
        <v>3186.6</v>
      </c>
      <c r="F181" s="11">
        <v>3186.6</v>
      </c>
      <c r="G181" s="27">
        <v>137</v>
      </c>
      <c r="H181" s="13">
        <f t="shared" si="30"/>
        <v>1671516.9</v>
      </c>
      <c r="I181" s="13"/>
      <c r="J181" s="13"/>
      <c r="K181" s="13"/>
      <c r="L181" s="9">
        <f t="shared" si="31"/>
        <v>1671516.9</v>
      </c>
      <c r="M181" s="13"/>
      <c r="N181" s="89"/>
      <c r="O181" s="13"/>
      <c r="P181" s="13">
        <v>905</v>
      </c>
      <c r="Q181" s="13">
        <f>P181*1846.98</f>
        <v>1671516.9</v>
      </c>
      <c r="R181" s="13"/>
      <c r="S181" s="13"/>
      <c r="T181" s="13"/>
      <c r="U181" s="13"/>
      <c r="V181" s="13"/>
      <c r="W181" s="13"/>
      <c r="X181" s="13"/>
      <c r="Y181" s="13"/>
      <c r="Z181" s="13"/>
      <c r="AA181" s="210"/>
      <c r="AB181" s="20" t="s">
        <v>211</v>
      </c>
      <c r="AC181" s="189"/>
      <c r="AD181" s="189"/>
      <c r="AE181" s="189"/>
      <c r="AF181" s="62">
        <f>MAX(AF$24:AF180)+1</f>
        <v>151</v>
      </c>
      <c r="AG181" s="62" t="s">
        <v>151</v>
      </c>
      <c r="AH181" s="62" t="str">
        <f t="shared" si="28"/>
        <v>151.</v>
      </c>
      <c r="AJ181" s="62"/>
      <c r="AM181" s="103"/>
    </row>
    <row r="182" spans="1:39" ht="22.5" customHeight="1" x14ac:dyDescent="0.25">
      <c r="A182" s="84" t="str">
        <f t="shared" si="29"/>
        <v>152.</v>
      </c>
      <c r="B182" s="84">
        <v>455</v>
      </c>
      <c r="C182" s="158" t="s">
        <v>1503</v>
      </c>
      <c r="D182" s="13">
        <v>1385.2</v>
      </c>
      <c r="E182" s="13">
        <v>576</v>
      </c>
      <c r="F182" s="13">
        <v>576</v>
      </c>
      <c r="G182" s="27">
        <v>24</v>
      </c>
      <c r="H182" s="13">
        <f t="shared" si="30"/>
        <v>1779950</v>
      </c>
      <c r="I182" s="13"/>
      <c r="J182" s="13"/>
      <c r="K182" s="13"/>
      <c r="L182" s="9">
        <f t="shared" si="31"/>
        <v>1779950</v>
      </c>
      <c r="M182" s="13"/>
      <c r="N182" s="89"/>
      <c r="O182" s="13"/>
      <c r="P182" s="13">
        <v>485</v>
      </c>
      <c r="Q182" s="13">
        <f>P182*3670</f>
        <v>1779950</v>
      </c>
      <c r="R182" s="13"/>
      <c r="S182" s="13"/>
      <c r="T182" s="13"/>
      <c r="U182" s="13"/>
      <c r="V182" s="13"/>
      <c r="W182" s="13"/>
      <c r="X182" s="13"/>
      <c r="Y182" s="13"/>
      <c r="Z182" s="13"/>
      <c r="AA182" s="210"/>
      <c r="AB182" s="20" t="s">
        <v>211</v>
      </c>
      <c r="AC182" s="189"/>
      <c r="AD182" s="189"/>
      <c r="AE182" s="189"/>
      <c r="AF182" s="62">
        <f>MAX(AF$24:AF181)+1</f>
        <v>152</v>
      </c>
      <c r="AG182" s="62" t="s">
        <v>151</v>
      </c>
      <c r="AH182" s="62" t="str">
        <f t="shared" si="28"/>
        <v>152.</v>
      </c>
      <c r="AJ182" s="62"/>
      <c r="AM182" s="103"/>
    </row>
    <row r="183" spans="1:39" ht="22.5" customHeight="1" x14ac:dyDescent="0.25">
      <c r="A183" s="84" t="str">
        <f t="shared" si="29"/>
        <v>153.</v>
      </c>
      <c r="B183" s="84">
        <v>291</v>
      </c>
      <c r="C183" s="158" t="s">
        <v>1549</v>
      </c>
      <c r="D183" s="11">
        <v>411.1</v>
      </c>
      <c r="E183" s="11">
        <v>252.5</v>
      </c>
      <c r="F183" s="11">
        <v>252.5</v>
      </c>
      <c r="G183" s="27">
        <v>4</v>
      </c>
      <c r="H183" s="13">
        <f t="shared" si="30"/>
        <v>384907.2</v>
      </c>
      <c r="I183" s="13"/>
      <c r="J183" s="13"/>
      <c r="K183" s="13"/>
      <c r="L183" s="9">
        <f t="shared" si="31"/>
        <v>384907.2</v>
      </c>
      <c r="M183" s="13">
        <v>384907.2</v>
      </c>
      <c r="N183" s="89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9"/>
      <c r="AA183" s="210"/>
      <c r="AB183" s="20" t="s">
        <v>211</v>
      </c>
      <c r="AC183" s="189"/>
      <c r="AD183" s="189"/>
      <c r="AE183" s="189"/>
      <c r="AF183" s="62">
        <f>MAX(AF$24:AF182)+1</f>
        <v>153</v>
      </c>
      <c r="AG183" s="62" t="s">
        <v>151</v>
      </c>
      <c r="AH183" s="62" t="str">
        <f t="shared" si="28"/>
        <v>153.</v>
      </c>
      <c r="AJ183" s="78"/>
      <c r="AM183" s="103"/>
    </row>
    <row r="184" spans="1:39" ht="22.5" customHeight="1" x14ac:dyDescent="0.25">
      <c r="A184" s="84" t="str">
        <f t="shared" si="29"/>
        <v>154.</v>
      </c>
      <c r="B184" s="84">
        <v>653</v>
      </c>
      <c r="C184" s="158" t="s">
        <v>330</v>
      </c>
      <c r="D184" s="13">
        <v>3344.2</v>
      </c>
      <c r="E184" s="13">
        <v>2667.6</v>
      </c>
      <c r="F184" s="13">
        <v>2667.6</v>
      </c>
      <c r="G184" s="27">
        <v>59</v>
      </c>
      <c r="H184" s="13">
        <f t="shared" si="30"/>
        <v>1298426.94</v>
      </c>
      <c r="I184" s="13"/>
      <c r="J184" s="13"/>
      <c r="K184" s="13"/>
      <c r="L184" s="9">
        <f t="shared" si="31"/>
        <v>1298426.94</v>
      </c>
      <c r="M184" s="13"/>
      <c r="N184" s="89"/>
      <c r="O184" s="13"/>
      <c r="P184" s="13">
        <v>703</v>
      </c>
      <c r="Q184" s="13">
        <f>P184*1846.98</f>
        <v>1298426.94</v>
      </c>
      <c r="R184" s="13"/>
      <c r="S184" s="13"/>
      <c r="T184" s="13"/>
      <c r="U184" s="13"/>
      <c r="V184" s="13"/>
      <c r="W184" s="13"/>
      <c r="X184" s="13"/>
      <c r="Y184" s="13"/>
      <c r="Z184" s="13"/>
      <c r="AA184" s="210"/>
      <c r="AB184" s="20" t="s">
        <v>211</v>
      </c>
      <c r="AC184" s="189"/>
      <c r="AD184" s="189"/>
      <c r="AE184" s="189"/>
      <c r="AF184" s="62">
        <f>MAX(AF$24:AF183)+1</f>
        <v>154</v>
      </c>
      <c r="AG184" s="62" t="s">
        <v>151</v>
      </c>
      <c r="AH184" s="62" t="str">
        <f t="shared" si="28"/>
        <v>154.</v>
      </c>
      <c r="AJ184" s="62"/>
      <c r="AM184" s="103"/>
    </row>
    <row r="185" spans="1:39" ht="22.5" customHeight="1" x14ac:dyDescent="0.25">
      <c r="A185" s="84" t="str">
        <f t="shared" si="29"/>
        <v>155.</v>
      </c>
      <c r="B185" s="84">
        <v>309</v>
      </c>
      <c r="C185" s="158" t="s">
        <v>274</v>
      </c>
      <c r="D185" s="11">
        <v>575.38</v>
      </c>
      <c r="E185" s="11">
        <v>313.39999999999998</v>
      </c>
      <c r="F185" s="11">
        <v>313.39999999999998</v>
      </c>
      <c r="G185" s="27">
        <v>29</v>
      </c>
      <c r="H185" s="13">
        <f t="shared" si="30"/>
        <v>32254.5</v>
      </c>
      <c r="I185" s="13"/>
      <c r="J185" s="13"/>
      <c r="K185" s="13"/>
      <c r="L185" s="9">
        <f t="shared" si="31"/>
        <v>32254.5</v>
      </c>
      <c r="M185" s="13">
        <v>32254.5</v>
      </c>
      <c r="N185" s="89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9"/>
      <c r="AA185" s="210"/>
      <c r="AB185" s="20" t="s">
        <v>211</v>
      </c>
      <c r="AC185" s="189"/>
      <c r="AD185" s="189"/>
      <c r="AE185" s="189"/>
      <c r="AF185" s="62">
        <f>MAX(AF$24:AF184)+1</f>
        <v>155</v>
      </c>
      <c r="AG185" s="62" t="s">
        <v>151</v>
      </c>
      <c r="AH185" s="62" t="str">
        <f t="shared" si="28"/>
        <v>155.</v>
      </c>
      <c r="AJ185" s="78"/>
      <c r="AM185" s="103"/>
    </row>
    <row r="186" spans="1:39" ht="22.5" customHeight="1" x14ac:dyDescent="0.25">
      <c r="A186" s="84" t="str">
        <f t="shared" si="29"/>
        <v>156.</v>
      </c>
      <c r="B186" s="84">
        <v>331</v>
      </c>
      <c r="C186" s="158" t="s">
        <v>275</v>
      </c>
      <c r="D186" s="11">
        <v>129.6</v>
      </c>
      <c r="E186" s="11">
        <v>84.8</v>
      </c>
      <c r="F186" s="11">
        <v>84.8</v>
      </c>
      <c r="G186" s="27">
        <v>10</v>
      </c>
      <c r="H186" s="13">
        <f t="shared" si="30"/>
        <v>26878.75</v>
      </c>
      <c r="I186" s="13"/>
      <c r="J186" s="13"/>
      <c r="K186" s="13"/>
      <c r="L186" s="9">
        <f t="shared" si="31"/>
        <v>26878.75</v>
      </c>
      <c r="M186" s="13">
        <v>26878.75</v>
      </c>
      <c r="N186" s="89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9"/>
      <c r="AA186" s="210"/>
      <c r="AB186" s="20" t="s">
        <v>211</v>
      </c>
      <c r="AC186" s="189"/>
      <c r="AD186" s="189"/>
      <c r="AE186" s="189"/>
      <c r="AF186" s="62">
        <f>MAX(AF$24:AF185)+1</f>
        <v>156</v>
      </c>
      <c r="AG186" s="62" t="s">
        <v>151</v>
      </c>
      <c r="AH186" s="62" t="str">
        <f t="shared" si="28"/>
        <v>156.</v>
      </c>
      <c r="AJ186" s="78"/>
      <c r="AM186" s="103"/>
    </row>
    <row r="187" spans="1:39" ht="22.5" customHeight="1" x14ac:dyDescent="0.25">
      <c r="A187" s="84" t="str">
        <f t="shared" si="29"/>
        <v>157.</v>
      </c>
      <c r="B187" s="84">
        <v>5471</v>
      </c>
      <c r="C187" s="158" t="s">
        <v>301</v>
      </c>
      <c r="D187" s="11">
        <v>266.5</v>
      </c>
      <c r="E187" s="11">
        <v>194</v>
      </c>
      <c r="F187" s="11">
        <v>194</v>
      </c>
      <c r="G187" s="27">
        <v>10</v>
      </c>
      <c r="H187" s="13">
        <f t="shared" si="30"/>
        <v>517320</v>
      </c>
      <c r="I187" s="13"/>
      <c r="J187" s="13"/>
      <c r="K187" s="13"/>
      <c r="L187" s="9">
        <f t="shared" si="31"/>
        <v>517320</v>
      </c>
      <c r="M187" s="13">
        <v>517320</v>
      </c>
      <c r="N187" s="89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9"/>
      <c r="AA187" s="210"/>
      <c r="AB187" s="20" t="s">
        <v>211</v>
      </c>
      <c r="AC187" s="189"/>
      <c r="AD187" s="189"/>
      <c r="AE187" s="189"/>
      <c r="AF187" s="62">
        <f>MAX(AF$24:AF186)+1</f>
        <v>157</v>
      </c>
      <c r="AG187" s="62" t="s">
        <v>151</v>
      </c>
      <c r="AH187" s="62" t="str">
        <f t="shared" si="28"/>
        <v>157.</v>
      </c>
      <c r="AJ187" s="78"/>
      <c r="AM187" s="103"/>
    </row>
    <row r="188" spans="1:39" ht="22.5" customHeight="1" x14ac:dyDescent="0.25">
      <c r="A188" s="84" t="str">
        <f t="shared" si="29"/>
        <v>158.</v>
      </c>
      <c r="B188" s="84">
        <v>392</v>
      </c>
      <c r="C188" s="158" t="s">
        <v>281</v>
      </c>
      <c r="D188" s="11">
        <v>1635.41</v>
      </c>
      <c r="E188" s="11">
        <v>1487.29</v>
      </c>
      <c r="F188" s="11">
        <v>1446.69</v>
      </c>
      <c r="G188" s="27">
        <v>76</v>
      </c>
      <c r="H188" s="13">
        <f t="shared" si="30"/>
        <v>294056</v>
      </c>
      <c r="I188" s="13"/>
      <c r="J188" s="13"/>
      <c r="K188" s="13"/>
      <c r="L188" s="9">
        <f t="shared" si="31"/>
        <v>294056</v>
      </c>
      <c r="M188" s="13">
        <v>294056</v>
      </c>
      <c r="N188" s="89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210"/>
      <c r="AB188" s="20" t="s">
        <v>211</v>
      </c>
      <c r="AC188" s="189"/>
      <c r="AD188" s="189"/>
      <c r="AE188" s="189"/>
      <c r="AF188" s="62">
        <f>MAX(AF$24:AF187)+1</f>
        <v>158</v>
      </c>
      <c r="AG188" s="62" t="s">
        <v>151</v>
      </c>
      <c r="AH188" s="62" t="str">
        <f t="shared" si="28"/>
        <v>158.</v>
      </c>
      <c r="AJ188" s="78"/>
      <c r="AM188" s="103"/>
    </row>
    <row r="189" spans="1:39" ht="22.5" customHeight="1" x14ac:dyDescent="0.25">
      <c r="A189" s="84" t="str">
        <f t="shared" si="29"/>
        <v>159.</v>
      </c>
      <c r="B189" s="84">
        <v>413</v>
      </c>
      <c r="C189" s="158" t="s">
        <v>282</v>
      </c>
      <c r="D189" s="11">
        <v>390.9</v>
      </c>
      <c r="E189" s="11">
        <v>296.89999999999998</v>
      </c>
      <c r="F189" s="11">
        <v>296.89999999999998</v>
      </c>
      <c r="G189" s="27">
        <v>17</v>
      </c>
      <c r="H189" s="13">
        <f t="shared" si="30"/>
        <v>29029.05</v>
      </c>
      <c r="I189" s="13"/>
      <c r="J189" s="13"/>
      <c r="K189" s="13"/>
      <c r="L189" s="9">
        <f t="shared" si="31"/>
        <v>29029.05</v>
      </c>
      <c r="M189" s="13">
        <v>29029.05</v>
      </c>
      <c r="N189" s="89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9"/>
      <c r="AA189" s="210"/>
      <c r="AB189" s="20" t="s">
        <v>211</v>
      </c>
      <c r="AC189" s="189"/>
      <c r="AD189" s="189"/>
      <c r="AE189" s="189"/>
      <c r="AF189" s="62">
        <f>MAX(AF$24:AF188)+1</f>
        <v>159</v>
      </c>
      <c r="AG189" s="62" t="s">
        <v>151</v>
      </c>
      <c r="AH189" s="62" t="str">
        <f t="shared" si="28"/>
        <v>159.</v>
      </c>
      <c r="AJ189" s="78"/>
      <c r="AM189" s="103"/>
    </row>
    <row r="190" spans="1:39" ht="22.5" customHeight="1" x14ac:dyDescent="0.25">
      <c r="A190" s="84" t="str">
        <f t="shared" si="29"/>
        <v>160.</v>
      </c>
      <c r="B190" s="84">
        <v>425</v>
      </c>
      <c r="C190" s="158" t="s">
        <v>283</v>
      </c>
      <c r="D190" s="11">
        <v>1189.8</v>
      </c>
      <c r="E190" s="11">
        <v>1093.7</v>
      </c>
      <c r="F190" s="11">
        <v>1093.7</v>
      </c>
      <c r="G190" s="27">
        <v>46</v>
      </c>
      <c r="H190" s="13">
        <f t="shared" si="30"/>
        <v>995337.522</v>
      </c>
      <c r="I190" s="13"/>
      <c r="J190" s="13"/>
      <c r="K190" s="13"/>
      <c r="L190" s="9">
        <f t="shared" si="31"/>
        <v>995337.522</v>
      </c>
      <c r="M190" s="13"/>
      <c r="N190" s="89"/>
      <c r="O190" s="13"/>
      <c r="P190" s="13">
        <v>538.9</v>
      </c>
      <c r="Q190" s="13">
        <f>P190*1846.98</f>
        <v>995337.522</v>
      </c>
      <c r="R190" s="13"/>
      <c r="S190" s="13"/>
      <c r="T190" s="13"/>
      <c r="U190" s="13"/>
      <c r="V190" s="13"/>
      <c r="W190" s="13"/>
      <c r="X190" s="13"/>
      <c r="Y190" s="13"/>
      <c r="Z190" s="13"/>
      <c r="AA190" s="210"/>
      <c r="AB190" s="20" t="s">
        <v>211</v>
      </c>
      <c r="AC190" s="189"/>
      <c r="AD190" s="189"/>
      <c r="AE190" s="189"/>
      <c r="AF190" s="62">
        <f>MAX(AF$24:AF189)+1</f>
        <v>160</v>
      </c>
      <c r="AG190" s="62" t="s">
        <v>151</v>
      </c>
      <c r="AH190" s="62" t="str">
        <f t="shared" si="28"/>
        <v>160.</v>
      </c>
      <c r="AJ190" s="78"/>
      <c r="AM190" s="103"/>
    </row>
    <row r="191" spans="1:39" ht="22.5" customHeight="1" x14ac:dyDescent="0.25">
      <c r="A191" s="84" t="str">
        <f t="shared" si="29"/>
        <v>161.</v>
      </c>
      <c r="B191" s="84">
        <v>431</v>
      </c>
      <c r="C191" s="158" t="s">
        <v>284</v>
      </c>
      <c r="D191" s="11">
        <v>269</v>
      </c>
      <c r="E191" s="11">
        <v>208.2</v>
      </c>
      <c r="F191" s="11">
        <v>208.2</v>
      </c>
      <c r="G191" s="27">
        <v>11</v>
      </c>
      <c r="H191" s="13">
        <f t="shared" si="30"/>
        <v>236976.00000000003</v>
      </c>
      <c r="I191" s="13"/>
      <c r="J191" s="13"/>
      <c r="K191" s="13"/>
      <c r="L191" s="9">
        <f t="shared" si="31"/>
        <v>236976.00000000003</v>
      </c>
      <c r="M191" s="13"/>
      <c r="N191" s="89"/>
      <c r="O191" s="13"/>
      <c r="P191" s="13"/>
      <c r="Q191" s="13"/>
      <c r="R191" s="13"/>
      <c r="S191" s="13"/>
      <c r="T191" s="13">
        <v>200</v>
      </c>
      <c r="U191" s="13">
        <f>T191*1184.88</f>
        <v>236976.00000000003</v>
      </c>
      <c r="V191" s="13"/>
      <c r="W191" s="13"/>
      <c r="X191" s="13"/>
      <c r="Y191" s="13"/>
      <c r="Z191" s="13"/>
      <c r="AA191" s="210"/>
      <c r="AB191" s="20" t="s">
        <v>211</v>
      </c>
      <c r="AC191" s="189"/>
      <c r="AD191" s="189"/>
      <c r="AE191" s="189"/>
      <c r="AF191" s="62">
        <f>MAX(AF$24:AF190)+1</f>
        <v>161</v>
      </c>
      <c r="AG191" s="62" t="s">
        <v>151</v>
      </c>
      <c r="AH191" s="62" t="str">
        <f t="shared" si="28"/>
        <v>161.</v>
      </c>
      <c r="AJ191" s="78"/>
      <c r="AM191" s="103"/>
    </row>
    <row r="192" spans="1:39" ht="22.5" customHeight="1" x14ac:dyDescent="0.25">
      <c r="A192" s="84" t="str">
        <f t="shared" si="29"/>
        <v>162.</v>
      </c>
      <c r="B192" s="84">
        <v>5474</v>
      </c>
      <c r="C192" s="158" t="s">
        <v>302</v>
      </c>
      <c r="D192" s="11">
        <v>458.7</v>
      </c>
      <c r="E192" s="11">
        <v>304.10000000000002</v>
      </c>
      <c r="F192" s="11">
        <v>304.10000000000002</v>
      </c>
      <c r="G192" s="27">
        <v>23</v>
      </c>
      <c r="H192" s="13">
        <f t="shared" si="30"/>
        <v>1468000</v>
      </c>
      <c r="I192" s="13"/>
      <c r="J192" s="13"/>
      <c r="K192" s="13"/>
      <c r="L192" s="9">
        <f t="shared" si="31"/>
        <v>1468000</v>
      </c>
      <c r="M192" s="13"/>
      <c r="N192" s="89"/>
      <c r="O192" s="13"/>
      <c r="P192" s="13">
        <v>400</v>
      </c>
      <c r="Q192" s="13">
        <f>P192*3670</f>
        <v>1468000</v>
      </c>
      <c r="R192" s="13"/>
      <c r="S192" s="13"/>
      <c r="T192" s="13"/>
      <c r="U192" s="13"/>
      <c r="V192" s="13"/>
      <c r="W192" s="13"/>
      <c r="X192" s="13"/>
      <c r="Y192" s="13"/>
      <c r="Z192" s="9"/>
      <c r="AA192" s="210"/>
      <c r="AB192" s="20" t="s">
        <v>211</v>
      </c>
      <c r="AC192" s="189"/>
      <c r="AD192" s="189"/>
      <c r="AE192" s="189"/>
      <c r="AF192" s="62">
        <f>MAX(AF$24:AF191)+1</f>
        <v>162</v>
      </c>
      <c r="AG192" s="62" t="s">
        <v>151</v>
      </c>
      <c r="AH192" s="62" t="str">
        <f t="shared" si="28"/>
        <v>162.</v>
      </c>
      <c r="AJ192" s="78"/>
      <c r="AM192" s="103"/>
    </row>
    <row r="193" spans="1:39" ht="22.5" customHeight="1" x14ac:dyDescent="0.25">
      <c r="A193" s="84" t="str">
        <f t="shared" si="29"/>
        <v>163.</v>
      </c>
      <c r="B193" s="84">
        <v>550</v>
      </c>
      <c r="C193" s="158" t="s">
        <v>286</v>
      </c>
      <c r="D193" s="11">
        <v>1655.5</v>
      </c>
      <c r="E193" s="11">
        <v>645.5</v>
      </c>
      <c r="F193" s="11">
        <v>406.3</v>
      </c>
      <c r="G193" s="27">
        <v>28</v>
      </c>
      <c r="H193" s="13">
        <f t="shared" si="30"/>
        <v>243646.4</v>
      </c>
      <c r="I193" s="13"/>
      <c r="J193" s="13"/>
      <c r="K193" s="13"/>
      <c r="L193" s="9">
        <f t="shared" si="31"/>
        <v>243646.4</v>
      </c>
      <c r="M193" s="13">
        <v>243646.4</v>
      </c>
      <c r="N193" s="89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210"/>
      <c r="AB193" s="20" t="s">
        <v>211</v>
      </c>
      <c r="AC193" s="189"/>
      <c r="AD193" s="189"/>
      <c r="AE193" s="189"/>
      <c r="AF193" s="62">
        <f>MAX(AF$24:AF192)+1</f>
        <v>163</v>
      </c>
      <c r="AG193" s="62" t="s">
        <v>151</v>
      </c>
      <c r="AH193" s="62" t="str">
        <f t="shared" si="28"/>
        <v>163.</v>
      </c>
      <c r="AJ193" s="62"/>
      <c r="AM193" s="103"/>
    </row>
    <row r="194" spans="1:39" ht="22.5" customHeight="1" x14ac:dyDescent="0.25">
      <c r="A194" s="84" t="str">
        <f t="shared" si="29"/>
        <v>164.</v>
      </c>
      <c r="B194" s="84">
        <v>556</v>
      </c>
      <c r="C194" s="158" t="s">
        <v>49</v>
      </c>
      <c r="D194" s="11">
        <v>3154.43</v>
      </c>
      <c r="E194" s="11">
        <v>2113.9499999999998</v>
      </c>
      <c r="F194" s="11">
        <v>1722.23</v>
      </c>
      <c r="G194" s="27">
        <v>69</v>
      </c>
      <c r="H194" s="13">
        <f t="shared" si="30"/>
        <v>468495.3</v>
      </c>
      <c r="I194" s="13"/>
      <c r="J194" s="13"/>
      <c r="K194" s="13"/>
      <c r="L194" s="9">
        <f t="shared" si="31"/>
        <v>468495.3</v>
      </c>
      <c r="M194" s="13">
        <v>468495.3</v>
      </c>
      <c r="N194" s="89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9"/>
      <c r="AA194" s="210"/>
      <c r="AB194" s="20" t="s">
        <v>211</v>
      </c>
      <c r="AC194" s="189"/>
      <c r="AD194" s="189"/>
      <c r="AE194" s="189"/>
      <c r="AF194" s="62">
        <f>MAX(AF$24:AF193)+1</f>
        <v>164</v>
      </c>
      <c r="AG194" s="62" t="s">
        <v>151</v>
      </c>
      <c r="AH194" s="62" t="str">
        <f t="shared" si="28"/>
        <v>164.</v>
      </c>
      <c r="AJ194" s="62"/>
      <c r="AM194" s="103"/>
    </row>
    <row r="195" spans="1:39" ht="22.5" customHeight="1" x14ac:dyDescent="0.25">
      <c r="A195" s="84" t="str">
        <f t="shared" si="29"/>
        <v>165.</v>
      </c>
      <c r="B195" s="84">
        <v>691</v>
      </c>
      <c r="C195" s="158" t="s">
        <v>291</v>
      </c>
      <c r="D195" s="11">
        <v>1618.7</v>
      </c>
      <c r="E195" s="11">
        <v>1034.2</v>
      </c>
      <c r="F195" s="11">
        <v>1034.2</v>
      </c>
      <c r="G195" s="27">
        <v>22</v>
      </c>
      <c r="H195" s="13">
        <f t="shared" ref="H195:H218" si="32">M195+O195+Q195+S195+U195+W195+Z195+AA195</f>
        <v>775731.6</v>
      </c>
      <c r="I195" s="13"/>
      <c r="J195" s="13"/>
      <c r="K195" s="13"/>
      <c r="L195" s="9">
        <f t="shared" si="31"/>
        <v>775731.6</v>
      </c>
      <c r="M195" s="13"/>
      <c r="N195" s="89"/>
      <c r="O195" s="13"/>
      <c r="P195" s="13">
        <v>420</v>
      </c>
      <c r="Q195" s="13">
        <f>P195*1846.98</f>
        <v>775731.6</v>
      </c>
      <c r="R195" s="13"/>
      <c r="S195" s="13"/>
      <c r="T195" s="13"/>
      <c r="U195" s="13"/>
      <c r="V195" s="13"/>
      <c r="W195" s="13"/>
      <c r="X195" s="13"/>
      <c r="Y195" s="13"/>
      <c r="Z195" s="13"/>
      <c r="AA195" s="210"/>
      <c r="AB195" s="20" t="s">
        <v>211</v>
      </c>
      <c r="AC195" s="189"/>
      <c r="AD195" s="189"/>
      <c r="AE195" s="189"/>
      <c r="AF195" s="62">
        <f>MAX(AF$24:AF194)+1</f>
        <v>165</v>
      </c>
      <c r="AG195" s="62" t="s">
        <v>151</v>
      </c>
      <c r="AH195" s="62" t="str">
        <f t="shared" si="28"/>
        <v>165.</v>
      </c>
      <c r="AJ195" s="78"/>
      <c r="AM195" s="103"/>
    </row>
    <row r="196" spans="1:39" ht="22.5" customHeight="1" x14ac:dyDescent="0.25">
      <c r="A196" s="84" t="str">
        <f t="shared" si="29"/>
        <v>166.</v>
      </c>
      <c r="B196" s="84">
        <v>708</v>
      </c>
      <c r="C196" s="158" t="s">
        <v>1690</v>
      </c>
      <c r="D196" s="11">
        <v>150.30000000000001</v>
      </c>
      <c r="E196" s="11">
        <v>116</v>
      </c>
      <c r="F196" s="11">
        <v>116</v>
      </c>
      <c r="G196" s="27">
        <v>12</v>
      </c>
      <c r="H196" s="13">
        <f t="shared" si="32"/>
        <v>319917.60000000003</v>
      </c>
      <c r="I196" s="13"/>
      <c r="J196" s="13"/>
      <c r="K196" s="13"/>
      <c r="L196" s="9">
        <f t="shared" si="31"/>
        <v>319917.60000000003</v>
      </c>
      <c r="M196" s="13"/>
      <c r="N196" s="89"/>
      <c r="O196" s="13"/>
      <c r="P196" s="13"/>
      <c r="Q196" s="13"/>
      <c r="R196" s="13"/>
      <c r="S196" s="13"/>
      <c r="T196" s="13">
        <v>270</v>
      </c>
      <c r="U196" s="13">
        <f>T196*1184.88</f>
        <v>319917.60000000003</v>
      </c>
      <c r="V196" s="13"/>
      <c r="W196" s="13"/>
      <c r="X196" s="13"/>
      <c r="Y196" s="13"/>
      <c r="Z196" s="13"/>
      <c r="AA196" s="210"/>
      <c r="AB196" s="20" t="s">
        <v>211</v>
      </c>
      <c r="AC196" s="189"/>
      <c r="AD196" s="189"/>
      <c r="AE196" s="189"/>
      <c r="AF196" s="62">
        <f>MAX(AF$24:AF195)+1</f>
        <v>166</v>
      </c>
      <c r="AG196" s="62" t="s">
        <v>151</v>
      </c>
      <c r="AH196" s="62" t="str">
        <f t="shared" si="28"/>
        <v>166.</v>
      </c>
      <c r="AJ196" s="78"/>
      <c r="AM196" s="103"/>
    </row>
    <row r="197" spans="1:39" ht="22.5" customHeight="1" x14ac:dyDescent="0.25">
      <c r="A197" s="84" t="str">
        <f t="shared" si="29"/>
        <v>167.</v>
      </c>
      <c r="B197" s="84">
        <v>730</v>
      </c>
      <c r="C197" s="158" t="s">
        <v>293</v>
      </c>
      <c r="D197" s="11">
        <v>311</v>
      </c>
      <c r="E197" s="11">
        <v>206.7</v>
      </c>
      <c r="F197" s="11">
        <v>206.7</v>
      </c>
      <c r="G197" s="27">
        <v>22</v>
      </c>
      <c r="H197" s="13">
        <f t="shared" si="32"/>
        <v>32254.5</v>
      </c>
      <c r="I197" s="13"/>
      <c r="J197" s="13"/>
      <c r="K197" s="13"/>
      <c r="L197" s="9">
        <f t="shared" si="31"/>
        <v>32254.5</v>
      </c>
      <c r="M197" s="13">
        <v>32254.5</v>
      </c>
      <c r="N197" s="89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9"/>
      <c r="AA197" s="210"/>
      <c r="AB197" s="20" t="s">
        <v>211</v>
      </c>
      <c r="AC197" s="189"/>
      <c r="AD197" s="189"/>
      <c r="AE197" s="189"/>
      <c r="AF197" s="62">
        <f>MAX(AF$24:AF196)+1</f>
        <v>167</v>
      </c>
      <c r="AG197" s="62" t="s">
        <v>151</v>
      </c>
      <c r="AH197" s="62" t="str">
        <f t="shared" si="28"/>
        <v>167.</v>
      </c>
      <c r="AJ197" s="62"/>
      <c r="AM197" s="103"/>
    </row>
    <row r="198" spans="1:39" ht="22.5" customHeight="1" x14ac:dyDescent="0.25">
      <c r="A198" s="84" t="str">
        <f t="shared" si="29"/>
        <v>168.</v>
      </c>
      <c r="B198" s="84">
        <v>647</v>
      </c>
      <c r="C198" s="158" t="s">
        <v>329</v>
      </c>
      <c r="D198" s="13">
        <v>3416.64</v>
      </c>
      <c r="E198" s="13">
        <v>2684.8</v>
      </c>
      <c r="F198" s="13">
        <v>2684.8</v>
      </c>
      <c r="G198" s="27">
        <v>112</v>
      </c>
      <c r="H198" s="13">
        <f t="shared" si="32"/>
        <v>1350142.3800000001</v>
      </c>
      <c r="I198" s="13"/>
      <c r="J198" s="13"/>
      <c r="K198" s="13"/>
      <c r="L198" s="9">
        <f t="shared" si="31"/>
        <v>1350142.3800000001</v>
      </c>
      <c r="M198" s="13"/>
      <c r="N198" s="89"/>
      <c r="O198" s="13"/>
      <c r="P198" s="13">
        <v>731</v>
      </c>
      <c r="Q198" s="13">
        <f>P198*1846.98</f>
        <v>1350142.3800000001</v>
      </c>
      <c r="R198" s="13"/>
      <c r="S198" s="13"/>
      <c r="T198" s="13"/>
      <c r="U198" s="13"/>
      <c r="V198" s="13"/>
      <c r="W198" s="13"/>
      <c r="X198" s="13"/>
      <c r="Y198" s="13"/>
      <c r="Z198" s="13"/>
      <c r="AA198" s="210"/>
      <c r="AB198" s="20" t="s">
        <v>211</v>
      </c>
      <c r="AC198" s="189"/>
      <c r="AD198" s="189"/>
      <c r="AE198" s="189"/>
      <c r="AF198" s="62">
        <f>MAX(AF$24:AF197)+1</f>
        <v>168</v>
      </c>
      <c r="AG198" s="62" t="s">
        <v>151</v>
      </c>
      <c r="AH198" s="62" t="str">
        <f t="shared" si="28"/>
        <v>168.</v>
      </c>
      <c r="AJ198" s="62"/>
      <c r="AM198" s="103"/>
    </row>
    <row r="199" spans="1:39" ht="22.5" customHeight="1" x14ac:dyDescent="0.25">
      <c r="A199" s="84" t="str">
        <f t="shared" si="29"/>
        <v>169.</v>
      </c>
      <c r="B199" s="84">
        <v>758</v>
      </c>
      <c r="C199" s="156" t="s">
        <v>359</v>
      </c>
      <c r="D199" s="11">
        <v>5367.2</v>
      </c>
      <c r="E199" s="11">
        <v>3282.2</v>
      </c>
      <c r="F199" s="11">
        <v>3282.2</v>
      </c>
      <c r="G199" s="27">
        <v>118</v>
      </c>
      <c r="H199" s="13">
        <f t="shared" si="32"/>
        <v>872949.65999999992</v>
      </c>
      <c r="I199" s="13"/>
      <c r="J199" s="13"/>
      <c r="K199" s="13"/>
      <c r="L199" s="9">
        <f t="shared" si="31"/>
        <v>872949.65999999992</v>
      </c>
      <c r="M199" s="13"/>
      <c r="N199" s="89"/>
      <c r="O199" s="13"/>
      <c r="P199" s="13"/>
      <c r="Q199" s="13"/>
      <c r="R199" s="13"/>
      <c r="S199" s="13"/>
      <c r="T199" s="13">
        <v>1122</v>
      </c>
      <c r="U199" s="13">
        <f>T199*778.03</f>
        <v>872949.65999999992</v>
      </c>
      <c r="V199" s="13"/>
      <c r="W199" s="13"/>
      <c r="X199" s="13"/>
      <c r="Y199" s="13"/>
      <c r="Z199" s="13"/>
      <c r="AA199" s="210"/>
      <c r="AB199" s="20" t="s">
        <v>211</v>
      </c>
      <c r="AC199" s="189"/>
      <c r="AD199" s="189"/>
      <c r="AE199" s="189"/>
      <c r="AF199" s="62">
        <f>MAX(AF$24:AF198)+1</f>
        <v>169</v>
      </c>
      <c r="AG199" s="62" t="s">
        <v>151</v>
      </c>
      <c r="AH199" s="62" t="str">
        <f t="shared" si="28"/>
        <v>169.</v>
      </c>
      <c r="AJ199" s="78"/>
      <c r="AM199" s="103"/>
    </row>
    <row r="200" spans="1:39" ht="22.5" customHeight="1" x14ac:dyDescent="0.25">
      <c r="A200" s="84" t="str">
        <f t="shared" si="29"/>
        <v>170.</v>
      </c>
      <c r="B200" s="84">
        <v>785</v>
      </c>
      <c r="C200" s="158" t="s">
        <v>294</v>
      </c>
      <c r="D200" s="11">
        <v>822.6</v>
      </c>
      <c r="E200" s="11">
        <v>448.6</v>
      </c>
      <c r="F200" s="11">
        <v>448.6</v>
      </c>
      <c r="G200" s="27">
        <v>21</v>
      </c>
      <c r="H200" s="13">
        <f t="shared" si="32"/>
        <v>75614.399999999994</v>
      </c>
      <c r="I200" s="13"/>
      <c r="J200" s="13"/>
      <c r="K200" s="13"/>
      <c r="L200" s="9">
        <f t="shared" si="31"/>
        <v>75614.399999999994</v>
      </c>
      <c r="M200" s="13">
        <v>75614.399999999994</v>
      </c>
      <c r="N200" s="89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210"/>
      <c r="AB200" s="20" t="s">
        <v>211</v>
      </c>
      <c r="AC200" s="189"/>
      <c r="AD200" s="189"/>
      <c r="AE200" s="189"/>
      <c r="AF200" s="62">
        <f>MAX(AF$24:AF199)+1</f>
        <v>170</v>
      </c>
      <c r="AG200" s="62" t="s">
        <v>151</v>
      </c>
      <c r="AH200" s="62" t="str">
        <f t="shared" si="28"/>
        <v>170.</v>
      </c>
      <c r="AJ200" s="62"/>
      <c r="AM200" s="103"/>
    </row>
    <row r="201" spans="1:39" ht="22.5" customHeight="1" x14ac:dyDescent="0.25">
      <c r="A201" s="84" t="str">
        <f t="shared" si="29"/>
        <v>171.</v>
      </c>
      <c r="B201" s="84">
        <v>67</v>
      </c>
      <c r="C201" s="157" t="s">
        <v>338</v>
      </c>
      <c r="D201" s="13">
        <v>1253.8</v>
      </c>
      <c r="E201" s="13">
        <v>684</v>
      </c>
      <c r="F201" s="13">
        <v>684</v>
      </c>
      <c r="G201" s="27">
        <v>56</v>
      </c>
      <c r="H201" s="13">
        <f t="shared" si="32"/>
        <v>1187608.1399999999</v>
      </c>
      <c r="I201" s="13"/>
      <c r="J201" s="13"/>
      <c r="K201" s="13"/>
      <c r="L201" s="9">
        <f t="shared" si="31"/>
        <v>1187608.1399999999</v>
      </c>
      <c r="M201" s="13"/>
      <c r="N201" s="89"/>
      <c r="O201" s="13"/>
      <c r="P201" s="13">
        <v>643</v>
      </c>
      <c r="Q201" s="13">
        <f>P201*1846.98</f>
        <v>1187608.1399999999</v>
      </c>
      <c r="R201" s="13"/>
      <c r="S201" s="13"/>
      <c r="T201" s="13"/>
      <c r="U201" s="13"/>
      <c r="V201" s="13"/>
      <c r="W201" s="13"/>
      <c r="X201" s="13"/>
      <c r="Y201" s="13"/>
      <c r="Z201" s="13"/>
      <c r="AA201" s="210"/>
      <c r="AB201" s="20" t="s">
        <v>211</v>
      </c>
      <c r="AC201" s="189"/>
      <c r="AD201" s="189"/>
      <c r="AE201" s="189"/>
      <c r="AF201" s="62">
        <f>MAX(AF$24:AF200)+1</f>
        <v>171</v>
      </c>
      <c r="AG201" s="62" t="s">
        <v>151</v>
      </c>
      <c r="AH201" s="62" t="str">
        <f t="shared" si="28"/>
        <v>171.</v>
      </c>
      <c r="AJ201" s="62"/>
      <c r="AM201" s="103"/>
    </row>
    <row r="202" spans="1:39" ht="22.5" customHeight="1" x14ac:dyDescent="0.25">
      <c r="A202" s="84" t="str">
        <f>AH202</f>
        <v>172.</v>
      </c>
      <c r="B202" s="84">
        <v>823</v>
      </c>
      <c r="C202" s="158" t="s">
        <v>295</v>
      </c>
      <c r="D202" s="11">
        <v>1363.5</v>
      </c>
      <c r="E202" s="11">
        <v>1266.3</v>
      </c>
      <c r="F202" s="11">
        <v>1266.3</v>
      </c>
      <c r="G202" s="27">
        <v>36</v>
      </c>
      <c r="H202" s="13">
        <f>M202+O202+Q202+S202+U202+W202+Z202+AA202</f>
        <v>1164748.28</v>
      </c>
      <c r="I202" s="13"/>
      <c r="J202" s="13"/>
      <c r="K202" s="13"/>
      <c r="L202" s="9">
        <f>H202</f>
        <v>1164748.28</v>
      </c>
      <c r="M202" s="13">
        <v>193236.8</v>
      </c>
      <c r="N202" s="89"/>
      <c r="O202" s="13"/>
      <c r="P202" s="13">
        <v>526</v>
      </c>
      <c r="Q202" s="13">
        <v>971511.48</v>
      </c>
      <c r="R202" s="13"/>
      <c r="S202" s="13"/>
      <c r="T202" s="13"/>
      <c r="U202" s="13"/>
      <c r="V202" s="13"/>
      <c r="W202" s="13"/>
      <c r="X202" s="13"/>
      <c r="Y202" s="13"/>
      <c r="Z202" s="13"/>
      <c r="AA202" s="210"/>
      <c r="AB202" s="20" t="s">
        <v>211</v>
      </c>
      <c r="AC202" s="189"/>
      <c r="AD202" s="189"/>
      <c r="AE202" s="189"/>
      <c r="AF202" s="62">
        <f>MAX(AF$24:AF201)+1</f>
        <v>172</v>
      </c>
      <c r="AG202" s="62" t="s">
        <v>151</v>
      </c>
      <c r="AH202" s="62" t="str">
        <f t="shared" si="28"/>
        <v>172.</v>
      </c>
      <c r="AJ202" s="78"/>
      <c r="AM202" s="103"/>
    </row>
    <row r="203" spans="1:39" ht="22.5" customHeight="1" x14ac:dyDescent="0.25">
      <c r="A203" s="84" t="str">
        <f>AH203</f>
        <v>173.</v>
      </c>
      <c r="B203" s="84">
        <v>830</v>
      </c>
      <c r="C203" s="160" t="s">
        <v>296</v>
      </c>
      <c r="D203" s="11">
        <v>2118.9</v>
      </c>
      <c r="E203" s="11">
        <v>1974.02</v>
      </c>
      <c r="F203" s="11">
        <v>1974.02</v>
      </c>
      <c r="G203" s="27">
        <v>81</v>
      </c>
      <c r="H203" s="13">
        <f>M203+O203+Q203+S203+U203+W203+Z203+AA203</f>
        <v>1534719.72</v>
      </c>
      <c r="I203" s="13"/>
      <c r="J203" s="13"/>
      <c r="K203" s="13"/>
      <c r="L203" s="9">
        <f>H203</f>
        <v>1534719.72</v>
      </c>
      <c r="M203" s="13">
        <v>289855.2</v>
      </c>
      <c r="N203" s="89"/>
      <c r="O203" s="13"/>
      <c r="P203" s="13">
        <v>674</v>
      </c>
      <c r="Q203" s="13">
        <v>1244864.52</v>
      </c>
      <c r="R203" s="13"/>
      <c r="S203" s="13"/>
      <c r="T203" s="13"/>
      <c r="U203" s="13"/>
      <c r="V203" s="13"/>
      <c r="W203" s="13"/>
      <c r="X203" s="13"/>
      <c r="Y203" s="13"/>
      <c r="Z203" s="13"/>
      <c r="AA203" s="210"/>
      <c r="AB203" s="20" t="s">
        <v>211</v>
      </c>
      <c r="AC203" s="189"/>
      <c r="AD203" s="189"/>
      <c r="AE203" s="189"/>
      <c r="AF203" s="62">
        <f>MAX(AF$24:AF202)+1</f>
        <v>173</v>
      </c>
      <c r="AG203" s="62" t="s">
        <v>151</v>
      </c>
      <c r="AH203" s="62" t="str">
        <f t="shared" si="28"/>
        <v>173.</v>
      </c>
      <c r="AJ203" s="78"/>
      <c r="AM203" s="103"/>
    </row>
    <row r="204" spans="1:39" ht="22.5" customHeight="1" x14ac:dyDescent="0.25">
      <c r="A204" s="84" t="str">
        <f t="shared" si="29"/>
        <v>174.</v>
      </c>
      <c r="B204" s="84">
        <v>833</v>
      </c>
      <c r="C204" s="158" t="s">
        <v>297</v>
      </c>
      <c r="D204" s="11">
        <v>457.01</v>
      </c>
      <c r="E204" s="11">
        <v>271.11</v>
      </c>
      <c r="F204" s="11">
        <v>236.01</v>
      </c>
      <c r="G204" s="27">
        <v>9</v>
      </c>
      <c r="H204" s="13">
        <f t="shared" si="32"/>
        <v>877130</v>
      </c>
      <c r="I204" s="13"/>
      <c r="J204" s="13"/>
      <c r="K204" s="13"/>
      <c r="L204" s="9">
        <f t="shared" si="31"/>
        <v>877130</v>
      </c>
      <c r="M204" s="13"/>
      <c r="N204" s="89"/>
      <c r="O204" s="13"/>
      <c r="P204" s="13">
        <v>239</v>
      </c>
      <c r="Q204" s="13">
        <f>P204*3670</f>
        <v>877130</v>
      </c>
      <c r="R204" s="13"/>
      <c r="S204" s="13"/>
      <c r="T204" s="13"/>
      <c r="U204" s="13"/>
      <c r="V204" s="13"/>
      <c r="W204" s="13"/>
      <c r="X204" s="13"/>
      <c r="Y204" s="13"/>
      <c r="Z204" s="13"/>
      <c r="AA204" s="210"/>
      <c r="AB204" s="20" t="s">
        <v>211</v>
      </c>
      <c r="AC204" s="189"/>
      <c r="AD204" s="189"/>
      <c r="AE204" s="189"/>
      <c r="AF204" s="62">
        <f>MAX(AF$24:AF203)+1</f>
        <v>174</v>
      </c>
      <c r="AG204" s="62" t="s">
        <v>151</v>
      </c>
      <c r="AH204" s="62" t="str">
        <f t="shared" si="28"/>
        <v>174.</v>
      </c>
      <c r="AJ204" s="78"/>
      <c r="AM204" s="103"/>
    </row>
    <row r="205" spans="1:39" ht="22.5" customHeight="1" x14ac:dyDescent="0.25">
      <c r="A205" s="84" t="str">
        <f t="shared" si="29"/>
        <v>175.</v>
      </c>
      <c r="B205" s="84">
        <v>66</v>
      </c>
      <c r="C205" s="157" t="s">
        <v>1550</v>
      </c>
      <c r="D205" s="13">
        <v>513.20000000000005</v>
      </c>
      <c r="E205" s="13">
        <v>283.39999999999998</v>
      </c>
      <c r="F205" s="13">
        <v>283.39999999999998</v>
      </c>
      <c r="G205" s="27">
        <v>30</v>
      </c>
      <c r="H205" s="13">
        <f t="shared" si="32"/>
        <v>833719.1</v>
      </c>
      <c r="I205" s="13"/>
      <c r="J205" s="13"/>
      <c r="K205" s="13"/>
      <c r="L205" s="9">
        <f t="shared" si="31"/>
        <v>833719.1</v>
      </c>
      <c r="M205" s="13">
        <f>475728+53757.5+304233.6</f>
        <v>833719.1</v>
      </c>
      <c r="N205" s="89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9"/>
      <c r="AA205" s="210"/>
      <c r="AB205" s="20" t="s">
        <v>211</v>
      </c>
      <c r="AC205" s="189"/>
      <c r="AD205" s="189"/>
      <c r="AE205" s="189"/>
      <c r="AF205" s="62">
        <f>MAX(AF$24:AF204)+1</f>
        <v>175</v>
      </c>
      <c r="AG205" s="62" t="s">
        <v>151</v>
      </c>
      <c r="AH205" s="62" t="str">
        <f t="shared" si="28"/>
        <v>175.</v>
      </c>
      <c r="AJ205" s="62"/>
      <c r="AM205" s="103"/>
    </row>
    <row r="206" spans="1:39" ht="22.5" customHeight="1" x14ac:dyDescent="0.25">
      <c r="A206" s="84" t="str">
        <f t="shared" si="29"/>
        <v>176.</v>
      </c>
      <c r="B206" s="84">
        <v>80</v>
      </c>
      <c r="C206" s="158" t="s">
        <v>305</v>
      </c>
      <c r="D206" s="11">
        <v>812</v>
      </c>
      <c r="E206" s="11">
        <v>706</v>
      </c>
      <c r="F206" s="11">
        <v>706</v>
      </c>
      <c r="G206" s="27">
        <v>48</v>
      </c>
      <c r="H206" s="13">
        <f t="shared" si="32"/>
        <v>178534</v>
      </c>
      <c r="I206" s="13"/>
      <c r="J206" s="13"/>
      <c r="K206" s="13"/>
      <c r="L206" s="9">
        <f t="shared" si="31"/>
        <v>178534</v>
      </c>
      <c r="M206" s="13">
        <v>178534</v>
      </c>
      <c r="N206" s="89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210"/>
      <c r="AB206" s="20" t="s">
        <v>211</v>
      </c>
      <c r="AC206" s="189"/>
      <c r="AD206" s="189"/>
      <c r="AE206" s="189"/>
      <c r="AF206" s="62">
        <f>MAX(AF$24:AF205)+1</f>
        <v>176</v>
      </c>
      <c r="AG206" s="62" t="s">
        <v>151</v>
      </c>
      <c r="AH206" s="62" t="str">
        <f t="shared" si="28"/>
        <v>176.</v>
      </c>
      <c r="AJ206" s="62"/>
      <c r="AM206" s="103"/>
    </row>
    <row r="207" spans="1:39" ht="22.5" customHeight="1" x14ac:dyDescent="0.25">
      <c r="A207" s="84" t="str">
        <f t="shared" si="29"/>
        <v>177.</v>
      </c>
      <c r="B207" s="84">
        <v>94</v>
      </c>
      <c r="C207" s="158" t="s">
        <v>138</v>
      </c>
      <c r="D207" s="11">
        <v>764</v>
      </c>
      <c r="E207" s="11">
        <v>446</v>
      </c>
      <c r="F207" s="11">
        <v>446</v>
      </c>
      <c r="G207" s="27">
        <v>43</v>
      </c>
      <c r="H207" s="13">
        <f t="shared" si="32"/>
        <v>168032</v>
      </c>
      <c r="I207" s="13"/>
      <c r="J207" s="13"/>
      <c r="K207" s="13"/>
      <c r="L207" s="9">
        <f t="shared" si="31"/>
        <v>168032</v>
      </c>
      <c r="M207" s="13">
        <v>168032</v>
      </c>
      <c r="N207" s="89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210"/>
      <c r="AB207" s="20" t="s">
        <v>211</v>
      </c>
      <c r="AC207" s="189"/>
      <c r="AD207" s="189"/>
      <c r="AE207" s="189"/>
      <c r="AF207" s="62">
        <f>MAX(AF$24:AF206)+1</f>
        <v>177</v>
      </c>
      <c r="AG207" s="62" t="s">
        <v>151</v>
      </c>
      <c r="AH207" s="62" t="str">
        <f t="shared" si="28"/>
        <v>177.</v>
      </c>
      <c r="AJ207" s="62"/>
      <c r="AM207" s="103"/>
    </row>
    <row r="208" spans="1:39" ht="22.5" customHeight="1" x14ac:dyDescent="0.25">
      <c r="A208" s="84" t="str">
        <f t="shared" si="29"/>
        <v>178.</v>
      </c>
      <c r="B208" s="84">
        <v>95</v>
      </c>
      <c r="C208" s="158" t="s">
        <v>306</v>
      </c>
      <c r="D208" s="11">
        <v>487.2</v>
      </c>
      <c r="E208" s="11">
        <v>281.3</v>
      </c>
      <c r="F208" s="11">
        <v>281.3</v>
      </c>
      <c r="G208" s="27">
        <v>24</v>
      </c>
      <c r="H208" s="13">
        <f t="shared" si="32"/>
        <v>2145482</v>
      </c>
      <c r="I208" s="13"/>
      <c r="J208" s="13"/>
      <c r="K208" s="13"/>
      <c r="L208" s="9">
        <f t="shared" si="31"/>
        <v>2145482</v>
      </c>
      <c r="M208" s="13"/>
      <c r="N208" s="89"/>
      <c r="O208" s="13"/>
      <c r="P208" s="13">
        <v>584.6</v>
      </c>
      <c r="Q208" s="13">
        <f>P208*3670</f>
        <v>2145482</v>
      </c>
      <c r="R208" s="13"/>
      <c r="S208" s="13"/>
      <c r="T208" s="13"/>
      <c r="U208" s="13"/>
      <c r="V208" s="13"/>
      <c r="W208" s="13"/>
      <c r="X208" s="13"/>
      <c r="Y208" s="13"/>
      <c r="Z208" s="13"/>
      <c r="AA208" s="210"/>
      <c r="AB208" s="20" t="s">
        <v>211</v>
      </c>
      <c r="AC208" s="189"/>
      <c r="AD208" s="189"/>
      <c r="AE208" s="189"/>
      <c r="AF208" s="62">
        <f>MAX(AF$24:AF207)+1</f>
        <v>178</v>
      </c>
      <c r="AG208" s="62" t="s">
        <v>151</v>
      </c>
      <c r="AH208" s="62" t="str">
        <f t="shared" si="28"/>
        <v>178.</v>
      </c>
      <c r="AJ208" s="78"/>
      <c r="AM208" s="103"/>
    </row>
    <row r="209" spans="1:39" ht="22.5" customHeight="1" x14ac:dyDescent="0.25">
      <c r="A209" s="84" t="str">
        <f t="shared" si="29"/>
        <v>179.</v>
      </c>
      <c r="B209" s="84">
        <v>100</v>
      </c>
      <c r="C209" s="158" t="s">
        <v>65</v>
      </c>
      <c r="D209" s="11">
        <v>753</v>
      </c>
      <c r="E209" s="11">
        <v>506</v>
      </c>
      <c r="F209" s="11">
        <v>506</v>
      </c>
      <c r="G209" s="27">
        <v>32</v>
      </c>
      <c r="H209" s="13">
        <f t="shared" si="32"/>
        <v>226792.32000000001</v>
      </c>
      <c r="I209" s="13"/>
      <c r="J209" s="13"/>
      <c r="K209" s="13"/>
      <c r="L209" s="9">
        <f t="shared" si="31"/>
        <v>226792.32000000001</v>
      </c>
      <c r="M209" s="13">
        <v>226792.32000000001</v>
      </c>
      <c r="N209" s="89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210"/>
      <c r="AB209" s="20" t="s">
        <v>211</v>
      </c>
      <c r="AC209" s="189"/>
      <c r="AD209" s="189"/>
      <c r="AE209" s="189"/>
      <c r="AF209" s="62">
        <f>MAX(AF$24:AF208)+1</f>
        <v>179</v>
      </c>
      <c r="AG209" s="62" t="s">
        <v>151</v>
      </c>
      <c r="AH209" s="62" t="str">
        <f t="shared" si="28"/>
        <v>179.</v>
      </c>
      <c r="AJ209" s="78"/>
      <c r="AM209" s="103"/>
    </row>
    <row r="210" spans="1:39" ht="22.5" customHeight="1" x14ac:dyDescent="0.25">
      <c r="A210" s="84" t="str">
        <f t="shared" si="29"/>
        <v>180.</v>
      </c>
      <c r="B210" s="84">
        <v>105</v>
      </c>
      <c r="C210" s="158" t="s">
        <v>67</v>
      </c>
      <c r="D210" s="11">
        <v>616</v>
      </c>
      <c r="E210" s="11">
        <v>298</v>
      </c>
      <c r="F210" s="11">
        <v>298</v>
      </c>
      <c r="G210" s="27">
        <v>17</v>
      </c>
      <c r="H210" s="13">
        <f t="shared" si="32"/>
        <v>213278.40000000002</v>
      </c>
      <c r="I210" s="13"/>
      <c r="J210" s="13"/>
      <c r="K210" s="13"/>
      <c r="L210" s="9">
        <f t="shared" si="31"/>
        <v>213278.40000000002</v>
      </c>
      <c r="M210" s="13"/>
      <c r="N210" s="89"/>
      <c r="O210" s="13"/>
      <c r="P210" s="13"/>
      <c r="Q210" s="13"/>
      <c r="R210" s="13"/>
      <c r="S210" s="13"/>
      <c r="T210" s="13">
        <v>180</v>
      </c>
      <c r="U210" s="13">
        <f>T210*1184.88</f>
        <v>213278.40000000002</v>
      </c>
      <c r="V210" s="13"/>
      <c r="W210" s="13"/>
      <c r="X210" s="13"/>
      <c r="Y210" s="13"/>
      <c r="Z210" s="13"/>
      <c r="AA210" s="210"/>
      <c r="AB210" s="20" t="s">
        <v>211</v>
      </c>
      <c r="AC210" s="189"/>
      <c r="AD210" s="189"/>
      <c r="AE210" s="189"/>
      <c r="AF210" s="62">
        <f>MAX(AF$24:AF209)+1</f>
        <v>180</v>
      </c>
      <c r="AG210" s="62" t="s">
        <v>151</v>
      </c>
      <c r="AH210" s="62" t="str">
        <f t="shared" si="28"/>
        <v>180.</v>
      </c>
      <c r="AJ210" s="78"/>
      <c r="AM210" s="103"/>
    </row>
    <row r="211" spans="1:39" ht="22.5" customHeight="1" x14ac:dyDescent="0.25">
      <c r="A211" s="84" t="str">
        <f t="shared" si="29"/>
        <v>181.</v>
      </c>
      <c r="B211" s="84">
        <v>119</v>
      </c>
      <c r="C211" s="158" t="s">
        <v>70</v>
      </c>
      <c r="D211" s="11">
        <v>282.39999999999998</v>
      </c>
      <c r="E211" s="11">
        <v>266</v>
      </c>
      <c r="F211" s="11">
        <v>266</v>
      </c>
      <c r="G211" s="27">
        <v>15</v>
      </c>
      <c r="H211" s="13">
        <f t="shared" si="32"/>
        <v>107515</v>
      </c>
      <c r="I211" s="13"/>
      <c r="J211" s="13"/>
      <c r="K211" s="13"/>
      <c r="L211" s="9">
        <f t="shared" si="31"/>
        <v>107515</v>
      </c>
      <c r="M211" s="13">
        <v>107515</v>
      </c>
      <c r="N211" s="89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9"/>
      <c r="AA211" s="210"/>
      <c r="AB211" s="20" t="s">
        <v>211</v>
      </c>
      <c r="AC211" s="189"/>
      <c r="AD211" s="189"/>
      <c r="AE211" s="189"/>
      <c r="AF211" s="62">
        <f>MAX(AF$24:AF210)+1</f>
        <v>181</v>
      </c>
      <c r="AG211" s="62" t="s">
        <v>151</v>
      </c>
      <c r="AH211" s="62" t="str">
        <f t="shared" si="28"/>
        <v>181.</v>
      </c>
      <c r="AJ211" s="62"/>
      <c r="AM211" s="103"/>
    </row>
    <row r="212" spans="1:39" ht="22.5" customHeight="1" x14ac:dyDescent="0.25">
      <c r="A212" s="84" t="str">
        <f t="shared" si="29"/>
        <v>182.</v>
      </c>
      <c r="B212" s="84">
        <v>175</v>
      </c>
      <c r="C212" s="158" t="s">
        <v>68</v>
      </c>
      <c r="D212" s="11">
        <v>957.1</v>
      </c>
      <c r="E212" s="11">
        <v>870.7</v>
      </c>
      <c r="F212" s="11">
        <v>870.7</v>
      </c>
      <c r="G212" s="27">
        <v>37</v>
      </c>
      <c r="H212" s="13">
        <f t="shared" si="32"/>
        <v>518976</v>
      </c>
      <c r="I212" s="13"/>
      <c r="J212" s="13"/>
      <c r="K212" s="13"/>
      <c r="L212" s="9">
        <f t="shared" si="31"/>
        <v>518976</v>
      </c>
      <c r="M212" s="13">
        <v>518976</v>
      </c>
      <c r="N212" s="89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9"/>
      <c r="AA212" s="210"/>
      <c r="AB212" s="20" t="s">
        <v>211</v>
      </c>
      <c r="AC212" s="189"/>
      <c r="AD212" s="189"/>
      <c r="AE212" s="189"/>
      <c r="AF212" s="62">
        <f>MAX(AF$24:AF211)+1</f>
        <v>182</v>
      </c>
      <c r="AG212" s="62" t="s">
        <v>151</v>
      </c>
      <c r="AH212" s="62" t="str">
        <f t="shared" si="28"/>
        <v>182.</v>
      </c>
      <c r="AJ212" s="62"/>
      <c r="AM212" s="103"/>
    </row>
    <row r="213" spans="1:39" ht="22.5" customHeight="1" x14ac:dyDescent="0.25">
      <c r="A213" s="84" t="str">
        <f t="shared" si="29"/>
        <v>183.</v>
      </c>
      <c r="B213" s="84">
        <v>241</v>
      </c>
      <c r="C213" s="158" t="s">
        <v>307</v>
      </c>
      <c r="D213" s="11">
        <v>295.39999999999998</v>
      </c>
      <c r="E213" s="11">
        <v>198.8</v>
      </c>
      <c r="F213" s="11">
        <v>198.8</v>
      </c>
      <c r="G213" s="27">
        <v>21</v>
      </c>
      <c r="H213" s="13">
        <f t="shared" si="32"/>
        <v>80636.25</v>
      </c>
      <c r="I213" s="13"/>
      <c r="J213" s="13"/>
      <c r="K213" s="13"/>
      <c r="L213" s="9">
        <f t="shared" si="31"/>
        <v>80636.25</v>
      </c>
      <c r="M213" s="13">
        <v>80636.25</v>
      </c>
      <c r="N213" s="89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9"/>
      <c r="AA213" s="210"/>
      <c r="AB213" s="20" t="s">
        <v>211</v>
      </c>
      <c r="AC213" s="189"/>
      <c r="AD213" s="189"/>
      <c r="AE213" s="189"/>
      <c r="AF213" s="62">
        <f>MAX(AF$24:AF212)+1</f>
        <v>183</v>
      </c>
      <c r="AG213" s="62" t="s">
        <v>151</v>
      </c>
      <c r="AH213" s="62" t="str">
        <f t="shared" si="28"/>
        <v>183.</v>
      </c>
      <c r="AM213" s="103"/>
    </row>
    <row r="214" spans="1:39" ht="22.5" customHeight="1" x14ac:dyDescent="0.25">
      <c r="A214" s="84" t="str">
        <f t="shared" si="29"/>
        <v>184.</v>
      </c>
      <c r="B214" s="84">
        <v>245</v>
      </c>
      <c r="C214" s="160" t="s">
        <v>308</v>
      </c>
      <c r="D214" s="11">
        <v>336.6</v>
      </c>
      <c r="E214" s="11">
        <v>233.6</v>
      </c>
      <c r="F214" s="11">
        <v>233.6</v>
      </c>
      <c r="G214" s="27">
        <v>12</v>
      </c>
      <c r="H214" s="13">
        <f t="shared" si="32"/>
        <v>1256975</v>
      </c>
      <c r="I214" s="13"/>
      <c r="J214" s="13"/>
      <c r="K214" s="13"/>
      <c r="L214" s="9">
        <f t="shared" si="31"/>
        <v>1256975</v>
      </c>
      <c r="M214" s="13"/>
      <c r="N214" s="89"/>
      <c r="O214" s="13"/>
      <c r="P214" s="13">
        <v>342.5</v>
      </c>
      <c r="Q214" s="13">
        <f>P214*3670</f>
        <v>1256975</v>
      </c>
      <c r="R214" s="13"/>
      <c r="S214" s="13"/>
      <c r="T214" s="13"/>
      <c r="U214" s="13"/>
      <c r="V214" s="13"/>
      <c r="W214" s="13"/>
      <c r="X214" s="13"/>
      <c r="Y214" s="13"/>
      <c r="Z214" s="13"/>
      <c r="AA214" s="210"/>
      <c r="AB214" s="20" t="s">
        <v>211</v>
      </c>
      <c r="AC214" s="189"/>
      <c r="AD214" s="189"/>
      <c r="AE214" s="189"/>
      <c r="AF214" s="62">
        <f>MAX(AF$24:AF213)+1</f>
        <v>184</v>
      </c>
      <c r="AG214" s="62" t="s">
        <v>151</v>
      </c>
      <c r="AH214" s="62" t="str">
        <f t="shared" si="28"/>
        <v>184.</v>
      </c>
      <c r="AJ214" s="78"/>
      <c r="AM214" s="103"/>
    </row>
    <row r="215" spans="1:39" ht="22.5" customHeight="1" x14ac:dyDescent="0.25">
      <c r="A215" s="84" t="str">
        <f t="shared" si="29"/>
        <v>185.</v>
      </c>
      <c r="B215" s="84">
        <v>249</v>
      </c>
      <c r="C215" s="158" t="s">
        <v>69</v>
      </c>
      <c r="D215" s="11">
        <v>421.6</v>
      </c>
      <c r="E215" s="11">
        <v>275.5</v>
      </c>
      <c r="F215" s="11">
        <v>275.5</v>
      </c>
      <c r="G215" s="27">
        <v>16</v>
      </c>
      <c r="H215" s="13">
        <f t="shared" si="32"/>
        <v>80636.25</v>
      </c>
      <c r="I215" s="13"/>
      <c r="J215" s="13"/>
      <c r="K215" s="13"/>
      <c r="L215" s="9">
        <f t="shared" si="31"/>
        <v>80636.25</v>
      </c>
      <c r="M215" s="13">
        <v>80636.25</v>
      </c>
      <c r="N215" s="89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9"/>
      <c r="AA215" s="210"/>
      <c r="AB215" s="20" t="s">
        <v>211</v>
      </c>
      <c r="AC215" s="189"/>
      <c r="AD215" s="189"/>
      <c r="AE215" s="189"/>
      <c r="AF215" s="62">
        <f>MAX(AF$24:AF214)+1</f>
        <v>185</v>
      </c>
      <c r="AG215" s="62" t="s">
        <v>151</v>
      </c>
      <c r="AH215" s="62" t="str">
        <f t="shared" si="28"/>
        <v>185.</v>
      </c>
      <c r="AJ215" s="62"/>
      <c r="AM215" s="103"/>
    </row>
    <row r="216" spans="1:39" ht="22.5" customHeight="1" x14ac:dyDescent="0.25">
      <c r="A216" s="84" t="str">
        <f t="shared" si="29"/>
        <v>186.</v>
      </c>
      <c r="B216" s="84">
        <v>258</v>
      </c>
      <c r="C216" s="158" t="s">
        <v>309</v>
      </c>
      <c r="D216" s="11">
        <v>363.4</v>
      </c>
      <c r="E216" s="11">
        <v>219.4</v>
      </c>
      <c r="F216" s="11">
        <v>219.4</v>
      </c>
      <c r="G216" s="27">
        <v>12</v>
      </c>
      <c r="H216" s="13">
        <f t="shared" si="32"/>
        <v>129018</v>
      </c>
      <c r="I216" s="13"/>
      <c r="J216" s="13"/>
      <c r="K216" s="13"/>
      <c r="L216" s="9">
        <f t="shared" si="31"/>
        <v>129018</v>
      </c>
      <c r="M216" s="13">
        <v>129018</v>
      </c>
      <c r="N216" s="89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9"/>
      <c r="AA216" s="210"/>
      <c r="AB216" s="20" t="s">
        <v>211</v>
      </c>
      <c r="AC216" s="189"/>
      <c r="AD216" s="189"/>
      <c r="AE216" s="189"/>
      <c r="AF216" s="62">
        <f>MAX(AF$24:AF215)+1</f>
        <v>186</v>
      </c>
      <c r="AG216" s="62" t="s">
        <v>151</v>
      </c>
      <c r="AH216" s="62" t="str">
        <f t="shared" si="28"/>
        <v>186.</v>
      </c>
      <c r="AJ216" s="62"/>
      <c r="AM216" s="103"/>
    </row>
    <row r="217" spans="1:39" ht="22.5" customHeight="1" x14ac:dyDescent="0.25">
      <c r="A217" s="84" t="str">
        <f t="shared" si="29"/>
        <v>187.</v>
      </c>
      <c r="B217" s="84">
        <v>148</v>
      </c>
      <c r="C217" s="158" t="s">
        <v>310</v>
      </c>
      <c r="D217" s="11">
        <v>409.8</v>
      </c>
      <c r="E217" s="11">
        <v>361.8</v>
      </c>
      <c r="F217" s="11">
        <v>361.8</v>
      </c>
      <c r="G217" s="27">
        <v>21</v>
      </c>
      <c r="H217" s="13">
        <f t="shared" si="32"/>
        <v>1363038</v>
      </c>
      <c r="I217" s="13"/>
      <c r="J217" s="13"/>
      <c r="K217" s="13"/>
      <c r="L217" s="9">
        <f t="shared" si="31"/>
        <v>1363038</v>
      </c>
      <c r="M217" s="13"/>
      <c r="N217" s="89"/>
      <c r="O217" s="13"/>
      <c r="P217" s="13">
        <v>371.4</v>
      </c>
      <c r="Q217" s="13">
        <f>P217*3670</f>
        <v>1363038</v>
      </c>
      <c r="R217" s="13"/>
      <c r="S217" s="13"/>
      <c r="T217" s="13"/>
      <c r="U217" s="13"/>
      <c r="V217" s="13"/>
      <c r="W217" s="13"/>
      <c r="X217" s="13"/>
      <c r="Y217" s="13"/>
      <c r="Z217" s="13"/>
      <c r="AA217" s="210"/>
      <c r="AB217" s="20" t="s">
        <v>211</v>
      </c>
      <c r="AC217" s="189"/>
      <c r="AD217" s="189"/>
      <c r="AE217" s="189"/>
      <c r="AF217" s="62">
        <f>MAX(AF$24:AF216)+1</f>
        <v>187</v>
      </c>
      <c r="AG217" s="62" t="s">
        <v>151</v>
      </c>
      <c r="AH217" s="62" t="str">
        <f t="shared" ref="AH217:AH280" si="33">CONCATENATE(AF217,AG217)</f>
        <v>187.</v>
      </c>
      <c r="AJ217" s="78"/>
      <c r="AM217" s="103"/>
    </row>
    <row r="218" spans="1:39" ht="22.5" customHeight="1" x14ac:dyDescent="0.25">
      <c r="A218" s="84" t="str">
        <f t="shared" si="29"/>
        <v>188.</v>
      </c>
      <c r="B218" s="84">
        <v>278</v>
      </c>
      <c r="C218" s="158" t="s">
        <v>311</v>
      </c>
      <c r="D218" s="11">
        <v>551.1</v>
      </c>
      <c r="E218" s="11">
        <v>494.9</v>
      </c>
      <c r="F218" s="11">
        <v>494.9</v>
      </c>
      <c r="G218" s="27">
        <v>16</v>
      </c>
      <c r="H218" s="13">
        <f t="shared" si="32"/>
        <v>2323110</v>
      </c>
      <c r="I218" s="13"/>
      <c r="J218" s="13"/>
      <c r="K218" s="13"/>
      <c r="L218" s="9">
        <f t="shared" si="31"/>
        <v>2323110</v>
      </c>
      <c r="M218" s="13"/>
      <c r="N218" s="89"/>
      <c r="O218" s="13"/>
      <c r="P218" s="13">
        <v>633</v>
      </c>
      <c r="Q218" s="13">
        <f>P218*3670</f>
        <v>2323110</v>
      </c>
      <c r="R218" s="13"/>
      <c r="S218" s="13"/>
      <c r="T218" s="13"/>
      <c r="U218" s="13"/>
      <c r="V218" s="13"/>
      <c r="W218" s="13"/>
      <c r="X218" s="13"/>
      <c r="Y218" s="13"/>
      <c r="Z218" s="13"/>
      <c r="AA218" s="210"/>
      <c r="AB218" s="20" t="s">
        <v>211</v>
      </c>
      <c r="AC218" s="189"/>
      <c r="AD218" s="189"/>
      <c r="AE218" s="189"/>
      <c r="AF218" s="62">
        <f>MAX(AF$24:AF217)+1</f>
        <v>188</v>
      </c>
      <c r="AG218" s="62" t="s">
        <v>151</v>
      </c>
      <c r="AH218" s="62" t="str">
        <f t="shared" si="33"/>
        <v>188.</v>
      </c>
      <c r="AJ218" s="78"/>
      <c r="AM218" s="103"/>
    </row>
    <row r="219" spans="1:39" ht="22.5" customHeight="1" x14ac:dyDescent="0.25">
      <c r="A219" s="84" t="str">
        <f t="shared" ref="A219:A249" si="34">AH219</f>
        <v>189.</v>
      </c>
      <c r="B219" s="84">
        <v>212</v>
      </c>
      <c r="C219" s="155" t="s">
        <v>36</v>
      </c>
      <c r="D219" s="9">
        <v>1377.05</v>
      </c>
      <c r="E219" s="9">
        <v>1281.05</v>
      </c>
      <c r="F219" s="9">
        <v>1281.05</v>
      </c>
      <c r="G219" s="26">
        <v>50</v>
      </c>
      <c r="H219" s="9">
        <f>M219+O219+Q219+S219+U219+W219+Z219+AA219</f>
        <v>262550</v>
      </c>
      <c r="I219" s="9"/>
      <c r="J219" s="9"/>
      <c r="K219" s="9"/>
      <c r="L219" s="9">
        <f t="shared" ref="L219:L249" si="35">H219</f>
        <v>262550</v>
      </c>
      <c r="M219" s="9">
        <f>125*2100.4</f>
        <v>262550</v>
      </c>
      <c r="N219" s="26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66"/>
      <c r="AB219" s="21" t="s">
        <v>211</v>
      </c>
      <c r="AC219" s="191"/>
      <c r="AD219" s="191"/>
      <c r="AE219" s="191"/>
      <c r="AF219" s="62">
        <f>MAX(AF$24:AF218)+1</f>
        <v>189</v>
      </c>
      <c r="AG219" s="62" t="s">
        <v>151</v>
      </c>
      <c r="AH219" s="62" t="str">
        <f t="shared" si="33"/>
        <v>189.</v>
      </c>
      <c r="AJ219" s="62"/>
      <c r="AM219" s="103"/>
    </row>
    <row r="220" spans="1:39" ht="22.5" customHeight="1" x14ac:dyDescent="0.25">
      <c r="A220" s="84" t="str">
        <f t="shared" si="34"/>
        <v>190.</v>
      </c>
      <c r="B220" s="84">
        <v>214</v>
      </c>
      <c r="C220" s="155" t="s">
        <v>37</v>
      </c>
      <c r="D220" s="9">
        <v>1374.01</v>
      </c>
      <c r="E220" s="9">
        <v>1278.01</v>
      </c>
      <c r="F220" s="9">
        <v>1278.01</v>
      </c>
      <c r="G220" s="26">
        <v>56</v>
      </c>
      <c r="H220" s="9">
        <f>M220+O220+Q220+S220+U220+W220+Z220+AA220</f>
        <v>1275816</v>
      </c>
      <c r="I220" s="9"/>
      <c r="J220" s="9"/>
      <c r="K220" s="9"/>
      <c r="L220" s="9">
        <f t="shared" si="35"/>
        <v>1275816</v>
      </c>
      <c r="M220" s="9">
        <f>590*2162.4</f>
        <v>1275816</v>
      </c>
      <c r="N220" s="26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66"/>
      <c r="AB220" s="21" t="s">
        <v>211</v>
      </c>
      <c r="AC220" s="191"/>
      <c r="AD220" s="191"/>
      <c r="AE220" s="191"/>
      <c r="AF220" s="62">
        <f>MAX(AF$24:AF219)+1</f>
        <v>190</v>
      </c>
      <c r="AG220" s="62" t="s">
        <v>151</v>
      </c>
      <c r="AH220" s="62" t="str">
        <f t="shared" si="33"/>
        <v>190.</v>
      </c>
      <c r="AJ220" s="62"/>
      <c r="AM220" s="103"/>
    </row>
    <row r="221" spans="1:39" ht="22.5" customHeight="1" x14ac:dyDescent="0.25">
      <c r="A221" s="84" t="str">
        <f t="shared" si="34"/>
        <v>191.</v>
      </c>
      <c r="B221" s="84">
        <v>216</v>
      </c>
      <c r="C221" s="158" t="s">
        <v>272</v>
      </c>
      <c r="D221" s="11">
        <v>1381.41</v>
      </c>
      <c r="E221" s="9">
        <v>1285.4100000000001</v>
      </c>
      <c r="F221" s="11">
        <v>1285.4100000000001</v>
      </c>
      <c r="G221" s="27">
        <v>60</v>
      </c>
      <c r="H221" s="13">
        <f>M221+O221+Q221+S221+U221+W221+Z221+AA221</f>
        <v>262550</v>
      </c>
      <c r="I221" s="13"/>
      <c r="J221" s="13"/>
      <c r="K221" s="13"/>
      <c r="L221" s="9">
        <f t="shared" si="35"/>
        <v>262550</v>
      </c>
      <c r="M221" s="13">
        <v>262550</v>
      </c>
      <c r="N221" s="89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210"/>
      <c r="AB221" s="21" t="s">
        <v>211</v>
      </c>
      <c r="AC221" s="189"/>
      <c r="AD221" s="189"/>
      <c r="AE221" s="189"/>
      <c r="AF221" s="62">
        <f>MAX(AF$24:AF220)+1</f>
        <v>191</v>
      </c>
      <c r="AG221" s="62" t="s">
        <v>151</v>
      </c>
      <c r="AH221" s="62" t="str">
        <f t="shared" si="33"/>
        <v>191.</v>
      </c>
      <c r="AJ221" s="78"/>
      <c r="AM221" s="103"/>
    </row>
    <row r="222" spans="1:39" ht="22.5" customHeight="1" x14ac:dyDescent="0.25">
      <c r="A222" s="84" t="str">
        <f t="shared" si="34"/>
        <v>192.</v>
      </c>
      <c r="B222" s="84">
        <v>5465</v>
      </c>
      <c r="C222" s="155" t="s">
        <v>255</v>
      </c>
      <c r="D222" s="9">
        <v>1027.7</v>
      </c>
      <c r="E222" s="9">
        <v>158.30000000000001</v>
      </c>
      <c r="F222" s="9">
        <v>1583</v>
      </c>
      <c r="G222" s="26">
        <v>14</v>
      </c>
      <c r="H222" s="9">
        <f>M222+O222+Q222+S222+U222+W222+Z222+AA222</f>
        <v>954200</v>
      </c>
      <c r="I222" s="9"/>
      <c r="J222" s="9"/>
      <c r="K222" s="9"/>
      <c r="L222" s="9">
        <f t="shared" si="35"/>
        <v>954200</v>
      </c>
      <c r="M222" s="9"/>
      <c r="N222" s="26"/>
      <c r="O222" s="9"/>
      <c r="P222" s="9">
        <v>260</v>
      </c>
      <c r="Q222" s="13">
        <f>P222*3670</f>
        <v>954200</v>
      </c>
      <c r="R222" s="9"/>
      <c r="S222" s="9"/>
      <c r="T222" s="9"/>
      <c r="U222" s="9"/>
      <c r="V222" s="9"/>
      <c r="W222" s="9"/>
      <c r="X222" s="9"/>
      <c r="Y222" s="9"/>
      <c r="Z222" s="9"/>
      <c r="AA222" s="66"/>
      <c r="AB222" s="21" t="s">
        <v>211</v>
      </c>
      <c r="AC222" s="190"/>
      <c r="AD222" s="190"/>
      <c r="AE222" s="190"/>
      <c r="AF222" s="62">
        <f>MAX(AF$24:AF221)+1</f>
        <v>192</v>
      </c>
      <c r="AG222" s="62" t="s">
        <v>151</v>
      </c>
      <c r="AH222" s="62" t="str">
        <f t="shared" si="33"/>
        <v>192.</v>
      </c>
      <c r="AJ222" s="62"/>
      <c r="AM222" s="103"/>
    </row>
    <row r="223" spans="1:39" ht="22.5" customHeight="1" x14ac:dyDescent="0.25">
      <c r="A223" s="84" t="str">
        <f t="shared" si="34"/>
        <v>193.</v>
      </c>
      <c r="B223" s="84">
        <v>131</v>
      </c>
      <c r="C223" s="158" t="s">
        <v>269</v>
      </c>
      <c r="D223" s="11">
        <v>512.4</v>
      </c>
      <c r="E223" s="9">
        <v>394.1</v>
      </c>
      <c r="F223" s="11">
        <v>394.1</v>
      </c>
      <c r="G223" s="27">
        <v>14</v>
      </c>
      <c r="H223" s="13">
        <f>M223+O223+Q223+S223+U223+W223+Z223+AA223</f>
        <v>32254.5</v>
      </c>
      <c r="I223" s="13"/>
      <c r="J223" s="13"/>
      <c r="K223" s="13"/>
      <c r="L223" s="9">
        <f t="shared" si="35"/>
        <v>32254.5</v>
      </c>
      <c r="M223" s="13">
        <v>32254.5</v>
      </c>
      <c r="N223" s="89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9"/>
      <c r="AA223" s="210"/>
      <c r="AB223" s="21" t="s">
        <v>211</v>
      </c>
      <c r="AC223" s="189"/>
      <c r="AD223" s="189"/>
      <c r="AE223" s="189"/>
      <c r="AF223" s="62">
        <f>MAX(AF$24:AF222)+1</f>
        <v>193</v>
      </c>
      <c r="AG223" s="62" t="s">
        <v>151</v>
      </c>
      <c r="AH223" s="62" t="str">
        <f t="shared" si="33"/>
        <v>193.</v>
      </c>
      <c r="AJ223" s="78"/>
      <c r="AM223" s="103"/>
    </row>
    <row r="224" spans="1:39" ht="22.5" customHeight="1" x14ac:dyDescent="0.25">
      <c r="A224" s="84" t="str">
        <f t="shared" si="34"/>
        <v>194.</v>
      </c>
      <c r="B224" s="84">
        <v>5495</v>
      </c>
      <c r="C224" s="158" t="s">
        <v>340</v>
      </c>
      <c r="D224" s="11">
        <v>321</v>
      </c>
      <c r="E224" s="9">
        <v>300.5</v>
      </c>
      <c r="F224" s="11">
        <v>300.5</v>
      </c>
      <c r="G224" s="27">
        <v>20</v>
      </c>
      <c r="H224" s="13">
        <f>SUM(M224+W224+Z224)</f>
        <v>166061</v>
      </c>
      <c r="I224" s="13"/>
      <c r="J224" s="13"/>
      <c r="K224" s="13"/>
      <c r="L224" s="9">
        <f t="shared" si="35"/>
        <v>166061</v>
      </c>
      <c r="M224" s="13">
        <v>105020</v>
      </c>
      <c r="N224" s="89"/>
      <c r="O224" s="13"/>
      <c r="P224" s="13"/>
      <c r="Q224" s="13"/>
      <c r="R224" s="13"/>
      <c r="S224" s="13"/>
      <c r="T224" s="13"/>
      <c r="U224" s="13"/>
      <c r="V224" s="13">
        <v>50</v>
      </c>
      <c r="W224" s="13">
        <f>V224*1220.82</f>
        <v>61041</v>
      </c>
      <c r="X224" s="13"/>
      <c r="Y224" s="13"/>
      <c r="Z224" s="13"/>
      <c r="AA224" s="210"/>
      <c r="AB224" s="21" t="s">
        <v>211</v>
      </c>
      <c r="AC224" s="189"/>
      <c r="AD224" s="189"/>
      <c r="AE224" s="189"/>
      <c r="AF224" s="62">
        <f>MAX(AF$24:AF223)+1</f>
        <v>194</v>
      </c>
      <c r="AG224" s="62" t="s">
        <v>151</v>
      </c>
      <c r="AH224" s="62" t="str">
        <f t="shared" si="33"/>
        <v>194.</v>
      </c>
      <c r="AJ224" s="78"/>
      <c r="AM224" s="103"/>
    </row>
    <row r="225" spans="1:39" ht="22.5" customHeight="1" x14ac:dyDescent="0.25">
      <c r="A225" s="84" t="str">
        <f t="shared" si="34"/>
        <v>195.</v>
      </c>
      <c r="B225" s="84">
        <v>5457</v>
      </c>
      <c r="C225" s="158" t="s">
        <v>298</v>
      </c>
      <c r="D225" s="11">
        <v>175.7</v>
      </c>
      <c r="E225" s="9">
        <v>142.19999999999999</v>
      </c>
      <c r="F225" s="11">
        <v>142.19999999999999</v>
      </c>
      <c r="G225" s="27">
        <v>4</v>
      </c>
      <c r="H225" s="13">
        <f>M225+O225+Q225+S225+U225+W225+Z225+AA225</f>
        <v>32254.5</v>
      </c>
      <c r="I225" s="13"/>
      <c r="J225" s="13"/>
      <c r="K225" s="13"/>
      <c r="L225" s="9">
        <f t="shared" si="35"/>
        <v>32254.5</v>
      </c>
      <c r="M225" s="13">
        <v>32254.5</v>
      </c>
      <c r="N225" s="89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9"/>
      <c r="AA225" s="210"/>
      <c r="AB225" s="21" t="s">
        <v>211</v>
      </c>
      <c r="AC225" s="189"/>
      <c r="AD225" s="189"/>
      <c r="AE225" s="189"/>
      <c r="AF225" s="62">
        <f>MAX(AF$24:AF224)+1</f>
        <v>195</v>
      </c>
      <c r="AG225" s="62" t="s">
        <v>151</v>
      </c>
      <c r="AH225" s="62" t="str">
        <f t="shared" si="33"/>
        <v>195.</v>
      </c>
      <c r="AJ225" s="78"/>
      <c r="AM225" s="103"/>
    </row>
    <row r="226" spans="1:39" ht="22.5" customHeight="1" x14ac:dyDescent="0.25">
      <c r="A226" s="84" t="str">
        <f t="shared" si="34"/>
        <v>196.</v>
      </c>
      <c r="B226" s="84">
        <v>817</v>
      </c>
      <c r="C226" s="160" t="s">
        <v>62</v>
      </c>
      <c r="D226" s="11">
        <v>1262.9000000000001</v>
      </c>
      <c r="E226" s="9">
        <v>829.2</v>
      </c>
      <c r="F226" s="11">
        <v>829.2</v>
      </c>
      <c r="G226" s="27">
        <v>47</v>
      </c>
      <c r="H226" s="13">
        <f>SUM(M226+Z226)</f>
        <v>1515525.6</v>
      </c>
      <c r="I226" s="13"/>
      <c r="J226" s="13"/>
      <c r="K226" s="13"/>
      <c r="L226" s="9">
        <f t="shared" si="35"/>
        <v>1515525.6</v>
      </c>
      <c r="M226" s="13">
        <f>1100661.6+414864</f>
        <v>1515525.6</v>
      </c>
      <c r="N226" s="89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9"/>
      <c r="AA226" s="210"/>
      <c r="AB226" s="21" t="s">
        <v>211</v>
      </c>
      <c r="AC226" s="189"/>
      <c r="AD226" s="189"/>
      <c r="AE226" s="189"/>
      <c r="AF226" s="62">
        <f>MAX(AF$24:AF225)+1</f>
        <v>196</v>
      </c>
      <c r="AG226" s="62" t="s">
        <v>151</v>
      </c>
      <c r="AH226" s="62" t="str">
        <f t="shared" si="33"/>
        <v>196.</v>
      </c>
      <c r="AJ226" s="78"/>
      <c r="AM226" s="103"/>
    </row>
    <row r="227" spans="1:39" ht="22.5" customHeight="1" x14ac:dyDescent="0.25">
      <c r="A227" s="84" t="str">
        <f t="shared" si="34"/>
        <v>197.</v>
      </c>
      <c r="B227" s="84">
        <v>5569</v>
      </c>
      <c r="C227" s="158" t="s">
        <v>1575</v>
      </c>
      <c r="D227" s="11">
        <v>238.6</v>
      </c>
      <c r="E227" s="9">
        <v>217.3</v>
      </c>
      <c r="F227" s="11">
        <v>217.3</v>
      </c>
      <c r="G227" s="27">
        <v>10</v>
      </c>
      <c r="H227" s="13">
        <f>M227+O227+Q227+S227+U227+W227+Z227+AA227</f>
        <v>32254.5</v>
      </c>
      <c r="I227" s="13"/>
      <c r="J227" s="13"/>
      <c r="K227" s="13"/>
      <c r="L227" s="9">
        <f t="shared" si="35"/>
        <v>32254.5</v>
      </c>
      <c r="M227" s="13">
        <v>32254.5</v>
      </c>
      <c r="N227" s="89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9"/>
      <c r="AA227" s="210"/>
      <c r="AB227" s="21" t="s">
        <v>211</v>
      </c>
      <c r="AC227" s="189"/>
      <c r="AD227" s="189"/>
      <c r="AE227" s="189"/>
      <c r="AF227" s="62">
        <f>MAX(AF$24:AF226)+1</f>
        <v>197</v>
      </c>
      <c r="AG227" s="62" t="s">
        <v>151</v>
      </c>
      <c r="AH227" s="62" t="str">
        <f t="shared" si="33"/>
        <v>197.</v>
      </c>
      <c r="AJ227" s="78"/>
      <c r="AM227" s="103"/>
    </row>
    <row r="228" spans="1:39" ht="22.5" customHeight="1" x14ac:dyDescent="0.25">
      <c r="A228" s="84" t="str">
        <f t="shared" si="34"/>
        <v>198.</v>
      </c>
      <c r="B228" s="84">
        <v>299</v>
      </c>
      <c r="C228" s="158" t="s">
        <v>212</v>
      </c>
      <c r="D228" s="11">
        <v>3967.39</v>
      </c>
      <c r="E228" s="9">
        <v>3044.1</v>
      </c>
      <c r="F228" s="11">
        <v>3044.1</v>
      </c>
      <c r="G228" s="27">
        <v>123</v>
      </c>
      <c r="H228" s="13">
        <f>M228+O228+Q228+S228+U228+W228+Z228+AA228</f>
        <v>2846778.45</v>
      </c>
      <c r="I228" s="13"/>
      <c r="J228" s="13"/>
      <c r="K228" s="13"/>
      <c r="L228" s="9">
        <f t="shared" si="35"/>
        <v>2846778.45</v>
      </c>
      <c r="M228" s="13">
        <f>2047473.81+799304.64</f>
        <v>2846778.45</v>
      </c>
      <c r="N228" s="89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210"/>
      <c r="AB228" s="21" t="s">
        <v>211</v>
      </c>
      <c r="AC228" s="189"/>
      <c r="AD228" s="189"/>
      <c r="AE228" s="189"/>
      <c r="AF228" s="62">
        <f>MAX(AF$24:AF227)+1</f>
        <v>198</v>
      </c>
      <c r="AG228" s="62" t="s">
        <v>151</v>
      </c>
      <c r="AH228" s="62" t="str">
        <f t="shared" si="33"/>
        <v>198.</v>
      </c>
      <c r="AJ228" s="62"/>
      <c r="AM228" s="103"/>
    </row>
    <row r="229" spans="1:39" ht="22.5" customHeight="1" x14ac:dyDescent="0.25">
      <c r="A229" s="84" t="str">
        <f t="shared" si="34"/>
        <v>199.</v>
      </c>
      <c r="B229" s="84">
        <v>304</v>
      </c>
      <c r="C229" s="158" t="s">
        <v>358</v>
      </c>
      <c r="D229" s="11">
        <v>824.6</v>
      </c>
      <c r="E229" s="9">
        <v>469</v>
      </c>
      <c r="F229" s="11">
        <v>469</v>
      </c>
      <c r="G229" s="27">
        <v>23</v>
      </c>
      <c r="H229" s="13">
        <f>M229+O229+Q229+S229+U229+W229+Z229+AA229</f>
        <v>129990.72</v>
      </c>
      <c r="I229" s="13"/>
      <c r="J229" s="13"/>
      <c r="K229" s="13"/>
      <c r="L229" s="9">
        <f t="shared" si="35"/>
        <v>129990.72</v>
      </c>
      <c r="M229" s="13">
        <v>129990.72</v>
      </c>
      <c r="N229" s="89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210"/>
      <c r="AB229" s="21" t="s">
        <v>211</v>
      </c>
      <c r="AC229" s="189"/>
      <c r="AD229" s="189"/>
      <c r="AE229" s="189"/>
      <c r="AF229" s="62">
        <f>MAX(AF$24:AF228)+1</f>
        <v>199</v>
      </c>
      <c r="AG229" s="62" t="s">
        <v>151</v>
      </c>
      <c r="AH229" s="62" t="str">
        <f t="shared" si="33"/>
        <v>199.</v>
      </c>
      <c r="AJ229" s="62"/>
      <c r="AM229" s="103"/>
    </row>
    <row r="230" spans="1:39" ht="22.5" customHeight="1" x14ac:dyDescent="0.25">
      <c r="A230" s="84" t="str">
        <f t="shared" si="34"/>
        <v>200.</v>
      </c>
      <c r="B230" s="84">
        <v>560</v>
      </c>
      <c r="C230" s="158" t="s">
        <v>324</v>
      </c>
      <c r="D230" s="11">
        <v>6541.89</v>
      </c>
      <c r="E230" s="9">
        <v>3974.36</v>
      </c>
      <c r="F230" s="11">
        <v>3974.36</v>
      </c>
      <c r="G230" s="27">
        <v>191</v>
      </c>
      <c r="H230" s="13">
        <f>M230+O230+Q230+S230+U230+W230+Z230+AA230</f>
        <v>3976160.94</v>
      </c>
      <c r="I230" s="13"/>
      <c r="J230" s="13"/>
      <c r="K230" s="13"/>
      <c r="L230" s="9">
        <f t="shared" si="35"/>
        <v>3976160.94</v>
      </c>
      <c r="M230" s="13">
        <f>1928167.2+2047993.74</f>
        <v>3976160.94</v>
      </c>
      <c r="N230" s="89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210"/>
      <c r="AB230" s="21" t="s">
        <v>211</v>
      </c>
      <c r="AC230" s="189"/>
      <c r="AD230" s="189"/>
      <c r="AE230" s="189"/>
      <c r="AF230" s="62">
        <f>MAX(AF$24:AF229)+1</f>
        <v>200</v>
      </c>
      <c r="AG230" s="62" t="s">
        <v>151</v>
      </c>
      <c r="AH230" s="62" t="str">
        <f t="shared" si="33"/>
        <v>200.</v>
      </c>
      <c r="AJ230" s="62"/>
      <c r="AM230" s="103"/>
    </row>
    <row r="231" spans="1:39" ht="22.5" customHeight="1" x14ac:dyDescent="0.25">
      <c r="A231" s="84" t="str">
        <f t="shared" si="34"/>
        <v>201.</v>
      </c>
      <c r="B231" s="84">
        <v>475</v>
      </c>
      <c r="C231" s="158" t="s">
        <v>1665</v>
      </c>
      <c r="D231" s="11">
        <v>273.60000000000002</v>
      </c>
      <c r="E231" s="9">
        <v>208.6</v>
      </c>
      <c r="F231" s="11">
        <v>208.6</v>
      </c>
      <c r="G231" s="27">
        <v>18</v>
      </c>
      <c r="H231" s="13">
        <f>SUM(M231+Q231+Z231)</f>
        <v>1087953.3</v>
      </c>
      <c r="I231" s="13"/>
      <c r="J231" s="13"/>
      <c r="K231" s="13"/>
      <c r="L231" s="9">
        <f t="shared" si="35"/>
        <v>1087953.3</v>
      </c>
      <c r="M231" s="13">
        <v>23653.3</v>
      </c>
      <c r="N231" s="89"/>
      <c r="O231" s="13"/>
      <c r="P231" s="13">
        <v>290</v>
      </c>
      <c r="Q231" s="13">
        <f>P231*3670</f>
        <v>1064300</v>
      </c>
      <c r="R231" s="13"/>
      <c r="S231" s="13"/>
      <c r="T231" s="13"/>
      <c r="U231" s="13"/>
      <c r="V231" s="13"/>
      <c r="W231" s="13"/>
      <c r="X231" s="13"/>
      <c r="Y231" s="13"/>
      <c r="Z231" s="9"/>
      <c r="AA231" s="210"/>
      <c r="AB231" s="21" t="s">
        <v>211</v>
      </c>
      <c r="AC231" s="189"/>
      <c r="AD231" s="189"/>
      <c r="AE231" s="189"/>
      <c r="AF231" s="62">
        <f>MAX(AF$24:AF230)+1</f>
        <v>201</v>
      </c>
      <c r="AG231" s="62" t="s">
        <v>151</v>
      </c>
      <c r="AH231" s="62" t="str">
        <f t="shared" si="33"/>
        <v>201.</v>
      </c>
      <c r="AJ231" s="62"/>
      <c r="AM231" s="103"/>
    </row>
    <row r="232" spans="1:39" ht="22.5" customHeight="1" x14ac:dyDescent="0.25">
      <c r="A232" s="84" t="str">
        <f t="shared" si="34"/>
        <v>202.</v>
      </c>
      <c r="B232" s="84">
        <v>476</v>
      </c>
      <c r="C232" s="158" t="s">
        <v>1666</v>
      </c>
      <c r="D232" s="11">
        <v>268.24</v>
      </c>
      <c r="E232" s="9">
        <v>198.05</v>
      </c>
      <c r="F232" s="11">
        <v>198.05</v>
      </c>
      <c r="G232" s="27">
        <v>11</v>
      </c>
      <c r="H232" s="13">
        <f>SUM(M232+Q232+Z232)</f>
        <v>1087748</v>
      </c>
      <c r="I232" s="13"/>
      <c r="J232" s="13"/>
      <c r="K232" s="13"/>
      <c r="L232" s="9">
        <f t="shared" si="35"/>
        <v>1087748</v>
      </c>
      <c r="M232" s="13">
        <v>23448</v>
      </c>
      <c r="N232" s="89"/>
      <c r="O232" s="13"/>
      <c r="P232" s="13">
        <v>290</v>
      </c>
      <c r="Q232" s="13">
        <f>P232*3670</f>
        <v>1064300</v>
      </c>
      <c r="R232" s="13"/>
      <c r="S232" s="13"/>
      <c r="T232" s="13"/>
      <c r="U232" s="13"/>
      <c r="V232" s="13"/>
      <c r="W232" s="13"/>
      <c r="X232" s="13"/>
      <c r="Y232" s="13"/>
      <c r="Z232" s="9"/>
      <c r="AA232" s="210"/>
      <c r="AB232" s="21" t="s">
        <v>211</v>
      </c>
      <c r="AC232" s="189"/>
      <c r="AD232" s="189"/>
      <c r="AE232" s="189"/>
      <c r="AF232" s="62">
        <f>MAX(AF$24:AF231)+1</f>
        <v>202</v>
      </c>
      <c r="AG232" s="62" t="s">
        <v>151</v>
      </c>
      <c r="AH232" s="62" t="str">
        <f t="shared" si="33"/>
        <v>202.</v>
      </c>
      <c r="AJ232" s="62"/>
      <c r="AM232" s="103"/>
    </row>
    <row r="233" spans="1:39" ht="22.5" customHeight="1" x14ac:dyDescent="0.25">
      <c r="A233" s="84" t="str">
        <f t="shared" si="34"/>
        <v>203.</v>
      </c>
      <c r="B233" s="84">
        <v>5480</v>
      </c>
      <c r="C233" s="158" t="s">
        <v>303</v>
      </c>
      <c r="D233" s="11">
        <v>263.3</v>
      </c>
      <c r="E233" s="9">
        <v>197.1</v>
      </c>
      <c r="F233" s="11">
        <v>197.1</v>
      </c>
      <c r="G233" s="27">
        <v>18</v>
      </c>
      <c r="H233" s="13">
        <f t="shared" ref="H233:H239" si="36">M233+O233+Q233+S233+U233+W233+Z233+AA233</f>
        <v>954200</v>
      </c>
      <c r="I233" s="13"/>
      <c r="J233" s="13"/>
      <c r="K233" s="13"/>
      <c r="L233" s="9">
        <f t="shared" si="35"/>
        <v>954200</v>
      </c>
      <c r="M233" s="13"/>
      <c r="N233" s="89"/>
      <c r="O233" s="13"/>
      <c r="P233" s="13">
        <v>260</v>
      </c>
      <c r="Q233" s="13">
        <f>P233*3670</f>
        <v>954200</v>
      </c>
      <c r="R233" s="13"/>
      <c r="S233" s="13"/>
      <c r="T233" s="13"/>
      <c r="U233" s="13"/>
      <c r="V233" s="13"/>
      <c r="W233" s="13"/>
      <c r="X233" s="13"/>
      <c r="Y233" s="13"/>
      <c r="Z233" s="13"/>
      <c r="AA233" s="210"/>
      <c r="AB233" s="21" t="s">
        <v>211</v>
      </c>
      <c r="AC233" s="189"/>
      <c r="AD233" s="189"/>
      <c r="AE233" s="189"/>
      <c r="AF233" s="62">
        <f>MAX(AF$24:AF232)+1</f>
        <v>203</v>
      </c>
      <c r="AG233" s="62" t="s">
        <v>151</v>
      </c>
      <c r="AH233" s="62" t="str">
        <f t="shared" si="33"/>
        <v>203.</v>
      </c>
      <c r="AJ233" s="78"/>
      <c r="AM233" s="103"/>
    </row>
    <row r="234" spans="1:39" ht="22.5" customHeight="1" x14ac:dyDescent="0.25">
      <c r="A234" s="84" t="str">
        <f t="shared" si="34"/>
        <v>204.</v>
      </c>
      <c r="B234" s="84">
        <v>636</v>
      </c>
      <c r="C234" s="158" t="s">
        <v>289</v>
      </c>
      <c r="D234" s="11">
        <v>240.7</v>
      </c>
      <c r="E234" s="9">
        <v>192.8</v>
      </c>
      <c r="F234" s="11">
        <v>192.8</v>
      </c>
      <c r="G234" s="27">
        <v>9</v>
      </c>
      <c r="H234" s="13">
        <f t="shared" si="36"/>
        <v>26878.75</v>
      </c>
      <c r="I234" s="13"/>
      <c r="J234" s="13"/>
      <c r="K234" s="13"/>
      <c r="L234" s="9">
        <f t="shared" si="35"/>
        <v>26878.75</v>
      </c>
      <c r="M234" s="13">
        <v>26878.75</v>
      </c>
      <c r="N234" s="89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9"/>
      <c r="AA234" s="210"/>
      <c r="AB234" s="21" t="s">
        <v>211</v>
      </c>
      <c r="AC234" s="189"/>
      <c r="AD234" s="189"/>
      <c r="AE234" s="189"/>
      <c r="AF234" s="62">
        <f>MAX(AF$24:AF233)+1</f>
        <v>204</v>
      </c>
      <c r="AG234" s="62" t="s">
        <v>151</v>
      </c>
      <c r="AH234" s="62" t="str">
        <f t="shared" si="33"/>
        <v>204.</v>
      </c>
      <c r="AM234" s="103"/>
    </row>
    <row r="235" spans="1:39" ht="22.5" customHeight="1" x14ac:dyDescent="0.25">
      <c r="A235" s="84" t="str">
        <f t="shared" si="34"/>
        <v>205.</v>
      </c>
      <c r="B235" s="84">
        <v>666</v>
      </c>
      <c r="C235" s="158" t="s">
        <v>290</v>
      </c>
      <c r="D235" s="11">
        <v>214</v>
      </c>
      <c r="E235" s="9">
        <v>164.9</v>
      </c>
      <c r="F235" s="11">
        <v>164.9</v>
      </c>
      <c r="G235" s="27">
        <v>6</v>
      </c>
      <c r="H235" s="13">
        <f t="shared" si="36"/>
        <v>27953.9</v>
      </c>
      <c r="I235" s="13"/>
      <c r="J235" s="13"/>
      <c r="K235" s="13"/>
      <c r="L235" s="9">
        <f t="shared" si="35"/>
        <v>27953.9</v>
      </c>
      <c r="M235" s="13">
        <v>27953.9</v>
      </c>
      <c r="N235" s="89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9"/>
      <c r="AA235" s="210"/>
      <c r="AB235" s="21" t="s">
        <v>211</v>
      </c>
      <c r="AC235" s="189"/>
      <c r="AD235" s="189"/>
      <c r="AE235" s="189"/>
      <c r="AF235" s="62">
        <f>MAX(AF$24:AF234)+1</f>
        <v>205</v>
      </c>
      <c r="AG235" s="62" t="s">
        <v>151</v>
      </c>
      <c r="AH235" s="62" t="str">
        <f t="shared" si="33"/>
        <v>205.</v>
      </c>
      <c r="AJ235" s="62"/>
      <c r="AM235" s="103"/>
    </row>
    <row r="236" spans="1:39" ht="22.5" customHeight="1" x14ac:dyDescent="0.25">
      <c r="A236" s="84" t="str">
        <f t="shared" si="34"/>
        <v>206.</v>
      </c>
      <c r="B236" s="84">
        <v>866</v>
      </c>
      <c r="C236" s="159" t="s">
        <v>246</v>
      </c>
      <c r="D236" s="11">
        <v>720.1</v>
      </c>
      <c r="E236" s="9">
        <v>475.9</v>
      </c>
      <c r="F236" s="11">
        <v>475.9</v>
      </c>
      <c r="G236" s="27">
        <v>36</v>
      </c>
      <c r="H236" s="13">
        <f t="shared" si="36"/>
        <v>285654.40000000002</v>
      </c>
      <c r="I236" s="13"/>
      <c r="J236" s="13"/>
      <c r="K236" s="13"/>
      <c r="L236" s="9">
        <f t="shared" si="35"/>
        <v>285654.40000000002</v>
      </c>
      <c r="M236" s="13">
        <v>285654.40000000002</v>
      </c>
      <c r="N236" s="89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210"/>
      <c r="AB236" s="21" t="s">
        <v>211</v>
      </c>
      <c r="AC236" s="194"/>
      <c r="AD236" s="194"/>
      <c r="AE236" s="194"/>
      <c r="AF236" s="62">
        <f>MAX(AF$24:AF235)+1</f>
        <v>206</v>
      </c>
      <c r="AG236" s="62" t="s">
        <v>151</v>
      </c>
      <c r="AH236" s="62" t="str">
        <f t="shared" si="33"/>
        <v>206.</v>
      </c>
      <c r="AJ236" s="62"/>
      <c r="AK236" s="78"/>
      <c r="AM236" s="103"/>
    </row>
    <row r="237" spans="1:39" ht="22.5" customHeight="1" x14ac:dyDescent="0.25">
      <c r="A237" s="84" t="str">
        <f t="shared" si="34"/>
        <v>207.</v>
      </c>
      <c r="B237" s="84">
        <v>876</v>
      </c>
      <c r="C237" s="159" t="s">
        <v>249</v>
      </c>
      <c r="D237" s="11">
        <v>896.2</v>
      </c>
      <c r="E237" s="9">
        <v>572.70000000000005</v>
      </c>
      <c r="F237" s="11">
        <v>572.70000000000005</v>
      </c>
      <c r="G237" s="27">
        <v>33</v>
      </c>
      <c r="H237" s="13">
        <f t="shared" si="36"/>
        <v>382272.8</v>
      </c>
      <c r="I237" s="13"/>
      <c r="J237" s="13"/>
      <c r="K237" s="13"/>
      <c r="L237" s="9">
        <f t="shared" si="35"/>
        <v>382272.8</v>
      </c>
      <c r="M237" s="13">
        <v>382272.8</v>
      </c>
      <c r="N237" s="89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210"/>
      <c r="AB237" s="21" t="s">
        <v>211</v>
      </c>
      <c r="AC237" s="194"/>
      <c r="AD237" s="194"/>
      <c r="AE237" s="194"/>
      <c r="AF237" s="62">
        <f>MAX(AF$24:AF236)+1</f>
        <v>207</v>
      </c>
      <c r="AG237" s="62" t="s">
        <v>151</v>
      </c>
      <c r="AH237" s="62" t="str">
        <f t="shared" si="33"/>
        <v>207.</v>
      </c>
      <c r="AJ237" s="62"/>
      <c r="AK237" s="78"/>
      <c r="AM237" s="103"/>
    </row>
    <row r="238" spans="1:39" ht="22.5" customHeight="1" x14ac:dyDescent="0.25">
      <c r="A238" s="84" t="str">
        <f t="shared" si="34"/>
        <v>208.</v>
      </c>
      <c r="B238" s="84">
        <v>885</v>
      </c>
      <c r="C238" s="159" t="s">
        <v>250</v>
      </c>
      <c r="D238" s="11">
        <v>717.9</v>
      </c>
      <c r="E238" s="9">
        <v>475.6</v>
      </c>
      <c r="F238" s="11">
        <v>475.6</v>
      </c>
      <c r="G238" s="27">
        <v>32</v>
      </c>
      <c r="H238" s="13">
        <f t="shared" si="36"/>
        <v>285654.40000000002</v>
      </c>
      <c r="I238" s="13"/>
      <c r="J238" s="13"/>
      <c r="K238" s="13"/>
      <c r="L238" s="9">
        <f t="shared" si="35"/>
        <v>285654.40000000002</v>
      </c>
      <c r="M238" s="13">
        <v>285654.40000000002</v>
      </c>
      <c r="N238" s="89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210"/>
      <c r="AB238" s="21" t="s">
        <v>211</v>
      </c>
      <c r="AC238" s="194"/>
      <c r="AD238" s="194"/>
      <c r="AE238" s="194"/>
      <c r="AF238" s="62">
        <f>MAX(AF$24:AF237)+1</f>
        <v>208</v>
      </c>
      <c r="AG238" s="62" t="s">
        <v>151</v>
      </c>
      <c r="AH238" s="62" t="str">
        <f t="shared" si="33"/>
        <v>208.</v>
      </c>
      <c r="AJ238" s="62"/>
      <c r="AK238" s="78"/>
      <c r="AM238" s="103"/>
    </row>
    <row r="239" spans="1:39" ht="22.5" customHeight="1" x14ac:dyDescent="0.25">
      <c r="A239" s="84" t="str">
        <f t="shared" si="34"/>
        <v>209.</v>
      </c>
      <c r="B239" s="84">
        <v>898</v>
      </c>
      <c r="C239" s="157" t="s">
        <v>252</v>
      </c>
      <c r="D239" s="9">
        <v>719.4</v>
      </c>
      <c r="E239" s="9">
        <v>471.7</v>
      </c>
      <c r="F239" s="9">
        <v>471.7</v>
      </c>
      <c r="G239" s="26">
        <v>33</v>
      </c>
      <c r="H239" s="13">
        <f t="shared" si="36"/>
        <v>2146344.4</v>
      </c>
      <c r="I239" s="9"/>
      <c r="J239" s="9"/>
      <c r="K239" s="9"/>
      <c r="L239" s="9">
        <f t="shared" si="35"/>
        <v>2146344.4</v>
      </c>
      <c r="M239" s="13">
        <v>285654.40000000002</v>
      </c>
      <c r="N239" s="26"/>
      <c r="O239" s="9"/>
      <c r="P239" s="9">
        <v>507</v>
      </c>
      <c r="Q239" s="9">
        <f>P239*3670</f>
        <v>1860690</v>
      </c>
      <c r="R239" s="9"/>
      <c r="S239" s="9"/>
      <c r="T239" s="9"/>
      <c r="U239" s="9"/>
      <c r="V239" s="9"/>
      <c r="W239" s="9"/>
      <c r="X239" s="9"/>
      <c r="Y239" s="9"/>
      <c r="Z239" s="9"/>
      <c r="AA239" s="66"/>
      <c r="AB239" s="20" t="s">
        <v>211</v>
      </c>
      <c r="AC239" s="189"/>
      <c r="AD239" s="189"/>
      <c r="AE239" s="189"/>
      <c r="AF239" s="62">
        <f>MAX(AF$24:AF238)+1</f>
        <v>209</v>
      </c>
      <c r="AG239" s="62" t="s">
        <v>151</v>
      </c>
      <c r="AH239" s="62" t="str">
        <f t="shared" si="33"/>
        <v>209.</v>
      </c>
      <c r="AJ239" s="62"/>
      <c r="AM239" s="103"/>
    </row>
    <row r="240" spans="1:39" ht="22.5" customHeight="1" x14ac:dyDescent="0.25">
      <c r="A240" s="84" t="str">
        <f t="shared" si="34"/>
        <v>210.</v>
      </c>
      <c r="B240" s="84">
        <v>68</v>
      </c>
      <c r="C240" s="157" t="s">
        <v>339</v>
      </c>
      <c r="D240" s="13">
        <v>808.2</v>
      </c>
      <c r="E240" s="9">
        <v>446.5</v>
      </c>
      <c r="F240" s="13">
        <v>446.5</v>
      </c>
      <c r="G240" s="27">
        <v>40</v>
      </c>
      <c r="H240" s="13">
        <f>M240+O240+Q240+S240+U240+W240+Z240+AA240</f>
        <v>2179980</v>
      </c>
      <c r="I240" s="13"/>
      <c r="J240" s="13"/>
      <c r="K240" s="13"/>
      <c r="L240" s="9">
        <f t="shared" si="35"/>
        <v>2179980</v>
      </c>
      <c r="M240" s="13"/>
      <c r="N240" s="89"/>
      <c r="O240" s="13"/>
      <c r="P240" s="13">
        <v>594</v>
      </c>
      <c r="Q240" s="13">
        <f>P240*3670</f>
        <v>2179980</v>
      </c>
      <c r="R240" s="13"/>
      <c r="S240" s="13"/>
      <c r="T240" s="13"/>
      <c r="U240" s="13"/>
      <c r="V240" s="13"/>
      <c r="W240" s="13"/>
      <c r="X240" s="13"/>
      <c r="Y240" s="13"/>
      <c r="Z240" s="13"/>
      <c r="AA240" s="210"/>
      <c r="AB240" s="21" t="s">
        <v>211</v>
      </c>
      <c r="AC240" s="189"/>
      <c r="AD240" s="189"/>
      <c r="AE240" s="189"/>
      <c r="AF240" s="62">
        <f>MAX(AF$24:AF239)+1</f>
        <v>210</v>
      </c>
      <c r="AG240" s="62" t="s">
        <v>151</v>
      </c>
      <c r="AH240" s="62" t="str">
        <f t="shared" si="33"/>
        <v>210.</v>
      </c>
      <c r="AJ240" s="62"/>
      <c r="AM240" s="103"/>
    </row>
    <row r="241" spans="1:39" ht="22.5" customHeight="1" x14ac:dyDescent="0.25">
      <c r="A241" s="84" t="str">
        <f t="shared" si="34"/>
        <v>211.</v>
      </c>
      <c r="B241" s="84">
        <v>59</v>
      </c>
      <c r="C241" s="157" t="s">
        <v>337</v>
      </c>
      <c r="D241" s="13">
        <v>496.4</v>
      </c>
      <c r="E241" s="9">
        <v>432.9</v>
      </c>
      <c r="F241" s="13">
        <v>432.9</v>
      </c>
      <c r="G241" s="27">
        <v>27</v>
      </c>
      <c r="H241" s="13">
        <f>M241+O241+Q241+S241+U241+W241+Z241+AA241</f>
        <v>1482680</v>
      </c>
      <c r="I241" s="13"/>
      <c r="J241" s="13"/>
      <c r="K241" s="13"/>
      <c r="L241" s="9">
        <f t="shared" si="35"/>
        <v>1482680</v>
      </c>
      <c r="M241" s="13"/>
      <c r="N241" s="89"/>
      <c r="O241" s="13"/>
      <c r="P241" s="13">
        <v>404</v>
      </c>
      <c r="Q241" s="13">
        <f>P241*3670</f>
        <v>1482680</v>
      </c>
      <c r="R241" s="13"/>
      <c r="S241" s="13"/>
      <c r="T241" s="13"/>
      <c r="U241" s="13"/>
      <c r="V241" s="13"/>
      <c r="W241" s="13"/>
      <c r="X241" s="13"/>
      <c r="Y241" s="13"/>
      <c r="Z241" s="13"/>
      <c r="AA241" s="210"/>
      <c r="AB241" s="21" t="s">
        <v>211</v>
      </c>
      <c r="AC241" s="189"/>
      <c r="AD241" s="189"/>
      <c r="AE241" s="189"/>
      <c r="AF241" s="62">
        <f>MAX(AF$24:AF240)+1</f>
        <v>211</v>
      </c>
      <c r="AG241" s="62" t="s">
        <v>151</v>
      </c>
      <c r="AH241" s="62" t="str">
        <f t="shared" si="33"/>
        <v>211.</v>
      </c>
      <c r="AJ241" s="62"/>
      <c r="AM241" s="103"/>
    </row>
    <row r="242" spans="1:39" ht="22.5" customHeight="1" x14ac:dyDescent="0.25">
      <c r="A242" s="84" t="str">
        <f t="shared" si="34"/>
        <v>212.</v>
      </c>
      <c r="B242" s="84">
        <v>514</v>
      </c>
      <c r="C242" s="155" t="s">
        <v>227</v>
      </c>
      <c r="D242" s="9">
        <v>248.8</v>
      </c>
      <c r="E242" s="9">
        <v>177.6</v>
      </c>
      <c r="F242" s="9">
        <v>177.6</v>
      </c>
      <c r="G242" s="26">
        <v>6</v>
      </c>
      <c r="H242" s="9">
        <f>M242+O242+Q242+S242+U242+W242+Z242+AA242</f>
        <v>236976.00000000003</v>
      </c>
      <c r="I242" s="9"/>
      <c r="J242" s="9"/>
      <c r="K242" s="9"/>
      <c r="L242" s="9">
        <f t="shared" si="35"/>
        <v>236976.00000000003</v>
      </c>
      <c r="M242" s="9"/>
      <c r="N242" s="26"/>
      <c r="O242" s="9"/>
      <c r="P242" s="9"/>
      <c r="Q242" s="9"/>
      <c r="R242" s="9"/>
      <c r="S242" s="9"/>
      <c r="T242" s="9">
        <v>200</v>
      </c>
      <c r="U242" s="9">
        <f>T242*1184.88</f>
        <v>236976.00000000003</v>
      </c>
      <c r="V242" s="9"/>
      <c r="W242" s="9"/>
      <c r="X242" s="9"/>
      <c r="Y242" s="9"/>
      <c r="Z242" s="9"/>
      <c r="AA242" s="66"/>
      <c r="AB242" s="21" t="s">
        <v>211</v>
      </c>
      <c r="AC242" s="190"/>
      <c r="AD242" s="190"/>
      <c r="AE242" s="190"/>
      <c r="AF242" s="62">
        <f>MAX(AF$24:AF241)+1</f>
        <v>212</v>
      </c>
      <c r="AG242" s="62" t="s">
        <v>151</v>
      </c>
      <c r="AH242" s="62" t="str">
        <f t="shared" si="33"/>
        <v>212.</v>
      </c>
      <c r="AJ242" s="62"/>
      <c r="AM242" s="103"/>
    </row>
    <row r="243" spans="1:39" ht="22.5" customHeight="1" x14ac:dyDescent="0.25">
      <c r="A243" s="84" t="str">
        <f t="shared" si="34"/>
        <v>213.</v>
      </c>
      <c r="B243" s="84">
        <v>168</v>
      </c>
      <c r="C243" s="157" t="s">
        <v>271</v>
      </c>
      <c r="D243" s="13">
        <v>280.5</v>
      </c>
      <c r="E243" s="9">
        <v>203.2</v>
      </c>
      <c r="F243" s="13">
        <v>203.2</v>
      </c>
      <c r="G243" s="27">
        <v>20</v>
      </c>
      <c r="H243" s="13">
        <f>SUM(M243+Z243)</f>
        <v>224508.72</v>
      </c>
      <c r="I243" s="13"/>
      <c r="J243" s="13"/>
      <c r="K243" s="13"/>
      <c r="L243" s="9">
        <f t="shared" si="35"/>
        <v>224508.72</v>
      </c>
      <c r="M243" s="13">
        <f>94518+129990.72</f>
        <v>224508.72</v>
      </c>
      <c r="N243" s="89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210"/>
      <c r="AB243" s="21" t="s">
        <v>211</v>
      </c>
      <c r="AC243" s="189"/>
      <c r="AD243" s="189"/>
      <c r="AE243" s="189"/>
      <c r="AF243" s="62">
        <f>MAX(AF$24:AF242)+1</f>
        <v>213</v>
      </c>
      <c r="AG243" s="62" t="s">
        <v>151</v>
      </c>
      <c r="AH243" s="62" t="str">
        <f t="shared" si="33"/>
        <v>213.</v>
      </c>
      <c r="AJ243" s="62"/>
      <c r="AM243" s="103"/>
    </row>
    <row r="244" spans="1:39" ht="22.5" customHeight="1" x14ac:dyDescent="0.25">
      <c r="A244" s="84" t="str">
        <f t="shared" si="34"/>
        <v>214.</v>
      </c>
      <c r="B244" s="84">
        <v>196</v>
      </c>
      <c r="C244" s="157" t="s">
        <v>35</v>
      </c>
      <c r="D244" s="13">
        <v>1297.02</v>
      </c>
      <c r="E244" s="9">
        <v>849.74</v>
      </c>
      <c r="F244" s="13">
        <v>849.74</v>
      </c>
      <c r="G244" s="27">
        <v>52</v>
      </c>
      <c r="H244" s="13">
        <f>SUM(M244+Z244)</f>
        <v>1106405.29</v>
      </c>
      <c r="I244" s="13"/>
      <c r="J244" s="13"/>
      <c r="K244" s="13"/>
      <c r="L244" s="9">
        <f t="shared" si="35"/>
        <v>1106405.29</v>
      </c>
      <c r="M244" s="13">
        <f>151596.15+799304.8+155504.34</f>
        <v>1106405.29</v>
      </c>
      <c r="N244" s="89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9"/>
      <c r="AA244" s="210"/>
      <c r="AB244" s="21" t="s">
        <v>211</v>
      </c>
      <c r="AC244" s="189"/>
      <c r="AD244" s="189"/>
      <c r="AE244" s="189"/>
      <c r="AF244" s="62">
        <f>MAX(AF$24:AF243)+1</f>
        <v>214</v>
      </c>
      <c r="AG244" s="62" t="s">
        <v>151</v>
      </c>
      <c r="AH244" s="62" t="str">
        <f t="shared" si="33"/>
        <v>214.</v>
      </c>
      <c r="AJ244" s="62"/>
      <c r="AM244" s="103"/>
    </row>
    <row r="245" spans="1:39" ht="22.5" customHeight="1" x14ac:dyDescent="0.25">
      <c r="A245" s="84" t="str">
        <f t="shared" si="34"/>
        <v>215.</v>
      </c>
      <c r="B245" s="84">
        <v>5463</v>
      </c>
      <c r="C245" s="157" t="s">
        <v>362</v>
      </c>
      <c r="D245" s="13">
        <v>791.7</v>
      </c>
      <c r="E245" s="9">
        <v>553.20000000000005</v>
      </c>
      <c r="F245" s="13">
        <v>553.20000000000005</v>
      </c>
      <c r="G245" s="27">
        <v>57</v>
      </c>
      <c r="H245" s="13">
        <f>M245+O245+Q245+S245+U245+W245+Z245+AA245</f>
        <v>61041</v>
      </c>
      <c r="I245" s="13"/>
      <c r="J245" s="13"/>
      <c r="K245" s="13"/>
      <c r="L245" s="9">
        <f t="shared" si="35"/>
        <v>61041</v>
      </c>
      <c r="M245" s="13"/>
      <c r="N245" s="89"/>
      <c r="O245" s="13"/>
      <c r="P245" s="13"/>
      <c r="Q245" s="13"/>
      <c r="R245" s="13"/>
      <c r="S245" s="13"/>
      <c r="T245" s="13"/>
      <c r="U245" s="13"/>
      <c r="V245" s="13">
        <v>50</v>
      </c>
      <c r="W245" s="13">
        <f>V245*1220.82</f>
        <v>61041</v>
      </c>
      <c r="X245" s="13"/>
      <c r="Y245" s="13"/>
      <c r="Z245" s="13"/>
      <c r="AA245" s="210"/>
      <c r="AB245" s="21" t="s">
        <v>211</v>
      </c>
      <c r="AC245" s="189"/>
      <c r="AD245" s="189"/>
      <c r="AE245" s="189"/>
      <c r="AF245" s="62">
        <f>MAX(AF$24:AF244)+1</f>
        <v>215</v>
      </c>
      <c r="AG245" s="62" t="s">
        <v>151</v>
      </c>
      <c r="AH245" s="62" t="str">
        <f t="shared" si="33"/>
        <v>215.</v>
      </c>
      <c r="AJ245" s="62"/>
      <c r="AM245" s="103"/>
    </row>
    <row r="246" spans="1:39" ht="22.5" customHeight="1" x14ac:dyDescent="0.25">
      <c r="A246" s="84" t="str">
        <f t="shared" si="34"/>
        <v>216.</v>
      </c>
      <c r="B246" s="84">
        <v>293</v>
      </c>
      <c r="C246" s="157" t="s">
        <v>1551</v>
      </c>
      <c r="D246" s="13">
        <v>279</v>
      </c>
      <c r="E246" s="9">
        <v>194.1</v>
      </c>
      <c r="F246" s="13">
        <v>194.1</v>
      </c>
      <c r="G246" s="27">
        <v>11</v>
      </c>
      <c r="H246" s="13">
        <f>M246+O246+Q246+S246+U246+W246+Z246+AA246</f>
        <v>236976.00000000003</v>
      </c>
      <c r="I246" s="13"/>
      <c r="J246" s="13"/>
      <c r="K246" s="13"/>
      <c r="L246" s="9">
        <f t="shared" si="35"/>
        <v>236976.00000000003</v>
      </c>
      <c r="M246" s="13"/>
      <c r="N246" s="89"/>
      <c r="O246" s="13"/>
      <c r="P246" s="13"/>
      <c r="Q246" s="13"/>
      <c r="R246" s="13"/>
      <c r="S246" s="13"/>
      <c r="T246" s="13">
        <v>200</v>
      </c>
      <c r="U246" s="13">
        <f>T246*1184.88</f>
        <v>236976.00000000003</v>
      </c>
      <c r="V246" s="13"/>
      <c r="W246" s="13"/>
      <c r="X246" s="13"/>
      <c r="Y246" s="13"/>
      <c r="Z246" s="13"/>
      <c r="AA246" s="210"/>
      <c r="AB246" s="21" t="s">
        <v>211</v>
      </c>
      <c r="AC246" s="189"/>
      <c r="AD246" s="189"/>
      <c r="AE246" s="189"/>
      <c r="AF246" s="62">
        <f>MAX(AF$24:AF245)+1</f>
        <v>216</v>
      </c>
      <c r="AG246" s="62" t="s">
        <v>151</v>
      </c>
      <c r="AH246" s="62" t="str">
        <f t="shared" si="33"/>
        <v>216.</v>
      </c>
      <c r="AJ246" s="62"/>
      <c r="AM246" s="103"/>
    </row>
    <row r="247" spans="1:39" ht="22.5" customHeight="1" x14ac:dyDescent="0.25">
      <c r="A247" s="84" t="str">
        <f t="shared" si="34"/>
        <v>217.</v>
      </c>
      <c r="B247" s="84">
        <v>295</v>
      </c>
      <c r="C247" s="159" t="s">
        <v>273</v>
      </c>
      <c r="D247" s="13">
        <v>2127.1</v>
      </c>
      <c r="E247" s="9">
        <v>1627.1</v>
      </c>
      <c r="F247" s="13">
        <v>1199.5</v>
      </c>
      <c r="G247" s="27">
        <v>71</v>
      </c>
      <c r="H247" s="13">
        <f>M247+O247+Q247+S247+U247+W247+Z247+AA247</f>
        <v>3091680.42</v>
      </c>
      <c r="I247" s="13"/>
      <c r="J247" s="13"/>
      <c r="K247" s="13"/>
      <c r="L247" s="9">
        <f t="shared" si="35"/>
        <v>3091680.42</v>
      </c>
      <c r="M247" s="13">
        <f>161272.5+426382+569747+1710459</f>
        <v>2867860.5</v>
      </c>
      <c r="N247" s="89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227">
        <v>223819.92</v>
      </c>
      <c r="AA247" s="210"/>
      <c r="AB247" s="21" t="s">
        <v>211</v>
      </c>
      <c r="AC247" s="189"/>
      <c r="AD247" s="189"/>
      <c r="AE247" s="189"/>
      <c r="AF247" s="62">
        <f>MAX(AF$24:AF246)+1</f>
        <v>217</v>
      </c>
      <c r="AG247" s="62" t="s">
        <v>151</v>
      </c>
      <c r="AH247" s="62" t="str">
        <f t="shared" si="33"/>
        <v>217.</v>
      </c>
      <c r="AJ247" s="62"/>
      <c r="AM247" s="103"/>
    </row>
    <row r="248" spans="1:39" ht="22.5" customHeight="1" x14ac:dyDescent="0.25">
      <c r="A248" s="84" t="str">
        <f t="shared" si="34"/>
        <v>218.</v>
      </c>
      <c r="B248" s="84">
        <v>452</v>
      </c>
      <c r="C248" s="155" t="s">
        <v>44</v>
      </c>
      <c r="D248" s="9">
        <v>529.17999999999995</v>
      </c>
      <c r="E248" s="9">
        <v>307.3</v>
      </c>
      <c r="F248" s="9">
        <v>307.3</v>
      </c>
      <c r="G248" s="26">
        <v>44</v>
      </c>
      <c r="H248" s="9">
        <f>M248+O248+Q248+S248+U248+W248+Z248+AA248</f>
        <v>88216.8</v>
      </c>
      <c r="I248" s="9"/>
      <c r="J248" s="9"/>
      <c r="K248" s="9"/>
      <c r="L248" s="9">
        <f t="shared" si="35"/>
        <v>88216.8</v>
      </c>
      <c r="M248" s="9">
        <f>42*2100.4</f>
        <v>88216.8</v>
      </c>
      <c r="N248" s="26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66"/>
      <c r="AB248" s="21" t="s">
        <v>211</v>
      </c>
      <c r="AC248" s="190"/>
      <c r="AD248" s="190"/>
      <c r="AE248" s="190"/>
      <c r="AF248" s="62">
        <f>MAX(AF$24:AF247)+1</f>
        <v>218</v>
      </c>
      <c r="AG248" s="62" t="s">
        <v>151</v>
      </c>
      <c r="AH248" s="62" t="str">
        <f t="shared" si="33"/>
        <v>218.</v>
      </c>
      <c r="AJ248" s="62"/>
      <c r="AM248" s="103"/>
    </row>
    <row r="249" spans="1:39" ht="22.5" customHeight="1" x14ac:dyDescent="0.25">
      <c r="A249" s="84" t="str">
        <f t="shared" si="34"/>
        <v>219.</v>
      </c>
      <c r="B249" s="84">
        <v>312</v>
      </c>
      <c r="C249" s="159" t="s">
        <v>313</v>
      </c>
      <c r="D249" s="13">
        <v>995.7</v>
      </c>
      <c r="E249" s="9">
        <v>561.4</v>
      </c>
      <c r="F249" s="13">
        <v>561.4</v>
      </c>
      <c r="G249" s="27">
        <v>24</v>
      </c>
      <c r="H249" s="13">
        <f t="shared" ref="H249:H258" si="37">M249+O249+Q249+S249+U249+W249+Z249+AA249</f>
        <v>1739580</v>
      </c>
      <c r="I249" s="13"/>
      <c r="J249" s="13"/>
      <c r="K249" s="13"/>
      <c r="L249" s="9">
        <f t="shared" si="35"/>
        <v>1739580</v>
      </c>
      <c r="M249" s="13"/>
      <c r="N249" s="89"/>
      <c r="O249" s="13"/>
      <c r="P249" s="13">
        <v>474</v>
      </c>
      <c r="Q249" s="13">
        <f>P249*3670</f>
        <v>1739580</v>
      </c>
      <c r="R249" s="13"/>
      <c r="S249" s="13"/>
      <c r="T249" s="13"/>
      <c r="U249" s="13"/>
      <c r="V249" s="13"/>
      <c r="W249" s="13"/>
      <c r="X249" s="13"/>
      <c r="Y249" s="13"/>
      <c r="Z249" s="13"/>
      <c r="AA249" s="210"/>
      <c r="AB249" s="21" t="s">
        <v>211</v>
      </c>
      <c r="AC249" s="189"/>
      <c r="AD249" s="189"/>
      <c r="AE249" s="189"/>
      <c r="AF249" s="62">
        <f>MAX(AF$24:AF248)+1</f>
        <v>219</v>
      </c>
      <c r="AG249" s="62" t="s">
        <v>151</v>
      </c>
      <c r="AH249" s="62" t="str">
        <f t="shared" si="33"/>
        <v>219.</v>
      </c>
      <c r="AJ249" s="62"/>
      <c r="AM249" s="103"/>
    </row>
    <row r="250" spans="1:39" ht="22.5" customHeight="1" x14ac:dyDescent="0.25">
      <c r="A250" s="84" t="str">
        <f t="shared" ref="A250:A272" si="38">AH250</f>
        <v>220.</v>
      </c>
      <c r="B250" s="84">
        <v>316</v>
      </c>
      <c r="C250" s="158" t="s">
        <v>314</v>
      </c>
      <c r="D250" s="13">
        <v>4819.7</v>
      </c>
      <c r="E250" s="9">
        <v>3705.7</v>
      </c>
      <c r="F250" s="13">
        <v>3705.7</v>
      </c>
      <c r="G250" s="27">
        <v>145</v>
      </c>
      <c r="H250" s="13">
        <f t="shared" si="37"/>
        <v>2070464.58</v>
      </c>
      <c r="I250" s="13"/>
      <c r="J250" s="13"/>
      <c r="K250" s="13"/>
      <c r="L250" s="9">
        <f t="shared" ref="L250:L272" si="39">H250</f>
        <v>2070464.58</v>
      </c>
      <c r="M250" s="13"/>
      <c r="N250" s="89"/>
      <c r="O250" s="13"/>
      <c r="P250" s="13">
        <v>1121</v>
      </c>
      <c r="Q250" s="13">
        <f>P250*1846.98</f>
        <v>2070464.58</v>
      </c>
      <c r="R250" s="13"/>
      <c r="S250" s="13"/>
      <c r="T250" s="13"/>
      <c r="U250" s="13"/>
      <c r="V250" s="13"/>
      <c r="W250" s="13"/>
      <c r="X250" s="13"/>
      <c r="Y250" s="13"/>
      <c r="Z250" s="13"/>
      <c r="AA250" s="210"/>
      <c r="AB250" s="21" t="s">
        <v>211</v>
      </c>
      <c r="AC250" s="189"/>
      <c r="AD250" s="189"/>
      <c r="AE250" s="189"/>
      <c r="AF250" s="62">
        <f>MAX(AF$24:AF249)+1</f>
        <v>220</v>
      </c>
      <c r="AG250" s="62" t="s">
        <v>151</v>
      </c>
      <c r="AH250" s="62" t="str">
        <f t="shared" si="33"/>
        <v>220.</v>
      </c>
      <c r="AJ250" s="62"/>
      <c r="AM250" s="103"/>
    </row>
    <row r="251" spans="1:39" ht="22.5" customHeight="1" x14ac:dyDescent="0.25">
      <c r="A251" s="84" t="str">
        <f t="shared" si="38"/>
        <v>221.</v>
      </c>
      <c r="B251" s="84">
        <v>320</v>
      </c>
      <c r="C251" s="159" t="s">
        <v>315</v>
      </c>
      <c r="D251" s="13">
        <v>3897.47</v>
      </c>
      <c r="E251" s="9">
        <v>2807.47</v>
      </c>
      <c r="F251" s="13">
        <v>2807.47</v>
      </c>
      <c r="G251" s="27">
        <v>120</v>
      </c>
      <c r="H251" s="13">
        <f t="shared" si="37"/>
        <v>514598</v>
      </c>
      <c r="I251" s="13"/>
      <c r="J251" s="13"/>
      <c r="K251" s="13"/>
      <c r="L251" s="9">
        <f t="shared" si="39"/>
        <v>514598</v>
      </c>
      <c r="M251" s="13">
        <v>514598</v>
      </c>
      <c r="N251" s="89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210"/>
      <c r="AB251" s="21" t="s">
        <v>211</v>
      </c>
      <c r="AC251" s="189"/>
      <c r="AD251" s="189"/>
      <c r="AE251" s="189"/>
      <c r="AF251" s="62">
        <f>MAX(AF$24:AF250)+1</f>
        <v>221</v>
      </c>
      <c r="AG251" s="62" t="s">
        <v>151</v>
      </c>
      <c r="AH251" s="62" t="str">
        <f t="shared" si="33"/>
        <v>221.</v>
      </c>
      <c r="AJ251" s="62"/>
      <c r="AM251" s="103"/>
    </row>
    <row r="252" spans="1:39" ht="22.5" customHeight="1" x14ac:dyDescent="0.25">
      <c r="A252" s="84" t="str">
        <f t="shared" si="38"/>
        <v>222.</v>
      </c>
      <c r="B252" s="84">
        <v>382</v>
      </c>
      <c r="C252" s="158" t="s">
        <v>279</v>
      </c>
      <c r="D252" s="13">
        <v>465.2</v>
      </c>
      <c r="E252" s="9">
        <v>255.2</v>
      </c>
      <c r="F252" s="13">
        <v>255.2</v>
      </c>
      <c r="G252" s="27">
        <v>6</v>
      </c>
      <c r="H252" s="13">
        <f t="shared" si="37"/>
        <v>428643.6</v>
      </c>
      <c r="I252" s="13"/>
      <c r="J252" s="13"/>
      <c r="K252" s="13"/>
      <c r="L252" s="9">
        <f t="shared" si="39"/>
        <v>428643.6</v>
      </c>
      <c r="M252" s="13">
        <f>371932.8+56710.8</f>
        <v>428643.6</v>
      </c>
      <c r="N252" s="89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9"/>
      <c r="AA252" s="210"/>
      <c r="AB252" s="21" t="s">
        <v>211</v>
      </c>
      <c r="AC252" s="189"/>
      <c r="AD252" s="189"/>
      <c r="AE252" s="189"/>
      <c r="AF252" s="62">
        <f>MAX(AF$24:AF251)+1</f>
        <v>222</v>
      </c>
      <c r="AG252" s="62" t="s">
        <v>151</v>
      </c>
      <c r="AH252" s="62" t="str">
        <f t="shared" si="33"/>
        <v>222.</v>
      </c>
      <c r="AJ252" s="62"/>
      <c r="AM252" s="103"/>
    </row>
    <row r="253" spans="1:39" ht="22.5" customHeight="1" x14ac:dyDescent="0.25">
      <c r="A253" s="84" t="str">
        <f t="shared" si="38"/>
        <v>223.</v>
      </c>
      <c r="B253" s="84">
        <v>383</v>
      </c>
      <c r="C253" s="158" t="s">
        <v>280</v>
      </c>
      <c r="D253" s="13">
        <v>3977.99</v>
      </c>
      <c r="E253" s="9">
        <v>2535.4899999999998</v>
      </c>
      <c r="F253" s="13">
        <v>2388.59</v>
      </c>
      <c r="G253" s="27">
        <v>100</v>
      </c>
      <c r="H253" s="13">
        <f t="shared" si="37"/>
        <v>1543953.6</v>
      </c>
      <c r="I253" s="13"/>
      <c r="J253" s="13"/>
      <c r="K253" s="13"/>
      <c r="L253" s="9">
        <f t="shared" si="39"/>
        <v>1543953.6</v>
      </c>
      <c r="M253" s="13">
        <v>1543953.6</v>
      </c>
      <c r="N253" s="89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9"/>
      <c r="AA253" s="210"/>
      <c r="AB253" s="21" t="s">
        <v>211</v>
      </c>
      <c r="AC253" s="189"/>
      <c r="AD253" s="189"/>
      <c r="AE253" s="189"/>
      <c r="AF253" s="62">
        <f>MAX(AF$24:AF252)+1</f>
        <v>223</v>
      </c>
      <c r="AG253" s="62" t="s">
        <v>151</v>
      </c>
      <c r="AH253" s="62" t="str">
        <f t="shared" si="33"/>
        <v>223.</v>
      </c>
      <c r="AJ253" s="62"/>
      <c r="AM253" s="103"/>
    </row>
    <row r="254" spans="1:39" ht="22.5" customHeight="1" x14ac:dyDescent="0.25">
      <c r="A254" s="84" t="str">
        <f t="shared" si="38"/>
        <v>224.</v>
      </c>
      <c r="B254" s="84">
        <v>387</v>
      </c>
      <c r="C254" s="158" t="s">
        <v>316</v>
      </c>
      <c r="D254" s="13">
        <v>1596.02</v>
      </c>
      <c r="E254" s="9">
        <v>1487.09</v>
      </c>
      <c r="F254" s="13">
        <v>1443.39</v>
      </c>
      <c r="G254" s="27">
        <v>50</v>
      </c>
      <c r="H254" s="13">
        <f t="shared" si="37"/>
        <v>294056</v>
      </c>
      <c r="I254" s="13"/>
      <c r="J254" s="13"/>
      <c r="K254" s="13"/>
      <c r="L254" s="9">
        <f t="shared" si="39"/>
        <v>294056</v>
      </c>
      <c r="M254" s="13">
        <v>294056</v>
      </c>
      <c r="N254" s="89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210"/>
      <c r="AB254" s="21" t="s">
        <v>211</v>
      </c>
      <c r="AC254" s="189"/>
      <c r="AD254" s="189"/>
      <c r="AE254" s="189"/>
      <c r="AF254" s="62">
        <f>MAX(AF$24:AF253)+1</f>
        <v>224</v>
      </c>
      <c r="AG254" s="62" t="s">
        <v>151</v>
      </c>
      <c r="AH254" s="62" t="str">
        <f t="shared" si="33"/>
        <v>224.</v>
      </c>
      <c r="AJ254" s="62"/>
      <c r="AM254" s="103"/>
    </row>
    <row r="255" spans="1:39" ht="22.5" customHeight="1" x14ac:dyDescent="0.25">
      <c r="A255" s="84" t="str">
        <f t="shared" si="38"/>
        <v>225.</v>
      </c>
      <c r="B255" s="84">
        <v>171</v>
      </c>
      <c r="C255" s="155" t="s">
        <v>213</v>
      </c>
      <c r="D255" s="9">
        <v>273.8</v>
      </c>
      <c r="E255" s="9">
        <v>195.1</v>
      </c>
      <c r="F255" s="9">
        <v>195.1</v>
      </c>
      <c r="G255" s="26">
        <v>16</v>
      </c>
      <c r="H255" s="9">
        <f t="shared" si="37"/>
        <v>224508.72</v>
      </c>
      <c r="I255" s="9"/>
      <c r="J255" s="9"/>
      <c r="K255" s="9"/>
      <c r="L255" s="9">
        <f t="shared" si="39"/>
        <v>224508.72</v>
      </c>
      <c r="M255" s="9">
        <f>94517.72+129991</f>
        <v>224508.72</v>
      </c>
      <c r="N255" s="26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66"/>
      <c r="AB255" s="21" t="s">
        <v>211</v>
      </c>
      <c r="AC255" s="191"/>
      <c r="AD255" s="191"/>
      <c r="AE255" s="191"/>
      <c r="AF255" s="62">
        <f>MAX(AF$24:AF254)+1</f>
        <v>225</v>
      </c>
      <c r="AG255" s="62" t="s">
        <v>151</v>
      </c>
      <c r="AH255" s="62" t="str">
        <f t="shared" si="33"/>
        <v>225.</v>
      </c>
      <c r="AJ255" s="62"/>
      <c r="AM255" s="103"/>
    </row>
    <row r="256" spans="1:39" ht="22.5" customHeight="1" x14ac:dyDescent="0.25">
      <c r="A256" s="84" t="str">
        <f t="shared" si="38"/>
        <v>226.</v>
      </c>
      <c r="B256" s="84">
        <v>5470</v>
      </c>
      <c r="C256" s="158" t="s">
        <v>341</v>
      </c>
      <c r="D256" s="11">
        <v>786.2</v>
      </c>
      <c r="E256" s="9">
        <v>548.6</v>
      </c>
      <c r="F256" s="11">
        <v>548.6</v>
      </c>
      <c r="G256" s="27">
        <v>32</v>
      </c>
      <c r="H256" s="13">
        <f t="shared" si="37"/>
        <v>131848.56</v>
      </c>
      <c r="I256" s="13"/>
      <c r="J256" s="13"/>
      <c r="K256" s="13"/>
      <c r="L256" s="9">
        <f t="shared" si="39"/>
        <v>131848.56</v>
      </c>
      <c r="M256" s="13"/>
      <c r="N256" s="89"/>
      <c r="O256" s="13"/>
      <c r="P256" s="13"/>
      <c r="Q256" s="13"/>
      <c r="R256" s="13"/>
      <c r="S256" s="13"/>
      <c r="T256" s="13"/>
      <c r="U256" s="13"/>
      <c r="V256" s="13">
        <v>108</v>
      </c>
      <c r="W256" s="13">
        <f>V256*1220.82</f>
        <v>131848.56</v>
      </c>
      <c r="X256" s="13"/>
      <c r="Y256" s="13"/>
      <c r="Z256" s="9"/>
      <c r="AA256" s="210"/>
      <c r="AB256" s="21" t="s">
        <v>211</v>
      </c>
      <c r="AC256" s="189"/>
      <c r="AD256" s="189"/>
      <c r="AE256" s="189"/>
      <c r="AF256" s="62">
        <f>MAX(AF$24:AF255)+1</f>
        <v>226</v>
      </c>
      <c r="AG256" s="62" t="s">
        <v>151</v>
      </c>
      <c r="AH256" s="62" t="str">
        <f t="shared" si="33"/>
        <v>226.</v>
      </c>
      <c r="AJ256" s="62"/>
      <c r="AM256" s="103"/>
    </row>
    <row r="257" spans="1:39" ht="22.5" customHeight="1" x14ac:dyDescent="0.25">
      <c r="A257" s="84" t="str">
        <f t="shared" si="38"/>
        <v>227.</v>
      </c>
      <c r="B257" s="84">
        <v>398</v>
      </c>
      <c r="C257" s="158" t="s">
        <v>318</v>
      </c>
      <c r="D257" s="13">
        <v>772.4</v>
      </c>
      <c r="E257" s="9">
        <v>415.8</v>
      </c>
      <c r="F257" s="13">
        <v>259.89999999999998</v>
      </c>
      <c r="G257" s="27">
        <v>25</v>
      </c>
      <c r="H257" s="13">
        <f t="shared" si="37"/>
        <v>1574430</v>
      </c>
      <c r="I257" s="13"/>
      <c r="J257" s="13"/>
      <c r="K257" s="13"/>
      <c r="L257" s="9">
        <f t="shared" si="39"/>
        <v>1574430</v>
      </c>
      <c r="M257" s="13"/>
      <c r="N257" s="89"/>
      <c r="O257" s="13"/>
      <c r="P257" s="13">
        <v>429</v>
      </c>
      <c r="Q257" s="13">
        <f>P257*3670</f>
        <v>1574430</v>
      </c>
      <c r="R257" s="13"/>
      <c r="S257" s="13"/>
      <c r="T257" s="13"/>
      <c r="U257" s="13"/>
      <c r="V257" s="13"/>
      <c r="W257" s="13"/>
      <c r="X257" s="13"/>
      <c r="Y257" s="13"/>
      <c r="Z257" s="13"/>
      <c r="AA257" s="210"/>
      <c r="AB257" s="21" t="s">
        <v>211</v>
      </c>
      <c r="AC257" s="189"/>
      <c r="AD257" s="189"/>
      <c r="AE257" s="189"/>
      <c r="AF257" s="62">
        <f>MAX(AF$24:AF256)+1</f>
        <v>227</v>
      </c>
      <c r="AG257" s="62" t="s">
        <v>151</v>
      </c>
      <c r="AH257" s="62" t="str">
        <f t="shared" si="33"/>
        <v>227.</v>
      </c>
      <c r="AJ257" s="62"/>
      <c r="AM257" s="103"/>
    </row>
    <row r="258" spans="1:39" ht="22.5" customHeight="1" x14ac:dyDescent="0.25">
      <c r="A258" s="84" t="str">
        <f t="shared" si="38"/>
        <v>228.</v>
      </c>
      <c r="B258" s="84">
        <v>408</v>
      </c>
      <c r="C258" s="158" t="s">
        <v>319</v>
      </c>
      <c r="D258" s="11">
        <v>724.8</v>
      </c>
      <c r="E258" s="9">
        <v>399.8</v>
      </c>
      <c r="F258" s="11">
        <v>399.8</v>
      </c>
      <c r="G258" s="27">
        <v>15</v>
      </c>
      <c r="H258" s="13">
        <f t="shared" si="37"/>
        <v>81915.600000000006</v>
      </c>
      <c r="I258" s="13"/>
      <c r="J258" s="13"/>
      <c r="K258" s="13"/>
      <c r="L258" s="9">
        <f t="shared" si="39"/>
        <v>81915.600000000006</v>
      </c>
      <c r="M258" s="13">
        <v>81915.600000000006</v>
      </c>
      <c r="N258" s="89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210"/>
      <c r="AB258" s="21" t="s">
        <v>211</v>
      </c>
      <c r="AC258" s="189"/>
      <c r="AD258" s="189"/>
      <c r="AE258" s="189"/>
      <c r="AF258" s="62">
        <f>MAX(AF$24:AF257)+1</f>
        <v>228</v>
      </c>
      <c r="AG258" s="62" t="s">
        <v>151</v>
      </c>
      <c r="AH258" s="62" t="str">
        <f t="shared" si="33"/>
        <v>228.</v>
      </c>
      <c r="AJ258" s="62"/>
      <c r="AM258" s="103"/>
    </row>
    <row r="259" spans="1:39" ht="22.5" customHeight="1" x14ac:dyDescent="0.25">
      <c r="A259" s="84" t="str">
        <f t="shared" si="38"/>
        <v>229.</v>
      </c>
      <c r="B259" s="84">
        <v>124</v>
      </c>
      <c r="C259" s="158" t="s">
        <v>1552</v>
      </c>
      <c r="D259" s="13">
        <v>282.60000000000002</v>
      </c>
      <c r="E259" s="9">
        <v>282.60000000000002</v>
      </c>
      <c r="F259" s="13">
        <v>282.60000000000002</v>
      </c>
      <c r="G259" s="27">
        <v>12</v>
      </c>
      <c r="H259" s="13">
        <f>M259</f>
        <v>129990.72</v>
      </c>
      <c r="I259" s="13"/>
      <c r="J259" s="13"/>
      <c r="K259" s="13"/>
      <c r="L259" s="9">
        <f t="shared" si="39"/>
        <v>129990.72</v>
      </c>
      <c r="M259" s="13">
        <v>129990.72</v>
      </c>
      <c r="N259" s="89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210"/>
      <c r="AB259" s="21" t="s">
        <v>211</v>
      </c>
      <c r="AC259" s="189"/>
      <c r="AD259" s="189"/>
      <c r="AE259" s="189"/>
      <c r="AF259" s="62">
        <f>MAX(AF$24:AF258)+1</f>
        <v>229</v>
      </c>
      <c r="AG259" s="62" t="s">
        <v>151</v>
      </c>
      <c r="AH259" s="62" t="str">
        <f t="shared" si="33"/>
        <v>229.</v>
      </c>
      <c r="AJ259" s="62"/>
      <c r="AM259" s="103"/>
    </row>
    <row r="260" spans="1:39" ht="22.5" customHeight="1" x14ac:dyDescent="0.25">
      <c r="A260" s="84" t="str">
        <f t="shared" si="38"/>
        <v>230.</v>
      </c>
      <c r="B260" s="84">
        <v>5678</v>
      </c>
      <c r="C260" s="158" t="s">
        <v>1544</v>
      </c>
      <c r="D260" s="13">
        <v>344.2</v>
      </c>
      <c r="E260" s="9">
        <v>313.39999999999998</v>
      </c>
      <c r="F260" s="13">
        <v>313.39999999999998</v>
      </c>
      <c r="G260" s="27">
        <v>18</v>
      </c>
      <c r="H260" s="13">
        <f>Q260</f>
        <v>858780</v>
      </c>
      <c r="I260" s="13"/>
      <c r="J260" s="13"/>
      <c r="K260" s="13"/>
      <c r="L260" s="9">
        <f t="shared" si="39"/>
        <v>858780</v>
      </c>
      <c r="M260" s="13"/>
      <c r="N260" s="89"/>
      <c r="O260" s="13"/>
      <c r="P260" s="13">
        <v>234</v>
      </c>
      <c r="Q260" s="13">
        <f>P260*3670</f>
        <v>858780</v>
      </c>
      <c r="R260" s="13"/>
      <c r="S260" s="13"/>
      <c r="T260" s="13"/>
      <c r="U260" s="13"/>
      <c r="V260" s="13"/>
      <c r="W260" s="13"/>
      <c r="X260" s="13"/>
      <c r="Y260" s="13"/>
      <c r="Z260" s="13"/>
      <c r="AA260" s="210"/>
      <c r="AB260" s="21" t="s">
        <v>211</v>
      </c>
      <c r="AC260" s="189"/>
      <c r="AD260" s="189"/>
      <c r="AE260" s="189"/>
      <c r="AF260" s="62">
        <f>MAX(AF$24:AF259)+1</f>
        <v>230</v>
      </c>
      <c r="AG260" s="62" t="s">
        <v>151</v>
      </c>
      <c r="AH260" s="62" t="str">
        <f t="shared" si="33"/>
        <v>230.</v>
      </c>
      <c r="AJ260" s="62"/>
      <c r="AM260" s="103"/>
    </row>
    <row r="261" spans="1:39" ht="22.5" customHeight="1" x14ac:dyDescent="0.25">
      <c r="A261" s="84" t="str">
        <f t="shared" si="38"/>
        <v>231.</v>
      </c>
      <c r="B261" s="84">
        <v>454</v>
      </c>
      <c r="C261" s="155" t="s">
        <v>221</v>
      </c>
      <c r="D261" s="9">
        <v>517.1</v>
      </c>
      <c r="E261" s="9">
        <v>310.10000000000002</v>
      </c>
      <c r="F261" s="9">
        <v>310.10000000000002</v>
      </c>
      <c r="G261" s="26">
        <v>15</v>
      </c>
      <c r="H261" s="9">
        <f t="shared" ref="H261:H273" si="40">M261+O261+Q261+S261+U261+W261+Z261+AA261</f>
        <v>1223787.52</v>
      </c>
      <c r="I261" s="9"/>
      <c r="J261" s="9"/>
      <c r="K261" s="9"/>
      <c r="L261" s="9">
        <f t="shared" si="39"/>
        <v>1223787.52</v>
      </c>
      <c r="M261" s="13">
        <f>88216.52+129991</f>
        <v>218207.52000000002</v>
      </c>
      <c r="N261" s="26"/>
      <c r="O261" s="9"/>
      <c r="P261" s="9">
        <v>274</v>
      </c>
      <c r="Q261" s="9">
        <f>P261*3670</f>
        <v>1005580</v>
      </c>
      <c r="R261" s="9"/>
      <c r="S261" s="9"/>
      <c r="T261" s="9"/>
      <c r="U261" s="9"/>
      <c r="V261" s="9"/>
      <c r="W261" s="9"/>
      <c r="X261" s="9"/>
      <c r="Y261" s="9"/>
      <c r="Z261" s="9"/>
      <c r="AA261" s="66"/>
      <c r="AB261" s="20" t="s">
        <v>211</v>
      </c>
      <c r="AC261" s="190"/>
      <c r="AD261" s="190"/>
      <c r="AE261" s="190"/>
      <c r="AF261" s="62">
        <f>MAX(AF$24:AF260)+1</f>
        <v>231</v>
      </c>
      <c r="AG261" s="62" t="s">
        <v>151</v>
      </c>
      <c r="AH261" s="62" t="str">
        <f t="shared" si="33"/>
        <v>231.</v>
      </c>
      <c r="AJ261" s="62"/>
      <c r="AM261" s="103"/>
    </row>
    <row r="262" spans="1:39" ht="22.5" customHeight="1" x14ac:dyDescent="0.25">
      <c r="A262" s="84" t="str">
        <f t="shared" si="38"/>
        <v>232.</v>
      </c>
      <c r="B262" s="84">
        <v>406</v>
      </c>
      <c r="C262" s="155" t="s">
        <v>218</v>
      </c>
      <c r="D262" s="9">
        <v>289.55</v>
      </c>
      <c r="E262" s="9">
        <v>289.55</v>
      </c>
      <c r="F262" s="9">
        <v>18</v>
      </c>
      <c r="G262" s="26">
        <v>18</v>
      </c>
      <c r="H262" s="9">
        <f t="shared" si="40"/>
        <v>81915.600000000006</v>
      </c>
      <c r="I262" s="9"/>
      <c r="J262" s="9"/>
      <c r="K262" s="9"/>
      <c r="L262" s="9">
        <f t="shared" si="39"/>
        <v>81915.600000000006</v>
      </c>
      <c r="M262" s="9">
        <f>39*2100.4</f>
        <v>81915.600000000006</v>
      </c>
      <c r="N262" s="26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66"/>
      <c r="AB262" s="21" t="s">
        <v>211</v>
      </c>
      <c r="AC262" s="190"/>
      <c r="AD262" s="190"/>
      <c r="AE262" s="190"/>
      <c r="AF262" s="62">
        <f>MAX(AF$24:AF261)+1</f>
        <v>232</v>
      </c>
      <c r="AG262" s="62" t="s">
        <v>151</v>
      </c>
      <c r="AH262" s="62" t="str">
        <f t="shared" si="33"/>
        <v>232.</v>
      </c>
      <c r="AJ262" s="62"/>
      <c r="AM262" s="103"/>
    </row>
    <row r="263" spans="1:39" ht="22.5" customHeight="1" x14ac:dyDescent="0.25">
      <c r="A263" s="84" t="str">
        <f t="shared" si="38"/>
        <v>233.</v>
      </c>
      <c r="B263" s="84">
        <v>405</v>
      </c>
      <c r="C263" s="155" t="s">
        <v>42</v>
      </c>
      <c r="D263" s="9">
        <v>1025.9000000000001</v>
      </c>
      <c r="E263" s="9">
        <v>591.9</v>
      </c>
      <c r="F263" s="9">
        <v>591.9</v>
      </c>
      <c r="G263" s="26">
        <v>36</v>
      </c>
      <c r="H263" s="9">
        <f t="shared" si="40"/>
        <v>168032</v>
      </c>
      <c r="I263" s="9"/>
      <c r="J263" s="9"/>
      <c r="K263" s="9"/>
      <c r="L263" s="9">
        <f t="shared" si="39"/>
        <v>168032</v>
      </c>
      <c r="M263" s="9">
        <f>80*2100.4</f>
        <v>168032</v>
      </c>
      <c r="N263" s="26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66"/>
      <c r="AB263" s="21" t="s">
        <v>211</v>
      </c>
      <c r="AC263" s="190"/>
      <c r="AD263" s="190"/>
      <c r="AE263" s="190"/>
      <c r="AF263" s="62">
        <f>MAX(AF$24:AF262)+1</f>
        <v>233</v>
      </c>
      <c r="AG263" s="62" t="s">
        <v>151</v>
      </c>
      <c r="AH263" s="62" t="str">
        <f t="shared" si="33"/>
        <v>233.</v>
      </c>
      <c r="AJ263" s="62"/>
      <c r="AM263" s="103"/>
    </row>
    <row r="264" spans="1:39" ht="22.5" customHeight="1" x14ac:dyDescent="0.25">
      <c r="A264" s="84" t="str">
        <f t="shared" si="38"/>
        <v>234.</v>
      </c>
      <c r="B264" s="84">
        <v>5473</v>
      </c>
      <c r="C264" s="156" t="s">
        <v>342</v>
      </c>
      <c r="D264" s="15">
        <v>762.9</v>
      </c>
      <c r="E264" s="9">
        <v>664.88</v>
      </c>
      <c r="F264" s="15">
        <v>664.88</v>
      </c>
      <c r="G264" s="29">
        <v>36</v>
      </c>
      <c r="H264" s="13">
        <f t="shared" si="40"/>
        <v>954200</v>
      </c>
      <c r="I264" s="13"/>
      <c r="J264" s="13"/>
      <c r="K264" s="13"/>
      <c r="L264" s="9">
        <f t="shared" si="39"/>
        <v>954200</v>
      </c>
      <c r="M264" s="13"/>
      <c r="N264" s="89"/>
      <c r="O264" s="13"/>
      <c r="P264" s="13">
        <v>260</v>
      </c>
      <c r="Q264" s="11">
        <f>P264*3670</f>
        <v>954200</v>
      </c>
      <c r="R264" s="13"/>
      <c r="S264" s="13"/>
      <c r="T264" s="13"/>
      <c r="U264" s="13"/>
      <c r="V264" s="13"/>
      <c r="W264" s="13"/>
      <c r="X264" s="13"/>
      <c r="Y264" s="13"/>
      <c r="Z264" s="13"/>
      <c r="AA264" s="210"/>
      <c r="AB264" s="21" t="s">
        <v>211</v>
      </c>
      <c r="AC264" s="189"/>
      <c r="AD264" s="189"/>
      <c r="AE264" s="189"/>
      <c r="AF264" s="62">
        <f>MAX(AF$24:AF263)+1</f>
        <v>234</v>
      </c>
      <c r="AG264" s="62" t="s">
        <v>151</v>
      </c>
      <c r="AH264" s="62" t="str">
        <f t="shared" si="33"/>
        <v>234.</v>
      </c>
      <c r="AJ264" s="62"/>
      <c r="AM264" s="103"/>
    </row>
    <row r="265" spans="1:39" ht="22.5" customHeight="1" x14ac:dyDescent="0.25">
      <c r="A265" s="84" t="str">
        <f t="shared" si="38"/>
        <v>235.</v>
      </c>
      <c r="B265" s="84">
        <v>518</v>
      </c>
      <c r="C265" s="156" t="s">
        <v>321</v>
      </c>
      <c r="D265" s="15">
        <v>2009.3</v>
      </c>
      <c r="E265" s="9">
        <v>1278.3</v>
      </c>
      <c r="F265" s="15">
        <v>1278.3</v>
      </c>
      <c r="G265" s="29">
        <v>43</v>
      </c>
      <c r="H265" s="13">
        <f t="shared" si="40"/>
        <v>1191302.1000000001</v>
      </c>
      <c r="I265" s="13"/>
      <c r="J265" s="13"/>
      <c r="K265" s="13"/>
      <c r="L265" s="9">
        <f t="shared" si="39"/>
        <v>1191302.1000000001</v>
      </c>
      <c r="M265" s="13"/>
      <c r="N265" s="89"/>
      <c r="O265" s="13"/>
      <c r="P265" s="13">
        <v>645</v>
      </c>
      <c r="Q265" s="13">
        <f>P265*1846.98</f>
        <v>1191302.1000000001</v>
      </c>
      <c r="R265" s="13"/>
      <c r="S265" s="13"/>
      <c r="T265" s="13"/>
      <c r="U265" s="13"/>
      <c r="V265" s="13"/>
      <c r="W265" s="13"/>
      <c r="X265" s="13"/>
      <c r="Y265" s="13"/>
      <c r="Z265" s="13"/>
      <c r="AA265" s="210"/>
      <c r="AB265" s="21" t="s">
        <v>211</v>
      </c>
      <c r="AC265" s="189"/>
      <c r="AD265" s="189"/>
      <c r="AE265" s="189"/>
      <c r="AF265" s="62">
        <f>MAX(AF$24:AF264)+1</f>
        <v>235</v>
      </c>
      <c r="AG265" s="62" t="s">
        <v>151</v>
      </c>
      <c r="AH265" s="62" t="str">
        <f t="shared" si="33"/>
        <v>235.</v>
      </c>
      <c r="AJ265" s="62"/>
      <c r="AM265" s="103"/>
    </row>
    <row r="266" spans="1:39" ht="22.5" customHeight="1" x14ac:dyDescent="0.25">
      <c r="A266" s="84" t="str">
        <f t="shared" si="38"/>
        <v>236.</v>
      </c>
      <c r="B266" s="84">
        <v>519</v>
      </c>
      <c r="C266" s="156" t="s">
        <v>47</v>
      </c>
      <c r="D266" s="15">
        <v>1514.34</v>
      </c>
      <c r="E266" s="9">
        <v>632.70000000000005</v>
      </c>
      <c r="F266" s="15">
        <v>632.70000000000005</v>
      </c>
      <c r="G266" s="29">
        <v>107</v>
      </c>
      <c r="H266" s="13">
        <f t="shared" si="40"/>
        <v>3950260</v>
      </c>
      <c r="I266" s="13"/>
      <c r="J266" s="13"/>
      <c r="K266" s="13"/>
      <c r="L266" s="9">
        <f t="shared" si="39"/>
        <v>3950260</v>
      </c>
      <c r="M266" s="13">
        <f>2400264+651124+898872</f>
        <v>3950260</v>
      </c>
      <c r="N266" s="89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9"/>
      <c r="AA266" s="210"/>
      <c r="AB266" s="21" t="s">
        <v>211</v>
      </c>
      <c r="AC266" s="189"/>
      <c r="AD266" s="189"/>
      <c r="AE266" s="189"/>
      <c r="AF266" s="62">
        <f>MAX(AF$24:AF265)+1</f>
        <v>236</v>
      </c>
      <c r="AG266" s="62" t="s">
        <v>151</v>
      </c>
      <c r="AH266" s="62" t="str">
        <f t="shared" si="33"/>
        <v>236.</v>
      </c>
      <c r="AJ266" s="62"/>
      <c r="AM266" s="103"/>
    </row>
    <row r="267" spans="1:39" ht="22.5" customHeight="1" x14ac:dyDescent="0.25">
      <c r="A267" s="84" t="str">
        <f t="shared" si="38"/>
        <v>237.</v>
      </c>
      <c r="B267" s="84">
        <v>5479</v>
      </c>
      <c r="C267" s="156" t="s">
        <v>344</v>
      </c>
      <c r="D267" s="15">
        <v>2825.67</v>
      </c>
      <c r="E267" s="9">
        <v>2267.54</v>
      </c>
      <c r="F267" s="15">
        <v>1634</v>
      </c>
      <c r="G267" s="29">
        <v>72</v>
      </c>
      <c r="H267" s="13">
        <f t="shared" si="40"/>
        <v>1946320</v>
      </c>
      <c r="I267" s="13"/>
      <c r="J267" s="13"/>
      <c r="K267" s="13"/>
      <c r="L267" s="9">
        <f t="shared" si="39"/>
        <v>1946320</v>
      </c>
      <c r="M267" s="13">
        <f>840160+1106160</f>
        <v>1946320</v>
      </c>
      <c r="N267" s="89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210"/>
      <c r="AB267" s="21" t="s">
        <v>211</v>
      </c>
      <c r="AC267" s="189"/>
      <c r="AD267" s="189"/>
      <c r="AE267" s="189"/>
      <c r="AF267" s="62">
        <f>MAX(AF$24:AF266)+1</f>
        <v>237</v>
      </c>
      <c r="AG267" s="62" t="s">
        <v>151</v>
      </c>
      <c r="AH267" s="62" t="str">
        <f t="shared" si="33"/>
        <v>237.</v>
      </c>
      <c r="AJ267" s="62"/>
      <c r="AM267" s="103"/>
    </row>
    <row r="268" spans="1:39" ht="22.5" customHeight="1" x14ac:dyDescent="0.25">
      <c r="A268" s="84" t="str">
        <f t="shared" si="38"/>
        <v>238.</v>
      </c>
      <c r="B268" s="84">
        <v>263</v>
      </c>
      <c r="C268" s="155" t="s">
        <v>258</v>
      </c>
      <c r="D268" s="14">
        <v>393.5</v>
      </c>
      <c r="E268" s="9">
        <v>321.39999999999998</v>
      </c>
      <c r="F268" s="14">
        <v>321.39999999999998</v>
      </c>
      <c r="G268" s="28">
        <v>30</v>
      </c>
      <c r="H268" s="9">
        <f t="shared" si="40"/>
        <v>2719837</v>
      </c>
      <c r="I268" s="9"/>
      <c r="J268" s="9"/>
      <c r="K268" s="9"/>
      <c r="L268" s="9">
        <f t="shared" si="39"/>
        <v>2719837</v>
      </c>
      <c r="M268" s="9"/>
      <c r="N268" s="26"/>
      <c r="O268" s="9"/>
      <c r="P268" s="9">
        <v>741.1</v>
      </c>
      <c r="Q268" s="9">
        <f>P268*3670</f>
        <v>2719837</v>
      </c>
      <c r="R268" s="9"/>
      <c r="S268" s="9"/>
      <c r="T268" s="9"/>
      <c r="U268" s="9"/>
      <c r="V268" s="9"/>
      <c r="W268" s="9"/>
      <c r="X268" s="9"/>
      <c r="Y268" s="9"/>
      <c r="Z268" s="9"/>
      <c r="AA268" s="66"/>
      <c r="AB268" s="21" t="s">
        <v>211</v>
      </c>
      <c r="AC268" s="190"/>
      <c r="AD268" s="190"/>
      <c r="AE268" s="190"/>
      <c r="AF268" s="62">
        <f>MAX(AF$24:AF267)+1</f>
        <v>238</v>
      </c>
      <c r="AG268" s="62" t="s">
        <v>151</v>
      </c>
      <c r="AH268" s="62" t="str">
        <f t="shared" si="33"/>
        <v>238.</v>
      </c>
      <c r="AJ268" s="62"/>
      <c r="AM268" s="103"/>
    </row>
    <row r="269" spans="1:39" ht="22.5" customHeight="1" x14ac:dyDescent="0.25">
      <c r="A269" s="84" t="str">
        <f t="shared" si="38"/>
        <v>239.</v>
      </c>
      <c r="B269" s="84">
        <v>5481</v>
      </c>
      <c r="C269" s="158" t="s">
        <v>345</v>
      </c>
      <c r="D269" s="13">
        <v>166.1</v>
      </c>
      <c r="E269" s="9">
        <v>122.3</v>
      </c>
      <c r="F269" s="13">
        <v>122.3</v>
      </c>
      <c r="G269" s="27">
        <v>7</v>
      </c>
      <c r="H269" s="13">
        <f t="shared" si="40"/>
        <v>61041</v>
      </c>
      <c r="I269" s="13"/>
      <c r="J269" s="13"/>
      <c r="K269" s="13"/>
      <c r="L269" s="9">
        <f t="shared" si="39"/>
        <v>61041</v>
      </c>
      <c r="M269" s="13"/>
      <c r="N269" s="89"/>
      <c r="O269" s="13"/>
      <c r="P269" s="13"/>
      <c r="Q269" s="13"/>
      <c r="R269" s="13"/>
      <c r="S269" s="13"/>
      <c r="T269" s="13"/>
      <c r="U269" s="13"/>
      <c r="V269" s="13">
        <v>50</v>
      </c>
      <c r="W269" s="11">
        <f>V269*1220.82</f>
        <v>61041</v>
      </c>
      <c r="X269" s="13"/>
      <c r="Y269" s="13"/>
      <c r="Z269" s="13"/>
      <c r="AA269" s="210"/>
      <c r="AB269" s="21" t="s">
        <v>211</v>
      </c>
      <c r="AC269" s="189"/>
      <c r="AD269" s="189"/>
      <c r="AE269" s="189"/>
      <c r="AF269" s="62">
        <f>MAX(AF$24:AF268)+1</f>
        <v>239</v>
      </c>
      <c r="AG269" s="62" t="s">
        <v>151</v>
      </c>
      <c r="AH269" s="62" t="str">
        <f t="shared" si="33"/>
        <v>239.</v>
      </c>
      <c r="AJ269" s="62"/>
      <c r="AM269" s="103"/>
    </row>
    <row r="270" spans="1:39" ht="22.5" customHeight="1" x14ac:dyDescent="0.25">
      <c r="A270" s="84" t="str">
        <f t="shared" si="38"/>
        <v>240.</v>
      </c>
      <c r="B270" s="84">
        <v>551</v>
      </c>
      <c r="C270" s="158" t="s">
        <v>323</v>
      </c>
      <c r="D270" s="13">
        <v>2511.3000000000002</v>
      </c>
      <c r="E270" s="9">
        <v>1713.6</v>
      </c>
      <c r="F270" s="13">
        <v>1713.6</v>
      </c>
      <c r="G270" s="27">
        <v>43</v>
      </c>
      <c r="H270" s="13">
        <f t="shared" si="40"/>
        <v>1351989.36</v>
      </c>
      <c r="I270" s="13"/>
      <c r="J270" s="13"/>
      <c r="K270" s="13"/>
      <c r="L270" s="9">
        <f t="shared" si="39"/>
        <v>1351989.36</v>
      </c>
      <c r="M270" s="13"/>
      <c r="N270" s="89"/>
      <c r="O270" s="13"/>
      <c r="P270" s="13">
        <v>732</v>
      </c>
      <c r="Q270" s="13">
        <f>P270*1846.98</f>
        <v>1351989.36</v>
      </c>
      <c r="R270" s="13"/>
      <c r="S270" s="13"/>
      <c r="T270" s="13"/>
      <c r="U270" s="13"/>
      <c r="V270" s="13"/>
      <c r="W270" s="13"/>
      <c r="X270" s="13"/>
      <c r="Y270" s="13"/>
      <c r="Z270" s="13"/>
      <c r="AA270" s="210"/>
      <c r="AB270" s="21" t="s">
        <v>211</v>
      </c>
      <c r="AC270" s="189"/>
      <c r="AD270" s="189"/>
      <c r="AE270" s="189"/>
      <c r="AF270" s="62">
        <f>MAX(AF$24:AF269)+1</f>
        <v>240</v>
      </c>
      <c r="AG270" s="62" t="s">
        <v>151</v>
      </c>
      <c r="AH270" s="62" t="str">
        <f t="shared" si="33"/>
        <v>240.</v>
      </c>
      <c r="AJ270" s="62"/>
      <c r="AM270" s="103"/>
    </row>
    <row r="271" spans="1:39" ht="22.5" customHeight="1" x14ac:dyDescent="0.25">
      <c r="A271" s="84" t="str">
        <f t="shared" si="38"/>
        <v>241.</v>
      </c>
      <c r="B271" s="84">
        <v>568</v>
      </c>
      <c r="C271" s="159" t="s">
        <v>325</v>
      </c>
      <c r="D271" s="13">
        <v>206.8</v>
      </c>
      <c r="E271" s="9">
        <v>126.6</v>
      </c>
      <c r="F271" s="13">
        <v>126.6</v>
      </c>
      <c r="G271" s="27">
        <v>10</v>
      </c>
      <c r="H271" s="13">
        <f t="shared" si="40"/>
        <v>236976.00000000003</v>
      </c>
      <c r="I271" s="13"/>
      <c r="J271" s="13"/>
      <c r="K271" s="13"/>
      <c r="L271" s="9">
        <f t="shared" si="39"/>
        <v>236976.00000000003</v>
      </c>
      <c r="M271" s="13"/>
      <c r="N271" s="89"/>
      <c r="O271" s="13"/>
      <c r="P271" s="13"/>
      <c r="Q271" s="13"/>
      <c r="R271" s="13"/>
      <c r="S271" s="13"/>
      <c r="T271" s="13">
        <v>200</v>
      </c>
      <c r="U271" s="13">
        <f>T271*1184.88</f>
        <v>236976.00000000003</v>
      </c>
      <c r="V271" s="13"/>
      <c r="W271" s="13"/>
      <c r="X271" s="13"/>
      <c r="Y271" s="13"/>
      <c r="Z271" s="13"/>
      <c r="AA271" s="210"/>
      <c r="AB271" s="21" t="s">
        <v>211</v>
      </c>
      <c r="AC271" s="189"/>
      <c r="AD271" s="189"/>
      <c r="AE271" s="189"/>
      <c r="AF271" s="62">
        <f>MAX(AF$24:AF270)+1</f>
        <v>241</v>
      </c>
      <c r="AG271" s="62" t="s">
        <v>151</v>
      </c>
      <c r="AH271" s="62" t="str">
        <f t="shared" si="33"/>
        <v>241.</v>
      </c>
      <c r="AJ271" s="62"/>
      <c r="AM271" s="103"/>
    </row>
    <row r="272" spans="1:39" ht="21.75" customHeight="1" x14ac:dyDescent="0.25">
      <c r="A272" s="84" t="str">
        <f t="shared" si="38"/>
        <v>242.</v>
      </c>
      <c r="B272" s="84">
        <v>586</v>
      </c>
      <c r="C272" s="158" t="s">
        <v>326</v>
      </c>
      <c r="D272" s="15">
        <v>8163</v>
      </c>
      <c r="E272" s="9">
        <v>4690</v>
      </c>
      <c r="F272" s="15">
        <v>4690</v>
      </c>
      <c r="G272" s="29">
        <v>199</v>
      </c>
      <c r="H272" s="13">
        <f t="shared" si="40"/>
        <v>2700284.7600000002</v>
      </c>
      <c r="I272" s="13"/>
      <c r="J272" s="13"/>
      <c r="K272" s="13"/>
      <c r="L272" s="9">
        <f t="shared" si="39"/>
        <v>2700284.7600000002</v>
      </c>
      <c r="M272" s="13"/>
      <c r="N272" s="89"/>
      <c r="O272" s="13"/>
      <c r="P272" s="13">
        <v>1462</v>
      </c>
      <c r="Q272" s="13">
        <f>P272*1846.98</f>
        <v>2700284.7600000002</v>
      </c>
      <c r="R272" s="13"/>
      <c r="S272" s="13"/>
      <c r="T272" s="13"/>
      <c r="U272" s="13"/>
      <c r="V272" s="13"/>
      <c r="W272" s="13"/>
      <c r="X272" s="13"/>
      <c r="Y272" s="13"/>
      <c r="Z272" s="13"/>
      <c r="AA272" s="210"/>
      <c r="AB272" s="21" t="s">
        <v>211</v>
      </c>
      <c r="AC272" s="189"/>
      <c r="AD272" s="189"/>
      <c r="AE272" s="189"/>
      <c r="AF272" s="62">
        <f>MAX(AF$24:AF271)+1</f>
        <v>242</v>
      </c>
      <c r="AG272" s="62" t="s">
        <v>151</v>
      </c>
      <c r="AH272" s="62" t="str">
        <f t="shared" si="33"/>
        <v>242.</v>
      </c>
      <c r="AJ272" s="62"/>
      <c r="AM272" s="103"/>
    </row>
    <row r="273" spans="1:39" ht="22.5" customHeight="1" x14ac:dyDescent="0.25">
      <c r="A273" s="84" t="str">
        <f t="shared" ref="A273" si="41">AH273</f>
        <v>243.</v>
      </c>
      <c r="B273" s="84">
        <v>774</v>
      </c>
      <c r="C273" s="156" t="s">
        <v>334</v>
      </c>
      <c r="D273" s="11">
        <v>4245.47</v>
      </c>
      <c r="E273" s="9">
        <v>3253.37</v>
      </c>
      <c r="F273" s="11">
        <v>3188.47</v>
      </c>
      <c r="G273" s="27">
        <v>139</v>
      </c>
      <c r="H273" s="13">
        <f t="shared" si="40"/>
        <v>1581014.8800000001</v>
      </c>
      <c r="I273" s="13"/>
      <c r="J273" s="13"/>
      <c r="K273" s="13"/>
      <c r="L273" s="9">
        <f t="shared" ref="L273" si="42">H273</f>
        <v>1581014.8800000001</v>
      </c>
      <c r="M273" s="13"/>
      <c r="N273" s="89"/>
      <c r="O273" s="13"/>
      <c r="P273" s="13">
        <v>856</v>
      </c>
      <c r="Q273" s="13">
        <f>P273*1846.98</f>
        <v>1581014.8800000001</v>
      </c>
      <c r="R273" s="13"/>
      <c r="S273" s="13"/>
      <c r="T273" s="13"/>
      <c r="U273" s="13"/>
      <c r="V273" s="13"/>
      <c r="W273" s="13"/>
      <c r="X273" s="13"/>
      <c r="Y273" s="13"/>
      <c r="Z273" s="13"/>
      <c r="AA273" s="210"/>
      <c r="AB273" s="21" t="s">
        <v>211</v>
      </c>
      <c r="AC273" s="189"/>
      <c r="AD273" s="189"/>
      <c r="AE273" s="189"/>
      <c r="AF273" s="62">
        <f>MAX(AF$24:AF272)+1</f>
        <v>243</v>
      </c>
      <c r="AG273" s="62" t="s">
        <v>151</v>
      </c>
      <c r="AH273" s="62" t="str">
        <f t="shared" si="33"/>
        <v>243.</v>
      </c>
      <c r="AJ273" s="62"/>
      <c r="AM273" s="103"/>
    </row>
    <row r="274" spans="1:39" ht="22.5" customHeight="1" x14ac:dyDescent="0.25">
      <c r="A274" s="84" t="str">
        <f t="shared" ref="A274:A279" si="43">AH274</f>
        <v>244.</v>
      </c>
      <c r="B274" s="84">
        <v>315</v>
      </c>
      <c r="C274" s="158" t="s">
        <v>1519</v>
      </c>
      <c r="D274" s="13">
        <v>3595.55</v>
      </c>
      <c r="E274" s="9">
        <v>2615.5500000000002</v>
      </c>
      <c r="F274" s="13">
        <v>2615.5500000000002</v>
      </c>
      <c r="G274" s="27">
        <v>105</v>
      </c>
      <c r="H274" s="9">
        <f t="shared" ref="H274:H277" si="44">M274+O274+Q274+S274+U274+W274+Z274+AA274</f>
        <v>983892</v>
      </c>
      <c r="I274" s="13"/>
      <c r="J274" s="13"/>
      <c r="K274" s="13"/>
      <c r="L274" s="9">
        <f t="shared" ref="L274:L277" si="45">H274</f>
        <v>983892</v>
      </c>
      <c r="M274" s="13">
        <f>455*2162.4</f>
        <v>983892</v>
      </c>
      <c r="N274" s="89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210"/>
      <c r="AB274" s="21" t="s">
        <v>211</v>
      </c>
      <c r="AC274" s="189"/>
      <c r="AD274" s="189"/>
      <c r="AE274" s="189"/>
      <c r="AF274" s="62">
        <f>MAX(AF$24:AF273)+1</f>
        <v>244</v>
      </c>
      <c r="AG274" s="62" t="s">
        <v>151</v>
      </c>
      <c r="AH274" s="62" t="str">
        <f t="shared" si="33"/>
        <v>244.</v>
      </c>
      <c r="AJ274" s="62"/>
      <c r="AM274" s="103"/>
    </row>
    <row r="275" spans="1:39" ht="22.5" customHeight="1" x14ac:dyDescent="0.25">
      <c r="A275" s="84" t="str">
        <f t="shared" si="43"/>
        <v>245.</v>
      </c>
      <c r="B275" s="84">
        <v>540</v>
      </c>
      <c r="C275" s="155" t="s">
        <v>229</v>
      </c>
      <c r="D275" s="9">
        <v>4152.3</v>
      </c>
      <c r="E275" s="9">
        <v>2391</v>
      </c>
      <c r="F275" s="9">
        <v>2391</v>
      </c>
      <c r="G275" s="26">
        <v>134</v>
      </c>
      <c r="H275" s="9">
        <f t="shared" si="44"/>
        <v>2340123.66</v>
      </c>
      <c r="I275" s="9"/>
      <c r="J275" s="9"/>
      <c r="K275" s="9"/>
      <c r="L275" s="9">
        <f t="shared" si="45"/>
        <v>2340123.66</v>
      </c>
      <c r="M275" s="9"/>
      <c r="N275" s="26"/>
      <c r="O275" s="9"/>
      <c r="P275" s="9">
        <v>1267</v>
      </c>
      <c r="Q275" s="9">
        <f t="shared" ref="Q275:Q276" si="46">P275*1846.98</f>
        <v>2340123.66</v>
      </c>
      <c r="R275" s="9"/>
      <c r="S275" s="9"/>
      <c r="T275" s="9"/>
      <c r="U275" s="9"/>
      <c r="V275" s="9"/>
      <c r="W275" s="9"/>
      <c r="X275" s="9"/>
      <c r="Y275" s="9"/>
      <c r="Z275" s="9"/>
      <c r="AA275" s="66"/>
      <c r="AB275" s="21" t="s">
        <v>211</v>
      </c>
      <c r="AC275" s="190"/>
      <c r="AD275" s="190"/>
      <c r="AE275" s="190"/>
      <c r="AF275" s="62">
        <f>MAX(AF$24:AF274)+1</f>
        <v>245</v>
      </c>
      <c r="AG275" s="62" t="s">
        <v>151</v>
      </c>
      <c r="AH275" s="62" t="str">
        <f t="shared" si="33"/>
        <v>245.</v>
      </c>
      <c r="AJ275" s="62"/>
      <c r="AM275" s="103"/>
    </row>
    <row r="276" spans="1:39" ht="22.5" customHeight="1" x14ac:dyDescent="0.25">
      <c r="A276" s="84" t="str">
        <f t="shared" si="43"/>
        <v>246.</v>
      </c>
      <c r="B276" s="84">
        <v>313</v>
      </c>
      <c r="C276" s="161" t="s">
        <v>214</v>
      </c>
      <c r="D276" s="9">
        <v>4399.8</v>
      </c>
      <c r="E276" s="9">
        <v>2658.6</v>
      </c>
      <c r="F276" s="9">
        <v>2512.6</v>
      </c>
      <c r="G276" s="26">
        <v>146</v>
      </c>
      <c r="H276" s="9">
        <f t="shared" si="44"/>
        <v>1477584</v>
      </c>
      <c r="I276" s="9"/>
      <c r="J276" s="9"/>
      <c r="K276" s="9"/>
      <c r="L276" s="9">
        <f t="shared" si="45"/>
        <v>1477584</v>
      </c>
      <c r="M276" s="9"/>
      <c r="N276" s="26"/>
      <c r="O276" s="9"/>
      <c r="P276" s="9">
        <v>800</v>
      </c>
      <c r="Q276" s="9">
        <f t="shared" si="46"/>
        <v>1477584</v>
      </c>
      <c r="R276" s="9"/>
      <c r="S276" s="9"/>
      <c r="T276" s="9"/>
      <c r="U276" s="9"/>
      <c r="V276" s="9"/>
      <c r="W276" s="9"/>
      <c r="X276" s="9"/>
      <c r="Y276" s="9"/>
      <c r="Z276" s="9"/>
      <c r="AA276" s="66"/>
      <c r="AB276" s="21" t="s">
        <v>211</v>
      </c>
      <c r="AC276" s="190"/>
      <c r="AD276" s="190"/>
      <c r="AE276" s="190"/>
      <c r="AF276" s="62">
        <f>MAX(AF$24:AF275)+1</f>
        <v>246</v>
      </c>
      <c r="AG276" s="62" t="s">
        <v>151</v>
      </c>
      <c r="AH276" s="62" t="str">
        <f t="shared" si="33"/>
        <v>246.</v>
      </c>
      <c r="AJ276" s="62"/>
      <c r="AM276" s="103"/>
    </row>
    <row r="277" spans="1:39" ht="22.5" customHeight="1" x14ac:dyDescent="0.25">
      <c r="A277" s="84" t="str">
        <f t="shared" si="43"/>
        <v>247.</v>
      </c>
      <c r="B277" s="84">
        <v>861</v>
      </c>
      <c r="C277" s="155" t="s">
        <v>64</v>
      </c>
      <c r="D277" s="14">
        <v>5721</v>
      </c>
      <c r="E277" s="9">
        <v>5394.2</v>
      </c>
      <c r="F277" s="14">
        <v>5061.1000000000004</v>
      </c>
      <c r="G277" s="28">
        <v>148</v>
      </c>
      <c r="H277" s="9">
        <f t="shared" si="44"/>
        <v>768152.34</v>
      </c>
      <c r="I277" s="9"/>
      <c r="J277" s="9"/>
      <c r="K277" s="9"/>
      <c r="L277" s="9">
        <f t="shared" si="45"/>
        <v>768152.34</v>
      </c>
      <c r="M277" s="9"/>
      <c r="N277" s="26"/>
      <c r="O277" s="9"/>
      <c r="P277" s="9"/>
      <c r="Q277" s="9"/>
      <c r="R277" s="9"/>
      <c r="S277" s="9"/>
      <c r="T277" s="9">
        <v>657.3</v>
      </c>
      <c r="U277" s="9">
        <v>768152.34</v>
      </c>
      <c r="V277" s="9"/>
      <c r="W277" s="9"/>
      <c r="X277" s="9"/>
      <c r="Y277" s="9"/>
      <c r="Z277" s="9"/>
      <c r="AA277" s="66"/>
      <c r="AB277" s="21" t="s">
        <v>211</v>
      </c>
      <c r="AC277" s="190"/>
      <c r="AD277" s="190"/>
      <c r="AE277" s="190"/>
      <c r="AF277" s="62">
        <f>MAX(AF$24:AF276)+1</f>
        <v>247</v>
      </c>
      <c r="AG277" s="62" t="s">
        <v>151</v>
      </c>
      <c r="AH277" s="62" t="str">
        <f t="shared" si="33"/>
        <v>247.</v>
      </c>
      <c r="AJ277" s="62"/>
      <c r="AM277" s="103"/>
    </row>
    <row r="278" spans="1:39" ht="22.5" customHeight="1" x14ac:dyDescent="0.25">
      <c r="A278" s="84" t="str">
        <f>AH278</f>
        <v>248.</v>
      </c>
      <c r="B278" s="84">
        <v>753</v>
      </c>
      <c r="C278" s="155" t="s">
        <v>1602</v>
      </c>
      <c r="D278" s="14">
        <v>4504.6000000000004</v>
      </c>
      <c r="E278" s="9">
        <v>3036.99</v>
      </c>
      <c r="F278" s="14">
        <v>2708.61</v>
      </c>
      <c r="G278" s="28">
        <v>102</v>
      </c>
      <c r="H278" s="9">
        <f>M278+O278+Q278+S278+U278+W278+Z278+AA278</f>
        <v>1640565</v>
      </c>
      <c r="I278" s="9"/>
      <c r="J278" s="9"/>
      <c r="K278" s="9"/>
      <c r="L278" s="9">
        <f>H278</f>
        <v>1640565</v>
      </c>
      <c r="M278" s="9">
        <f>525100+1115465</f>
        <v>1640565</v>
      </c>
      <c r="N278" s="26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66"/>
      <c r="AB278" s="21" t="s">
        <v>211</v>
      </c>
      <c r="AC278" s="190"/>
      <c r="AD278" s="190"/>
      <c r="AE278" s="190"/>
      <c r="AF278" s="62">
        <f>MAX(AF$24:AF277)+1</f>
        <v>248</v>
      </c>
      <c r="AG278" s="62" t="s">
        <v>151</v>
      </c>
      <c r="AH278" s="62" t="str">
        <f t="shared" si="33"/>
        <v>248.</v>
      </c>
      <c r="AJ278" s="62"/>
      <c r="AM278" s="103"/>
    </row>
    <row r="279" spans="1:39" ht="22.5" customHeight="1" x14ac:dyDescent="0.25">
      <c r="A279" s="84" t="str">
        <f t="shared" si="43"/>
        <v>249.</v>
      </c>
      <c r="B279" s="84">
        <v>664</v>
      </c>
      <c r="C279" s="162" t="s">
        <v>1722</v>
      </c>
      <c r="D279" s="11">
        <v>6128.1</v>
      </c>
      <c r="E279" s="9">
        <v>6044.1</v>
      </c>
      <c r="F279" s="17">
        <v>6044.1</v>
      </c>
      <c r="G279" s="27">
        <v>165</v>
      </c>
      <c r="H279" s="9">
        <f t="shared" ref="H279" si="47">M279+O279+Q279+S279+U279+W279+Z279+AA279</f>
        <v>1189358.7</v>
      </c>
      <c r="I279" s="99"/>
      <c r="J279" s="99"/>
      <c r="K279" s="99"/>
      <c r="L279" s="9">
        <f>H279</f>
        <v>1189358.7</v>
      </c>
      <c r="M279" s="99"/>
      <c r="N279" s="100"/>
      <c r="O279" s="99"/>
      <c r="P279" s="99"/>
      <c r="Q279" s="99"/>
      <c r="R279" s="99"/>
      <c r="S279" s="99"/>
      <c r="T279" s="99">
        <v>2428.5</v>
      </c>
      <c r="U279" s="99">
        <v>1189358.7</v>
      </c>
      <c r="V279" s="99"/>
      <c r="W279" s="99"/>
      <c r="X279" s="99"/>
      <c r="Y279" s="99"/>
      <c r="Z279" s="99"/>
      <c r="AA279" s="211"/>
      <c r="AB279" s="20" t="s">
        <v>211</v>
      </c>
      <c r="AC279" s="189"/>
      <c r="AD279" s="189"/>
      <c r="AE279" s="189"/>
      <c r="AF279" s="62">
        <f>MAX(AF$24:AF278)+1</f>
        <v>249</v>
      </c>
      <c r="AG279" s="62" t="s">
        <v>151</v>
      </c>
      <c r="AH279" s="62" t="str">
        <f t="shared" si="33"/>
        <v>249.</v>
      </c>
      <c r="AJ279" s="62"/>
      <c r="AM279" s="103"/>
    </row>
    <row r="280" spans="1:39" ht="22.5" customHeight="1" x14ac:dyDescent="0.25">
      <c r="A280" s="84"/>
      <c r="B280" s="84"/>
      <c r="C280" s="154" t="s">
        <v>71</v>
      </c>
      <c r="D280" s="6">
        <f>D281+D299+D339</f>
        <v>191493.93</v>
      </c>
      <c r="E280" s="6">
        <f>E281+E299+E339</f>
        <v>157496.19</v>
      </c>
      <c r="F280" s="6">
        <f>F281+F299+F339</f>
        <v>156175.08000000002</v>
      </c>
      <c r="G280" s="25">
        <f>G281+G299+G339</f>
        <v>6126</v>
      </c>
      <c r="H280" s="6">
        <f>H281+H299+H339</f>
        <v>122502990.88960001</v>
      </c>
      <c r="I280" s="6"/>
      <c r="J280" s="6"/>
      <c r="K280" s="6"/>
      <c r="L280" s="6">
        <f>L281+L299+L339</f>
        <v>122502990.88960001</v>
      </c>
      <c r="M280" s="6">
        <f t="shared" ref="M280:AA280" si="48">M281+M299+M339</f>
        <v>93937027.719999999</v>
      </c>
      <c r="N280" s="6"/>
      <c r="O280" s="6"/>
      <c r="P280" s="6">
        <f t="shared" si="48"/>
        <v>8738.67</v>
      </c>
      <c r="Q280" s="6">
        <f t="shared" si="48"/>
        <v>23163519.728</v>
      </c>
      <c r="R280" s="6">
        <f t="shared" si="48"/>
        <v>856.4</v>
      </c>
      <c r="S280" s="6">
        <f t="shared" si="48"/>
        <v>730166.64</v>
      </c>
      <c r="T280" s="6">
        <f t="shared" si="48"/>
        <v>2418.15</v>
      </c>
      <c r="U280" s="6">
        <f t="shared" si="48"/>
        <v>2767875.4820000003</v>
      </c>
      <c r="V280" s="6">
        <f t="shared" si="48"/>
        <v>494.28</v>
      </c>
      <c r="W280" s="6">
        <f t="shared" si="48"/>
        <v>642976.09959999996</v>
      </c>
      <c r="X280" s="6"/>
      <c r="Y280" s="6"/>
      <c r="Z280" s="6">
        <f t="shared" si="48"/>
        <v>258900.3</v>
      </c>
      <c r="AA280" s="208">
        <f t="shared" si="48"/>
        <v>1002524.9200000002</v>
      </c>
      <c r="AB280" s="20"/>
      <c r="AC280" s="189"/>
      <c r="AD280" s="189"/>
      <c r="AE280" s="189"/>
      <c r="AH280" s="62" t="str">
        <f t="shared" si="33"/>
        <v/>
      </c>
      <c r="AI280" s="71"/>
      <c r="AJ280" s="62"/>
      <c r="AM280" s="103"/>
    </row>
    <row r="281" spans="1:39" ht="22.5" customHeight="1" x14ac:dyDescent="0.25">
      <c r="A281" s="84"/>
      <c r="B281" s="84"/>
      <c r="C281" s="154" t="s">
        <v>202</v>
      </c>
      <c r="D281" s="6">
        <f>SUM(D282:D298)</f>
        <v>28822.109999999997</v>
      </c>
      <c r="E281" s="6">
        <f>SUM(E282:E298)</f>
        <v>22276.46</v>
      </c>
      <c r="F281" s="6">
        <f>SUM(F282:F298)</f>
        <v>22276.559999999998</v>
      </c>
      <c r="G281" s="108">
        <f>SUM(G282:G298)</f>
        <v>777</v>
      </c>
      <c r="H281" s="6">
        <f>SUM(H282:H298)</f>
        <v>14435769.339999998</v>
      </c>
      <c r="I281" s="6"/>
      <c r="J281" s="6"/>
      <c r="K281" s="6"/>
      <c r="L281" s="6">
        <f>SUM(L282:L298)</f>
        <v>14435769.339999998</v>
      </c>
      <c r="M281" s="6">
        <f>SUM(M282:M298)</f>
        <v>7410284.4699999997</v>
      </c>
      <c r="N281" s="6"/>
      <c r="O281" s="6"/>
      <c r="P281" s="6">
        <f>SUM(P282:P298)</f>
        <v>2499.1999999999998</v>
      </c>
      <c r="Q281" s="6">
        <f>SUM(Q282:Q298)</f>
        <v>5691066.1600000001</v>
      </c>
      <c r="R281" s="6"/>
      <c r="S281" s="6"/>
      <c r="T281" s="6">
        <f t="shared" ref="T281:W281" si="49">SUM(T282:T298)</f>
        <v>869</v>
      </c>
      <c r="U281" s="6">
        <f t="shared" si="49"/>
        <v>1018977.68</v>
      </c>
      <c r="V281" s="6">
        <f t="shared" si="49"/>
        <v>64.5</v>
      </c>
      <c r="W281" s="6">
        <f t="shared" si="49"/>
        <v>118292.08</v>
      </c>
      <c r="X281" s="6"/>
      <c r="Y281" s="6"/>
      <c r="Z281" s="6"/>
      <c r="AA281" s="208">
        <f>SUM(AA282:AA298)</f>
        <v>197148.95</v>
      </c>
      <c r="AB281" s="20"/>
      <c r="AC281" s="189"/>
      <c r="AD281" s="189"/>
      <c r="AE281" s="189"/>
      <c r="AH281" s="62" t="str">
        <f t="shared" ref="AH281:AH344" si="50">CONCATENATE(AF281,AG281)</f>
        <v/>
      </c>
      <c r="AI281" s="71"/>
      <c r="AJ281" s="62"/>
      <c r="AM281" s="103"/>
    </row>
    <row r="282" spans="1:39" ht="22.5" customHeight="1" x14ac:dyDescent="0.25">
      <c r="A282" s="84" t="str">
        <f t="shared" ref="A282:A298" si="51">AH282</f>
        <v>250.</v>
      </c>
      <c r="B282" s="84">
        <v>923</v>
      </c>
      <c r="C282" s="163" t="s">
        <v>428</v>
      </c>
      <c r="D282" s="11">
        <v>959.33</v>
      </c>
      <c r="E282" s="9">
        <v>869.96</v>
      </c>
      <c r="F282" s="9">
        <v>869.96</v>
      </c>
      <c r="G282" s="27">
        <v>47</v>
      </c>
      <c r="H282" s="76">
        <f t="shared" ref="H282:H297" si="52">M282+O282+Q282+S282+U282+W282+Z282+AA282</f>
        <v>1083544.23</v>
      </c>
      <c r="I282" s="76"/>
      <c r="J282" s="76"/>
      <c r="K282" s="76"/>
      <c r="L282" s="9">
        <f t="shared" ref="L282:L297" si="53">H282</f>
        <v>1083544.23</v>
      </c>
      <c r="M282" s="76"/>
      <c r="N282" s="91"/>
      <c r="O282" s="76"/>
      <c r="P282" s="76">
        <v>672</v>
      </c>
      <c r="Q282" s="76">
        <v>1083544.23</v>
      </c>
      <c r="R282" s="76"/>
      <c r="S282" s="76"/>
      <c r="T282" s="76"/>
      <c r="U282" s="76"/>
      <c r="V282" s="76"/>
      <c r="W282" s="76"/>
      <c r="X282" s="76"/>
      <c r="Y282" s="76"/>
      <c r="Z282" s="76"/>
      <c r="AA282" s="212"/>
      <c r="AB282" s="186" t="s">
        <v>211</v>
      </c>
      <c r="AC282" s="189"/>
      <c r="AD282" s="189"/>
      <c r="AE282" s="189"/>
      <c r="AF282" s="62">
        <f>MAX(AF$24:AF281)+1</f>
        <v>250</v>
      </c>
      <c r="AG282" s="62" t="s">
        <v>151</v>
      </c>
      <c r="AH282" s="62" t="str">
        <f t="shared" si="50"/>
        <v>250.</v>
      </c>
      <c r="AJ282" s="78"/>
      <c r="AM282" s="103"/>
    </row>
    <row r="283" spans="1:39" ht="22.5" customHeight="1" x14ac:dyDescent="0.25">
      <c r="A283" s="84" t="str">
        <f t="shared" si="51"/>
        <v>251.</v>
      </c>
      <c r="B283" s="84">
        <v>1034</v>
      </c>
      <c r="C283" s="164" t="s">
        <v>406</v>
      </c>
      <c r="D283" s="11">
        <v>741.3</v>
      </c>
      <c r="E283" s="9">
        <v>733.6</v>
      </c>
      <c r="F283" s="11">
        <v>733.6</v>
      </c>
      <c r="G283" s="27">
        <v>38</v>
      </c>
      <c r="H283" s="76">
        <f t="shared" si="52"/>
        <v>171812.72</v>
      </c>
      <c r="I283" s="76"/>
      <c r="J283" s="76"/>
      <c r="K283" s="76"/>
      <c r="L283" s="9">
        <f t="shared" si="53"/>
        <v>171812.72</v>
      </c>
      <c r="M283" s="76">
        <v>171812.72</v>
      </c>
      <c r="N283" s="91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212"/>
      <c r="AB283" s="186" t="s">
        <v>211</v>
      </c>
      <c r="AC283" s="189"/>
      <c r="AD283" s="189"/>
      <c r="AE283" s="189"/>
      <c r="AF283" s="62">
        <f>MAX(AF$24:AF282)+1</f>
        <v>251</v>
      </c>
      <c r="AG283" s="62" t="s">
        <v>151</v>
      </c>
      <c r="AH283" s="62" t="str">
        <f t="shared" si="50"/>
        <v>251.</v>
      </c>
      <c r="AM283" s="103"/>
    </row>
    <row r="284" spans="1:39" ht="22.5" customHeight="1" x14ac:dyDescent="0.25">
      <c r="A284" s="84" t="str">
        <f t="shared" si="51"/>
        <v>252.</v>
      </c>
      <c r="B284" s="84">
        <v>917</v>
      </c>
      <c r="C284" s="157" t="s">
        <v>1533</v>
      </c>
      <c r="D284" s="11">
        <v>856.29</v>
      </c>
      <c r="E284" s="9">
        <v>495.5</v>
      </c>
      <c r="F284" s="11">
        <v>495.5</v>
      </c>
      <c r="G284" s="26">
        <v>39</v>
      </c>
      <c r="H284" s="9">
        <f t="shared" si="52"/>
        <v>1307545.97</v>
      </c>
      <c r="I284" s="9"/>
      <c r="J284" s="9"/>
      <c r="K284" s="9"/>
      <c r="L284" s="9">
        <f t="shared" si="53"/>
        <v>1307545.97</v>
      </c>
      <c r="M284" s="9"/>
      <c r="N284" s="26"/>
      <c r="O284" s="9"/>
      <c r="P284" s="9">
        <v>733</v>
      </c>
      <c r="Q284" s="9">
        <v>1307545.97</v>
      </c>
      <c r="R284" s="9"/>
      <c r="S284" s="9"/>
      <c r="T284" s="9"/>
      <c r="U284" s="9"/>
      <c r="V284" s="9"/>
      <c r="W284" s="9"/>
      <c r="X284" s="9"/>
      <c r="Y284" s="9"/>
      <c r="Z284" s="9"/>
      <c r="AA284" s="66"/>
      <c r="AB284" s="20" t="s">
        <v>211</v>
      </c>
      <c r="AC284" s="189"/>
      <c r="AD284" s="189"/>
      <c r="AE284" s="189"/>
      <c r="AF284" s="62">
        <f>MAX(AF$24:AF283)+1</f>
        <v>252</v>
      </c>
      <c r="AG284" s="62" t="s">
        <v>151</v>
      </c>
      <c r="AH284" s="62" t="str">
        <f t="shared" si="50"/>
        <v>252.</v>
      </c>
      <c r="AJ284" s="78"/>
      <c r="AM284" s="103"/>
    </row>
    <row r="285" spans="1:39" ht="22.5" customHeight="1" x14ac:dyDescent="0.25">
      <c r="A285" s="84" t="str">
        <f t="shared" si="51"/>
        <v>253.</v>
      </c>
      <c r="B285" s="84">
        <v>982</v>
      </c>
      <c r="C285" s="157" t="s">
        <v>391</v>
      </c>
      <c r="D285" s="11">
        <v>797.8</v>
      </c>
      <c r="E285" s="9">
        <v>726.3</v>
      </c>
      <c r="F285" s="11">
        <v>726.3</v>
      </c>
      <c r="G285" s="26">
        <v>38</v>
      </c>
      <c r="H285" s="9">
        <f t="shared" si="52"/>
        <v>491948.06</v>
      </c>
      <c r="I285" s="9"/>
      <c r="J285" s="9"/>
      <c r="K285" s="9"/>
      <c r="L285" s="9">
        <f t="shared" si="53"/>
        <v>491948.06</v>
      </c>
      <c r="M285" s="9">
        <f>191346.44+300601.62</f>
        <v>491948.06</v>
      </c>
      <c r="N285" s="26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66"/>
      <c r="AB285" s="20" t="s">
        <v>211</v>
      </c>
      <c r="AC285" s="189"/>
      <c r="AD285" s="189"/>
      <c r="AE285" s="189"/>
      <c r="AF285" s="62">
        <f>MAX(AF$24:AF284)+1</f>
        <v>253</v>
      </c>
      <c r="AG285" s="62" t="s">
        <v>151</v>
      </c>
      <c r="AH285" s="62" t="str">
        <f t="shared" si="50"/>
        <v>253.</v>
      </c>
      <c r="AJ285" s="78"/>
      <c r="AM285" s="103"/>
    </row>
    <row r="286" spans="1:39" ht="22.5" customHeight="1" x14ac:dyDescent="0.25">
      <c r="A286" s="84" t="str">
        <f t="shared" si="51"/>
        <v>254.</v>
      </c>
      <c r="B286" s="84">
        <v>954</v>
      </c>
      <c r="C286" s="157" t="s">
        <v>364</v>
      </c>
      <c r="D286" s="9">
        <v>12272.4</v>
      </c>
      <c r="E286" s="9">
        <v>8004</v>
      </c>
      <c r="F286" s="9">
        <v>8004</v>
      </c>
      <c r="G286" s="26">
        <v>186</v>
      </c>
      <c r="H286" s="9">
        <f t="shared" si="52"/>
        <v>1239575.1200000001</v>
      </c>
      <c r="I286" s="9"/>
      <c r="J286" s="9"/>
      <c r="K286" s="9"/>
      <c r="L286" s="9">
        <f t="shared" si="53"/>
        <v>1239575.1200000001</v>
      </c>
      <c r="M286" s="9">
        <v>1239575.1200000001</v>
      </c>
      <c r="N286" s="26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66"/>
      <c r="AB286" s="20" t="s">
        <v>211</v>
      </c>
      <c r="AC286" s="189"/>
      <c r="AD286" s="189"/>
      <c r="AE286" s="189"/>
      <c r="AF286" s="62">
        <f>MAX(AF$24:AF285)+1</f>
        <v>254</v>
      </c>
      <c r="AG286" s="62" t="s">
        <v>151</v>
      </c>
      <c r="AH286" s="62" t="str">
        <f t="shared" si="50"/>
        <v>254.</v>
      </c>
      <c r="AJ286" s="78"/>
      <c r="AM286" s="103"/>
    </row>
    <row r="287" spans="1:39" ht="22.5" customHeight="1" x14ac:dyDescent="0.25">
      <c r="A287" s="84" t="str">
        <f t="shared" si="51"/>
        <v>255.</v>
      </c>
      <c r="B287" s="84">
        <v>970</v>
      </c>
      <c r="C287" s="163" t="s">
        <v>398</v>
      </c>
      <c r="D287" s="11">
        <v>248.4</v>
      </c>
      <c r="E287" s="9">
        <v>172.3</v>
      </c>
      <c r="F287" s="11">
        <v>172.3</v>
      </c>
      <c r="G287" s="27">
        <v>21</v>
      </c>
      <c r="H287" s="9">
        <f t="shared" si="52"/>
        <v>724616.46</v>
      </c>
      <c r="I287" s="76"/>
      <c r="J287" s="76"/>
      <c r="K287" s="76"/>
      <c r="L287" s="9">
        <f t="shared" si="53"/>
        <v>724616.46</v>
      </c>
      <c r="M287" s="76">
        <v>155159.56</v>
      </c>
      <c r="N287" s="91"/>
      <c r="O287" s="76"/>
      <c r="P287" s="76"/>
      <c r="Q287" s="76"/>
      <c r="R287" s="76"/>
      <c r="S287" s="76"/>
      <c r="T287" s="76">
        <v>484</v>
      </c>
      <c r="U287" s="76">
        <v>569456.9</v>
      </c>
      <c r="V287" s="76"/>
      <c r="W287" s="76"/>
      <c r="X287" s="76"/>
      <c r="Y287" s="76"/>
      <c r="Z287" s="9"/>
      <c r="AA287" s="212"/>
      <c r="AB287" s="20" t="s">
        <v>211</v>
      </c>
      <c r="AC287" s="189"/>
      <c r="AD287" s="189"/>
      <c r="AE287" s="189"/>
      <c r="AF287" s="62">
        <f>MAX(AF$24:AF286)+1</f>
        <v>255</v>
      </c>
      <c r="AG287" s="62" t="s">
        <v>151</v>
      </c>
      <c r="AH287" s="62" t="str">
        <f t="shared" si="50"/>
        <v>255.</v>
      </c>
      <c r="AJ287" s="78"/>
      <c r="AM287" s="103"/>
    </row>
    <row r="288" spans="1:39" ht="22.5" customHeight="1" x14ac:dyDescent="0.25">
      <c r="A288" s="84" t="str">
        <f t="shared" si="51"/>
        <v>256.</v>
      </c>
      <c r="B288" s="84">
        <v>5537</v>
      </c>
      <c r="C288" s="163" t="s">
        <v>432</v>
      </c>
      <c r="D288" s="11">
        <v>296.10000000000002</v>
      </c>
      <c r="E288" s="9">
        <v>200.4</v>
      </c>
      <c r="F288" s="11">
        <v>200.4</v>
      </c>
      <c r="G288" s="27">
        <v>9</v>
      </c>
      <c r="H288" s="76">
        <f t="shared" si="52"/>
        <v>567812.86</v>
      </c>
      <c r="I288" s="76"/>
      <c r="J288" s="76"/>
      <c r="K288" s="76"/>
      <c r="L288" s="9">
        <f t="shared" si="53"/>
        <v>567812.86</v>
      </c>
      <c r="M288" s="76"/>
      <c r="N288" s="91"/>
      <c r="O288" s="76"/>
      <c r="P288" s="76"/>
      <c r="Q288" s="76"/>
      <c r="R288" s="76"/>
      <c r="S288" s="76"/>
      <c r="T288" s="76">
        <v>385</v>
      </c>
      <c r="U288" s="76">
        <v>449520.78</v>
      </c>
      <c r="V288" s="76">
        <v>64.5</v>
      </c>
      <c r="W288" s="76">
        <v>118292.08</v>
      </c>
      <c r="X288" s="76"/>
      <c r="Y288" s="76"/>
      <c r="Z288" s="76"/>
      <c r="AA288" s="212"/>
      <c r="AB288" s="186" t="s">
        <v>211</v>
      </c>
      <c r="AC288" s="189"/>
      <c r="AD288" s="189"/>
      <c r="AE288" s="189"/>
      <c r="AF288" s="62">
        <f>MAX(AF$24:AF287)+1</f>
        <v>256</v>
      </c>
      <c r="AG288" s="62" t="s">
        <v>151</v>
      </c>
      <c r="AH288" s="62" t="str">
        <f t="shared" si="50"/>
        <v>256.</v>
      </c>
      <c r="AM288" s="103"/>
    </row>
    <row r="289" spans="1:39" ht="22.5" customHeight="1" x14ac:dyDescent="0.25">
      <c r="A289" s="84" t="str">
        <f t="shared" si="51"/>
        <v>257.</v>
      </c>
      <c r="B289" s="84">
        <v>1017</v>
      </c>
      <c r="C289" s="163" t="s">
        <v>404</v>
      </c>
      <c r="D289" s="11">
        <v>913.09</v>
      </c>
      <c r="E289" s="9">
        <v>859.5</v>
      </c>
      <c r="F289" s="11">
        <v>859.5</v>
      </c>
      <c r="G289" s="27">
        <v>36</v>
      </c>
      <c r="H289" s="76">
        <f t="shared" si="52"/>
        <v>434783</v>
      </c>
      <c r="I289" s="76"/>
      <c r="J289" s="76"/>
      <c r="K289" s="76"/>
      <c r="L289" s="9">
        <f t="shared" si="53"/>
        <v>434783</v>
      </c>
      <c r="M289" s="76">
        <v>434783</v>
      </c>
      <c r="N289" s="91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212"/>
      <c r="AB289" s="186" t="s">
        <v>211</v>
      </c>
      <c r="AC289" s="189"/>
      <c r="AD289" s="189"/>
      <c r="AE289" s="189"/>
      <c r="AF289" s="62">
        <f>MAX(AF$24:AF288)+1</f>
        <v>257</v>
      </c>
      <c r="AG289" s="62" t="s">
        <v>151</v>
      </c>
      <c r="AH289" s="62" t="str">
        <f t="shared" si="50"/>
        <v>257.</v>
      </c>
      <c r="AM289" s="103"/>
    </row>
    <row r="290" spans="1:39" ht="22.5" customHeight="1" x14ac:dyDescent="0.25">
      <c r="A290" s="84" t="str">
        <f t="shared" si="51"/>
        <v>258.</v>
      </c>
      <c r="B290" s="84">
        <v>1028</v>
      </c>
      <c r="C290" s="157" t="s">
        <v>75</v>
      </c>
      <c r="D290" s="9">
        <v>1936.8</v>
      </c>
      <c r="E290" s="9">
        <v>1787.7</v>
      </c>
      <c r="F290" s="9">
        <v>1787.8</v>
      </c>
      <c r="G290" s="26">
        <v>64</v>
      </c>
      <c r="H290" s="9">
        <f t="shared" si="52"/>
        <v>245922.55</v>
      </c>
      <c r="I290" s="9"/>
      <c r="J290" s="9"/>
      <c r="K290" s="9"/>
      <c r="L290" s="9">
        <f t="shared" si="53"/>
        <v>245922.55</v>
      </c>
      <c r="M290" s="9">
        <v>245922.55</v>
      </c>
      <c r="N290" s="26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66"/>
      <c r="AB290" s="20" t="s">
        <v>211</v>
      </c>
      <c r="AC290" s="189"/>
      <c r="AD290" s="189"/>
      <c r="AE290" s="189"/>
      <c r="AF290" s="62">
        <f>MAX(AF$24:AF289)+1</f>
        <v>258</v>
      </c>
      <c r="AG290" s="62" t="s">
        <v>151</v>
      </c>
      <c r="AH290" s="62" t="str">
        <f t="shared" si="50"/>
        <v>258.</v>
      </c>
      <c r="AJ290" s="78"/>
      <c r="AM290" s="103"/>
    </row>
    <row r="291" spans="1:39" ht="22.5" customHeight="1" x14ac:dyDescent="0.25">
      <c r="A291" s="84" t="str">
        <f t="shared" si="51"/>
        <v>259.</v>
      </c>
      <c r="B291" s="84">
        <v>1032</v>
      </c>
      <c r="C291" s="157" t="s">
        <v>78</v>
      </c>
      <c r="D291" s="11">
        <v>774.4</v>
      </c>
      <c r="E291" s="9">
        <v>714.2</v>
      </c>
      <c r="F291" s="9">
        <v>714.2</v>
      </c>
      <c r="G291" s="26">
        <v>32</v>
      </c>
      <c r="H291" s="9">
        <f t="shared" si="52"/>
        <v>1079432.55</v>
      </c>
      <c r="I291" s="9"/>
      <c r="J291" s="9"/>
      <c r="K291" s="9"/>
      <c r="L291" s="9">
        <f t="shared" si="53"/>
        <v>1079432.55</v>
      </c>
      <c r="M291" s="9">
        <f>701915.04+308171.84</f>
        <v>1010086.8800000001</v>
      </c>
      <c r="N291" s="26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76"/>
      <c r="AA291" s="66">
        <v>69345.67</v>
      </c>
      <c r="AB291" s="20" t="s">
        <v>211</v>
      </c>
      <c r="AC291" s="189"/>
      <c r="AD291" s="189" t="s">
        <v>1754</v>
      </c>
      <c r="AE291" s="189"/>
      <c r="AF291" s="62">
        <f>MAX(AF$24:AF290)+1</f>
        <v>259</v>
      </c>
      <c r="AG291" s="62" t="s">
        <v>151</v>
      </c>
      <c r="AH291" s="62" t="str">
        <f t="shared" si="50"/>
        <v>259.</v>
      </c>
      <c r="AJ291" s="78"/>
      <c r="AM291" s="103"/>
    </row>
    <row r="292" spans="1:39" ht="22.5" customHeight="1" x14ac:dyDescent="0.25">
      <c r="A292" s="84" t="str">
        <f t="shared" si="51"/>
        <v>260.</v>
      </c>
      <c r="B292" s="84">
        <v>1044</v>
      </c>
      <c r="C292" s="163" t="s">
        <v>409</v>
      </c>
      <c r="D292" s="11">
        <v>1327.6</v>
      </c>
      <c r="E292" s="9">
        <v>1186.9000000000001</v>
      </c>
      <c r="F292" s="11">
        <v>1186.9000000000001</v>
      </c>
      <c r="G292" s="27">
        <v>40</v>
      </c>
      <c r="H292" s="76">
        <f t="shared" si="52"/>
        <v>240175.5</v>
      </c>
      <c r="I292" s="76"/>
      <c r="J292" s="76"/>
      <c r="K292" s="76"/>
      <c r="L292" s="9">
        <f t="shared" si="53"/>
        <v>240175.5</v>
      </c>
      <c r="M292" s="76">
        <v>240175.5</v>
      </c>
      <c r="N292" s="91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212"/>
      <c r="AB292" s="20" t="s">
        <v>211</v>
      </c>
      <c r="AC292" s="189"/>
      <c r="AD292" s="189"/>
      <c r="AE292" s="189"/>
      <c r="AF292" s="62">
        <f>MAX(AF$24:AF291)+1</f>
        <v>260</v>
      </c>
      <c r="AG292" s="62" t="s">
        <v>151</v>
      </c>
      <c r="AH292" s="62" t="str">
        <f t="shared" si="50"/>
        <v>260.</v>
      </c>
      <c r="AJ292" s="78"/>
      <c r="AM292" s="103"/>
    </row>
    <row r="293" spans="1:39" ht="22.5" customHeight="1" x14ac:dyDescent="0.25">
      <c r="A293" s="84" t="str">
        <f t="shared" si="51"/>
        <v>261.</v>
      </c>
      <c r="B293" s="84">
        <v>1046</v>
      </c>
      <c r="C293" s="157" t="s">
        <v>373</v>
      </c>
      <c r="D293" s="11">
        <v>556.9</v>
      </c>
      <c r="E293" s="9">
        <v>506.8</v>
      </c>
      <c r="F293" s="9">
        <v>506.8</v>
      </c>
      <c r="G293" s="26">
        <v>18</v>
      </c>
      <c r="H293" s="9">
        <f t="shared" si="52"/>
        <v>997071.19000000006</v>
      </c>
      <c r="I293" s="9"/>
      <c r="J293" s="9"/>
      <c r="K293" s="9"/>
      <c r="L293" s="9">
        <f t="shared" si="53"/>
        <v>997071.19000000006</v>
      </c>
      <c r="M293" s="9">
        <f>696292.8+255556.22</f>
        <v>951849.02</v>
      </c>
      <c r="N293" s="26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66">
        <v>45222.17</v>
      </c>
      <c r="AB293" s="20" t="s">
        <v>211</v>
      </c>
      <c r="AC293" s="189"/>
      <c r="AD293" s="189"/>
      <c r="AE293" s="189"/>
      <c r="AF293" s="62">
        <f>MAX(AF$24:AF292)+1</f>
        <v>261</v>
      </c>
      <c r="AG293" s="62" t="s">
        <v>151</v>
      </c>
      <c r="AH293" s="62" t="str">
        <f t="shared" si="50"/>
        <v>261.</v>
      </c>
      <c r="AJ293" s="78"/>
      <c r="AM293" s="103"/>
    </row>
    <row r="294" spans="1:39" ht="22.5" customHeight="1" x14ac:dyDescent="0.25">
      <c r="A294" s="84" t="str">
        <f t="shared" si="51"/>
        <v>262.</v>
      </c>
      <c r="B294" s="84">
        <v>1047</v>
      </c>
      <c r="C294" s="163" t="s">
        <v>410</v>
      </c>
      <c r="D294" s="9">
        <v>573.5</v>
      </c>
      <c r="E294" s="9">
        <v>518.5</v>
      </c>
      <c r="F294" s="9">
        <v>518.5</v>
      </c>
      <c r="G294" s="26">
        <v>17</v>
      </c>
      <c r="H294" s="76">
        <f t="shared" si="52"/>
        <v>1415881.87</v>
      </c>
      <c r="I294" s="76"/>
      <c r="J294" s="76"/>
      <c r="K294" s="76"/>
      <c r="L294" s="9">
        <f t="shared" si="53"/>
        <v>1415881.87</v>
      </c>
      <c r="M294" s="76"/>
      <c r="N294" s="91"/>
      <c r="O294" s="76"/>
      <c r="P294" s="76">
        <v>462.2</v>
      </c>
      <c r="Q294" s="76">
        <v>1415881.87</v>
      </c>
      <c r="R294" s="76"/>
      <c r="S294" s="76"/>
      <c r="T294" s="76"/>
      <c r="U294" s="76"/>
      <c r="V294" s="76"/>
      <c r="W294" s="76"/>
      <c r="X294" s="76"/>
      <c r="Y294" s="76"/>
      <c r="Z294" s="76"/>
      <c r="AA294" s="212"/>
      <c r="AB294" s="20" t="s">
        <v>211</v>
      </c>
      <c r="AC294" s="189"/>
      <c r="AD294" s="189"/>
      <c r="AE294" s="189"/>
      <c r="AF294" s="62">
        <f>MAX(AF$24:AF293)+1</f>
        <v>262</v>
      </c>
      <c r="AG294" s="62" t="s">
        <v>151</v>
      </c>
      <c r="AH294" s="62" t="str">
        <f t="shared" si="50"/>
        <v>262.</v>
      </c>
      <c r="AJ294" s="78"/>
      <c r="AM294" s="103"/>
    </row>
    <row r="295" spans="1:39" ht="22.5" customHeight="1" x14ac:dyDescent="0.25">
      <c r="A295" s="84" t="str">
        <f t="shared" si="51"/>
        <v>263.</v>
      </c>
      <c r="B295" s="84">
        <v>1050</v>
      </c>
      <c r="C295" s="157" t="s">
        <v>374</v>
      </c>
      <c r="D295" s="11">
        <v>1337.2</v>
      </c>
      <c r="E295" s="9">
        <v>1233.3</v>
      </c>
      <c r="F295" s="11">
        <v>1233.3</v>
      </c>
      <c r="G295" s="26">
        <v>52</v>
      </c>
      <c r="H295" s="9">
        <f t="shared" si="52"/>
        <v>248724.3</v>
      </c>
      <c r="I295" s="9"/>
      <c r="J295" s="9"/>
      <c r="K295" s="9"/>
      <c r="L295" s="9">
        <f t="shared" si="53"/>
        <v>248724.3</v>
      </c>
      <c r="M295" s="9">
        <v>248724.3</v>
      </c>
      <c r="N295" s="26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66"/>
      <c r="AB295" s="20" t="s">
        <v>211</v>
      </c>
      <c r="AC295" s="189"/>
      <c r="AD295" s="189"/>
      <c r="AE295" s="189"/>
      <c r="AF295" s="62">
        <f>MAX(AF$24:AF294)+1</f>
        <v>263</v>
      </c>
      <c r="AG295" s="62" t="s">
        <v>151</v>
      </c>
      <c r="AH295" s="62" t="str">
        <f t="shared" si="50"/>
        <v>263.</v>
      </c>
      <c r="AJ295" s="78"/>
      <c r="AM295" s="103"/>
    </row>
    <row r="296" spans="1:39" ht="22.5" customHeight="1" x14ac:dyDescent="0.25">
      <c r="A296" s="84" t="str">
        <f t="shared" si="51"/>
        <v>264.</v>
      </c>
      <c r="B296" s="84">
        <v>1060</v>
      </c>
      <c r="C296" s="163" t="s">
        <v>434</v>
      </c>
      <c r="D296" s="11">
        <v>1179.5999999999999</v>
      </c>
      <c r="E296" s="9">
        <v>1086.7</v>
      </c>
      <c r="F296" s="11">
        <v>1086.7</v>
      </c>
      <c r="G296" s="27">
        <v>39</v>
      </c>
      <c r="H296" s="76">
        <f t="shared" si="52"/>
        <v>822891.19000000006</v>
      </c>
      <c r="I296" s="76"/>
      <c r="J296" s="76"/>
      <c r="K296" s="76"/>
      <c r="L296" s="9">
        <f t="shared" si="53"/>
        <v>822891.19000000006</v>
      </c>
      <c r="M296" s="76">
        <f>208359.68+531950.4</f>
        <v>740310.08000000007</v>
      </c>
      <c r="N296" s="91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212">
        <v>82581.11</v>
      </c>
      <c r="AB296" s="186" t="s">
        <v>211</v>
      </c>
      <c r="AC296" s="189"/>
      <c r="AD296" s="189" t="s">
        <v>1755</v>
      </c>
      <c r="AE296" s="189"/>
      <c r="AF296" s="62">
        <f>MAX(AF$24:AF295)+1</f>
        <v>264</v>
      </c>
      <c r="AG296" s="62" t="s">
        <v>151</v>
      </c>
      <c r="AH296" s="62" t="str">
        <f t="shared" si="50"/>
        <v>264.</v>
      </c>
      <c r="AM296" s="103"/>
    </row>
    <row r="297" spans="1:39" ht="22.5" customHeight="1" x14ac:dyDescent="0.25">
      <c r="A297" s="84" t="str">
        <f t="shared" si="51"/>
        <v>265.</v>
      </c>
      <c r="B297" s="84">
        <v>1067</v>
      </c>
      <c r="C297" s="163" t="s">
        <v>412</v>
      </c>
      <c r="D297" s="11">
        <v>744.8</v>
      </c>
      <c r="E297" s="9">
        <v>485.3</v>
      </c>
      <c r="F297" s="11">
        <v>485.3</v>
      </c>
      <c r="G297" s="27">
        <v>30</v>
      </c>
      <c r="H297" s="76">
        <f t="shared" si="52"/>
        <v>1884094.09</v>
      </c>
      <c r="I297" s="76"/>
      <c r="J297" s="76"/>
      <c r="K297" s="76"/>
      <c r="L297" s="9">
        <f t="shared" si="53"/>
        <v>1884094.09</v>
      </c>
      <c r="M297" s="76"/>
      <c r="N297" s="91"/>
      <c r="O297" s="76"/>
      <c r="P297" s="76">
        <v>632</v>
      </c>
      <c r="Q297" s="76">
        <v>1884094.09</v>
      </c>
      <c r="R297" s="76"/>
      <c r="S297" s="76"/>
      <c r="T297" s="76"/>
      <c r="U297" s="76"/>
      <c r="V297" s="76"/>
      <c r="W297" s="76"/>
      <c r="X297" s="76"/>
      <c r="Y297" s="76"/>
      <c r="Z297" s="76"/>
      <c r="AA297" s="212"/>
      <c r="AB297" s="20" t="s">
        <v>211</v>
      </c>
      <c r="AC297" s="189"/>
      <c r="AD297" s="189"/>
      <c r="AE297" s="189"/>
      <c r="AF297" s="62">
        <f>MAX(AF$24:AF296)+1</f>
        <v>265</v>
      </c>
      <c r="AG297" s="62" t="s">
        <v>151</v>
      </c>
      <c r="AH297" s="62" t="str">
        <f t="shared" si="50"/>
        <v>265.</v>
      </c>
      <c r="AJ297" s="78"/>
      <c r="AM297" s="103"/>
    </row>
    <row r="298" spans="1:39" ht="22.5" customHeight="1" x14ac:dyDescent="0.25">
      <c r="A298" s="84" t="str">
        <f t="shared" si="51"/>
        <v>266.</v>
      </c>
      <c r="B298" s="84">
        <v>1091</v>
      </c>
      <c r="C298" s="163" t="s">
        <v>1605</v>
      </c>
      <c r="D298" s="11">
        <v>3306.6</v>
      </c>
      <c r="E298" s="9">
        <v>2695.5</v>
      </c>
      <c r="F298" s="11">
        <v>2695.5</v>
      </c>
      <c r="G298" s="27">
        <v>71</v>
      </c>
      <c r="H298" s="76">
        <v>1479937.68</v>
      </c>
      <c r="I298" s="76"/>
      <c r="J298" s="76"/>
      <c r="K298" s="76"/>
      <c r="L298" s="9">
        <v>1479937.68</v>
      </c>
      <c r="M298" s="76">
        <v>1479937.68</v>
      </c>
      <c r="N298" s="91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212"/>
      <c r="AB298" s="20" t="s">
        <v>211</v>
      </c>
      <c r="AC298" s="189"/>
      <c r="AD298" s="189"/>
      <c r="AE298" s="189"/>
      <c r="AF298" s="62">
        <f>MAX(AF$24:AF297)+1</f>
        <v>266</v>
      </c>
      <c r="AG298" s="62" t="s">
        <v>151</v>
      </c>
      <c r="AH298" s="62" t="str">
        <f t="shared" si="50"/>
        <v>266.</v>
      </c>
      <c r="AJ298" s="78"/>
      <c r="AM298" s="103"/>
    </row>
    <row r="299" spans="1:39" ht="22.5" customHeight="1" x14ac:dyDescent="0.25">
      <c r="A299" s="84"/>
      <c r="B299" s="84"/>
      <c r="C299" s="154" t="s">
        <v>203</v>
      </c>
      <c r="D299" s="6">
        <f>SUM(D300:D338)</f>
        <v>77701.359999999986</v>
      </c>
      <c r="E299" s="6">
        <f>SUM(E300:E338)</f>
        <v>58528.130000000012</v>
      </c>
      <c r="F299" s="6">
        <f>SUM(F300:F338)</f>
        <v>57589.630000000019</v>
      </c>
      <c r="G299" s="108">
        <f>SUM(G300:G338)</f>
        <v>2278</v>
      </c>
      <c r="H299" s="6">
        <f>SUM(H300:H338)</f>
        <v>33934254.938799992</v>
      </c>
      <c r="I299" s="6"/>
      <c r="J299" s="6"/>
      <c r="K299" s="6"/>
      <c r="L299" s="6">
        <f>SUM(L300:L338)</f>
        <v>33934254.938799992</v>
      </c>
      <c r="M299" s="6">
        <f>SUM(M300:M338)</f>
        <v>26819455.400000002</v>
      </c>
      <c r="N299" s="6"/>
      <c r="O299" s="6"/>
      <c r="P299" s="6">
        <f t="shared" ref="P299:AA299" si="54">SUM(P300:P338)</f>
        <v>2493.1999999999998</v>
      </c>
      <c r="Q299" s="6">
        <f t="shared" si="54"/>
        <v>6118361.7400000002</v>
      </c>
      <c r="R299" s="6"/>
      <c r="S299" s="6"/>
      <c r="T299" s="6"/>
      <c r="U299" s="6"/>
      <c r="V299" s="6">
        <f t="shared" si="54"/>
        <v>68.34</v>
      </c>
      <c r="W299" s="6">
        <f t="shared" si="54"/>
        <v>83430.838799999998</v>
      </c>
      <c r="X299" s="6"/>
      <c r="Y299" s="6"/>
      <c r="Z299" s="6">
        <f t="shared" si="54"/>
        <v>258900.3</v>
      </c>
      <c r="AA299" s="208">
        <f t="shared" si="54"/>
        <v>654106.66</v>
      </c>
      <c r="AB299" s="20"/>
      <c r="AC299" s="189"/>
      <c r="AD299" s="189"/>
      <c r="AE299" s="189"/>
      <c r="AH299" s="62" t="str">
        <f t="shared" si="50"/>
        <v/>
      </c>
      <c r="AI299" s="71"/>
      <c r="AJ299" s="62"/>
      <c r="AM299" s="103"/>
    </row>
    <row r="300" spans="1:39" ht="22.5" customHeight="1" x14ac:dyDescent="0.25">
      <c r="A300" s="84" t="str">
        <f t="shared" ref="A300:A336" si="55">AH300</f>
        <v>267.</v>
      </c>
      <c r="B300" s="84">
        <v>1069</v>
      </c>
      <c r="C300" s="157" t="s">
        <v>376</v>
      </c>
      <c r="D300" s="11">
        <v>968.08</v>
      </c>
      <c r="E300" s="9">
        <v>839.08</v>
      </c>
      <c r="F300" s="11">
        <v>839.08</v>
      </c>
      <c r="G300" s="26">
        <v>44</v>
      </c>
      <c r="H300" s="9">
        <f t="shared" ref="H300:H336" si="56">M300+O300+Q300+S300+U300+W300+Z300+AA300</f>
        <v>2982779.59</v>
      </c>
      <c r="I300" s="9"/>
      <c r="J300" s="9"/>
      <c r="K300" s="9"/>
      <c r="L300" s="9">
        <f t="shared" ref="L300:L336" si="57">H300</f>
        <v>2982779.59</v>
      </c>
      <c r="M300" s="9">
        <f>2571526.08+65584.15+300361.53</f>
        <v>2937471.76</v>
      </c>
      <c r="N300" s="26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66">
        <v>45307.83</v>
      </c>
      <c r="AB300" s="20" t="s">
        <v>211</v>
      </c>
      <c r="AC300" s="189"/>
      <c r="AD300" s="189"/>
      <c r="AE300" s="189"/>
      <c r="AF300" s="62">
        <f>MAX(AF$24:AF299)+1</f>
        <v>267</v>
      </c>
      <c r="AG300" s="62" t="s">
        <v>151</v>
      </c>
      <c r="AH300" s="62" t="str">
        <f t="shared" si="50"/>
        <v>267.</v>
      </c>
      <c r="AJ300" s="78"/>
      <c r="AM300" s="103"/>
    </row>
    <row r="301" spans="1:39" ht="22.5" customHeight="1" x14ac:dyDescent="0.25">
      <c r="A301" s="84" t="str">
        <f t="shared" si="55"/>
        <v>268.</v>
      </c>
      <c r="B301" s="84">
        <v>5535</v>
      </c>
      <c r="C301" s="157" t="s">
        <v>430</v>
      </c>
      <c r="D301" s="146">
        <v>580.20000000000005</v>
      </c>
      <c r="E301" s="146">
        <v>565.79999999999995</v>
      </c>
      <c r="F301" s="121">
        <v>565.79999999999995</v>
      </c>
      <c r="G301" s="24">
        <v>32</v>
      </c>
      <c r="H301" s="9">
        <f t="shared" si="56"/>
        <v>403138.28</v>
      </c>
      <c r="I301" s="6"/>
      <c r="J301" s="6"/>
      <c r="K301" s="6"/>
      <c r="L301" s="9">
        <f t="shared" si="57"/>
        <v>403138.28</v>
      </c>
      <c r="M301" s="9">
        <v>403138.28</v>
      </c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208"/>
      <c r="AB301" s="20" t="s">
        <v>211</v>
      </c>
      <c r="AC301" s="189"/>
      <c r="AD301" s="189"/>
      <c r="AE301" s="189"/>
      <c r="AF301" s="62">
        <f>MAX(AF$24:AF300)+1</f>
        <v>268</v>
      </c>
      <c r="AG301" s="62" t="s">
        <v>151</v>
      </c>
      <c r="AH301" s="62" t="str">
        <f t="shared" si="50"/>
        <v>268.</v>
      </c>
      <c r="AJ301" s="62"/>
      <c r="AM301" s="103"/>
    </row>
    <row r="302" spans="1:39" ht="22.5" customHeight="1" x14ac:dyDescent="0.25">
      <c r="A302" s="84" t="str">
        <f t="shared" si="55"/>
        <v>269.</v>
      </c>
      <c r="B302" s="84">
        <v>5536</v>
      </c>
      <c r="C302" s="157" t="s">
        <v>431</v>
      </c>
      <c r="D302" s="146">
        <v>555.6</v>
      </c>
      <c r="E302" s="146">
        <v>496.6</v>
      </c>
      <c r="F302" s="121">
        <v>496.6</v>
      </c>
      <c r="G302" s="24">
        <v>29</v>
      </c>
      <c r="H302" s="9">
        <f t="shared" si="56"/>
        <v>377700.29</v>
      </c>
      <c r="I302" s="6"/>
      <c r="J302" s="6"/>
      <c r="K302" s="6"/>
      <c r="L302" s="9">
        <f t="shared" si="57"/>
        <v>377700.29</v>
      </c>
      <c r="M302" s="9">
        <v>377700.29</v>
      </c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208"/>
      <c r="AB302" s="20" t="s">
        <v>211</v>
      </c>
      <c r="AC302" s="189"/>
      <c r="AD302" s="189"/>
      <c r="AE302" s="189"/>
      <c r="AF302" s="62">
        <f>MAX(AF$24:AF301)+1</f>
        <v>269</v>
      </c>
      <c r="AG302" s="62" t="s">
        <v>151</v>
      </c>
      <c r="AH302" s="62" t="str">
        <f t="shared" si="50"/>
        <v>269.</v>
      </c>
      <c r="AJ302" s="62"/>
      <c r="AM302" s="103"/>
    </row>
    <row r="303" spans="1:39" ht="22.5" customHeight="1" x14ac:dyDescent="0.25">
      <c r="A303" s="84" t="str">
        <f t="shared" si="55"/>
        <v>270.</v>
      </c>
      <c r="B303" s="84">
        <v>1079</v>
      </c>
      <c r="C303" s="163" t="s">
        <v>414</v>
      </c>
      <c r="D303" s="11">
        <v>2316</v>
      </c>
      <c r="E303" s="9">
        <v>2149.64</v>
      </c>
      <c r="F303" s="11">
        <v>1802.44</v>
      </c>
      <c r="G303" s="27">
        <v>80</v>
      </c>
      <c r="H303" s="76">
        <f t="shared" si="56"/>
        <v>2576811.3899999997</v>
      </c>
      <c r="I303" s="76"/>
      <c r="J303" s="76"/>
      <c r="K303" s="76"/>
      <c r="L303" s="9">
        <f t="shared" si="57"/>
        <v>2576811.3899999997</v>
      </c>
      <c r="M303" s="76">
        <f>1204789.44+1372021.95</f>
        <v>2576811.3899999997</v>
      </c>
      <c r="N303" s="91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212"/>
      <c r="AB303" s="20" t="s">
        <v>211</v>
      </c>
      <c r="AC303" s="189"/>
      <c r="AD303" s="189"/>
      <c r="AE303" s="189"/>
      <c r="AF303" s="62">
        <f>MAX(AF$24:AF302)+1</f>
        <v>270</v>
      </c>
      <c r="AG303" s="62" t="s">
        <v>151</v>
      </c>
      <c r="AH303" s="62" t="str">
        <f t="shared" si="50"/>
        <v>270.</v>
      </c>
      <c r="AJ303" s="78"/>
      <c r="AM303" s="103"/>
    </row>
    <row r="304" spans="1:39" ht="22.5" customHeight="1" x14ac:dyDescent="0.25">
      <c r="A304" s="84" t="str">
        <f t="shared" si="55"/>
        <v>271.</v>
      </c>
      <c r="B304" s="84">
        <v>5538</v>
      </c>
      <c r="C304" s="163" t="s">
        <v>433</v>
      </c>
      <c r="D304" s="11">
        <v>495.5</v>
      </c>
      <c r="E304" s="9">
        <v>286.2</v>
      </c>
      <c r="F304" s="11">
        <v>286.2</v>
      </c>
      <c r="G304" s="27">
        <v>23</v>
      </c>
      <c r="H304" s="76">
        <f t="shared" si="56"/>
        <v>83430.838799999998</v>
      </c>
      <c r="I304" s="76"/>
      <c r="J304" s="76"/>
      <c r="K304" s="76"/>
      <c r="L304" s="9">
        <f t="shared" si="57"/>
        <v>83430.838799999998</v>
      </c>
      <c r="M304" s="76"/>
      <c r="N304" s="91"/>
      <c r="O304" s="76"/>
      <c r="P304" s="76"/>
      <c r="Q304" s="76"/>
      <c r="R304" s="76"/>
      <c r="S304" s="76"/>
      <c r="T304" s="76"/>
      <c r="U304" s="76"/>
      <c r="V304" s="76">
        <v>68.34</v>
      </c>
      <c r="W304" s="76">
        <f>V304*1220.82</f>
        <v>83430.838799999998</v>
      </c>
      <c r="X304" s="76"/>
      <c r="Y304" s="76"/>
      <c r="Z304" s="76"/>
      <c r="AA304" s="212"/>
      <c r="AB304" s="186" t="s">
        <v>211</v>
      </c>
      <c r="AC304" s="189"/>
      <c r="AD304" s="189"/>
      <c r="AE304" s="189"/>
      <c r="AF304" s="62">
        <f>MAX(AF$24:AF303)+1</f>
        <v>271</v>
      </c>
      <c r="AG304" s="62" t="s">
        <v>151</v>
      </c>
      <c r="AH304" s="62" t="str">
        <f t="shared" si="50"/>
        <v>271.</v>
      </c>
      <c r="AM304" s="103"/>
    </row>
    <row r="305" spans="1:39" ht="22.5" customHeight="1" x14ac:dyDescent="0.25">
      <c r="A305" s="84" t="str">
        <f t="shared" si="55"/>
        <v>272.</v>
      </c>
      <c r="B305" s="84">
        <v>924</v>
      </c>
      <c r="C305" s="163" t="s">
        <v>1535</v>
      </c>
      <c r="D305" s="11">
        <v>3745.2</v>
      </c>
      <c r="E305" s="9">
        <v>3663.3</v>
      </c>
      <c r="F305" s="11">
        <v>3663.3</v>
      </c>
      <c r="G305" s="27">
        <v>110</v>
      </c>
      <c r="H305" s="76">
        <f t="shared" si="56"/>
        <v>1846980</v>
      </c>
      <c r="I305" s="76"/>
      <c r="J305" s="76"/>
      <c r="K305" s="76"/>
      <c r="L305" s="9">
        <f t="shared" si="57"/>
        <v>1846980</v>
      </c>
      <c r="M305" s="76"/>
      <c r="N305" s="91"/>
      <c r="O305" s="76"/>
      <c r="P305" s="76">
        <v>1000</v>
      </c>
      <c r="Q305" s="9">
        <f>P305*1846.98</f>
        <v>1846980</v>
      </c>
      <c r="R305" s="76"/>
      <c r="S305" s="76"/>
      <c r="T305" s="76"/>
      <c r="U305" s="76"/>
      <c r="V305" s="76"/>
      <c r="W305" s="76"/>
      <c r="X305" s="76"/>
      <c r="Y305" s="76"/>
      <c r="Z305" s="76"/>
      <c r="AA305" s="212"/>
      <c r="AB305" s="186" t="s">
        <v>211</v>
      </c>
      <c r="AC305" s="189"/>
      <c r="AD305" s="189"/>
      <c r="AE305" s="189"/>
      <c r="AF305" s="62">
        <f>MAX(AF$24:AF304)+1</f>
        <v>272</v>
      </c>
      <c r="AG305" s="62" t="s">
        <v>151</v>
      </c>
      <c r="AH305" s="62" t="str">
        <f t="shared" si="50"/>
        <v>272.</v>
      </c>
      <c r="AM305" s="103"/>
    </row>
    <row r="306" spans="1:39" ht="22.5" customHeight="1" x14ac:dyDescent="0.25">
      <c r="A306" s="84" t="str">
        <f t="shared" si="55"/>
        <v>273.</v>
      </c>
      <c r="B306" s="84">
        <v>914</v>
      </c>
      <c r="C306" s="157" t="s">
        <v>421</v>
      </c>
      <c r="D306" s="11">
        <v>380.8</v>
      </c>
      <c r="E306" s="9">
        <v>360.3</v>
      </c>
      <c r="F306" s="11">
        <v>360.3</v>
      </c>
      <c r="G306" s="26">
        <v>24</v>
      </c>
      <c r="H306" s="9">
        <f t="shared" si="56"/>
        <v>1028334</v>
      </c>
      <c r="I306" s="9"/>
      <c r="J306" s="9"/>
      <c r="K306" s="9"/>
      <c r="L306" s="9">
        <f t="shared" si="57"/>
        <v>1028334</v>
      </c>
      <c r="M306" s="9"/>
      <c r="N306" s="26"/>
      <c r="O306" s="9"/>
      <c r="P306" s="9">
        <v>280.2</v>
      </c>
      <c r="Q306" s="9">
        <f>P306*3670</f>
        <v>1028334</v>
      </c>
      <c r="R306" s="9"/>
      <c r="S306" s="9"/>
      <c r="T306" s="9"/>
      <c r="U306" s="9"/>
      <c r="V306" s="9"/>
      <c r="W306" s="9"/>
      <c r="X306" s="9"/>
      <c r="Y306" s="9"/>
      <c r="Z306" s="9"/>
      <c r="AA306" s="66"/>
      <c r="AB306" s="20" t="s">
        <v>211</v>
      </c>
      <c r="AC306" s="189"/>
      <c r="AD306" s="189"/>
      <c r="AE306" s="189"/>
      <c r="AF306" s="62">
        <f>MAX(AF$24:AF305)+1</f>
        <v>273</v>
      </c>
      <c r="AG306" s="62" t="s">
        <v>151</v>
      </c>
      <c r="AH306" s="62" t="str">
        <f t="shared" si="50"/>
        <v>273.</v>
      </c>
      <c r="AJ306" s="78"/>
      <c r="AM306" s="103"/>
    </row>
    <row r="307" spans="1:39" ht="24.75" customHeight="1" x14ac:dyDescent="0.25">
      <c r="A307" s="84" t="str">
        <f t="shared" si="55"/>
        <v>274.</v>
      </c>
      <c r="B307" s="84">
        <v>5533</v>
      </c>
      <c r="C307" s="163" t="s">
        <v>429</v>
      </c>
      <c r="D307" s="11">
        <v>555.6</v>
      </c>
      <c r="E307" s="9">
        <v>502.4</v>
      </c>
      <c r="F307" s="11">
        <v>502.4</v>
      </c>
      <c r="G307" s="27">
        <v>25</v>
      </c>
      <c r="H307" s="76">
        <f t="shared" si="56"/>
        <v>360493.69</v>
      </c>
      <c r="I307" s="76"/>
      <c r="J307" s="76"/>
      <c r="K307" s="76"/>
      <c r="L307" s="9">
        <f t="shared" si="57"/>
        <v>360493.69</v>
      </c>
      <c r="M307" s="76">
        <v>345720</v>
      </c>
      <c r="N307" s="91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>
        <v>14773.69</v>
      </c>
      <c r="AA307" s="212"/>
      <c r="AB307" s="186" t="s">
        <v>211</v>
      </c>
      <c r="AC307" s="189"/>
      <c r="AD307" s="189"/>
      <c r="AE307" s="189"/>
      <c r="AF307" s="62">
        <f>MAX(AF$24:AF306)+1</f>
        <v>274</v>
      </c>
      <c r="AG307" s="62" t="s">
        <v>151</v>
      </c>
      <c r="AH307" s="62" t="str">
        <f t="shared" si="50"/>
        <v>274.</v>
      </c>
      <c r="AM307" s="103"/>
    </row>
    <row r="308" spans="1:39" ht="22.5" customHeight="1" x14ac:dyDescent="0.25">
      <c r="A308" s="84" t="str">
        <f t="shared" si="55"/>
        <v>275.</v>
      </c>
      <c r="B308" s="84">
        <v>5534</v>
      </c>
      <c r="C308" s="157" t="s">
        <v>423</v>
      </c>
      <c r="D308" s="11">
        <v>564</v>
      </c>
      <c r="E308" s="9">
        <v>564</v>
      </c>
      <c r="F308" s="11">
        <v>564</v>
      </c>
      <c r="G308" s="26">
        <v>11</v>
      </c>
      <c r="H308" s="9">
        <f t="shared" si="56"/>
        <v>345720</v>
      </c>
      <c r="I308" s="9"/>
      <c r="J308" s="9"/>
      <c r="K308" s="9"/>
      <c r="L308" s="9">
        <f t="shared" si="57"/>
        <v>345720</v>
      </c>
      <c r="M308" s="9">
        <v>345720</v>
      </c>
      <c r="N308" s="26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66"/>
      <c r="AB308" s="20" t="s">
        <v>211</v>
      </c>
      <c r="AC308" s="189"/>
      <c r="AD308" s="189"/>
      <c r="AE308" s="189"/>
      <c r="AF308" s="62">
        <f>MAX(AF$24:AF307)+1</f>
        <v>275</v>
      </c>
      <c r="AG308" s="62" t="s">
        <v>151</v>
      </c>
      <c r="AH308" s="62" t="str">
        <f t="shared" si="50"/>
        <v>275.</v>
      </c>
      <c r="AJ308" s="78"/>
      <c r="AM308" s="103"/>
    </row>
    <row r="309" spans="1:39" ht="22.5" customHeight="1" x14ac:dyDescent="0.25">
      <c r="A309" s="84" t="str">
        <f t="shared" si="55"/>
        <v>276.</v>
      </c>
      <c r="B309" s="84">
        <v>915</v>
      </c>
      <c r="C309" s="163" t="s">
        <v>422</v>
      </c>
      <c r="D309" s="15">
        <v>750.46</v>
      </c>
      <c r="E309" s="9">
        <v>732.5</v>
      </c>
      <c r="F309" s="15">
        <v>732.5</v>
      </c>
      <c r="G309" s="29">
        <v>28</v>
      </c>
      <c r="H309" s="76">
        <f t="shared" si="56"/>
        <v>2018500</v>
      </c>
      <c r="I309" s="76"/>
      <c r="J309" s="76"/>
      <c r="K309" s="76"/>
      <c r="L309" s="9">
        <f t="shared" si="57"/>
        <v>2018500</v>
      </c>
      <c r="M309" s="76"/>
      <c r="N309" s="91"/>
      <c r="O309" s="76"/>
      <c r="P309" s="76">
        <v>550</v>
      </c>
      <c r="Q309" s="76">
        <f>P309*3670</f>
        <v>2018500</v>
      </c>
      <c r="R309" s="76"/>
      <c r="S309" s="76"/>
      <c r="T309" s="76"/>
      <c r="U309" s="76"/>
      <c r="V309" s="76"/>
      <c r="W309" s="76"/>
      <c r="X309" s="76"/>
      <c r="Y309" s="76"/>
      <c r="Z309" s="76"/>
      <c r="AA309" s="212"/>
      <c r="AB309" s="20" t="s">
        <v>211</v>
      </c>
      <c r="AC309" s="189"/>
      <c r="AD309" s="189"/>
      <c r="AE309" s="189"/>
      <c r="AF309" s="62">
        <f>MAX(AF$24:AF308)+1</f>
        <v>276</v>
      </c>
      <c r="AG309" s="62" t="s">
        <v>151</v>
      </c>
      <c r="AH309" s="62" t="str">
        <f t="shared" si="50"/>
        <v>276.</v>
      </c>
      <c r="AJ309" s="78"/>
      <c r="AM309" s="103"/>
    </row>
    <row r="310" spans="1:39" ht="22.5" customHeight="1" x14ac:dyDescent="0.25">
      <c r="A310" s="84" t="str">
        <f t="shared" si="55"/>
        <v>277.</v>
      </c>
      <c r="B310" s="84">
        <v>5539</v>
      </c>
      <c r="C310" s="163" t="s">
        <v>1749</v>
      </c>
      <c r="D310" s="15">
        <v>750.46</v>
      </c>
      <c r="E310" s="9">
        <v>747.77</v>
      </c>
      <c r="F310" s="15">
        <v>747.77</v>
      </c>
      <c r="G310" s="29">
        <v>42</v>
      </c>
      <c r="H310" s="76">
        <f t="shared" si="56"/>
        <v>276576</v>
      </c>
      <c r="I310" s="76"/>
      <c r="J310" s="76"/>
      <c r="K310" s="76"/>
      <c r="L310" s="9">
        <f t="shared" si="57"/>
        <v>276576</v>
      </c>
      <c r="M310" s="76">
        <v>276576</v>
      </c>
      <c r="N310" s="91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212"/>
      <c r="AB310" s="20" t="s">
        <v>211</v>
      </c>
      <c r="AC310" s="195"/>
      <c r="AD310" s="195"/>
      <c r="AE310" s="195"/>
      <c r="AF310" s="62">
        <f>MAX(AF$24:AF309)+1</f>
        <v>277</v>
      </c>
      <c r="AG310" s="62" t="s">
        <v>151</v>
      </c>
      <c r="AH310" s="62" t="str">
        <f t="shared" si="50"/>
        <v>277.</v>
      </c>
      <c r="AJ310" s="78"/>
      <c r="AM310" s="103"/>
    </row>
    <row r="311" spans="1:39" ht="22.5" customHeight="1" x14ac:dyDescent="0.25">
      <c r="A311" s="84" t="str">
        <f t="shared" si="55"/>
        <v>278.</v>
      </c>
      <c r="B311" s="84">
        <v>5540</v>
      </c>
      <c r="C311" s="163" t="s">
        <v>1750</v>
      </c>
      <c r="D311" s="15">
        <v>750.46</v>
      </c>
      <c r="E311" s="9">
        <v>747.32</v>
      </c>
      <c r="F311" s="15">
        <v>747.32</v>
      </c>
      <c r="G311" s="29">
        <v>30</v>
      </c>
      <c r="H311" s="76">
        <f t="shared" si="56"/>
        <v>276576</v>
      </c>
      <c r="I311" s="76"/>
      <c r="J311" s="76"/>
      <c r="K311" s="76"/>
      <c r="L311" s="9">
        <f t="shared" si="57"/>
        <v>276576</v>
      </c>
      <c r="M311" s="76">
        <v>276576</v>
      </c>
      <c r="N311" s="91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212"/>
      <c r="AB311" s="20" t="s">
        <v>211</v>
      </c>
      <c r="AC311" s="189"/>
      <c r="AD311" s="189"/>
      <c r="AE311" s="189"/>
      <c r="AF311" s="62">
        <f>MAX(AF$24:AF310)+1</f>
        <v>278</v>
      </c>
      <c r="AG311" s="62" t="s">
        <v>151</v>
      </c>
      <c r="AH311" s="62" t="str">
        <f t="shared" si="50"/>
        <v>278.</v>
      </c>
      <c r="AJ311" s="78"/>
      <c r="AM311" s="103"/>
    </row>
    <row r="312" spans="1:39" ht="22.5" customHeight="1" x14ac:dyDescent="0.25">
      <c r="A312" s="84" t="str">
        <f t="shared" si="55"/>
        <v>279.</v>
      </c>
      <c r="B312" s="84">
        <v>930</v>
      </c>
      <c r="C312" s="163" t="s">
        <v>80</v>
      </c>
      <c r="D312" s="11">
        <v>1329.86</v>
      </c>
      <c r="E312" s="9">
        <v>1239.2</v>
      </c>
      <c r="F312" s="11">
        <v>1239.2</v>
      </c>
      <c r="G312" s="27">
        <v>51</v>
      </c>
      <c r="H312" s="76">
        <f t="shared" si="56"/>
        <v>573824.04</v>
      </c>
      <c r="I312" s="76"/>
      <c r="J312" s="76"/>
      <c r="K312" s="76"/>
      <c r="L312" s="9">
        <f t="shared" si="57"/>
        <v>573824.04</v>
      </c>
      <c r="M312" s="76">
        <f>243646.04+330178</f>
        <v>573824.04</v>
      </c>
      <c r="N312" s="91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9"/>
      <c r="AA312" s="212"/>
      <c r="AB312" s="20" t="s">
        <v>211</v>
      </c>
      <c r="AC312" s="189"/>
      <c r="AD312" s="189"/>
      <c r="AE312" s="189"/>
      <c r="AF312" s="62">
        <f>MAX(AF$24:AF311)+1</f>
        <v>279</v>
      </c>
      <c r="AG312" s="62" t="s">
        <v>151</v>
      </c>
      <c r="AH312" s="62" t="str">
        <f t="shared" si="50"/>
        <v>279.</v>
      </c>
      <c r="AJ312" s="78"/>
      <c r="AM312" s="103"/>
    </row>
    <row r="313" spans="1:39" ht="22.5" customHeight="1" x14ac:dyDescent="0.25">
      <c r="A313" s="84" t="str">
        <f t="shared" si="55"/>
        <v>280.</v>
      </c>
      <c r="B313" s="84">
        <v>936</v>
      </c>
      <c r="C313" s="163" t="s">
        <v>73</v>
      </c>
      <c r="D313" s="11">
        <v>288.8</v>
      </c>
      <c r="E313" s="9">
        <v>268.2</v>
      </c>
      <c r="F313" s="11">
        <v>268.2</v>
      </c>
      <c r="G313" s="27">
        <v>10</v>
      </c>
      <c r="H313" s="76">
        <f t="shared" si="56"/>
        <v>847152.59</v>
      </c>
      <c r="I313" s="76"/>
      <c r="J313" s="76"/>
      <c r="K313" s="76"/>
      <c r="L313" s="9">
        <f t="shared" si="57"/>
        <v>847152.59</v>
      </c>
      <c r="M313" s="76">
        <f>682721+149473</f>
        <v>832194</v>
      </c>
      <c r="N313" s="91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9"/>
      <c r="AA313" s="212">
        <v>14958.59</v>
      </c>
      <c r="AB313" s="20" t="s">
        <v>211</v>
      </c>
      <c r="AC313" s="189"/>
      <c r="AD313" s="189"/>
      <c r="AE313" s="189"/>
      <c r="AF313" s="62">
        <f>MAX(AF$24:AF312)+1</f>
        <v>280</v>
      </c>
      <c r="AG313" s="62" t="s">
        <v>151</v>
      </c>
      <c r="AH313" s="62" t="str">
        <f t="shared" si="50"/>
        <v>280.</v>
      </c>
      <c r="AJ313" s="78"/>
      <c r="AM313" s="103"/>
    </row>
    <row r="314" spans="1:39" ht="22.5" customHeight="1" x14ac:dyDescent="0.25">
      <c r="A314" s="84" t="str">
        <f t="shared" si="55"/>
        <v>281.</v>
      </c>
      <c r="B314" s="84">
        <v>972</v>
      </c>
      <c r="C314" s="157" t="s">
        <v>390</v>
      </c>
      <c r="D314" s="11">
        <v>597.4</v>
      </c>
      <c r="E314" s="9">
        <v>557.9</v>
      </c>
      <c r="F314" s="11">
        <v>557.9</v>
      </c>
      <c r="G314" s="26">
        <v>21</v>
      </c>
      <c r="H314" s="9">
        <f t="shared" si="56"/>
        <v>751542.66999999993</v>
      </c>
      <c r="I314" s="9"/>
      <c r="J314" s="9"/>
      <c r="K314" s="9"/>
      <c r="L314" s="9">
        <f t="shared" si="57"/>
        <v>751542.66999999993</v>
      </c>
      <c r="M314" s="9">
        <v>720079.2</v>
      </c>
      <c r="N314" s="26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66">
        <v>31463.47</v>
      </c>
      <c r="AB314" s="20" t="s">
        <v>211</v>
      </c>
      <c r="AC314" s="189"/>
      <c r="AD314" s="189"/>
      <c r="AE314" s="189"/>
      <c r="AF314" s="62">
        <f>MAX(AF$24:AF313)+1</f>
        <v>281</v>
      </c>
      <c r="AG314" s="62" t="s">
        <v>151</v>
      </c>
      <c r="AH314" s="62" t="str">
        <f t="shared" si="50"/>
        <v>281.</v>
      </c>
      <c r="AJ314" s="78"/>
      <c r="AM314" s="103"/>
    </row>
    <row r="315" spans="1:39" ht="22.5" customHeight="1" x14ac:dyDescent="0.25">
      <c r="A315" s="84" t="str">
        <f t="shared" si="55"/>
        <v>282.</v>
      </c>
      <c r="B315" s="84">
        <v>981</v>
      </c>
      <c r="C315" s="163" t="s">
        <v>143</v>
      </c>
      <c r="D315" s="15">
        <v>791.1</v>
      </c>
      <c r="E315" s="9">
        <v>705</v>
      </c>
      <c r="F315" s="15">
        <v>705</v>
      </c>
      <c r="G315" s="29">
        <v>31</v>
      </c>
      <c r="H315" s="76">
        <f t="shared" si="56"/>
        <v>521353.25</v>
      </c>
      <c r="I315" s="76"/>
      <c r="J315" s="76"/>
      <c r="K315" s="76"/>
      <c r="L315" s="9">
        <f t="shared" si="57"/>
        <v>521353.25</v>
      </c>
      <c r="M315" s="76">
        <v>477890.4</v>
      </c>
      <c r="N315" s="91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212">
        <v>43462.85</v>
      </c>
      <c r="AB315" s="20" t="s">
        <v>211</v>
      </c>
      <c r="AC315" s="189"/>
      <c r="AD315" s="189"/>
      <c r="AE315" s="189"/>
      <c r="AF315" s="62">
        <f>MAX(AF$24:AF314)+1</f>
        <v>282</v>
      </c>
      <c r="AG315" s="62" t="s">
        <v>151</v>
      </c>
      <c r="AH315" s="62" t="str">
        <f t="shared" si="50"/>
        <v>282.</v>
      </c>
      <c r="AJ315" s="78"/>
      <c r="AM315" s="103"/>
    </row>
    <row r="316" spans="1:39" ht="22.5" customHeight="1" x14ac:dyDescent="0.25">
      <c r="A316" s="84" t="str">
        <f t="shared" si="55"/>
        <v>283.</v>
      </c>
      <c r="B316" s="84">
        <v>984</v>
      </c>
      <c r="C316" s="163" t="s">
        <v>424</v>
      </c>
      <c r="D316" s="15">
        <v>794.65</v>
      </c>
      <c r="E316" s="9">
        <v>721.3</v>
      </c>
      <c r="F316" s="15">
        <v>721.3</v>
      </c>
      <c r="G316" s="29">
        <v>27</v>
      </c>
      <c r="H316" s="76">
        <f t="shared" si="56"/>
        <v>386473.6</v>
      </c>
      <c r="I316" s="76"/>
      <c r="J316" s="76"/>
      <c r="K316" s="76"/>
      <c r="L316" s="9">
        <f t="shared" si="57"/>
        <v>386473.6</v>
      </c>
      <c r="M316" s="76">
        <v>386473.6</v>
      </c>
      <c r="N316" s="91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212"/>
      <c r="AB316" s="20" t="s">
        <v>211</v>
      </c>
      <c r="AC316" s="189"/>
      <c r="AD316" s="189"/>
      <c r="AE316" s="189"/>
      <c r="AF316" s="62">
        <f>MAX(AF$24:AF315)+1</f>
        <v>283</v>
      </c>
      <c r="AG316" s="62" t="s">
        <v>151</v>
      </c>
      <c r="AH316" s="62" t="str">
        <f t="shared" si="50"/>
        <v>283.</v>
      </c>
      <c r="AJ316" s="78"/>
      <c r="AM316" s="103"/>
    </row>
    <row r="317" spans="1:39" ht="22.5" customHeight="1" x14ac:dyDescent="0.25">
      <c r="A317" s="84" t="str">
        <f t="shared" si="55"/>
        <v>284.</v>
      </c>
      <c r="B317" s="84">
        <v>1118</v>
      </c>
      <c r="C317" s="163" t="s">
        <v>74</v>
      </c>
      <c r="D317" s="9">
        <v>2125.87</v>
      </c>
      <c r="E317" s="9">
        <v>1962.85</v>
      </c>
      <c r="F317" s="9">
        <v>1962.85</v>
      </c>
      <c r="G317" s="26">
        <v>81</v>
      </c>
      <c r="H317" s="76">
        <f t="shared" si="56"/>
        <v>700205.3</v>
      </c>
      <c r="I317" s="76"/>
      <c r="J317" s="76"/>
      <c r="K317" s="76"/>
      <c r="L317" s="9">
        <f t="shared" si="57"/>
        <v>700205.3</v>
      </c>
      <c r="M317" s="76">
        <v>647358.80000000005</v>
      </c>
      <c r="N317" s="91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212">
        <v>52846.5</v>
      </c>
      <c r="AB317" s="20" t="s">
        <v>211</v>
      </c>
      <c r="AC317" s="189"/>
      <c r="AD317" s="189"/>
      <c r="AE317" s="189"/>
      <c r="AF317" s="62">
        <f>MAX(AF$24:AF316)+1</f>
        <v>284</v>
      </c>
      <c r="AG317" s="62" t="s">
        <v>151</v>
      </c>
      <c r="AH317" s="62" t="str">
        <f t="shared" si="50"/>
        <v>284.</v>
      </c>
      <c r="AJ317" s="78"/>
      <c r="AM317" s="103"/>
    </row>
    <row r="318" spans="1:39" ht="22.5" customHeight="1" x14ac:dyDescent="0.25">
      <c r="A318" s="84" t="str">
        <f t="shared" si="55"/>
        <v>285.</v>
      </c>
      <c r="B318" s="84">
        <v>1025</v>
      </c>
      <c r="C318" s="163" t="s">
        <v>370</v>
      </c>
      <c r="D318" s="11">
        <v>945.7</v>
      </c>
      <c r="E318" s="9">
        <v>858.7</v>
      </c>
      <c r="F318" s="11">
        <v>858.7</v>
      </c>
      <c r="G318" s="27">
        <v>36</v>
      </c>
      <c r="H318" s="76">
        <f t="shared" si="56"/>
        <v>434782.8</v>
      </c>
      <c r="I318" s="76"/>
      <c r="J318" s="76"/>
      <c r="K318" s="76"/>
      <c r="L318" s="9">
        <f t="shared" si="57"/>
        <v>434782.8</v>
      </c>
      <c r="M318" s="76">
        <v>434782.8</v>
      </c>
      <c r="N318" s="91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212"/>
      <c r="AB318" s="20" t="s">
        <v>211</v>
      </c>
      <c r="AC318" s="189"/>
      <c r="AD318" s="189"/>
      <c r="AE318" s="189"/>
      <c r="AF318" s="62">
        <f>MAX(AF$24:AF317)+1</f>
        <v>285</v>
      </c>
      <c r="AG318" s="62" t="s">
        <v>151</v>
      </c>
      <c r="AH318" s="62" t="str">
        <f t="shared" si="50"/>
        <v>285.</v>
      </c>
      <c r="AJ318" s="78"/>
      <c r="AM318" s="103"/>
    </row>
    <row r="319" spans="1:39" ht="22.5" customHeight="1" x14ac:dyDescent="0.25">
      <c r="A319" s="84" t="str">
        <f t="shared" si="55"/>
        <v>286.</v>
      </c>
      <c r="B319" s="84">
        <v>1030</v>
      </c>
      <c r="C319" s="157" t="s">
        <v>77</v>
      </c>
      <c r="D319" s="11">
        <v>3077.2</v>
      </c>
      <c r="E319" s="9">
        <v>2822.3</v>
      </c>
      <c r="F319" s="9">
        <v>2822.3</v>
      </c>
      <c r="G319" s="26">
        <v>119</v>
      </c>
      <c r="H319" s="9">
        <f t="shared" si="56"/>
        <v>625061.76</v>
      </c>
      <c r="I319" s="9"/>
      <c r="J319" s="9"/>
      <c r="K319" s="9"/>
      <c r="L319" s="9">
        <f t="shared" si="57"/>
        <v>625061.76</v>
      </c>
      <c r="M319" s="9">
        <v>625061.76</v>
      </c>
      <c r="N319" s="26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66"/>
      <c r="AB319" s="20" t="s">
        <v>211</v>
      </c>
      <c r="AC319" s="189"/>
      <c r="AD319" s="189"/>
      <c r="AE319" s="189"/>
      <c r="AF319" s="62">
        <f>MAX(AF$24:AF318)+1</f>
        <v>286</v>
      </c>
      <c r="AG319" s="62" t="s">
        <v>151</v>
      </c>
      <c r="AH319" s="62" t="str">
        <f t="shared" si="50"/>
        <v>286.</v>
      </c>
      <c r="AJ319" s="78"/>
      <c r="AM319" s="103"/>
    </row>
    <row r="320" spans="1:39" ht="22.5" customHeight="1" x14ac:dyDescent="0.25">
      <c r="A320" s="84" t="str">
        <f t="shared" si="55"/>
        <v>287.</v>
      </c>
      <c r="B320" s="84">
        <v>1074</v>
      </c>
      <c r="C320" s="157" t="s">
        <v>377</v>
      </c>
      <c r="D320" s="11">
        <v>529.6</v>
      </c>
      <c r="E320" s="9">
        <v>300.39999999999998</v>
      </c>
      <c r="F320" s="11">
        <v>300.39999999999998</v>
      </c>
      <c r="G320" s="26">
        <v>25</v>
      </c>
      <c r="H320" s="9">
        <f t="shared" si="56"/>
        <v>81926.429999999993</v>
      </c>
      <c r="I320" s="9"/>
      <c r="J320" s="9"/>
      <c r="K320" s="9"/>
      <c r="L320" s="9">
        <f t="shared" si="57"/>
        <v>81926.429999999993</v>
      </c>
      <c r="M320" s="9">
        <v>81926.429999999993</v>
      </c>
      <c r="N320" s="26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66"/>
      <c r="AB320" s="20" t="s">
        <v>211</v>
      </c>
      <c r="AC320" s="189"/>
      <c r="AD320" s="189"/>
      <c r="AE320" s="189"/>
      <c r="AF320" s="62">
        <f>MAX(AF$24:AF319)+1</f>
        <v>287</v>
      </c>
      <c r="AG320" s="62" t="s">
        <v>151</v>
      </c>
      <c r="AH320" s="62" t="str">
        <f t="shared" si="50"/>
        <v>287.</v>
      </c>
      <c r="AJ320" s="78"/>
      <c r="AM320" s="103"/>
    </row>
    <row r="321" spans="1:39" ht="22.5" customHeight="1" x14ac:dyDescent="0.25">
      <c r="A321" s="84" t="str">
        <f t="shared" si="55"/>
        <v>288.</v>
      </c>
      <c r="B321" s="84">
        <v>907</v>
      </c>
      <c r="C321" s="157" t="s">
        <v>388</v>
      </c>
      <c r="D321" s="11">
        <v>1359.4</v>
      </c>
      <c r="E321" s="9">
        <v>1270.4000000000001</v>
      </c>
      <c r="F321" s="11">
        <v>1270.4000000000001</v>
      </c>
      <c r="G321" s="26">
        <v>54</v>
      </c>
      <c r="H321" s="9">
        <f t="shared" si="56"/>
        <v>1224547.74</v>
      </c>
      <c r="I321" s="9"/>
      <c r="J321" s="9"/>
      <c r="K321" s="9"/>
      <c r="L321" s="9">
        <f t="shared" si="57"/>
        <v>1224547.74</v>
      </c>
      <c r="M321" s="9"/>
      <c r="N321" s="26"/>
      <c r="O321" s="9"/>
      <c r="P321" s="9">
        <v>663</v>
      </c>
      <c r="Q321" s="9">
        <v>1224547.74</v>
      </c>
      <c r="R321" s="9"/>
      <c r="S321" s="9"/>
      <c r="T321" s="9"/>
      <c r="U321" s="9"/>
      <c r="V321" s="9"/>
      <c r="W321" s="9"/>
      <c r="X321" s="9"/>
      <c r="Y321" s="9"/>
      <c r="Z321" s="9"/>
      <c r="AA321" s="66"/>
      <c r="AB321" s="20" t="s">
        <v>211</v>
      </c>
      <c r="AC321" s="189"/>
      <c r="AD321" s="189"/>
      <c r="AE321" s="189"/>
      <c r="AF321" s="62">
        <f>MAX(AF$24:AF320)+1</f>
        <v>288</v>
      </c>
      <c r="AG321" s="62" t="s">
        <v>151</v>
      </c>
      <c r="AH321" s="62" t="str">
        <f t="shared" si="50"/>
        <v>288.</v>
      </c>
      <c r="AJ321" s="78"/>
      <c r="AM321" s="103"/>
    </row>
    <row r="322" spans="1:39" ht="22.5" customHeight="1" x14ac:dyDescent="0.25">
      <c r="A322" s="84" t="str">
        <f t="shared" si="55"/>
        <v>289.</v>
      </c>
      <c r="B322" s="84">
        <v>909</v>
      </c>
      <c r="C322" s="157" t="s">
        <v>437</v>
      </c>
      <c r="D322" s="11">
        <v>4944.96</v>
      </c>
      <c r="E322" s="9">
        <v>3100.8</v>
      </c>
      <c r="F322" s="11">
        <v>3100.8</v>
      </c>
      <c r="G322" s="26">
        <v>133</v>
      </c>
      <c r="H322" s="9">
        <f t="shared" si="56"/>
        <v>1009502.4</v>
      </c>
      <c r="I322" s="9"/>
      <c r="J322" s="9"/>
      <c r="K322" s="9"/>
      <c r="L322" s="9">
        <f t="shared" si="57"/>
        <v>1009502.4</v>
      </c>
      <c r="M322" s="9">
        <v>1009502.4</v>
      </c>
      <c r="N322" s="26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66"/>
      <c r="AB322" s="20" t="s">
        <v>211</v>
      </c>
      <c r="AC322" s="189"/>
      <c r="AD322" s="189"/>
      <c r="AE322" s="189"/>
      <c r="AF322" s="62">
        <f>MAX(AF$24:AF321)+1</f>
        <v>289</v>
      </c>
      <c r="AG322" s="62" t="s">
        <v>151</v>
      </c>
      <c r="AH322" s="62" t="str">
        <f t="shared" si="50"/>
        <v>289.</v>
      </c>
      <c r="AJ322" s="78"/>
      <c r="AM322" s="103"/>
    </row>
    <row r="323" spans="1:39" ht="22.5" customHeight="1" x14ac:dyDescent="0.25">
      <c r="A323" s="84" t="str">
        <f t="shared" si="55"/>
        <v>290.</v>
      </c>
      <c r="B323" s="84">
        <v>910</v>
      </c>
      <c r="C323" s="157" t="s">
        <v>419</v>
      </c>
      <c r="D323" s="11">
        <v>6473</v>
      </c>
      <c r="E323" s="9">
        <v>2387.62</v>
      </c>
      <c r="F323" s="11">
        <v>1834.82</v>
      </c>
      <c r="G323" s="26">
        <v>75</v>
      </c>
      <c r="H323" s="9">
        <f t="shared" si="56"/>
        <v>829728</v>
      </c>
      <c r="I323" s="9"/>
      <c r="J323" s="9"/>
      <c r="K323" s="9"/>
      <c r="L323" s="9">
        <f t="shared" si="57"/>
        <v>829728</v>
      </c>
      <c r="M323" s="9">
        <v>829728</v>
      </c>
      <c r="N323" s="26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66"/>
      <c r="AB323" s="20" t="s">
        <v>211</v>
      </c>
      <c r="AC323" s="189"/>
      <c r="AD323" s="189"/>
      <c r="AE323" s="189"/>
      <c r="AF323" s="62">
        <f>MAX(AF$24:AF322)+1</f>
        <v>290</v>
      </c>
      <c r="AG323" s="62" t="s">
        <v>151</v>
      </c>
      <c r="AH323" s="62" t="str">
        <f t="shared" si="50"/>
        <v>290.</v>
      </c>
      <c r="AJ323" s="78"/>
      <c r="AM323" s="103"/>
    </row>
    <row r="324" spans="1:39" ht="22.5" customHeight="1" x14ac:dyDescent="0.25">
      <c r="A324" s="84" t="str">
        <f t="shared" si="55"/>
        <v>291.</v>
      </c>
      <c r="B324" s="84">
        <v>911</v>
      </c>
      <c r="C324" s="157" t="s">
        <v>420</v>
      </c>
      <c r="D324" s="11">
        <v>5067.6000000000004</v>
      </c>
      <c r="E324" s="9">
        <v>3088</v>
      </c>
      <c r="F324" s="11">
        <v>3088</v>
      </c>
      <c r="G324" s="26">
        <v>134</v>
      </c>
      <c r="H324" s="9">
        <f t="shared" si="56"/>
        <v>1009502.4</v>
      </c>
      <c r="I324" s="9"/>
      <c r="J324" s="9"/>
      <c r="K324" s="9"/>
      <c r="L324" s="9">
        <f t="shared" si="57"/>
        <v>1009502.4</v>
      </c>
      <c r="M324" s="9">
        <v>1009502.4</v>
      </c>
      <c r="N324" s="26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66"/>
      <c r="AB324" s="20" t="s">
        <v>211</v>
      </c>
      <c r="AC324" s="189"/>
      <c r="AD324" s="189"/>
      <c r="AE324" s="189"/>
      <c r="AF324" s="62">
        <f>MAX(AF$24:AF323)+1</f>
        <v>291</v>
      </c>
      <c r="AG324" s="62" t="s">
        <v>151</v>
      </c>
      <c r="AH324" s="62" t="str">
        <f t="shared" si="50"/>
        <v>291.</v>
      </c>
      <c r="AJ324" s="78"/>
      <c r="AM324" s="103"/>
    </row>
    <row r="325" spans="1:39" ht="22.5" customHeight="1" x14ac:dyDescent="0.25">
      <c r="A325" s="84" t="str">
        <f t="shared" si="55"/>
        <v>292.</v>
      </c>
      <c r="B325" s="84">
        <v>912</v>
      </c>
      <c r="C325" s="163" t="s">
        <v>435</v>
      </c>
      <c r="D325" s="11">
        <v>4954.5</v>
      </c>
      <c r="E325" s="9">
        <v>3097.3</v>
      </c>
      <c r="F325" s="11">
        <v>3097.3</v>
      </c>
      <c r="G325" s="27">
        <v>136</v>
      </c>
      <c r="H325" s="76">
        <f t="shared" si="56"/>
        <v>1009502.4</v>
      </c>
      <c r="I325" s="76"/>
      <c r="J325" s="76"/>
      <c r="K325" s="76"/>
      <c r="L325" s="9">
        <f t="shared" si="57"/>
        <v>1009502.4</v>
      </c>
      <c r="M325" s="76">
        <v>1009502.4</v>
      </c>
      <c r="N325" s="91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212"/>
      <c r="AB325" s="186" t="s">
        <v>211</v>
      </c>
      <c r="AC325" s="189"/>
      <c r="AD325" s="189"/>
      <c r="AE325" s="189"/>
      <c r="AF325" s="62">
        <f>MAX(AF$24:AF324)+1</f>
        <v>292</v>
      </c>
      <c r="AG325" s="62" t="s">
        <v>151</v>
      </c>
      <c r="AH325" s="62" t="str">
        <f t="shared" si="50"/>
        <v>292.</v>
      </c>
      <c r="AM325" s="103"/>
    </row>
    <row r="326" spans="1:39" ht="22.5" customHeight="1" x14ac:dyDescent="0.25">
      <c r="A326" s="84" t="str">
        <f t="shared" si="55"/>
        <v>293.</v>
      </c>
      <c r="B326" s="84">
        <v>913</v>
      </c>
      <c r="C326" s="163" t="s">
        <v>436</v>
      </c>
      <c r="D326" s="11">
        <v>4959.6000000000004</v>
      </c>
      <c r="E326" s="9">
        <v>3093.2</v>
      </c>
      <c r="F326" s="11">
        <v>3093.2</v>
      </c>
      <c r="G326" s="27">
        <v>134</v>
      </c>
      <c r="H326" s="76">
        <f t="shared" si="56"/>
        <v>1009502.4</v>
      </c>
      <c r="I326" s="76"/>
      <c r="J326" s="76"/>
      <c r="K326" s="76"/>
      <c r="L326" s="9">
        <f t="shared" si="57"/>
        <v>1009502.4</v>
      </c>
      <c r="M326" s="76">
        <v>1009502.4</v>
      </c>
      <c r="N326" s="91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212"/>
      <c r="AB326" s="186" t="s">
        <v>211</v>
      </c>
      <c r="AC326" s="189"/>
      <c r="AD326" s="189"/>
      <c r="AE326" s="189"/>
      <c r="AF326" s="62">
        <f>MAX(AF$24:AF325)+1</f>
        <v>293</v>
      </c>
      <c r="AG326" s="62" t="s">
        <v>151</v>
      </c>
      <c r="AH326" s="62" t="str">
        <f t="shared" si="50"/>
        <v>293.</v>
      </c>
      <c r="AM326" s="103"/>
    </row>
    <row r="327" spans="1:39" ht="22.5" customHeight="1" x14ac:dyDescent="0.25">
      <c r="A327" s="84" t="str">
        <f t="shared" si="55"/>
        <v>294.</v>
      </c>
      <c r="B327" s="84">
        <v>932</v>
      </c>
      <c r="C327" s="157" t="s">
        <v>389</v>
      </c>
      <c r="D327" s="11">
        <v>1896.3</v>
      </c>
      <c r="E327" s="9">
        <v>1749.8</v>
      </c>
      <c r="F327" s="11">
        <v>1749.8</v>
      </c>
      <c r="G327" s="26">
        <v>62</v>
      </c>
      <c r="H327" s="9">
        <f t="shared" si="56"/>
        <v>1092513.6100000001</v>
      </c>
      <c r="I327" s="9"/>
      <c r="J327" s="9"/>
      <c r="K327" s="9"/>
      <c r="L327" s="9">
        <f t="shared" si="57"/>
        <v>1092513.6100000001</v>
      </c>
      <c r="M327" s="9">
        <v>986054.4</v>
      </c>
      <c r="N327" s="26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66">
        <v>106459.21</v>
      </c>
      <c r="AB327" s="20" t="s">
        <v>211</v>
      </c>
      <c r="AC327" s="189"/>
      <c r="AD327" s="189"/>
      <c r="AE327" s="189"/>
      <c r="AF327" s="62">
        <f>MAX(AF$24:AF326)+1</f>
        <v>294</v>
      </c>
      <c r="AG327" s="62" t="s">
        <v>151</v>
      </c>
      <c r="AH327" s="62" t="str">
        <f t="shared" si="50"/>
        <v>294.</v>
      </c>
      <c r="AJ327" s="78"/>
      <c r="AM327" s="103"/>
    </row>
    <row r="328" spans="1:39" ht="22.5" customHeight="1" x14ac:dyDescent="0.25">
      <c r="A328" s="84" t="str">
        <f t="shared" si="55"/>
        <v>295.</v>
      </c>
      <c r="B328" s="84">
        <v>1111</v>
      </c>
      <c r="C328" s="157" t="s">
        <v>392</v>
      </c>
      <c r="D328" s="11">
        <v>652.07000000000005</v>
      </c>
      <c r="E328" s="9">
        <v>601.04999999999995</v>
      </c>
      <c r="F328" s="11">
        <v>601.04999999999995</v>
      </c>
      <c r="G328" s="26">
        <v>31</v>
      </c>
      <c r="H328" s="9">
        <f t="shared" si="56"/>
        <v>55907.8</v>
      </c>
      <c r="I328" s="9"/>
      <c r="J328" s="9"/>
      <c r="K328" s="9"/>
      <c r="L328" s="9">
        <f t="shared" si="57"/>
        <v>55907.8</v>
      </c>
      <c r="M328" s="9">
        <v>55907.8</v>
      </c>
      <c r="N328" s="26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66"/>
      <c r="AB328" s="20" t="s">
        <v>211</v>
      </c>
      <c r="AC328" s="189"/>
      <c r="AD328" s="189"/>
      <c r="AE328" s="189"/>
      <c r="AF328" s="62">
        <f>MAX(AF$24:AF327)+1</f>
        <v>295</v>
      </c>
      <c r="AG328" s="62" t="s">
        <v>151</v>
      </c>
      <c r="AH328" s="62" t="str">
        <f t="shared" si="50"/>
        <v>295.</v>
      </c>
      <c r="AJ328" s="78"/>
      <c r="AM328" s="103"/>
    </row>
    <row r="329" spans="1:39" ht="22.5" customHeight="1" x14ac:dyDescent="0.25">
      <c r="A329" s="84" t="str">
        <f t="shared" si="55"/>
        <v>296.</v>
      </c>
      <c r="B329" s="84">
        <v>1112</v>
      </c>
      <c r="C329" s="157" t="s">
        <v>393</v>
      </c>
      <c r="D329" s="11">
        <v>3691.3</v>
      </c>
      <c r="E329" s="9">
        <v>3381.3</v>
      </c>
      <c r="F329" s="11">
        <v>3381.3</v>
      </c>
      <c r="G329" s="26">
        <v>136</v>
      </c>
      <c r="H329" s="9">
        <f t="shared" si="56"/>
        <v>2722820.87</v>
      </c>
      <c r="I329" s="9"/>
      <c r="J329" s="9"/>
      <c r="K329" s="9"/>
      <c r="L329" s="9">
        <f t="shared" si="57"/>
        <v>2722820.87</v>
      </c>
      <c r="M329" s="9">
        <v>2579310.7200000002</v>
      </c>
      <c r="N329" s="26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66">
        <v>143510.15</v>
      </c>
      <c r="AB329" s="20" t="s">
        <v>211</v>
      </c>
      <c r="AC329" s="189"/>
      <c r="AD329" s="189"/>
      <c r="AE329" s="189"/>
      <c r="AF329" s="62">
        <f>MAX(AF$24:AF328)+1</f>
        <v>296</v>
      </c>
      <c r="AG329" s="62" t="s">
        <v>151</v>
      </c>
      <c r="AH329" s="62" t="str">
        <f t="shared" si="50"/>
        <v>296.</v>
      </c>
      <c r="AJ329" s="78"/>
      <c r="AM329" s="103"/>
    </row>
    <row r="330" spans="1:39" ht="22.5" customHeight="1" x14ac:dyDescent="0.25">
      <c r="A330" s="84" t="str">
        <f t="shared" si="55"/>
        <v>297.</v>
      </c>
      <c r="B330" s="84">
        <v>982</v>
      </c>
      <c r="C330" s="163" t="s">
        <v>391</v>
      </c>
      <c r="D330" s="9">
        <v>797.8</v>
      </c>
      <c r="E330" s="9">
        <v>726.3</v>
      </c>
      <c r="F330" s="9">
        <v>726.3</v>
      </c>
      <c r="G330" s="26">
        <v>38</v>
      </c>
      <c r="H330" s="76">
        <f t="shared" si="56"/>
        <v>523281.49</v>
      </c>
      <c r="I330" s="76"/>
      <c r="J330" s="76"/>
      <c r="K330" s="76"/>
      <c r="L330" s="9">
        <f t="shared" si="57"/>
        <v>523281.49</v>
      </c>
      <c r="M330" s="76">
        <v>479620.32</v>
      </c>
      <c r="N330" s="91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212">
        <v>43661.17</v>
      </c>
      <c r="AB330" s="20" t="s">
        <v>211</v>
      </c>
      <c r="AC330" s="189"/>
      <c r="AD330" s="189"/>
      <c r="AE330" s="189"/>
      <c r="AF330" s="62">
        <f>MAX(AF$24:AF329)+1</f>
        <v>297</v>
      </c>
      <c r="AG330" s="62" t="s">
        <v>151</v>
      </c>
      <c r="AH330" s="62" t="str">
        <f t="shared" si="50"/>
        <v>297.</v>
      </c>
      <c r="AJ330" s="78"/>
      <c r="AM330" s="103"/>
    </row>
    <row r="331" spans="1:39" ht="22.5" customHeight="1" x14ac:dyDescent="0.25">
      <c r="A331" s="84" t="str">
        <f t="shared" si="55"/>
        <v>298.</v>
      </c>
      <c r="B331" s="84">
        <v>954</v>
      </c>
      <c r="C331" s="163" t="s">
        <v>364</v>
      </c>
      <c r="D331" s="9">
        <v>12272.4</v>
      </c>
      <c r="E331" s="9">
        <v>8004</v>
      </c>
      <c r="F331" s="9">
        <v>8004</v>
      </c>
      <c r="G331" s="26">
        <v>186</v>
      </c>
      <c r="H331" s="76">
        <f t="shared" si="56"/>
        <v>3554788.5</v>
      </c>
      <c r="I331" s="9"/>
      <c r="J331" s="9"/>
      <c r="K331" s="9"/>
      <c r="L331" s="9">
        <f t="shared" si="57"/>
        <v>3554788.5</v>
      </c>
      <c r="M331" s="76">
        <f>419308.5+3135480</f>
        <v>3554788.5</v>
      </c>
      <c r="N331" s="91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9"/>
      <c r="AA331" s="212"/>
      <c r="AB331" s="20" t="s">
        <v>211</v>
      </c>
      <c r="AC331" s="189"/>
      <c r="AD331" s="189"/>
      <c r="AE331" s="189"/>
      <c r="AF331" s="62">
        <f>MAX(AF$24:AF330)+1</f>
        <v>298</v>
      </c>
      <c r="AG331" s="62" t="s">
        <v>151</v>
      </c>
      <c r="AH331" s="62" t="str">
        <f t="shared" si="50"/>
        <v>298.</v>
      </c>
      <c r="AJ331" s="78"/>
      <c r="AM331" s="103"/>
    </row>
    <row r="332" spans="1:39" ht="22.5" customHeight="1" x14ac:dyDescent="0.25">
      <c r="A332" s="84" t="str">
        <f t="shared" si="55"/>
        <v>299.</v>
      </c>
      <c r="B332" s="84">
        <v>1027</v>
      </c>
      <c r="C332" s="163" t="s">
        <v>371</v>
      </c>
      <c r="D332" s="11">
        <v>347.9</v>
      </c>
      <c r="E332" s="9">
        <v>326.60000000000002</v>
      </c>
      <c r="F332" s="11">
        <v>288</v>
      </c>
      <c r="G332" s="27">
        <v>14</v>
      </c>
      <c r="H332" s="76">
        <f t="shared" si="56"/>
        <v>31179.35</v>
      </c>
      <c r="I332" s="76"/>
      <c r="J332" s="76"/>
      <c r="K332" s="76"/>
      <c r="L332" s="9">
        <f t="shared" si="57"/>
        <v>31179.35</v>
      </c>
      <c r="M332" s="76">
        <v>31179.35</v>
      </c>
      <c r="N332" s="91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9"/>
      <c r="AA332" s="212"/>
      <c r="AB332" s="20" t="s">
        <v>211</v>
      </c>
      <c r="AC332" s="189"/>
      <c r="AD332" s="189"/>
      <c r="AE332" s="189"/>
      <c r="AF332" s="62">
        <f>MAX(AF$24:AF331)+1</f>
        <v>299</v>
      </c>
      <c r="AG332" s="62" t="s">
        <v>151</v>
      </c>
      <c r="AH332" s="62" t="str">
        <f t="shared" si="50"/>
        <v>299.</v>
      </c>
      <c r="AJ332" s="78"/>
      <c r="AM332" s="103"/>
    </row>
    <row r="333" spans="1:39" ht="22.5" customHeight="1" x14ac:dyDescent="0.25">
      <c r="A333" s="84" t="str">
        <f t="shared" si="55"/>
        <v>300.</v>
      </c>
      <c r="B333" s="84">
        <v>1028</v>
      </c>
      <c r="C333" s="163" t="s">
        <v>75</v>
      </c>
      <c r="D333" s="11">
        <v>1936.8</v>
      </c>
      <c r="E333" s="9">
        <v>1787.7</v>
      </c>
      <c r="F333" s="11">
        <v>1787.8</v>
      </c>
      <c r="G333" s="27">
        <v>64</v>
      </c>
      <c r="H333" s="76">
        <f t="shared" si="56"/>
        <v>209554.88</v>
      </c>
      <c r="I333" s="76"/>
      <c r="J333" s="76"/>
      <c r="K333" s="76"/>
      <c r="L333" s="9">
        <f t="shared" si="57"/>
        <v>209554.88</v>
      </c>
      <c r="M333" s="76">
        <v>152624.63</v>
      </c>
      <c r="N333" s="91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212">
        <v>56930.25</v>
      </c>
      <c r="AB333" s="20" t="s">
        <v>211</v>
      </c>
      <c r="AC333" s="189"/>
      <c r="AD333" s="189"/>
      <c r="AE333" s="189"/>
      <c r="AF333" s="62">
        <f>MAX(AF$24:AF332)+1</f>
        <v>300</v>
      </c>
      <c r="AG333" s="62" t="s">
        <v>151</v>
      </c>
      <c r="AH333" s="62" t="str">
        <f t="shared" si="50"/>
        <v>300.</v>
      </c>
      <c r="AJ333" s="78"/>
      <c r="AM333" s="103"/>
    </row>
    <row r="334" spans="1:39" ht="22.5" customHeight="1" x14ac:dyDescent="0.25">
      <c r="A334" s="84" t="str">
        <f t="shared" si="55"/>
        <v>301.</v>
      </c>
      <c r="B334" s="84">
        <v>1032</v>
      </c>
      <c r="C334" s="164" t="s">
        <v>78</v>
      </c>
      <c r="D334" s="11">
        <v>774.4</v>
      </c>
      <c r="E334" s="9">
        <v>714.2</v>
      </c>
      <c r="F334" s="11">
        <v>714.2</v>
      </c>
      <c r="G334" s="27">
        <v>32</v>
      </c>
      <c r="H334" s="76">
        <f t="shared" si="56"/>
        <v>79776.13</v>
      </c>
      <c r="I334" s="76"/>
      <c r="J334" s="76"/>
      <c r="K334" s="76"/>
      <c r="L334" s="9">
        <f t="shared" si="57"/>
        <v>79776.13</v>
      </c>
      <c r="M334" s="76">
        <v>79776.13</v>
      </c>
      <c r="N334" s="91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9"/>
      <c r="AA334" s="212"/>
      <c r="AB334" s="186" t="s">
        <v>211</v>
      </c>
      <c r="AC334" s="189"/>
      <c r="AD334" s="189"/>
      <c r="AE334" s="189"/>
      <c r="AF334" s="62">
        <f>MAX(AF$24:AF333)+1</f>
        <v>301</v>
      </c>
      <c r="AG334" s="62" t="s">
        <v>151</v>
      </c>
      <c r="AH334" s="62" t="str">
        <f t="shared" si="50"/>
        <v>301.</v>
      </c>
      <c r="AM334" s="103"/>
    </row>
    <row r="335" spans="1:39" ht="22.5" customHeight="1" x14ac:dyDescent="0.25">
      <c r="A335" s="84" t="str">
        <f t="shared" si="55"/>
        <v>302.</v>
      </c>
      <c r="B335" s="84">
        <v>1047</v>
      </c>
      <c r="C335" s="163" t="s">
        <v>410</v>
      </c>
      <c r="D335" s="11">
        <v>573.5</v>
      </c>
      <c r="E335" s="9">
        <v>518.5</v>
      </c>
      <c r="F335" s="11">
        <v>518.5</v>
      </c>
      <c r="G335" s="27">
        <v>17</v>
      </c>
      <c r="H335" s="76">
        <f t="shared" si="56"/>
        <v>302457.59999999998</v>
      </c>
      <c r="I335" s="76"/>
      <c r="J335" s="76"/>
      <c r="K335" s="76"/>
      <c r="L335" s="9">
        <f t="shared" si="57"/>
        <v>302457.59999999998</v>
      </c>
      <c r="M335" s="76">
        <v>302457.59999999998</v>
      </c>
      <c r="N335" s="91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212"/>
      <c r="AB335" s="186" t="s">
        <v>211</v>
      </c>
      <c r="AC335" s="189"/>
      <c r="AD335" s="189"/>
      <c r="AE335" s="189"/>
      <c r="AF335" s="62">
        <f>MAX(AF$24:AF334)+1</f>
        <v>302</v>
      </c>
      <c r="AG335" s="62" t="s">
        <v>151</v>
      </c>
      <c r="AH335" s="62" t="str">
        <f t="shared" si="50"/>
        <v>302.</v>
      </c>
      <c r="AM335" s="103"/>
    </row>
    <row r="336" spans="1:39" ht="22.5" customHeight="1" x14ac:dyDescent="0.25">
      <c r="A336" s="84" t="str">
        <f t="shared" si="55"/>
        <v>303.</v>
      </c>
      <c r="B336" s="84">
        <v>1067</v>
      </c>
      <c r="C336" s="163" t="s">
        <v>412</v>
      </c>
      <c r="D336" s="11">
        <v>744.8</v>
      </c>
      <c r="E336" s="9">
        <v>485.3</v>
      </c>
      <c r="F336" s="11">
        <v>485.3</v>
      </c>
      <c r="G336" s="27">
        <v>30</v>
      </c>
      <c r="H336" s="76">
        <f t="shared" si="56"/>
        <v>333963.59999999998</v>
      </c>
      <c r="I336" s="76"/>
      <c r="J336" s="76"/>
      <c r="K336" s="76"/>
      <c r="L336" s="9">
        <f t="shared" si="57"/>
        <v>333963.59999999998</v>
      </c>
      <c r="M336" s="76">
        <v>333963.59999999998</v>
      </c>
      <c r="N336" s="91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212"/>
      <c r="AB336" s="186" t="s">
        <v>211</v>
      </c>
      <c r="AC336" s="189"/>
      <c r="AD336" s="189"/>
      <c r="AE336" s="189"/>
      <c r="AF336" s="62">
        <f>MAX(AF$24:AF335)+1</f>
        <v>303</v>
      </c>
      <c r="AG336" s="62" t="s">
        <v>151</v>
      </c>
      <c r="AH336" s="62" t="str">
        <f t="shared" si="50"/>
        <v>303.</v>
      </c>
      <c r="AM336" s="103"/>
    </row>
    <row r="337" spans="1:39" ht="22.5" customHeight="1" x14ac:dyDescent="0.25">
      <c r="A337" s="84" t="str">
        <f>AH337</f>
        <v>304.</v>
      </c>
      <c r="B337" s="84">
        <v>1017</v>
      </c>
      <c r="C337" s="163" t="s">
        <v>404</v>
      </c>
      <c r="D337" s="11">
        <v>913.09</v>
      </c>
      <c r="E337" s="9">
        <v>859.5</v>
      </c>
      <c r="F337" s="11">
        <v>859.5</v>
      </c>
      <c r="G337" s="27">
        <v>36</v>
      </c>
      <c r="H337" s="76">
        <f>M337+O337+Q337+S337+U337+W337+Z337+AA337</f>
        <v>617798.04</v>
      </c>
      <c r="I337" s="76"/>
      <c r="J337" s="76"/>
      <c r="K337" s="76"/>
      <c r="L337" s="9">
        <f>H337</f>
        <v>617798.04</v>
      </c>
      <c r="M337" s="76">
        <v>537573</v>
      </c>
      <c r="N337" s="91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212">
        <v>80225.039999999994</v>
      </c>
      <c r="AB337" s="186" t="s">
        <v>211</v>
      </c>
      <c r="AC337" s="189"/>
      <c r="AD337" s="189"/>
      <c r="AE337" s="189"/>
      <c r="AF337" s="62">
        <f>MAX(AF$24:AF336)+1</f>
        <v>304</v>
      </c>
      <c r="AG337" s="62" t="s">
        <v>151</v>
      </c>
      <c r="AH337" s="62" t="str">
        <f t="shared" si="50"/>
        <v>304.</v>
      </c>
      <c r="AM337" s="103"/>
    </row>
    <row r="338" spans="1:39" ht="22.5" customHeight="1" x14ac:dyDescent="0.25">
      <c r="A338" s="84" t="str">
        <f>AH338</f>
        <v>305.</v>
      </c>
      <c r="B338" s="84">
        <v>1004</v>
      </c>
      <c r="C338" s="163" t="s">
        <v>399</v>
      </c>
      <c r="D338" s="11">
        <v>2449.4</v>
      </c>
      <c r="E338" s="9">
        <v>2245.8000000000002</v>
      </c>
      <c r="F338" s="11">
        <v>2245.8000000000002</v>
      </c>
      <c r="G338" s="27">
        <v>87</v>
      </c>
      <c r="H338" s="76">
        <f>M338+O338+Q338+S338+U338+W338+Z338+AA338</f>
        <v>818565.21</v>
      </c>
      <c r="I338" s="76"/>
      <c r="J338" s="76"/>
      <c r="K338" s="76"/>
      <c r="L338" s="9">
        <f>H338</f>
        <v>818565.21</v>
      </c>
      <c r="M338" s="76">
        <v>539157</v>
      </c>
      <c r="N338" s="91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>
        <v>244126.61</v>
      </c>
      <c r="AA338" s="212">
        <v>35281.599999999999</v>
      </c>
      <c r="AB338" s="20" t="s">
        <v>211</v>
      </c>
      <c r="AC338" s="189"/>
      <c r="AD338" s="189"/>
      <c r="AE338" s="189"/>
      <c r="AF338" s="62">
        <f>MAX(AF$24:AF337)+1</f>
        <v>305</v>
      </c>
      <c r="AG338" s="62" t="s">
        <v>151</v>
      </c>
      <c r="AH338" s="62" t="str">
        <f t="shared" si="50"/>
        <v>305.</v>
      </c>
      <c r="AJ338" s="78"/>
      <c r="AM338" s="103"/>
    </row>
    <row r="339" spans="1:39" ht="22.5" customHeight="1" x14ac:dyDescent="0.25">
      <c r="A339" s="84"/>
      <c r="B339" s="84"/>
      <c r="C339" s="154" t="s">
        <v>204</v>
      </c>
      <c r="D339" s="6">
        <f>SUM(D340:D401)</f>
        <v>84970.46</v>
      </c>
      <c r="E339" s="6">
        <f>SUM(E340:E401)</f>
        <v>76691.600000000006</v>
      </c>
      <c r="F339" s="6">
        <f>SUM(F340:F401)</f>
        <v>76308.890000000014</v>
      </c>
      <c r="G339" s="25">
        <f>SUM(G340:G401)</f>
        <v>3071</v>
      </c>
      <c r="H339" s="6">
        <f>SUM(H340:H401)</f>
        <v>74132966.610800028</v>
      </c>
      <c r="I339" s="6"/>
      <c r="J339" s="6"/>
      <c r="K339" s="6"/>
      <c r="L339" s="6">
        <f>SUM(L340:L401)</f>
        <v>74132966.610800028</v>
      </c>
      <c r="M339" s="6">
        <f>SUM(M340:M401)</f>
        <v>59707287.849999994</v>
      </c>
      <c r="N339" s="6"/>
      <c r="O339" s="6"/>
      <c r="P339" s="6">
        <f t="shared" ref="P339:W339" si="58">SUM(P340:P401)</f>
        <v>3746.2700000000004</v>
      </c>
      <c r="Q339" s="6">
        <f t="shared" si="58"/>
        <v>11354091.828</v>
      </c>
      <c r="R339" s="6">
        <f t="shared" si="58"/>
        <v>856.4</v>
      </c>
      <c r="S339" s="6">
        <f t="shared" si="58"/>
        <v>730166.64</v>
      </c>
      <c r="T339" s="6">
        <f t="shared" si="58"/>
        <v>1549.15</v>
      </c>
      <c r="U339" s="6">
        <f t="shared" si="58"/>
        <v>1748897.8020000001</v>
      </c>
      <c r="V339" s="6">
        <f t="shared" si="58"/>
        <v>361.44</v>
      </c>
      <c r="W339" s="6">
        <f t="shared" si="58"/>
        <v>441253.18079999997</v>
      </c>
      <c r="X339" s="6"/>
      <c r="Y339" s="6"/>
      <c r="Z339" s="6"/>
      <c r="AA339" s="208">
        <f>SUM(AA340:AA401)</f>
        <v>151269.31</v>
      </c>
      <c r="AB339" s="20"/>
      <c r="AC339" s="189"/>
      <c r="AD339" s="189"/>
      <c r="AE339" s="189"/>
      <c r="AH339" s="62" t="str">
        <f t="shared" si="50"/>
        <v/>
      </c>
      <c r="AI339" s="62"/>
      <c r="AJ339" s="62"/>
      <c r="AM339" s="103"/>
    </row>
    <row r="340" spans="1:39" ht="22.5" customHeight="1" x14ac:dyDescent="0.25">
      <c r="A340" s="84" t="str">
        <f>AH340</f>
        <v>306.</v>
      </c>
      <c r="B340" s="84">
        <v>1004</v>
      </c>
      <c r="C340" s="163" t="s">
        <v>399</v>
      </c>
      <c r="D340" s="11">
        <v>2449.4</v>
      </c>
      <c r="E340" s="9">
        <v>2245.8000000000002</v>
      </c>
      <c r="F340" s="11">
        <v>2245.8000000000002</v>
      </c>
      <c r="G340" s="27">
        <v>87</v>
      </c>
      <c r="H340" s="76">
        <f>M340+O340+Q340+S340+U340+W340+Z340+AA340</f>
        <v>744489.57000000007</v>
      </c>
      <c r="I340" s="76"/>
      <c r="J340" s="76"/>
      <c r="K340" s="76"/>
      <c r="L340" s="9">
        <f>H340</f>
        <v>744489.57000000007</v>
      </c>
      <c r="M340" s="76">
        <v>593220.26</v>
      </c>
      <c r="N340" s="91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212">
        <v>151269.31</v>
      </c>
      <c r="AB340" s="20" t="s">
        <v>211</v>
      </c>
      <c r="AC340" s="189"/>
      <c r="AD340" s="189"/>
      <c r="AE340" s="189"/>
      <c r="AF340" s="62">
        <f>MAX(AF$24:AF339)+1</f>
        <v>306</v>
      </c>
      <c r="AG340" s="62" t="s">
        <v>151</v>
      </c>
      <c r="AH340" s="62" t="str">
        <f t="shared" si="50"/>
        <v>306.</v>
      </c>
      <c r="AJ340" s="78"/>
      <c r="AM340" s="103"/>
    </row>
    <row r="341" spans="1:39" ht="22.5" customHeight="1" x14ac:dyDescent="0.25">
      <c r="A341" s="84" t="str">
        <f>AH341</f>
        <v>307.</v>
      </c>
      <c r="B341" s="84">
        <v>5534</v>
      </c>
      <c r="C341" s="163" t="s">
        <v>423</v>
      </c>
      <c r="D341" s="11">
        <v>564</v>
      </c>
      <c r="E341" s="9">
        <v>564</v>
      </c>
      <c r="F341" s="11">
        <v>564</v>
      </c>
      <c r="G341" s="27">
        <v>11</v>
      </c>
      <c r="H341" s="76">
        <f>M341+O341+Q341+S341+U341+W341+Z341+AA341</f>
        <v>1260748.548</v>
      </c>
      <c r="I341" s="76"/>
      <c r="J341" s="76"/>
      <c r="K341" s="76"/>
      <c r="L341" s="9">
        <f>H341</f>
        <v>1260748.548</v>
      </c>
      <c r="M341" s="76"/>
      <c r="N341" s="91"/>
      <c r="O341" s="76"/>
      <c r="P341" s="76">
        <v>682.6</v>
      </c>
      <c r="Q341" s="13">
        <f>P341*1846.98</f>
        <v>1260748.548</v>
      </c>
      <c r="R341" s="76"/>
      <c r="S341" s="76"/>
      <c r="T341" s="76"/>
      <c r="U341" s="76"/>
      <c r="V341" s="76"/>
      <c r="W341" s="76"/>
      <c r="X341" s="76"/>
      <c r="Y341" s="76"/>
      <c r="Z341" s="76"/>
      <c r="AA341" s="212"/>
      <c r="AB341" s="20" t="s">
        <v>211</v>
      </c>
      <c r="AC341" s="189"/>
      <c r="AD341" s="189"/>
      <c r="AE341" s="189"/>
      <c r="AF341" s="62">
        <f>MAX(AF$24:AF340)+1</f>
        <v>307</v>
      </c>
      <c r="AG341" s="62" t="s">
        <v>151</v>
      </c>
      <c r="AH341" s="62" t="str">
        <f t="shared" si="50"/>
        <v>307.</v>
      </c>
      <c r="AJ341" s="78"/>
      <c r="AM341" s="103"/>
    </row>
    <row r="342" spans="1:39" ht="22.5" customHeight="1" x14ac:dyDescent="0.25">
      <c r="A342" s="84" t="str">
        <f t="shared" ref="A342:A379" si="59">AH342</f>
        <v>308.</v>
      </c>
      <c r="B342" s="84">
        <v>5535</v>
      </c>
      <c r="C342" s="163" t="s">
        <v>430</v>
      </c>
      <c r="D342" s="11">
        <v>580.20000000000005</v>
      </c>
      <c r="E342" s="9">
        <v>580.20000000000005</v>
      </c>
      <c r="F342" s="11">
        <v>580.20000000000005</v>
      </c>
      <c r="G342" s="27">
        <v>19</v>
      </c>
      <c r="H342" s="76">
        <f t="shared" ref="H342:H379" si="60">M342+O342+Q342+S342+U342+W342+Z342+AA342</f>
        <v>2038318</v>
      </c>
      <c r="I342" s="76"/>
      <c r="J342" s="76"/>
      <c r="K342" s="76"/>
      <c r="L342" s="9">
        <f t="shared" ref="L342:L379" si="61">H342</f>
        <v>2038318</v>
      </c>
      <c r="M342" s="76"/>
      <c r="N342" s="91"/>
      <c r="O342" s="76"/>
      <c r="P342" s="76">
        <v>555.4</v>
      </c>
      <c r="Q342" s="76">
        <f>P342*3670</f>
        <v>2038318</v>
      </c>
      <c r="R342" s="76"/>
      <c r="S342" s="76"/>
      <c r="T342" s="76"/>
      <c r="U342" s="76"/>
      <c r="V342" s="76"/>
      <c r="W342" s="76"/>
      <c r="X342" s="76"/>
      <c r="Y342" s="76"/>
      <c r="Z342" s="76"/>
      <c r="AA342" s="212"/>
      <c r="AB342" s="186" t="s">
        <v>211</v>
      </c>
      <c r="AC342" s="189"/>
      <c r="AD342" s="189"/>
      <c r="AE342" s="189"/>
      <c r="AF342" s="62">
        <f>MAX(AF$24:AF341)+1</f>
        <v>308</v>
      </c>
      <c r="AG342" s="62" t="s">
        <v>151</v>
      </c>
      <c r="AH342" s="62" t="str">
        <f t="shared" si="50"/>
        <v>308.</v>
      </c>
      <c r="AM342" s="103"/>
    </row>
    <row r="343" spans="1:39" ht="22.5" customHeight="1" x14ac:dyDescent="0.25">
      <c r="A343" s="84" t="str">
        <f t="shared" si="59"/>
        <v>309.</v>
      </c>
      <c r="B343" s="84">
        <v>5536</v>
      </c>
      <c r="C343" s="163" t="s">
        <v>431</v>
      </c>
      <c r="D343" s="11">
        <v>555.6</v>
      </c>
      <c r="E343" s="9">
        <v>555.6</v>
      </c>
      <c r="F343" s="11">
        <v>555.6</v>
      </c>
      <c r="G343" s="27">
        <v>14</v>
      </c>
      <c r="H343" s="76">
        <f t="shared" si="60"/>
        <v>2037950.9999999998</v>
      </c>
      <c r="I343" s="76"/>
      <c r="J343" s="76"/>
      <c r="K343" s="76"/>
      <c r="L343" s="9">
        <f t="shared" si="61"/>
        <v>2037950.9999999998</v>
      </c>
      <c r="M343" s="76"/>
      <c r="N343" s="91"/>
      <c r="O343" s="76"/>
      <c r="P343" s="76">
        <v>555.29999999999995</v>
      </c>
      <c r="Q343" s="76">
        <f>P343*3670</f>
        <v>2037950.9999999998</v>
      </c>
      <c r="R343" s="76"/>
      <c r="S343" s="76"/>
      <c r="T343" s="76"/>
      <c r="U343" s="76"/>
      <c r="V343" s="76"/>
      <c r="W343" s="76"/>
      <c r="X343" s="76"/>
      <c r="Y343" s="76"/>
      <c r="Z343" s="76"/>
      <c r="AA343" s="212"/>
      <c r="AB343" s="186" t="s">
        <v>211</v>
      </c>
      <c r="AC343" s="189"/>
      <c r="AD343" s="189"/>
      <c r="AE343" s="189"/>
      <c r="AF343" s="62">
        <f>MAX(AF$24:AF342)+1</f>
        <v>309</v>
      </c>
      <c r="AG343" s="62" t="s">
        <v>151</v>
      </c>
      <c r="AH343" s="62" t="str">
        <f t="shared" si="50"/>
        <v>309.</v>
      </c>
      <c r="AM343" s="103"/>
    </row>
    <row r="344" spans="1:39" ht="22.5" customHeight="1" x14ac:dyDescent="0.25">
      <c r="A344" s="84" t="str">
        <f t="shared" si="59"/>
        <v>310.</v>
      </c>
      <c r="B344" s="84">
        <v>915</v>
      </c>
      <c r="C344" s="163" t="s">
        <v>422</v>
      </c>
      <c r="D344" s="11">
        <v>750.46</v>
      </c>
      <c r="E344" s="9">
        <v>732.5</v>
      </c>
      <c r="F344" s="11">
        <v>732.5</v>
      </c>
      <c r="G344" s="27">
        <v>28</v>
      </c>
      <c r="H344" s="76">
        <f t="shared" si="60"/>
        <v>908208</v>
      </c>
      <c r="I344" s="76"/>
      <c r="J344" s="76"/>
      <c r="K344" s="76"/>
      <c r="L344" s="9">
        <f t="shared" si="61"/>
        <v>908208</v>
      </c>
      <c r="M344" s="76">
        <v>908208</v>
      </c>
      <c r="N344" s="91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212"/>
      <c r="AB344" s="186" t="s">
        <v>211</v>
      </c>
      <c r="AC344" s="189"/>
      <c r="AD344" s="189"/>
      <c r="AE344" s="189"/>
      <c r="AF344" s="62">
        <f>MAX(AF$24:AF343)+1</f>
        <v>310</v>
      </c>
      <c r="AG344" s="62" t="s">
        <v>151</v>
      </c>
      <c r="AH344" s="62" t="str">
        <f t="shared" si="50"/>
        <v>310.</v>
      </c>
      <c r="AM344" s="103"/>
    </row>
    <row r="345" spans="1:39" ht="22.5" customHeight="1" x14ac:dyDescent="0.25">
      <c r="A345" s="84" t="str">
        <f t="shared" si="59"/>
        <v>311.</v>
      </c>
      <c r="B345" s="84">
        <v>5539</v>
      </c>
      <c r="C345" s="163" t="s">
        <v>1749</v>
      </c>
      <c r="D345" s="11">
        <v>750.46</v>
      </c>
      <c r="E345" s="9">
        <v>747.77</v>
      </c>
      <c r="F345" s="11">
        <v>747.77</v>
      </c>
      <c r="G345" s="27">
        <v>42</v>
      </c>
      <c r="H345" s="76">
        <f t="shared" si="60"/>
        <v>935380.5</v>
      </c>
      <c r="I345" s="76"/>
      <c r="J345" s="76"/>
      <c r="K345" s="76"/>
      <c r="L345" s="9">
        <f t="shared" si="61"/>
        <v>935380.5</v>
      </c>
      <c r="M345" s="76">
        <v>935380.5</v>
      </c>
      <c r="N345" s="91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9"/>
      <c r="AA345" s="212"/>
      <c r="AB345" s="186" t="s">
        <v>211</v>
      </c>
      <c r="AC345" s="189"/>
      <c r="AD345" s="189"/>
      <c r="AE345" s="189"/>
      <c r="AF345" s="62">
        <f>MAX(AF$24:AF344)+1</f>
        <v>311</v>
      </c>
      <c r="AG345" s="62" t="s">
        <v>151</v>
      </c>
      <c r="AH345" s="62" t="str">
        <f t="shared" ref="AH345:AH408" si="62">CONCATENATE(AF345,AG345)</f>
        <v>311.</v>
      </c>
      <c r="AM345" s="103"/>
    </row>
    <row r="346" spans="1:39" ht="22.5" customHeight="1" x14ac:dyDescent="0.25">
      <c r="A346" s="84" t="str">
        <f t="shared" si="59"/>
        <v>312.</v>
      </c>
      <c r="B346" s="84">
        <v>5540</v>
      </c>
      <c r="C346" s="163" t="s">
        <v>1750</v>
      </c>
      <c r="D346" s="11">
        <v>750.46</v>
      </c>
      <c r="E346" s="9">
        <v>747.32</v>
      </c>
      <c r="F346" s="11">
        <v>747.32</v>
      </c>
      <c r="G346" s="27">
        <v>30</v>
      </c>
      <c r="H346" s="76">
        <f t="shared" si="60"/>
        <v>935380.5</v>
      </c>
      <c r="I346" s="76"/>
      <c r="J346" s="76"/>
      <c r="K346" s="76"/>
      <c r="L346" s="9">
        <f t="shared" si="61"/>
        <v>935380.5</v>
      </c>
      <c r="M346" s="76">
        <v>935380.5</v>
      </c>
      <c r="N346" s="91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9"/>
      <c r="AA346" s="212"/>
      <c r="AB346" s="186" t="s">
        <v>211</v>
      </c>
      <c r="AC346" s="189"/>
      <c r="AD346" s="189"/>
      <c r="AE346" s="189"/>
      <c r="AF346" s="62">
        <f>MAX(AF$24:AF345)+1</f>
        <v>312</v>
      </c>
      <c r="AG346" s="62" t="s">
        <v>151</v>
      </c>
      <c r="AH346" s="62" t="str">
        <f t="shared" si="62"/>
        <v>312.</v>
      </c>
      <c r="AM346" s="103"/>
    </row>
    <row r="347" spans="1:39" ht="22.5" customHeight="1" x14ac:dyDescent="0.25">
      <c r="A347" s="84" t="str">
        <f t="shared" si="59"/>
        <v>313.</v>
      </c>
      <c r="B347" s="84">
        <v>930</v>
      </c>
      <c r="C347" s="163" t="s">
        <v>80</v>
      </c>
      <c r="D347" s="15">
        <v>1329.86</v>
      </c>
      <c r="E347" s="9">
        <v>1239.2</v>
      </c>
      <c r="F347" s="15">
        <v>1239.2</v>
      </c>
      <c r="G347" s="29">
        <v>51</v>
      </c>
      <c r="H347" s="76">
        <f t="shared" si="60"/>
        <v>735216</v>
      </c>
      <c r="I347" s="76"/>
      <c r="J347" s="76"/>
      <c r="K347" s="76"/>
      <c r="L347" s="9">
        <f t="shared" si="61"/>
        <v>735216</v>
      </c>
      <c r="M347" s="76">
        <v>735216</v>
      </c>
      <c r="N347" s="91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  <c r="AA347" s="212"/>
      <c r="AB347" s="186" t="s">
        <v>211</v>
      </c>
      <c r="AC347" s="189"/>
      <c r="AD347" s="189"/>
      <c r="AE347" s="189"/>
      <c r="AF347" s="62">
        <f>MAX(AF$24:AF346)+1</f>
        <v>313</v>
      </c>
      <c r="AG347" s="62" t="s">
        <v>151</v>
      </c>
      <c r="AH347" s="62" t="str">
        <f t="shared" si="62"/>
        <v>313.</v>
      </c>
      <c r="AM347" s="103"/>
    </row>
    <row r="348" spans="1:39" ht="22.5" customHeight="1" x14ac:dyDescent="0.25">
      <c r="A348" s="84" t="str">
        <f t="shared" si="59"/>
        <v>314.</v>
      </c>
      <c r="B348" s="84">
        <v>972</v>
      </c>
      <c r="C348" s="163" t="s">
        <v>390</v>
      </c>
      <c r="D348" s="11">
        <v>597.4</v>
      </c>
      <c r="E348" s="9">
        <v>557.9</v>
      </c>
      <c r="F348" s="11">
        <v>557.9</v>
      </c>
      <c r="G348" s="27">
        <v>21</v>
      </c>
      <c r="H348" s="76">
        <f t="shared" si="60"/>
        <v>1534630.39</v>
      </c>
      <c r="I348" s="76"/>
      <c r="J348" s="76"/>
      <c r="K348" s="76"/>
      <c r="L348" s="9">
        <f t="shared" si="61"/>
        <v>1534630.39</v>
      </c>
      <c r="M348" s="76"/>
      <c r="N348" s="91"/>
      <c r="O348" s="76"/>
      <c r="P348" s="76">
        <v>373</v>
      </c>
      <c r="Q348" s="76">
        <f>P348*3670</f>
        <v>1368910</v>
      </c>
      <c r="R348" s="76"/>
      <c r="S348" s="76"/>
      <c r="T348" s="76">
        <v>213</v>
      </c>
      <c r="U348" s="76">
        <f>T348*778.03</f>
        <v>165720.38999999998</v>
      </c>
      <c r="V348" s="76"/>
      <c r="W348" s="76"/>
      <c r="X348" s="76"/>
      <c r="Y348" s="76"/>
      <c r="Z348" s="76"/>
      <c r="AA348" s="212"/>
      <c r="AB348" s="20" t="s">
        <v>211</v>
      </c>
      <c r="AC348" s="189"/>
      <c r="AD348" s="189"/>
      <c r="AE348" s="189"/>
      <c r="AF348" s="62">
        <f>MAX(AF$24:AF347)+1</f>
        <v>314</v>
      </c>
      <c r="AG348" s="62" t="s">
        <v>151</v>
      </c>
      <c r="AH348" s="62" t="str">
        <f t="shared" si="62"/>
        <v>314.</v>
      </c>
      <c r="AJ348" s="78"/>
      <c r="AM348" s="103"/>
    </row>
    <row r="349" spans="1:39" ht="22.5" customHeight="1" x14ac:dyDescent="0.25">
      <c r="A349" s="84" t="str">
        <f t="shared" si="59"/>
        <v>315.</v>
      </c>
      <c r="B349" s="84">
        <v>981</v>
      </c>
      <c r="C349" s="163" t="s">
        <v>143</v>
      </c>
      <c r="D349" s="15">
        <v>791.1</v>
      </c>
      <c r="E349" s="9">
        <v>705</v>
      </c>
      <c r="F349" s="15">
        <v>705</v>
      </c>
      <c r="G349" s="29">
        <v>31</v>
      </c>
      <c r="H349" s="76">
        <f t="shared" si="60"/>
        <v>280394.05</v>
      </c>
      <c r="I349" s="76"/>
      <c r="J349" s="76"/>
      <c r="K349" s="76"/>
      <c r="L349" s="9">
        <f t="shared" si="61"/>
        <v>280394.05</v>
      </c>
      <c r="M349" s="76">
        <f>221260.8+59133.25</f>
        <v>280394.05</v>
      </c>
      <c r="N349" s="91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9"/>
      <c r="AA349" s="212"/>
      <c r="AB349" s="20" t="s">
        <v>211</v>
      </c>
      <c r="AC349" s="189"/>
      <c r="AD349" s="189"/>
      <c r="AE349" s="189"/>
      <c r="AF349" s="62">
        <f>MAX(AF$24:AF348)+1</f>
        <v>315</v>
      </c>
      <c r="AG349" s="62" t="s">
        <v>151</v>
      </c>
      <c r="AH349" s="62" t="str">
        <f t="shared" si="62"/>
        <v>315.</v>
      </c>
      <c r="AJ349" s="78"/>
      <c r="AM349" s="103"/>
    </row>
    <row r="350" spans="1:39" ht="22.5" customHeight="1" x14ac:dyDescent="0.25">
      <c r="A350" s="84" t="str">
        <f t="shared" si="59"/>
        <v>316.</v>
      </c>
      <c r="B350" s="84">
        <v>984</v>
      </c>
      <c r="C350" s="163" t="s">
        <v>424</v>
      </c>
      <c r="D350" s="11">
        <v>794.65</v>
      </c>
      <c r="E350" s="9">
        <v>721.3</v>
      </c>
      <c r="F350" s="11">
        <v>721.3</v>
      </c>
      <c r="G350" s="27">
        <v>27</v>
      </c>
      <c r="H350" s="76">
        <f t="shared" si="60"/>
        <v>475728</v>
      </c>
      <c r="I350" s="76"/>
      <c r="J350" s="76"/>
      <c r="K350" s="76"/>
      <c r="L350" s="9">
        <f t="shared" si="61"/>
        <v>475728</v>
      </c>
      <c r="M350" s="76">
        <v>475728</v>
      </c>
      <c r="N350" s="91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  <c r="AA350" s="212"/>
      <c r="AB350" s="186" t="s">
        <v>211</v>
      </c>
      <c r="AC350" s="189"/>
      <c r="AD350" s="189"/>
      <c r="AE350" s="189"/>
      <c r="AF350" s="62">
        <f>MAX(AF$24:AF349)+1</f>
        <v>316</v>
      </c>
      <c r="AG350" s="62" t="s">
        <v>151</v>
      </c>
      <c r="AH350" s="62" t="str">
        <f t="shared" si="62"/>
        <v>316.</v>
      </c>
      <c r="AM350" s="103"/>
    </row>
    <row r="351" spans="1:39" ht="22.5" customHeight="1" x14ac:dyDescent="0.25">
      <c r="A351" s="84" t="str">
        <f t="shared" si="59"/>
        <v>317.</v>
      </c>
      <c r="B351" s="84">
        <v>1118</v>
      </c>
      <c r="C351" s="163" t="s">
        <v>74</v>
      </c>
      <c r="D351" s="15">
        <v>2125.87</v>
      </c>
      <c r="E351" s="9">
        <v>1962.85</v>
      </c>
      <c r="F351" s="15">
        <v>1962.85</v>
      </c>
      <c r="G351" s="29">
        <v>81</v>
      </c>
      <c r="H351" s="76">
        <f t="shared" si="60"/>
        <v>700344.32400000002</v>
      </c>
      <c r="I351" s="76"/>
      <c r="J351" s="76"/>
      <c r="K351" s="76"/>
      <c r="L351" s="9">
        <f t="shared" si="61"/>
        <v>700344.32400000002</v>
      </c>
      <c r="M351" s="76"/>
      <c r="N351" s="91"/>
      <c r="O351" s="76"/>
      <c r="P351" s="76"/>
      <c r="Q351" s="76"/>
      <c r="R351" s="76">
        <v>626.4</v>
      </c>
      <c r="S351" s="76">
        <f>R351*852.6</f>
        <v>534068.64</v>
      </c>
      <c r="T351" s="76"/>
      <c r="U351" s="76"/>
      <c r="V351" s="76">
        <v>136.19999999999999</v>
      </c>
      <c r="W351" s="76">
        <f>V351*1220.82</f>
        <v>166275.68399999998</v>
      </c>
      <c r="X351" s="76"/>
      <c r="Y351" s="76"/>
      <c r="Z351" s="76"/>
      <c r="AA351" s="212"/>
      <c r="AB351" s="186" t="s">
        <v>211</v>
      </c>
      <c r="AC351" s="189"/>
      <c r="AD351" s="189"/>
      <c r="AE351" s="189"/>
      <c r="AF351" s="62">
        <f>MAX(AF$24:AF350)+1</f>
        <v>317</v>
      </c>
      <c r="AG351" s="62" t="s">
        <v>151</v>
      </c>
      <c r="AH351" s="62" t="str">
        <f t="shared" si="62"/>
        <v>317.</v>
      </c>
      <c r="AM351" s="103"/>
    </row>
    <row r="352" spans="1:39" ht="22.5" customHeight="1" x14ac:dyDescent="0.25">
      <c r="A352" s="84" t="str">
        <f>AH352</f>
        <v>318.</v>
      </c>
      <c r="B352" s="84">
        <v>1097</v>
      </c>
      <c r="C352" s="163" t="s">
        <v>426</v>
      </c>
      <c r="D352" s="11">
        <v>246.5</v>
      </c>
      <c r="E352" s="9">
        <v>208.7</v>
      </c>
      <c r="F352" s="11">
        <v>208.7</v>
      </c>
      <c r="G352" s="27">
        <v>19</v>
      </c>
      <c r="H352" s="76">
        <f>M352+O352+Q352+S352+U352+W352+Z352+AA352</f>
        <v>360203.52000000002</v>
      </c>
      <c r="I352" s="76"/>
      <c r="J352" s="76"/>
      <c r="K352" s="76"/>
      <c r="L352" s="9">
        <f>H352</f>
        <v>360203.52000000002</v>
      </c>
      <c r="M352" s="76"/>
      <c r="N352" s="91"/>
      <c r="O352" s="76"/>
      <c r="P352" s="76"/>
      <c r="Q352" s="76"/>
      <c r="R352" s="76"/>
      <c r="S352" s="76"/>
      <c r="T352" s="76">
        <v>304</v>
      </c>
      <c r="U352" s="76">
        <f>T352*1184.88</f>
        <v>360203.52000000002</v>
      </c>
      <c r="V352" s="76"/>
      <c r="W352" s="76"/>
      <c r="X352" s="76"/>
      <c r="Y352" s="76"/>
      <c r="Z352" s="76"/>
      <c r="AA352" s="212"/>
      <c r="AB352" s="186" t="s">
        <v>211</v>
      </c>
      <c r="AC352" s="189"/>
      <c r="AD352" s="189"/>
      <c r="AE352" s="189"/>
      <c r="AF352" s="62">
        <f>MAX(AF$24:AF351)+1</f>
        <v>318</v>
      </c>
      <c r="AG352" s="62" t="s">
        <v>151</v>
      </c>
      <c r="AH352" s="62" t="str">
        <f t="shared" si="62"/>
        <v>318.</v>
      </c>
      <c r="AM352" s="103"/>
    </row>
    <row r="353" spans="1:39" ht="22.5" customHeight="1" x14ac:dyDescent="0.25">
      <c r="A353" s="84" t="str">
        <f t="shared" si="59"/>
        <v>319.</v>
      </c>
      <c r="B353" s="84">
        <v>943</v>
      </c>
      <c r="C353" s="163" t="s">
        <v>394</v>
      </c>
      <c r="D353" s="9">
        <v>573.20000000000005</v>
      </c>
      <c r="E353" s="9">
        <v>523.4</v>
      </c>
      <c r="F353" s="9">
        <v>523.4</v>
      </c>
      <c r="G353" s="26">
        <v>18</v>
      </c>
      <c r="H353" s="76">
        <f t="shared" si="60"/>
        <v>276308.90000000002</v>
      </c>
      <c r="I353" s="76"/>
      <c r="J353" s="76"/>
      <c r="K353" s="76"/>
      <c r="L353" s="9">
        <f t="shared" si="61"/>
        <v>276308.90000000002</v>
      </c>
      <c r="M353" s="76">
        <f>48811.81+227497.09</f>
        <v>276308.90000000002</v>
      </c>
      <c r="N353" s="91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9"/>
      <c r="AA353" s="212"/>
      <c r="AB353" s="20" t="s">
        <v>211</v>
      </c>
      <c r="AC353" s="189"/>
      <c r="AD353" s="189"/>
      <c r="AE353" s="189"/>
      <c r="AF353" s="62">
        <f>MAX(AF$24:AF352)+1</f>
        <v>319</v>
      </c>
      <c r="AG353" s="62" t="s">
        <v>151</v>
      </c>
      <c r="AH353" s="62" t="str">
        <f t="shared" si="62"/>
        <v>319.</v>
      </c>
      <c r="AJ353" s="78"/>
      <c r="AM353" s="103"/>
    </row>
    <row r="354" spans="1:39" ht="22.5" customHeight="1" x14ac:dyDescent="0.25">
      <c r="A354" s="84" t="str">
        <f t="shared" si="59"/>
        <v>320.</v>
      </c>
      <c r="B354" s="84">
        <v>944</v>
      </c>
      <c r="C354" s="163" t="s">
        <v>363</v>
      </c>
      <c r="D354" s="11">
        <v>563.70000000000005</v>
      </c>
      <c r="E354" s="9">
        <v>521.79999999999995</v>
      </c>
      <c r="F354" s="11">
        <v>521.79999999999995</v>
      </c>
      <c r="G354" s="27">
        <v>27</v>
      </c>
      <c r="H354" s="76">
        <f t="shared" si="60"/>
        <v>295080.26</v>
      </c>
      <c r="I354" s="76"/>
      <c r="J354" s="76"/>
      <c r="K354" s="76"/>
      <c r="L354" s="9">
        <f t="shared" si="61"/>
        <v>295080.26</v>
      </c>
      <c r="M354" s="76">
        <v>230376.8</v>
      </c>
      <c r="N354" s="91"/>
      <c r="O354" s="76"/>
      <c r="P354" s="76"/>
      <c r="Q354" s="76"/>
      <c r="R354" s="76"/>
      <c r="S354" s="76"/>
      <c r="T354" s="76"/>
      <c r="U354" s="76"/>
      <c r="V354" s="76">
        <v>53</v>
      </c>
      <c r="W354" s="76">
        <f>V354*1220.82</f>
        <v>64703.46</v>
      </c>
      <c r="X354" s="76"/>
      <c r="Y354" s="76"/>
      <c r="Z354" s="76"/>
      <c r="AA354" s="212"/>
      <c r="AB354" s="186" t="s">
        <v>211</v>
      </c>
      <c r="AC354" s="189"/>
      <c r="AD354" s="189"/>
      <c r="AE354" s="189"/>
      <c r="AF354" s="62">
        <f>MAX(AF$24:AF353)+1</f>
        <v>320</v>
      </c>
      <c r="AG354" s="62" t="s">
        <v>151</v>
      </c>
      <c r="AH354" s="62" t="str">
        <f t="shared" si="62"/>
        <v>320.</v>
      </c>
      <c r="AM354" s="103"/>
    </row>
    <row r="355" spans="1:39" ht="22.5" customHeight="1" x14ac:dyDescent="0.25">
      <c r="A355" s="84" t="str">
        <f t="shared" si="59"/>
        <v>321.</v>
      </c>
      <c r="B355" s="84">
        <v>1011</v>
      </c>
      <c r="C355" s="163" t="s">
        <v>401</v>
      </c>
      <c r="D355" s="9">
        <v>524.20000000000005</v>
      </c>
      <c r="E355" s="9">
        <v>296.7</v>
      </c>
      <c r="F355" s="9">
        <v>259.89999999999998</v>
      </c>
      <c r="G355" s="26">
        <v>5</v>
      </c>
      <c r="H355" s="76">
        <f t="shared" si="60"/>
        <v>1438766.2100000002</v>
      </c>
      <c r="I355" s="9"/>
      <c r="J355" s="9"/>
      <c r="K355" s="9"/>
      <c r="L355" s="9">
        <f t="shared" si="61"/>
        <v>1438766.2100000002</v>
      </c>
      <c r="M355" s="76">
        <v>175662.31</v>
      </c>
      <c r="N355" s="91"/>
      <c r="O355" s="76"/>
      <c r="P355" s="76">
        <v>344.17</v>
      </c>
      <c r="Q355" s="76">
        <f>P355*3670</f>
        <v>1263103.9000000001</v>
      </c>
      <c r="R355" s="76"/>
      <c r="S355" s="76"/>
      <c r="T355" s="76"/>
      <c r="U355" s="76"/>
      <c r="V355" s="76"/>
      <c r="W355" s="76"/>
      <c r="X355" s="76"/>
      <c r="Y355" s="76"/>
      <c r="Z355" s="76"/>
      <c r="AA355" s="212"/>
      <c r="AB355" s="20" t="s">
        <v>211</v>
      </c>
      <c r="AC355" s="189"/>
      <c r="AD355" s="189"/>
      <c r="AE355" s="189"/>
      <c r="AF355" s="62">
        <f>MAX(AF$24:AF354)+1</f>
        <v>321</v>
      </c>
      <c r="AG355" s="62" t="s">
        <v>151</v>
      </c>
      <c r="AH355" s="62" t="str">
        <f t="shared" si="62"/>
        <v>321.</v>
      </c>
      <c r="AJ355" s="78"/>
      <c r="AM355" s="103"/>
    </row>
    <row r="356" spans="1:39" ht="22.5" customHeight="1" x14ac:dyDescent="0.25">
      <c r="A356" s="84" t="str">
        <f t="shared" si="59"/>
        <v>322.</v>
      </c>
      <c r="B356" s="84">
        <v>963</v>
      </c>
      <c r="C356" s="163" t="s">
        <v>365</v>
      </c>
      <c r="D356" s="9">
        <v>748.6</v>
      </c>
      <c r="E356" s="9">
        <v>670</v>
      </c>
      <c r="F356" s="9">
        <v>670</v>
      </c>
      <c r="G356" s="26">
        <v>16</v>
      </c>
      <c r="H356" s="76">
        <f t="shared" si="60"/>
        <v>1240822.7568000001</v>
      </c>
      <c r="I356" s="16"/>
      <c r="J356" s="16"/>
      <c r="K356" s="16"/>
      <c r="L356" s="9">
        <f t="shared" si="61"/>
        <v>1240822.7568000001</v>
      </c>
      <c r="M356" s="16">
        <v>1133097.6000000001</v>
      </c>
      <c r="N356" s="30"/>
      <c r="O356" s="16"/>
      <c r="P356" s="16"/>
      <c r="Q356" s="16"/>
      <c r="R356" s="16"/>
      <c r="S356" s="16"/>
      <c r="T356" s="16"/>
      <c r="U356" s="16"/>
      <c r="V356" s="9">
        <v>88.24</v>
      </c>
      <c r="W356" s="9">
        <f>V356*1220.82</f>
        <v>107725.15679999998</v>
      </c>
      <c r="X356" s="16"/>
      <c r="Y356" s="16"/>
      <c r="Z356" s="16"/>
      <c r="AA356" s="213"/>
      <c r="AB356" s="20" t="s">
        <v>211</v>
      </c>
      <c r="AC356" s="189"/>
      <c r="AD356" s="189"/>
      <c r="AE356" s="189"/>
      <c r="AF356" s="62">
        <f>MAX(AF$24:AF355)+1</f>
        <v>322</v>
      </c>
      <c r="AG356" s="62" t="s">
        <v>151</v>
      </c>
      <c r="AH356" s="62" t="str">
        <f t="shared" si="62"/>
        <v>322.</v>
      </c>
      <c r="AJ356" s="78"/>
      <c r="AM356" s="103"/>
    </row>
    <row r="357" spans="1:39" ht="22.5" customHeight="1" x14ac:dyDescent="0.25">
      <c r="A357" s="84" t="str">
        <f t="shared" si="59"/>
        <v>323.</v>
      </c>
      <c r="B357" s="84">
        <v>965</v>
      </c>
      <c r="C357" s="163" t="s">
        <v>396</v>
      </c>
      <c r="D357" s="9">
        <v>303.89999999999998</v>
      </c>
      <c r="E357" s="9">
        <v>274.8</v>
      </c>
      <c r="F357" s="9">
        <v>274.8</v>
      </c>
      <c r="G357" s="26">
        <v>6</v>
      </c>
      <c r="H357" s="76">
        <f t="shared" si="60"/>
        <v>219251</v>
      </c>
      <c r="I357" s="16"/>
      <c r="J357" s="16"/>
      <c r="K357" s="16"/>
      <c r="L357" s="9">
        <f t="shared" si="61"/>
        <v>219251</v>
      </c>
      <c r="M357" s="16">
        <f>188071+31180</f>
        <v>219251</v>
      </c>
      <c r="N357" s="30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9"/>
      <c r="AA357" s="213"/>
      <c r="AB357" s="20" t="s">
        <v>211</v>
      </c>
      <c r="AC357" s="189"/>
      <c r="AD357" s="189"/>
      <c r="AE357" s="189"/>
      <c r="AF357" s="62">
        <f>MAX(AF$24:AF356)+1</f>
        <v>323</v>
      </c>
      <c r="AG357" s="62" t="s">
        <v>151</v>
      </c>
      <c r="AH357" s="62" t="str">
        <f t="shared" si="62"/>
        <v>323.</v>
      </c>
      <c r="AJ357" s="78"/>
      <c r="AM357" s="103"/>
    </row>
    <row r="358" spans="1:39" ht="22.5" customHeight="1" x14ac:dyDescent="0.25">
      <c r="A358" s="84" t="str">
        <f t="shared" si="59"/>
        <v>324.</v>
      </c>
      <c r="B358" s="84">
        <v>964</v>
      </c>
      <c r="C358" s="163" t="s">
        <v>395</v>
      </c>
      <c r="D358" s="11">
        <v>303.89999999999998</v>
      </c>
      <c r="E358" s="9">
        <v>274.8</v>
      </c>
      <c r="F358" s="11">
        <v>274.8</v>
      </c>
      <c r="G358" s="27">
        <v>6</v>
      </c>
      <c r="H358" s="76">
        <f t="shared" si="60"/>
        <v>219251</v>
      </c>
      <c r="I358" s="76"/>
      <c r="J358" s="76"/>
      <c r="K358" s="76"/>
      <c r="L358" s="9">
        <f t="shared" si="61"/>
        <v>219251</v>
      </c>
      <c r="M358" s="16">
        <f>188071+31180</f>
        <v>219251</v>
      </c>
      <c r="N358" s="91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9"/>
      <c r="AA358" s="212"/>
      <c r="AB358" s="20" t="s">
        <v>211</v>
      </c>
      <c r="AC358" s="189"/>
      <c r="AD358" s="189"/>
      <c r="AE358" s="189"/>
      <c r="AF358" s="62">
        <f>MAX(AF$24:AF357)+1</f>
        <v>324</v>
      </c>
      <c r="AG358" s="62" t="s">
        <v>151</v>
      </c>
      <c r="AH358" s="62" t="str">
        <f t="shared" si="62"/>
        <v>324.</v>
      </c>
      <c r="AJ358" s="78"/>
      <c r="AM358" s="103"/>
    </row>
    <row r="359" spans="1:39" ht="22.5" customHeight="1" x14ac:dyDescent="0.25">
      <c r="A359" s="84" t="str">
        <f t="shared" ref="A359:A363" si="63">AH359</f>
        <v>325.</v>
      </c>
      <c r="B359" s="84">
        <v>967</v>
      </c>
      <c r="C359" s="157" t="s">
        <v>139</v>
      </c>
      <c r="D359" s="9">
        <v>415.1</v>
      </c>
      <c r="E359" s="9">
        <v>379.6</v>
      </c>
      <c r="F359" s="9">
        <v>379.6</v>
      </c>
      <c r="G359" s="26">
        <v>9</v>
      </c>
      <c r="H359" s="9">
        <f t="shared" ref="H359:H363" si="64">M359+O359+Q359+S359+U359+W359+Z359+AA359</f>
        <v>53757.5</v>
      </c>
      <c r="I359" s="9"/>
      <c r="J359" s="9"/>
      <c r="K359" s="9"/>
      <c r="L359" s="9">
        <f t="shared" ref="L359:L363" si="65">H359</f>
        <v>53757.5</v>
      </c>
      <c r="M359" s="9">
        <v>53757.5</v>
      </c>
      <c r="N359" s="26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66"/>
      <c r="AB359" s="20" t="s">
        <v>211</v>
      </c>
      <c r="AC359" s="189"/>
      <c r="AD359" s="189"/>
      <c r="AE359" s="189"/>
      <c r="AF359" s="62">
        <f>MAX(AF$24:AF358)+1</f>
        <v>325</v>
      </c>
      <c r="AG359" s="62" t="s">
        <v>151</v>
      </c>
      <c r="AH359" s="62" t="str">
        <f t="shared" si="62"/>
        <v>325.</v>
      </c>
      <c r="AJ359" s="78"/>
      <c r="AM359" s="103"/>
    </row>
    <row r="360" spans="1:39" ht="22.5" customHeight="1" x14ac:dyDescent="0.25">
      <c r="A360" s="84" t="str">
        <f t="shared" si="63"/>
        <v>326.</v>
      </c>
      <c r="B360" s="84">
        <v>968</v>
      </c>
      <c r="C360" s="157" t="s">
        <v>140</v>
      </c>
      <c r="D360" s="9">
        <v>647.59</v>
      </c>
      <c r="E360" s="9">
        <v>530.1</v>
      </c>
      <c r="F360" s="9">
        <v>530.1</v>
      </c>
      <c r="G360" s="26">
        <v>17</v>
      </c>
      <c r="H360" s="9">
        <f t="shared" si="64"/>
        <v>107515</v>
      </c>
      <c r="I360" s="9"/>
      <c r="J360" s="9"/>
      <c r="K360" s="9"/>
      <c r="L360" s="9">
        <f t="shared" si="65"/>
        <v>107515</v>
      </c>
      <c r="M360" s="9">
        <v>107515</v>
      </c>
      <c r="N360" s="26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66"/>
      <c r="AB360" s="20" t="s">
        <v>211</v>
      </c>
      <c r="AC360" s="189"/>
      <c r="AD360" s="189"/>
      <c r="AE360" s="189"/>
      <c r="AF360" s="62">
        <f>MAX(AF$24:AF359)+1</f>
        <v>326</v>
      </c>
      <c r="AG360" s="62" t="s">
        <v>151</v>
      </c>
      <c r="AH360" s="62" t="str">
        <f t="shared" si="62"/>
        <v>326.</v>
      </c>
      <c r="AJ360" s="78"/>
      <c r="AM360" s="103"/>
    </row>
    <row r="361" spans="1:39" ht="22.5" customHeight="1" x14ac:dyDescent="0.25">
      <c r="A361" s="84" t="str">
        <f t="shared" si="63"/>
        <v>327.</v>
      </c>
      <c r="B361" s="84">
        <v>969</v>
      </c>
      <c r="C361" s="163" t="s">
        <v>397</v>
      </c>
      <c r="D361" s="11">
        <v>290.10000000000002</v>
      </c>
      <c r="E361" s="9">
        <v>256.39999999999998</v>
      </c>
      <c r="F361" s="11">
        <v>256.39999999999998</v>
      </c>
      <c r="G361" s="27">
        <v>28</v>
      </c>
      <c r="H361" s="76">
        <f t="shared" si="64"/>
        <v>96763.5</v>
      </c>
      <c r="I361" s="76"/>
      <c r="J361" s="76"/>
      <c r="K361" s="76"/>
      <c r="L361" s="9">
        <f t="shared" si="65"/>
        <v>96763.5</v>
      </c>
      <c r="M361" s="76">
        <v>96763.5</v>
      </c>
      <c r="N361" s="91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9"/>
      <c r="AA361" s="212"/>
      <c r="AB361" s="186" t="s">
        <v>211</v>
      </c>
      <c r="AC361" s="189"/>
      <c r="AD361" s="189"/>
      <c r="AE361" s="189"/>
      <c r="AF361" s="62">
        <f>MAX(AF$24:AF360)+1</f>
        <v>327</v>
      </c>
      <c r="AG361" s="62" t="s">
        <v>151</v>
      </c>
      <c r="AH361" s="62" t="str">
        <f t="shared" si="62"/>
        <v>327.</v>
      </c>
      <c r="AM361" s="103"/>
    </row>
    <row r="362" spans="1:39" ht="22.5" customHeight="1" x14ac:dyDescent="0.25">
      <c r="A362" s="84" t="str">
        <f t="shared" si="63"/>
        <v>328.</v>
      </c>
      <c r="B362" s="84">
        <v>927</v>
      </c>
      <c r="C362" s="157" t="s">
        <v>141</v>
      </c>
      <c r="D362" s="9">
        <v>518.9</v>
      </c>
      <c r="E362" s="9">
        <v>503.3</v>
      </c>
      <c r="F362" s="9">
        <v>503.3</v>
      </c>
      <c r="G362" s="26">
        <v>30</v>
      </c>
      <c r="H362" s="9">
        <f t="shared" si="64"/>
        <v>102548.87999999999</v>
      </c>
      <c r="I362" s="9"/>
      <c r="J362" s="9"/>
      <c r="K362" s="9"/>
      <c r="L362" s="9">
        <f t="shared" si="65"/>
        <v>102548.87999999999</v>
      </c>
      <c r="M362" s="9"/>
      <c r="N362" s="26"/>
      <c r="O362" s="9"/>
      <c r="P362" s="9"/>
      <c r="Q362" s="9"/>
      <c r="R362" s="9"/>
      <c r="S362" s="9"/>
      <c r="T362" s="9"/>
      <c r="U362" s="9"/>
      <c r="V362" s="9">
        <v>84</v>
      </c>
      <c r="W362" s="9">
        <f>V362*1220.82</f>
        <v>102548.87999999999</v>
      </c>
      <c r="X362" s="9"/>
      <c r="Y362" s="9"/>
      <c r="Z362" s="9"/>
      <c r="AA362" s="66"/>
      <c r="AB362" s="20" t="s">
        <v>211</v>
      </c>
      <c r="AC362" s="189"/>
      <c r="AD362" s="189"/>
      <c r="AE362" s="189"/>
      <c r="AF362" s="62">
        <f>MAX(AF$24:AF361)+1</f>
        <v>328</v>
      </c>
      <c r="AG362" s="62" t="s">
        <v>151</v>
      </c>
      <c r="AH362" s="62" t="str">
        <f t="shared" si="62"/>
        <v>328.</v>
      </c>
      <c r="AJ362" s="78"/>
      <c r="AM362" s="103"/>
    </row>
    <row r="363" spans="1:39" ht="22.5" customHeight="1" x14ac:dyDescent="0.25">
      <c r="A363" s="84" t="str">
        <f t="shared" si="63"/>
        <v>329.</v>
      </c>
      <c r="B363" s="84">
        <v>928</v>
      </c>
      <c r="C363" s="157" t="s">
        <v>142</v>
      </c>
      <c r="D363" s="9">
        <v>544</v>
      </c>
      <c r="E363" s="9">
        <v>503</v>
      </c>
      <c r="F363" s="9">
        <v>503</v>
      </c>
      <c r="G363" s="26">
        <v>28</v>
      </c>
      <c r="H363" s="9">
        <f t="shared" si="64"/>
        <v>96763.5</v>
      </c>
      <c r="I363" s="9"/>
      <c r="J363" s="9"/>
      <c r="K363" s="9"/>
      <c r="L363" s="9">
        <f t="shared" si="65"/>
        <v>96763.5</v>
      </c>
      <c r="M363" s="9">
        <v>96763.5</v>
      </c>
      <c r="N363" s="26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66"/>
      <c r="AB363" s="20" t="s">
        <v>211</v>
      </c>
      <c r="AC363" s="189"/>
      <c r="AD363" s="189"/>
      <c r="AE363" s="189"/>
      <c r="AF363" s="62">
        <f>MAX(AF$24:AF362)+1</f>
        <v>329</v>
      </c>
      <c r="AG363" s="62" t="s">
        <v>151</v>
      </c>
      <c r="AH363" s="62" t="str">
        <f t="shared" si="62"/>
        <v>329.</v>
      </c>
      <c r="AJ363" s="78"/>
      <c r="AM363" s="103"/>
    </row>
    <row r="364" spans="1:39" ht="22.5" customHeight="1" x14ac:dyDescent="0.25">
      <c r="A364" s="84" t="str">
        <f t="shared" si="59"/>
        <v>330.</v>
      </c>
      <c r="B364" s="84">
        <v>997</v>
      </c>
      <c r="C364" s="163" t="s">
        <v>366</v>
      </c>
      <c r="D364" s="11">
        <v>3617.6</v>
      </c>
      <c r="E364" s="9">
        <v>3343.2</v>
      </c>
      <c r="F364" s="11">
        <v>3343.2</v>
      </c>
      <c r="G364" s="27">
        <v>123</v>
      </c>
      <c r="H364" s="76">
        <f t="shared" si="60"/>
        <v>1206822.4000000001</v>
      </c>
      <c r="I364" s="76"/>
      <c r="J364" s="76"/>
      <c r="K364" s="76"/>
      <c r="L364" s="9">
        <f t="shared" si="61"/>
        <v>1206822.4000000001</v>
      </c>
      <c r="M364" s="76">
        <f>141919.6+1064902.8</f>
        <v>1206822.4000000001</v>
      </c>
      <c r="N364" s="91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9"/>
      <c r="AA364" s="212"/>
      <c r="AB364" s="20" t="s">
        <v>211</v>
      </c>
      <c r="AC364" s="189"/>
      <c r="AD364" s="189"/>
      <c r="AE364" s="189"/>
      <c r="AF364" s="62">
        <f>MAX(AF$24:AF363)+1</f>
        <v>330</v>
      </c>
      <c r="AG364" s="62" t="s">
        <v>151</v>
      </c>
      <c r="AH364" s="62" t="str">
        <f t="shared" si="62"/>
        <v>330.</v>
      </c>
      <c r="AJ364" s="78"/>
      <c r="AM364" s="103"/>
    </row>
    <row r="365" spans="1:39" ht="23.25" customHeight="1" x14ac:dyDescent="0.25">
      <c r="A365" s="84" t="str">
        <f t="shared" si="59"/>
        <v>331.</v>
      </c>
      <c r="B365" s="84">
        <v>1005</v>
      </c>
      <c r="C365" s="163" t="s">
        <v>400</v>
      </c>
      <c r="D365" s="11">
        <v>2236.7800000000002</v>
      </c>
      <c r="E365" s="9">
        <v>2050.98</v>
      </c>
      <c r="F365" s="11">
        <v>2050.98</v>
      </c>
      <c r="G365" s="27">
        <v>73</v>
      </c>
      <c r="H365" s="76">
        <f t="shared" si="60"/>
        <v>2139096.6</v>
      </c>
      <c r="I365" s="76"/>
      <c r="J365" s="76"/>
      <c r="K365" s="76"/>
      <c r="L365" s="9">
        <f t="shared" si="61"/>
        <v>2139096.6</v>
      </c>
      <c r="M365" s="76">
        <f>1641261.6+497835</f>
        <v>2139096.6</v>
      </c>
      <c r="N365" s="91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9"/>
      <c r="AA365" s="212"/>
      <c r="AB365" s="20" t="s">
        <v>211</v>
      </c>
      <c r="AC365" s="193"/>
      <c r="AD365" s="193"/>
      <c r="AE365" s="193"/>
      <c r="AF365" s="62">
        <f>MAX(AF$24:AF364)+1</f>
        <v>331</v>
      </c>
      <c r="AG365" s="62" t="s">
        <v>151</v>
      </c>
      <c r="AH365" s="62" t="str">
        <f t="shared" si="62"/>
        <v>331.</v>
      </c>
      <c r="AJ365" s="78"/>
      <c r="AM365" s="103"/>
    </row>
    <row r="366" spans="1:39" ht="22.5" customHeight="1" x14ac:dyDescent="0.25">
      <c r="A366" s="84" t="str">
        <f>AH366</f>
        <v>332.</v>
      </c>
      <c r="B366" s="84">
        <v>1006</v>
      </c>
      <c r="C366" s="157" t="s">
        <v>367</v>
      </c>
      <c r="D366" s="9">
        <v>1584</v>
      </c>
      <c r="E366" s="9">
        <v>1560.4</v>
      </c>
      <c r="F366" s="9">
        <v>1560.4</v>
      </c>
      <c r="G366" s="26">
        <v>54</v>
      </c>
      <c r="H366" s="9">
        <f>M366+O366+Q366+S366+U366+W366+Z366+AA366</f>
        <v>380592.48</v>
      </c>
      <c r="I366" s="9"/>
      <c r="J366" s="9"/>
      <c r="K366" s="9"/>
      <c r="L366" s="9">
        <f>H366</f>
        <v>380592.48</v>
      </c>
      <c r="M366" s="9">
        <v>380592.48</v>
      </c>
      <c r="N366" s="26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66"/>
      <c r="AB366" s="20" t="s">
        <v>211</v>
      </c>
      <c r="AC366" s="189"/>
      <c r="AD366" s="189"/>
      <c r="AE366" s="189"/>
      <c r="AF366" s="62">
        <f>MAX(AF$24:AF365)+1</f>
        <v>332</v>
      </c>
      <c r="AG366" s="62" t="s">
        <v>151</v>
      </c>
      <c r="AH366" s="62" t="str">
        <f t="shared" si="62"/>
        <v>332.</v>
      </c>
      <c r="AJ366" s="78"/>
      <c r="AM366" s="103"/>
    </row>
    <row r="367" spans="1:39" ht="22.5" customHeight="1" x14ac:dyDescent="0.25">
      <c r="A367" s="84" t="str">
        <f t="shared" si="59"/>
        <v>333.</v>
      </c>
      <c r="B367" s="84">
        <v>1010</v>
      </c>
      <c r="C367" s="163" t="s">
        <v>368</v>
      </c>
      <c r="D367" s="11">
        <v>318.89999999999998</v>
      </c>
      <c r="E367" s="9">
        <v>211.1</v>
      </c>
      <c r="F367" s="11">
        <v>211.1</v>
      </c>
      <c r="G367" s="27">
        <v>12</v>
      </c>
      <c r="H367" s="76">
        <f t="shared" si="60"/>
        <v>564524.8088</v>
      </c>
      <c r="I367" s="76"/>
      <c r="J367" s="76"/>
      <c r="K367" s="76"/>
      <c r="L367" s="9">
        <f t="shared" si="61"/>
        <v>564524.8088</v>
      </c>
      <c r="M367" s="76">
        <v>230376.8</v>
      </c>
      <c r="N367" s="91"/>
      <c r="O367" s="76"/>
      <c r="P367" s="76"/>
      <c r="Q367" s="76"/>
      <c r="R367" s="76"/>
      <c r="S367" s="76"/>
      <c r="T367" s="76">
        <v>282.01</v>
      </c>
      <c r="U367" s="76">
        <f>T367*1184.88</f>
        <v>334148.00880000001</v>
      </c>
      <c r="V367" s="76"/>
      <c r="W367" s="76"/>
      <c r="X367" s="76"/>
      <c r="Y367" s="76"/>
      <c r="Z367" s="76"/>
      <c r="AA367" s="212"/>
      <c r="AB367" s="20" t="s">
        <v>211</v>
      </c>
      <c r="AC367" s="189"/>
      <c r="AD367" s="189"/>
      <c r="AE367" s="189"/>
      <c r="AF367" s="62">
        <f>MAX(AF$24:AF366)+1</f>
        <v>333</v>
      </c>
      <c r="AG367" s="62" t="s">
        <v>151</v>
      </c>
      <c r="AH367" s="62" t="str">
        <f t="shared" si="62"/>
        <v>333.</v>
      </c>
      <c r="AJ367" s="78"/>
      <c r="AM367" s="103"/>
    </row>
    <row r="368" spans="1:39" ht="22.5" customHeight="1" x14ac:dyDescent="0.25">
      <c r="A368" s="84" t="str">
        <f t="shared" si="59"/>
        <v>334.</v>
      </c>
      <c r="B368" s="84">
        <v>1014</v>
      </c>
      <c r="C368" s="163" t="s">
        <v>402</v>
      </c>
      <c r="D368" s="11">
        <v>944.7</v>
      </c>
      <c r="E368" s="9">
        <v>858.5</v>
      </c>
      <c r="F368" s="11">
        <v>858.5</v>
      </c>
      <c r="G368" s="27">
        <v>21</v>
      </c>
      <c r="H368" s="76">
        <f t="shared" si="60"/>
        <v>972355.44</v>
      </c>
      <c r="I368" s="76"/>
      <c r="J368" s="76"/>
      <c r="K368" s="76"/>
      <c r="L368" s="9">
        <f t="shared" si="61"/>
        <v>972355.44</v>
      </c>
      <c r="M368" s="76">
        <f>434782.8+537572.64</f>
        <v>972355.44</v>
      </c>
      <c r="N368" s="91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  <c r="AA368" s="212"/>
      <c r="AB368" s="20" t="s">
        <v>211</v>
      </c>
      <c r="AC368" s="189"/>
      <c r="AD368" s="189"/>
      <c r="AE368" s="189"/>
      <c r="AF368" s="62">
        <f>MAX(AF$24:AF367)+1</f>
        <v>334</v>
      </c>
      <c r="AG368" s="62" t="s">
        <v>151</v>
      </c>
      <c r="AH368" s="62" t="str">
        <f t="shared" si="62"/>
        <v>334.</v>
      </c>
      <c r="AJ368" s="78"/>
      <c r="AM368" s="103"/>
    </row>
    <row r="369" spans="1:39" ht="22.5" customHeight="1" x14ac:dyDescent="0.25">
      <c r="A369" s="84" t="str">
        <f t="shared" si="59"/>
        <v>335.</v>
      </c>
      <c r="B369" s="84">
        <v>1015</v>
      </c>
      <c r="C369" s="163" t="s">
        <v>403</v>
      </c>
      <c r="D369" s="11">
        <v>854.8</v>
      </c>
      <c r="E369" s="9">
        <v>491</v>
      </c>
      <c r="F369" s="11">
        <v>491</v>
      </c>
      <c r="G369" s="27">
        <v>31</v>
      </c>
      <c r="H369" s="76">
        <f t="shared" si="60"/>
        <v>972355.44</v>
      </c>
      <c r="I369" s="76"/>
      <c r="J369" s="76"/>
      <c r="K369" s="76"/>
      <c r="L369" s="9">
        <f t="shared" si="61"/>
        <v>972355.44</v>
      </c>
      <c r="M369" s="76">
        <f>434782.8+537572.64</f>
        <v>972355.44</v>
      </c>
      <c r="N369" s="91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  <c r="AA369" s="212"/>
      <c r="AB369" s="20" t="s">
        <v>211</v>
      </c>
      <c r="AC369" s="189"/>
      <c r="AD369" s="189"/>
      <c r="AE369" s="189"/>
      <c r="AF369" s="62">
        <f>MAX(AF$24:AF368)+1</f>
        <v>335</v>
      </c>
      <c r="AG369" s="62" t="s">
        <v>151</v>
      </c>
      <c r="AH369" s="62" t="str">
        <f t="shared" si="62"/>
        <v>335.</v>
      </c>
      <c r="AJ369" s="78"/>
      <c r="AM369" s="103"/>
    </row>
    <row r="370" spans="1:39" ht="22.5" customHeight="1" x14ac:dyDescent="0.25">
      <c r="A370" s="84" t="str">
        <f t="shared" si="59"/>
        <v>336.</v>
      </c>
      <c r="B370" s="84">
        <v>1023</v>
      </c>
      <c r="C370" s="157" t="s">
        <v>369</v>
      </c>
      <c r="D370" s="9">
        <v>255.17</v>
      </c>
      <c r="E370" s="9">
        <v>168.5</v>
      </c>
      <c r="F370" s="9">
        <v>168.5</v>
      </c>
      <c r="G370" s="26">
        <v>7</v>
      </c>
      <c r="H370" s="9">
        <f t="shared" si="60"/>
        <v>182471.52000000002</v>
      </c>
      <c r="I370" s="9"/>
      <c r="J370" s="9"/>
      <c r="K370" s="9"/>
      <c r="L370" s="9">
        <f t="shared" si="61"/>
        <v>182471.52000000002</v>
      </c>
      <c r="M370" s="9"/>
      <c r="N370" s="26"/>
      <c r="O370" s="9"/>
      <c r="P370" s="9"/>
      <c r="Q370" s="9"/>
      <c r="R370" s="9"/>
      <c r="S370" s="9"/>
      <c r="T370" s="9">
        <v>154</v>
      </c>
      <c r="U370" s="9">
        <f>T370*1184.88</f>
        <v>182471.52000000002</v>
      </c>
      <c r="V370" s="9"/>
      <c r="W370" s="9"/>
      <c r="X370" s="9"/>
      <c r="Y370" s="9"/>
      <c r="Z370" s="9"/>
      <c r="AA370" s="66"/>
      <c r="AB370" s="20" t="s">
        <v>211</v>
      </c>
      <c r="AC370" s="189"/>
      <c r="AD370" s="189"/>
      <c r="AE370" s="189"/>
      <c r="AF370" s="62">
        <f>MAX(AF$24:AF369)+1</f>
        <v>336</v>
      </c>
      <c r="AG370" s="62" t="s">
        <v>151</v>
      </c>
      <c r="AH370" s="62" t="str">
        <f t="shared" si="62"/>
        <v>336.</v>
      </c>
      <c r="AJ370" s="78"/>
      <c r="AM370" s="103"/>
    </row>
    <row r="371" spans="1:39" ht="22.5" customHeight="1" x14ac:dyDescent="0.25">
      <c r="A371" s="84" t="str">
        <f t="shared" si="59"/>
        <v>337.</v>
      </c>
      <c r="B371" s="84">
        <v>1025</v>
      </c>
      <c r="C371" s="163" t="s">
        <v>370</v>
      </c>
      <c r="D371" s="11">
        <v>945.7</v>
      </c>
      <c r="E371" s="9">
        <v>858.7</v>
      </c>
      <c r="F371" s="11">
        <v>858.7</v>
      </c>
      <c r="G371" s="27">
        <v>36</v>
      </c>
      <c r="H371" s="76">
        <f t="shared" si="60"/>
        <v>1703017.02</v>
      </c>
      <c r="I371" s="76"/>
      <c r="J371" s="76"/>
      <c r="K371" s="76"/>
      <c r="L371" s="9">
        <f t="shared" si="61"/>
        <v>1703017.02</v>
      </c>
      <c r="M371" s="76">
        <v>537572.64</v>
      </c>
      <c r="N371" s="91"/>
      <c r="O371" s="76"/>
      <c r="P371" s="9">
        <v>631</v>
      </c>
      <c r="Q371" s="13">
        <f>P371*1846.98</f>
        <v>1165444.3800000001</v>
      </c>
      <c r="R371" s="76"/>
      <c r="S371" s="76"/>
      <c r="T371" s="76"/>
      <c r="U371" s="76"/>
      <c r="V371" s="76"/>
      <c r="W371" s="76"/>
      <c r="X371" s="76"/>
      <c r="Y371" s="76"/>
      <c r="Z371" s="76"/>
      <c r="AA371" s="212"/>
      <c r="AB371" s="186" t="s">
        <v>211</v>
      </c>
      <c r="AC371" s="189"/>
      <c r="AD371" s="189"/>
      <c r="AE371" s="189"/>
      <c r="AF371" s="62">
        <f>MAX(AF$24:AF370)+1</f>
        <v>337</v>
      </c>
      <c r="AG371" s="62" t="s">
        <v>151</v>
      </c>
      <c r="AH371" s="62" t="str">
        <f t="shared" si="62"/>
        <v>337.</v>
      </c>
      <c r="AM371" s="103"/>
    </row>
    <row r="372" spans="1:39" ht="22.5" customHeight="1" x14ac:dyDescent="0.25">
      <c r="A372" s="84" t="str">
        <f t="shared" si="59"/>
        <v>338.</v>
      </c>
      <c r="B372" s="84">
        <v>1029</v>
      </c>
      <c r="C372" s="157" t="s">
        <v>76</v>
      </c>
      <c r="D372" s="9">
        <v>1888.32</v>
      </c>
      <c r="E372" s="9">
        <v>1734.32</v>
      </c>
      <c r="F372" s="9">
        <v>1734.32</v>
      </c>
      <c r="G372" s="26">
        <v>63</v>
      </c>
      <c r="H372" s="9">
        <f t="shared" si="60"/>
        <v>506641.91000000003</v>
      </c>
      <c r="I372" s="9"/>
      <c r="J372" s="9"/>
      <c r="K372" s="9"/>
      <c r="L372" s="9">
        <f t="shared" si="61"/>
        <v>506641.91000000003</v>
      </c>
      <c r="M372" s="9">
        <f>354017.28+152624.63</f>
        <v>506641.91000000003</v>
      </c>
      <c r="N372" s="26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66"/>
      <c r="AB372" s="20" t="s">
        <v>211</v>
      </c>
      <c r="AC372" s="189"/>
      <c r="AD372" s="189"/>
      <c r="AE372" s="189"/>
      <c r="AF372" s="62">
        <f>MAX(AF$24:AF371)+1</f>
        <v>338</v>
      </c>
      <c r="AG372" s="62" t="s">
        <v>151</v>
      </c>
      <c r="AH372" s="62" t="str">
        <f t="shared" si="62"/>
        <v>338.</v>
      </c>
      <c r="AJ372" s="78"/>
      <c r="AM372" s="103"/>
    </row>
    <row r="373" spans="1:39" ht="22.5" customHeight="1" x14ac:dyDescent="0.25">
      <c r="A373" s="84" t="str">
        <f t="shared" si="59"/>
        <v>339.</v>
      </c>
      <c r="B373" s="84">
        <v>1030</v>
      </c>
      <c r="C373" s="163" t="s">
        <v>77</v>
      </c>
      <c r="D373" s="11">
        <v>3077.2</v>
      </c>
      <c r="E373" s="9">
        <v>2822.3</v>
      </c>
      <c r="F373" s="11">
        <v>2822.3</v>
      </c>
      <c r="G373" s="27">
        <v>119</v>
      </c>
      <c r="H373" s="76">
        <f t="shared" si="60"/>
        <v>3744478.1999999997</v>
      </c>
      <c r="I373" s="76"/>
      <c r="J373" s="76"/>
      <c r="K373" s="76"/>
      <c r="L373" s="9">
        <f t="shared" si="61"/>
        <v>3744478.1999999997</v>
      </c>
      <c r="M373" s="76">
        <f>3602558.4+141919.8</f>
        <v>3744478.1999999997</v>
      </c>
      <c r="N373" s="91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9"/>
      <c r="AA373" s="212"/>
      <c r="AB373" s="20" t="s">
        <v>211</v>
      </c>
      <c r="AC373" s="189"/>
      <c r="AD373" s="189"/>
      <c r="AE373" s="189"/>
      <c r="AF373" s="62">
        <f>MAX(AF$24:AF372)+1</f>
        <v>339</v>
      </c>
      <c r="AG373" s="62" t="s">
        <v>151</v>
      </c>
      <c r="AH373" s="62" t="str">
        <f t="shared" si="62"/>
        <v>339.</v>
      </c>
      <c r="AJ373" s="78"/>
      <c r="AM373" s="103"/>
    </row>
    <row r="374" spans="1:39" ht="22.5" customHeight="1" x14ac:dyDescent="0.25">
      <c r="A374" s="84" t="str">
        <f t="shared" si="59"/>
        <v>340.</v>
      </c>
      <c r="B374" s="84">
        <v>1031</v>
      </c>
      <c r="C374" s="163" t="s">
        <v>405</v>
      </c>
      <c r="D374" s="11">
        <v>785.5</v>
      </c>
      <c r="E374" s="9">
        <v>726.7</v>
      </c>
      <c r="F374" s="11">
        <v>726.7</v>
      </c>
      <c r="G374" s="27">
        <v>35</v>
      </c>
      <c r="H374" s="76">
        <f t="shared" si="60"/>
        <v>518857.25</v>
      </c>
      <c r="I374" s="76"/>
      <c r="J374" s="76"/>
      <c r="K374" s="76"/>
      <c r="L374" s="9">
        <f t="shared" si="61"/>
        <v>518857.25</v>
      </c>
      <c r="M374" s="76">
        <f>442521.6+76335.65</f>
        <v>518857.25</v>
      </c>
      <c r="N374" s="91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9"/>
      <c r="AA374" s="212"/>
      <c r="AB374" s="20" t="s">
        <v>211</v>
      </c>
      <c r="AC374" s="189"/>
      <c r="AD374" s="189"/>
      <c r="AE374" s="189"/>
      <c r="AF374" s="62">
        <f>MAX(AF$24:AF373)+1</f>
        <v>340</v>
      </c>
      <c r="AG374" s="62" t="s">
        <v>151</v>
      </c>
      <c r="AH374" s="62" t="str">
        <f t="shared" si="62"/>
        <v>340.</v>
      </c>
      <c r="AJ374" s="78"/>
      <c r="AM374" s="103"/>
    </row>
    <row r="375" spans="1:39" ht="22.5" customHeight="1" x14ac:dyDescent="0.25">
      <c r="A375" s="84" t="str">
        <f t="shared" si="59"/>
        <v>341.</v>
      </c>
      <c r="B375" s="84">
        <v>1033</v>
      </c>
      <c r="C375" s="163" t="s">
        <v>79</v>
      </c>
      <c r="D375" s="11">
        <v>794.6</v>
      </c>
      <c r="E375" s="9">
        <v>733.2</v>
      </c>
      <c r="F375" s="11">
        <v>733.2</v>
      </c>
      <c r="G375" s="27">
        <v>34</v>
      </c>
      <c r="H375" s="76">
        <f t="shared" si="60"/>
        <v>1144356.48</v>
      </c>
      <c r="I375" s="76"/>
      <c r="J375" s="76"/>
      <c r="K375" s="76"/>
      <c r="L375" s="9">
        <f t="shared" si="61"/>
        <v>1144356.48</v>
      </c>
      <c r="M375" s="76">
        <f>710132.16+434224.32</f>
        <v>1144356.48</v>
      </c>
      <c r="N375" s="91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  <c r="AA375" s="212"/>
      <c r="AB375" s="20" t="s">
        <v>211</v>
      </c>
      <c r="AC375" s="189"/>
      <c r="AD375" s="189"/>
      <c r="AE375" s="189"/>
      <c r="AF375" s="62">
        <f>MAX(AF$24:AF374)+1</f>
        <v>341</v>
      </c>
      <c r="AG375" s="62" t="s">
        <v>151</v>
      </c>
      <c r="AH375" s="62" t="str">
        <f t="shared" si="62"/>
        <v>341.</v>
      </c>
      <c r="AJ375" s="78"/>
      <c r="AM375" s="103"/>
    </row>
    <row r="376" spans="1:39" ht="22.5" customHeight="1" x14ac:dyDescent="0.25">
      <c r="A376" s="84" t="str">
        <f t="shared" si="59"/>
        <v>342.</v>
      </c>
      <c r="B376" s="84">
        <v>1036</v>
      </c>
      <c r="C376" s="163" t="s">
        <v>407</v>
      </c>
      <c r="D376" s="11">
        <v>798</v>
      </c>
      <c r="E376" s="9">
        <v>727.6</v>
      </c>
      <c r="F376" s="11">
        <v>727.6</v>
      </c>
      <c r="G376" s="27">
        <v>32</v>
      </c>
      <c r="H376" s="76">
        <f t="shared" si="60"/>
        <v>1094737.04</v>
      </c>
      <c r="I376" s="76"/>
      <c r="J376" s="76"/>
      <c r="K376" s="76"/>
      <c r="L376" s="9">
        <f t="shared" si="61"/>
        <v>1094737.04</v>
      </c>
      <c r="M376" s="76">
        <f>354547.52+740189.52</f>
        <v>1094737.04</v>
      </c>
      <c r="N376" s="91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  <c r="AA376" s="212"/>
      <c r="AB376" s="20" t="s">
        <v>211</v>
      </c>
      <c r="AC376" s="189"/>
      <c r="AD376" s="189"/>
      <c r="AE376" s="189"/>
      <c r="AF376" s="62">
        <f>MAX(AF$24:AF375)+1</f>
        <v>342</v>
      </c>
      <c r="AG376" s="62" t="s">
        <v>151</v>
      </c>
      <c r="AH376" s="62" t="str">
        <f t="shared" si="62"/>
        <v>342.</v>
      </c>
      <c r="AJ376" s="78"/>
      <c r="AM376" s="103"/>
    </row>
    <row r="377" spans="1:39" ht="22.5" customHeight="1" x14ac:dyDescent="0.25">
      <c r="A377" s="84" t="str">
        <f t="shared" si="59"/>
        <v>343.</v>
      </c>
      <c r="B377" s="84">
        <v>1041</v>
      </c>
      <c r="C377" s="163" t="s">
        <v>408</v>
      </c>
      <c r="D377" s="11">
        <v>409.8</v>
      </c>
      <c r="E377" s="9">
        <v>361.4</v>
      </c>
      <c r="F377" s="11">
        <v>361.4</v>
      </c>
      <c r="G377" s="27">
        <v>15</v>
      </c>
      <c r="H377" s="76">
        <f t="shared" si="60"/>
        <v>256833.95</v>
      </c>
      <c r="I377" s="76"/>
      <c r="J377" s="76"/>
      <c r="K377" s="76"/>
      <c r="L377" s="9">
        <f t="shared" si="61"/>
        <v>256833.95</v>
      </c>
      <c r="M377" s="76">
        <f>40855.7+215978.25</f>
        <v>256833.95</v>
      </c>
      <c r="N377" s="91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9"/>
      <c r="AA377" s="212"/>
      <c r="AB377" s="20" t="s">
        <v>211</v>
      </c>
      <c r="AC377" s="189"/>
      <c r="AD377" s="189"/>
      <c r="AE377" s="189"/>
      <c r="AF377" s="62">
        <f>MAX(AF$24:AF376)+1</f>
        <v>343</v>
      </c>
      <c r="AG377" s="62" t="s">
        <v>151</v>
      </c>
      <c r="AH377" s="62" t="str">
        <f t="shared" si="62"/>
        <v>343.</v>
      </c>
      <c r="AJ377" s="78"/>
      <c r="AM377" s="103"/>
    </row>
    <row r="378" spans="1:39" ht="22.5" customHeight="1" x14ac:dyDescent="0.25">
      <c r="A378" s="84" t="str">
        <f t="shared" si="59"/>
        <v>344.</v>
      </c>
      <c r="B378" s="84">
        <v>1045</v>
      </c>
      <c r="C378" s="157" t="s">
        <v>372</v>
      </c>
      <c r="D378" s="11">
        <v>576.70000000000005</v>
      </c>
      <c r="E378" s="9">
        <v>517.29999999999995</v>
      </c>
      <c r="F378" s="9">
        <v>517.29999999999995</v>
      </c>
      <c r="G378" s="26">
        <v>18</v>
      </c>
      <c r="H378" s="9">
        <f t="shared" si="60"/>
        <v>498725.7</v>
      </c>
      <c r="I378" s="9"/>
      <c r="J378" s="9"/>
      <c r="K378" s="9"/>
      <c r="L378" s="9">
        <f t="shared" si="61"/>
        <v>498725.7</v>
      </c>
      <c r="M378" s="9">
        <f>414864+83861.7</f>
        <v>498725.7</v>
      </c>
      <c r="N378" s="26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66"/>
      <c r="AB378" s="20" t="s">
        <v>211</v>
      </c>
      <c r="AC378" s="189"/>
      <c r="AD378" s="189"/>
      <c r="AE378" s="189"/>
      <c r="AF378" s="62">
        <f>MAX(AF$24:AF377)+1</f>
        <v>344</v>
      </c>
      <c r="AG378" s="62" t="s">
        <v>151</v>
      </c>
      <c r="AH378" s="62" t="str">
        <f t="shared" si="62"/>
        <v>344.</v>
      </c>
      <c r="AJ378" s="78"/>
      <c r="AM378" s="103"/>
    </row>
    <row r="379" spans="1:39" ht="22.5" customHeight="1" x14ac:dyDescent="0.25">
      <c r="A379" s="84" t="str">
        <f t="shared" si="59"/>
        <v>345.</v>
      </c>
      <c r="B379" s="84">
        <v>1062</v>
      </c>
      <c r="C379" s="157" t="s">
        <v>375</v>
      </c>
      <c r="D379" s="11">
        <v>1932.33</v>
      </c>
      <c r="E379" s="9">
        <v>1779.35</v>
      </c>
      <c r="F379" s="11">
        <v>1779.35</v>
      </c>
      <c r="G379" s="26">
        <v>73</v>
      </c>
      <c r="H379" s="9">
        <f t="shared" si="60"/>
        <v>907591.68000000005</v>
      </c>
      <c r="I379" s="9"/>
      <c r="J379" s="9"/>
      <c r="K379" s="9"/>
      <c r="L379" s="9">
        <f t="shared" si="61"/>
        <v>907591.68000000005</v>
      </c>
      <c r="M379" s="9">
        <f>553574.4+354017.28</f>
        <v>907591.68000000005</v>
      </c>
      <c r="N379" s="26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66"/>
      <c r="AB379" s="20" t="s">
        <v>211</v>
      </c>
      <c r="AC379" s="189"/>
      <c r="AD379" s="189"/>
      <c r="AE379" s="189"/>
      <c r="AF379" s="62">
        <f>MAX(AF$24:AF378)+1</f>
        <v>345</v>
      </c>
      <c r="AG379" s="62" t="s">
        <v>151</v>
      </c>
      <c r="AH379" s="62" t="str">
        <f t="shared" si="62"/>
        <v>345.</v>
      </c>
      <c r="AJ379" s="78"/>
      <c r="AM379" s="103"/>
    </row>
    <row r="380" spans="1:39" ht="22.5" customHeight="1" x14ac:dyDescent="0.25">
      <c r="A380" s="84" t="str">
        <f t="shared" ref="A380:A401" si="66">AH380</f>
        <v>346.</v>
      </c>
      <c r="B380" s="84">
        <v>1066</v>
      </c>
      <c r="C380" s="163" t="s">
        <v>411</v>
      </c>
      <c r="D380" s="11">
        <v>785.8</v>
      </c>
      <c r="E380" s="9">
        <v>728.6</v>
      </c>
      <c r="F380" s="11">
        <v>728.6</v>
      </c>
      <c r="G380" s="27">
        <v>25</v>
      </c>
      <c r="H380" s="76">
        <f t="shared" ref="H380:H401" si="67">M380+O380+Q380+S380+U380+W380+Z380+AA380</f>
        <v>2545178</v>
      </c>
      <c r="I380" s="76"/>
      <c r="J380" s="76"/>
      <c r="K380" s="76"/>
      <c r="L380" s="9">
        <f t="shared" ref="L380:L401" si="68">H380</f>
        <v>2545178</v>
      </c>
      <c r="M380" s="76">
        <v>325562</v>
      </c>
      <c r="N380" s="91"/>
      <c r="O380" s="76"/>
      <c r="P380" s="76">
        <v>604.79999999999995</v>
      </c>
      <c r="Q380" s="76">
        <f>P380*3670</f>
        <v>2219616</v>
      </c>
      <c r="R380" s="76"/>
      <c r="S380" s="76"/>
      <c r="T380" s="76"/>
      <c r="U380" s="76"/>
      <c r="V380" s="76"/>
      <c r="W380" s="76"/>
      <c r="X380" s="76"/>
      <c r="Y380" s="76"/>
      <c r="Z380" s="76"/>
      <c r="AA380" s="212"/>
      <c r="AB380" s="20" t="s">
        <v>211</v>
      </c>
      <c r="AC380" s="189"/>
      <c r="AD380" s="189"/>
      <c r="AE380" s="189"/>
      <c r="AF380" s="62">
        <f>MAX(AF$24:AF379)+1</f>
        <v>346</v>
      </c>
      <c r="AG380" s="62" t="s">
        <v>151</v>
      </c>
      <c r="AH380" s="62" t="str">
        <f t="shared" si="62"/>
        <v>346.</v>
      </c>
      <c r="AJ380" s="78"/>
      <c r="AM380" s="103"/>
    </row>
    <row r="381" spans="1:39" ht="22.5" customHeight="1" x14ac:dyDescent="0.25">
      <c r="A381" s="84" t="str">
        <f t="shared" si="66"/>
        <v>347.</v>
      </c>
      <c r="B381" s="84">
        <v>1074</v>
      </c>
      <c r="C381" s="163" t="s">
        <v>377</v>
      </c>
      <c r="D381" s="11">
        <v>529.6</v>
      </c>
      <c r="E381" s="9">
        <v>300.39999999999998</v>
      </c>
      <c r="F381" s="11">
        <v>300.39999999999998</v>
      </c>
      <c r="G381" s="27">
        <v>25</v>
      </c>
      <c r="H381" s="76">
        <f t="shared" si="67"/>
        <v>926310</v>
      </c>
      <c r="I381" s="76"/>
      <c r="J381" s="76"/>
      <c r="K381" s="76"/>
      <c r="L381" s="9">
        <f t="shared" si="68"/>
        <v>926310</v>
      </c>
      <c r="M381" s="76">
        <f>302457.6+623852.4</f>
        <v>926310</v>
      </c>
      <c r="N381" s="91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  <c r="AA381" s="212"/>
      <c r="AB381" s="20" t="s">
        <v>211</v>
      </c>
      <c r="AC381" s="189"/>
      <c r="AD381" s="189"/>
      <c r="AE381" s="189"/>
      <c r="AF381" s="62">
        <f>MAX(AF$24:AF380)+1</f>
        <v>347</v>
      </c>
      <c r="AG381" s="62" t="s">
        <v>151</v>
      </c>
      <c r="AH381" s="62" t="str">
        <f t="shared" si="62"/>
        <v>347.</v>
      </c>
      <c r="AJ381" s="78"/>
      <c r="AM381" s="103"/>
    </row>
    <row r="382" spans="1:39" ht="22.5" customHeight="1" x14ac:dyDescent="0.25">
      <c r="A382" s="84" t="str">
        <f t="shared" si="66"/>
        <v>348.</v>
      </c>
      <c r="B382" s="84">
        <v>1075</v>
      </c>
      <c r="C382" s="163" t="s">
        <v>413</v>
      </c>
      <c r="D382" s="11">
        <v>333.52</v>
      </c>
      <c r="E382" s="9">
        <v>304.23</v>
      </c>
      <c r="F382" s="11">
        <v>260.91000000000003</v>
      </c>
      <c r="G382" s="27">
        <v>14</v>
      </c>
      <c r="H382" s="76">
        <f t="shared" si="67"/>
        <v>19352.7</v>
      </c>
      <c r="I382" s="76"/>
      <c r="J382" s="76"/>
      <c r="K382" s="76"/>
      <c r="L382" s="9">
        <f t="shared" si="68"/>
        <v>19352.7</v>
      </c>
      <c r="M382" s="76">
        <v>19352.7</v>
      </c>
      <c r="N382" s="91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9"/>
      <c r="AA382" s="212"/>
      <c r="AB382" s="20" t="s">
        <v>211</v>
      </c>
      <c r="AC382" s="189"/>
      <c r="AD382" s="189"/>
      <c r="AE382" s="189"/>
      <c r="AF382" s="62">
        <f>MAX(AF$24:AF381)+1</f>
        <v>348</v>
      </c>
      <c r="AG382" s="62" t="s">
        <v>151</v>
      </c>
      <c r="AH382" s="62" t="str">
        <f t="shared" si="62"/>
        <v>348.</v>
      </c>
      <c r="AJ382" s="78"/>
      <c r="AM382" s="103"/>
    </row>
    <row r="383" spans="1:39" ht="22.5" customHeight="1" x14ac:dyDescent="0.25">
      <c r="A383" s="84" t="str">
        <f>AH383</f>
        <v>349.</v>
      </c>
      <c r="B383" s="84">
        <v>1080</v>
      </c>
      <c r="C383" s="163" t="s">
        <v>378</v>
      </c>
      <c r="D383" s="11">
        <v>551.9</v>
      </c>
      <c r="E383" s="9">
        <v>495.06</v>
      </c>
      <c r="F383" s="11">
        <v>484.56</v>
      </c>
      <c r="G383" s="26">
        <v>35</v>
      </c>
      <c r="H383" s="76">
        <f>M383+O383+Q383+S383+U383+W383+Z383+AA383</f>
        <v>706354.36320000002</v>
      </c>
      <c r="I383" s="76"/>
      <c r="J383" s="76"/>
      <c r="K383" s="76"/>
      <c r="L383" s="9">
        <f>H383</f>
        <v>706354.36320000002</v>
      </c>
      <c r="M383" s="76"/>
      <c r="N383" s="91"/>
      <c r="O383" s="76"/>
      <c r="P383" s="76"/>
      <c r="Q383" s="76"/>
      <c r="R383" s="76"/>
      <c r="S383" s="76"/>
      <c r="T383" s="76">
        <v>596.14</v>
      </c>
      <c r="U383" s="76">
        <f>T383*1184.88</f>
        <v>706354.36320000002</v>
      </c>
      <c r="V383" s="76"/>
      <c r="W383" s="76"/>
      <c r="X383" s="76"/>
      <c r="Y383" s="76"/>
      <c r="Z383" s="76"/>
      <c r="AA383" s="212"/>
      <c r="AB383" s="20" t="s">
        <v>211</v>
      </c>
      <c r="AC383" s="189"/>
      <c r="AD383" s="189"/>
      <c r="AE383" s="189"/>
      <c r="AF383" s="62">
        <f>MAX(AF$24:AF382)+1</f>
        <v>349</v>
      </c>
      <c r="AG383" s="62" t="s">
        <v>151</v>
      </c>
      <c r="AH383" s="62" t="str">
        <f t="shared" si="62"/>
        <v>349.</v>
      </c>
      <c r="AJ383" s="78"/>
      <c r="AM383" s="103"/>
    </row>
    <row r="384" spans="1:39" ht="22.5" customHeight="1" x14ac:dyDescent="0.25">
      <c r="A384" s="84" t="str">
        <f t="shared" si="66"/>
        <v>350.</v>
      </c>
      <c r="B384" s="84">
        <v>1081</v>
      </c>
      <c r="C384" s="157" t="s">
        <v>379</v>
      </c>
      <c r="D384" s="11">
        <v>3533.21</v>
      </c>
      <c r="E384" s="9">
        <v>3258.51</v>
      </c>
      <c r="F384" s="11">
        <v>3210.21</v>
      </c>
      <c r="G384" s="26">
        <v>120</v>
      </c>
      <c r="H384" s="9">
        <f t="shared" si="67"/>
        <v>767053.56</v>
      </c>
      <c r="I384" s="9"/>
      <c r="J384" s="9"/>
      <c r="K384" s="9"/>
      <c r="L384" s="9">
        <f t="shared" si="68"/>
        <v>767053.56</v>
      </c>
      <c r="M384" s="9">
        <f>625061.76+141991.8</f>
        <v>767053.56</v>
      </c>
      <c r="N384" s="26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66"/>
      <c r="AB384" s="20" t="s">
        <v>211</v>
      </c>
      <c r="AC384" s="189"/>
      <c r="AD384" s="189"/>
      <c r="AE384" s="189"/>
      <c r="AF384" s="62">
        <f>MAX(AF$24:AF383)+1</f>
        <v>350</v>
      </c>
      <c r="AG384" s="62" t="s">
        <v>151</v>
      </c>
      <c r="AH384" s="62" t="str">
        <f t="shared" si="62"/>
        <v>350.</v>
      </c>
      <c r="AJ384" s="78"/>
      <c r="AM384" s="103"/>
    </row>
    <row r="385" spans="1:39" ht="22.5" customHeight="1" x14ac:dyDescent="0.25">
      <c r="A385" s="84" t="str">
        <f t="shared" si="66"/>
        <v>351.</v>
      </c>
      <c r="B385" s="84">
        <v>1085</v>
      </c>
      <c r="C385" s="163" t="s">
        <v>380</v>
      </c>
      <c r="D385" s="11">
        <v>5148.46</v>
      </c>
      <c r="E385" s="9">
        <v>4706.66</v>
      </c>
      <c r="F385" s="11">
        <v>4706.66</v>
      </c>
      <c r="G385" s="26">
        <v>191</v>
      </c>
      <c r="H385" s="76">
        <f t="shared" si="67"/>
        <v>6501337.9199999999</v>
      </c>
      <c r="I385" s="76"/>
      <c r="J385" s="76"/>
      <c r="K385" s="76"/>
      <c r="L385" s="9">
        <f t="shared" si="68"/>
        <v>6501337.9199999999</v>
      </c>
      <c r="M385" s="76">
        <f>5306529.6+1194808.32</f>
        <v>6501337.9199999999</v>
      </c>
      <c r="N385" s="91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  <c r="AA385" s="212"/>
      <c r="AB385" s="20" t="s">
        <v>211</v>
      </c>
      <c r="AC385" s="189"/>
      <c r="AD385" s="189"/>
      <c r="AE385" s="189"/>
      <c r="AF385" s="62">
        <f>MAX(AF$24:AF384)+1</f>
        <v>351</v>
      </c>
      <c r="AG385" s="62" t="s">
        <v>151</v>
      </c>
      <c r="AH385" s="62" t="str">
        <f t="shared" si="62"/>
        <v>351.</v>
      </c>
      <c r="AJ385" s="78"/>
      <c r="AM385" s="103"/>
    </row>
    <row r="386" spans="1:39" ht="22.5" customHeight="1" x14ac:dyDescent="0.25">
      <c r="A386" s="84" t="str">
        <f t="shared" si="66"/>
        <v>352.</v>
      </c>
      <c r="B386" s="84">
        <v>1086</v>
      </c>
      <c r="C386" s="157" t="s">
        <v>381</v>
      </c>
      <c r="D386" s="11">
        <v>3583.9</v>
      </c>
      <c r="E386" s="9">
        <v>3077.1</v>
      </c>
      <c r="F386" s="11">
        <v>3077.1</v>
      </c>
      <c r="G386" s="26">
        <v>138</v>
      </c>
      <c r="H386" s="9">
        <f t="shared" si="67"/>
        <v>5254104.96</v>
      </c>
      <c r="I386" s="9"/>
      <c r="J386" s="9"/>
      <c r="K386" s="9"/>
      <c r="L386" s="9">
        <f t="shared" si="68"/>
        <v>5254104.96</v>
      </c>
      <c r="M386" s="9">
        <f>3204676.8+2049428.16</f>
        <v>5254104.96</v>
      </c>
      <c r="N386" s="26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66"/>
      <c r="AB386" s="20" t="s">
        <v>211</v>
      </c>
      <c r="AC386" s="189"/>
      <c r="AD386" s="189"/>
      <c r="AE386" s="189"/>
      <c r="AF386" s="62">
        <f>MAX(AF$24:AF385)+1</f>
        <v>352</v>
      </c>
      <c r="AG386" s="62" t="s">
        <v>151</v>
      </c>
      <c r="AH386" s="62" t="str">
        <f t="shared" si="62"/>
        <v>352.</v>
      </c>
      <c r="AJ386" s="78"/>
      <c r="AM386" s="103"/>
    </row>
    <row r="387" spans="1:39" ht="22.5" customHeight="1" x14ac:dyDescent="0.25">
      <c r="A387" s="84" t="str">
        <f t="shared" si="66"/>
        <v>353.</v>
      </c>
      <c r="B387" s="84">
        <v>1087</v>
      </c>
      <c r="C387" s="163" t="s">
        <v>416</v>
      </c>
      <c r="D387" s="11">
        <v>971.1</v>
      </c>
      <c r="E387" s="9">
        <v>877.9</v>
      </c>
      <c r="F387" s="11">
        <v>877.9</v>
      </c>
      <c r="G387" s="26">
        <v>37</v>
      </c>
      <c r="H387" s="76">
        <f t="shared" si="67"/>
        <v>434802.65</v>
      </c>
      <c r="I387" s="76"/>
      <c r="J387" s="76"/>
      <c r="K387" s="76"/>
      <c r="L387" s="9">
        <f t="shared" si="68"/>
        <v>434802.65</v>
      </c>
      <c r="M387" s="76">
        <f>89237.45+345565.2</f>
        <v>434802.65</v>
      </c>
      <c r="N387" s="91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9"/>
      <c r="AA387" s="212"/>
      <c r="AB387" s="20" t="s">
        <v>211</v>
      </c>
      <c r="AC387" s="189"/>
      <c r="AD387" s="189"/>
      <c r="AE387" s="189"/>
      <c r="AF387" s="62">
        <f>MAX(AF$24:AF386)+1</f>
        <v>353</v>
      </c>
      <c r="AG387" s="62" t="s">
        <v>151</v>
      </c>
      <c r="AH387" s="62" t="str">
        <f t="shared" si="62"/>
        <v>353.</v>
      </c>
      <c r="AJ387" s="78"/>
      <c r="AM387" s="103"/>
    </row>
    <row r="388" spans="1:39" ht="22.5" customHeight="1" x14ac:dyDescent="0.25">
      <c r="A388" s="84" t="str">
        <f>AH388</f>
        <v>354.</v>
      </c>
      <c r="B388" s="84">
        <v>1090</v>
      </c>
      <c r="C388" s="163" t="s">
        <v>382</v>
      </c>
      <c r="D388" s="11">
        <v>5186</v>
      </c>
      <c r="E388" s="9">
        <v>4781.59</v>
      </c>
      <c r="F388" s="11">
        <v>4764</v>
      </c>
      <c r="G388" s="26">
        <v>191</v>
      </c>
      <c r="H388" s="76">
        <f>M388+O388+Q388+S388+U388+W388+Z388+AA388</f>
        <v>5306529.5999999996</v>
      </c>
      <c r="I388" s="76"/>
      <c r="J388" s="76"/>
      <c r="K388" s="76"/>
      <c r="L388" s="9">
        <f>H388</f>
        <v>5306529.5999999996</v>
      </c>
      <c r="M388" s="76">
        <v>5306529.5999999996</v>
      </c>
      <c r="N388" s="91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  <c r="AA388" s="212"/>
      <c r="AB388" s="20" t="s">
        <v>211</v>
      </c>
      <c r="AC388" s="189"/>
      <c r="AD388" s="189"/>
      <c r="AE388" s="189"/>
      <c r="AF388" s="62">
        <f>MAX(AF$24:AF387)+1</f>
        <v>354</v>
      </c>
      <c r="AG388" s="62" t="s">
        <v>151</v>
      </c>
      <c r="AH388" s="62" t="str">
        <f t="shared" si="62"/>
        <v>354.</v>
      </c>
      <c r="AJ388" s="78"/>
      <c r="AM388" s="103"/>
    </row>
    <row r="389" spans="1:39" ht="22.5" customHeight="1" x14ac:dyDescent="0.25">
      <c r="A389" s="84" t="str">
        <f t="shared" si="66"/>
        <v>355.</v>
      </c>
      <c r="B389" s="84">
        <v>1096</v>
      </c>
      <c r="C389" s="163" t="s">
        <v>417</v>
      </c>
      <c r="D389" s="11">
        <v>2237.39</v>
      </c>
      <c r="E389" s="9">
        <v>2051.14</v>
      </c>
      <c r="F389" s="11">
        <v>2051.14</v>
      </c>
      <c r="G389" s="26">
        <v>90</v>
      </c>
      <c r="H389" s="76">
        <f t="shared" si="67"/>
        <v>1109577.5899999999</v>
      </c>
      <c r="I389" s="76"/>
      <c r="J389" s="76"/>
      <c r="K389" s="76"/>
      <c r="L389" s="9">
        <f t="shared" si="68"/>
        <v>1109577.5899999999</v>
      </c>
      <c r="M389" s="76">
        <f>956952.96+152624.63</f>
        <v>1109577.5899999999</v>
      </c>
      <c r="N389" s="91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  <c r="AA389" s="212"/>
      <c r="AB389" s="20" t="s">
        <v>211</v>
      </c>
      <c r="AC389" s="189"/>
      <c r="AD389" s="189"/>
      <c r="AE389" s="189"/>
      <c r="AF389" s="62">
        <f>MAX(AF$24:AF388)+1</f>
        <v>355</v>
      </c>
      <c r="AG389" s="62" t="s">
        <v>151</v>
      </c>
      <c r="AH389" s="62" t="str">
        <f t="shared" si="62"/>
        <v>355.</v>
      </c>
      <c r="AJ389" s="78"/>
      <c r="AM389" s="103"/>
    </row>
    <row r="390" spans="1:39" ht="22.5" customHeight="1" x14ac:dyDescent="0.25">
      <c r="A390" s="84" t="str">
        <f>AH390</f>
        <v>356.</v>
      </c>
      <c r="B390" s="84">
        <v>1095</v>
      </c>
      <c r="C390" s="163" t="s">
        <v>425</v>
      </c>
      <c r="D390" s="11">
        <v>3588.59</v>
      </c>
      <c r="E390" s="9">
        <v>3333.28</v>
      </c>
      <c r="F390" s="11">
        <v>3333.28</v>
      </c>
      <c r="G390" s="27">
        <v>134</v>
      </c>
      <c r="H390" s="76">
        <f>M390+O390+Q390+S390+U390+W390+Z390+AA390</f>
        <v>1064902.8</v>
      </c>
      <c r="I390" s="76"/>
      <c r="J390" s="76"/>
      <c r="K390" s="76"/>
      <c r="L390" s="9">
        <f>H390</f>
        <v>1064902.8</v>
      </c>
      <c r="M390" s="76">
        <v>1064902.8</v>
      </c>
      <c r="N390" s="91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  <c r="AA390" s="212"/>
      <c r="AB390" s="186" t="s">
        <v>211</v>
      </c>
      <c r="AC390" s="189"/>
      <c r="AD390" s="189"/>
      <c r="AE390" s="189"/>
      <c r="AF390" s="62">
        <f>MAX(AF$24:AF389)+1</f>
        <v>356</v>
      </c>
      <c r="AG390" s="62" t="s">
        <v>151</v>
      </c>
      <c r="AH390" s="62" t="str">
        <f t="shared" si="62"/>
        <v>356.</v>
      </c>
      <c r="AM390" s="103"/>
    </row>
    <row r="391" spans="1:39" ht="22.5" customHeight="1" x14ac:dyDescent="0.25">
      <c r="A391" s="84" t="str">
        <f>AH391</f>
        <v>357.</v>
      </c>
      <c r="B391" s="84">
        <v>991</v>
      </c>
      <c r="C391" s="163" t="s">
        <v>1553</v>
      </c>
      <c r="D391" s="11">
        <v>2421.3000000000002</v>
      </c>
      <c r="E391" s="9">
        <v>1756.6</v>
      </c>
      <c r="F391" s="11">
        <v>1756.6</v>
      </c>
      <c r="G391" s="27">
        <v>133</v>
      </c>
      <c r="H391" s="76">
        <f>M391+O391+Q391+S391+U391+W391+Z391+AA391</f>
        <v>2655427.2000000002</v>
      </c>
      <c r="I391" s="76"/>
      <c r="J391" s="76"/>
      <c r="K391" s="76"/>
      <c r="L391" s="9">
        <f>H391</f>
        <v>2655427.2000000002</v>
      </c>
      <c r="M391" s="76">
        <v>2655427.2000000002</v>
      </c>
      <c r="N391" s="91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  <c r="AA391" s="212"/>
      <c r="AB391" s="186" t="s">
        <v>211</v>
      </c>
      <c r="AC391" s="189"/>
      <c r="AD391" s="189"/>
      <c r="AE391" s="189"/>
      <c r="AF391" s="62">
        <f>MAX(AF$24:AF390)+1</f>
        <v>357</v>
      </c>
      <c r="AG391" s="62" t="s">
        <v>151</v>
      </c>
      <c r="AH391" s="62" t="str">
        <f t="shared" si="62"/>
        <v>357.</v>
      </c>
      <c r="AM391" s="103"/>
    </row>
    <row r="392" spans="1:39" ht="22.5" customHeight="1" x14ac:dyDescent="0.25">
      <c r="A392" s="84" t="str">
        <f t="shared" si="66"/>
        <v>358.</v>
      </c>
      <c r="B392" s="84">
        <v>1098</v>
      </c>
      <c r="C392" s="157" t="s">
        <v>427</v>
      </c>
      <c r="D392" s="11">
        <v>2232.3000000000002</v>
      </c>
      <c r="E392" s="9">
        <v>2047.8</v>
      </c>
      <c r="F392" s="11">
        <v>2047.8</v>
      </c>
      <c r="G392" s="26">
        <v>55</v>
      </c>
      <c r="H392" s="9">
        <f t="shared" si="67"/>
        <v>1219585.8599999999</v>
      </c>
      <c r="I392" s="9"/>
      <c r="J392" s="9"/>
      <c r="K392" s="9"/>
      <c r="L392" s="9">
        <f t="shared" si="68"/>
        <v>1219585.8599999999</v>
      </c>
      <c r="M392" s="9">
        <f>929295.36+290290.5</f>
        <v>1219585.8599999999</v>
      </c>
      <c r="N392" s="26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66"/>
      <c r="AB392" s="20" t="s">
        <v>211</v>
      </c>
      <c r="AC392" s="189"/>
      <c r="AD392" s="189"/>
      <c r="AE392" s="189"/>
      <c r="AF392" s="62">
        <f>MAX(AF$24:AF391)+1</f>
        <v>358</v>
      </c>
      <c r="AG392" s="62" t="s">
        <v>151</v>
      </c>
      <c r="AH392" s="62" t="str">
        <f t="shared" si="62"/>
        <v>358.</v>
      </c>
      <c r="AJ392" s="78"/>
      <c r="AM392" s="103"/>
    </row>
    <row r="393" spans="1:39" ht="22.5" customHeight="1" x14ac:dyDescent="0.25">
      <c r="A393" s="84" t="str">
        <f>AH393</f>
        <v>359.</v>
      </c>
      <c r="B393" s="84">
        <v>1099</v>
      </c>
      <c r="C393" s="163" t="s">
        <v>383</v>
      </c>
      <c r="D393" s="11">
        <v>281</v>
      </c>
      <c r="E393" s="9">
        <v>201</v>
      </c>
      <c r="F393" s="11">
        <v>95.4</v>
      </c>
      <c r="G393" s="26">
        <v>6</v>
      </c>
      <c r="H393" s="76">
        <f>M393+O393+Q393+S393+U393+W393+Z393+AA393</f>
        <v>31179.35</v>
      </c>
      <c r="I393" s="76"/>
      <c r="J393" s="76"/>
      <c r="K393" s="76"/>
      <c r="L393" s="9">
        <f>H393</f>
        <v>31179.35</v>
      </c>
      <c r="M393" s="76">
        <v>31179.35</v>
      </c>
      <c r="N393" s="91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9"/>
      <c r="AA393" s="212"/>
      <c r="AB393" s="20" t="s">
        <v>211</v>
      </c>
      <c r="AC393" s="189"/>
      <c r="AD393" s="189"/>
      <c r="AE393" s="189"/>
      <c r="AF393" s="62">
        <f>MAX(AF$24:AF392)+1</f>
        <v>359</v>
      </c>
      <c r="AG393" s="62" t="s">
        <v>151</v>
      </c>
      <c r="AH393" s="62" t="str">
        <f t="shared" si="62"/>
        <v>359.</v>
      </c>
      <c r="AJ393" s="78"/>
      <c r="AM393" s="103"/>
    </row>
    <row r="394" spans="1:39" ht="22.5" customHeight="1" x14ac:dyDescent="0.25">
      <c r="A394" s="84" t="str">
        <f t="shared" si="66"/>
        <v>360.</v>
      </c>
      <c r="B394" s="84">
        <v>1100</v>
      </c>
      <c r="C394" s="157" t="s">
        <v>384</v>
      </c>
      <c r="D394" s="11">
        <v>2185.9499999999998</v>
      </c>
      <c r="E394" s="9">
        <v>2000.15</v>
      </c>
      <c r="F394" s="11">
        <v>2000.15</v>
      </c>
      <c r="G394" s="26">
        <v>80</v>
      </c>
      <c r="H394" s="9">
        <f t="shared" si="67"/>
        <v>575247.6</v>
      </c>
      <c r="I394" s="9"/>
      <c r="J394" s="9"/>
      <c r="K394" s="9"/>
      <c r="L394" s="9">
        <f t="shared" si="68"/>
        <v>575247.6</v>
      </c>
      <c r="M394" s="9">
        <f>497836.8+77410.8</f>
        <v>575247.6</v>
      </c>
      <c r="N394" s="26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66"/>
      <c r="AB394" s="20" t="s">
        <v>211</v>
      </c>
      <c r="AC394" s="189"/>
      <c r="AD394" s="189"/>
      <c r="AE394" s="189"/>
      <c r="AF394" s="62">
        <f>MAX(AF$24:AF393)+1</f>
        <v>360</v>
      </c>
      <c r="AG394" s="62" t="s">
        <v>151</v>
      </c>
      <c r="AH394" s="62" t="str">
        <f t="shared" si="62"/>
        <v>360.</v>
      </c>
      <c r="AJ394" s="78"/>
      <c r="AM394" s="103"/>
    </row>
    <row r="395" spans="1:39" ht="22.5" customHeight="1" x14ac:dyDescent="0.25">
      <c r="A395" s="84" t="str">
        <f t="shared" si="66"/>
        <v>361.</v>
      </c>
      <c r="B395" s="84">
        <v>1101</v>
      </c>
      <c r="C395" s="163" t="s">
        <v>418</v>
      </c>
      <c r="D395" s="11">
        <v>3436</v>
      </c>
      <c r="E395" s="9">
        <v>3162.6</v>
      </c>
      <c r="F395" s="11">
        <v>3162.6</v>
      </c>
      <c r="G395" s="26">
        <v>126</v>
      </c>
      <c r="H395" s="76">
        <f t="shared" si="67"/>
        <v>5800078.0800000001</v>
      </c>
      <c r="I395" s="76"/>
      <c r="J395" s="76"/>
      <c r="K395" s="76"/>
      <c r="L395" s="9">
        <f t="shared" si="68"/>
        <v>5800078.0800000001</v>
      </c>
      <c r="M395" s="76">
        <f>3537686.4+2262391.68</f>
        <v>5800078.0800000001</v>
      </c>
      <c r="N395" s="91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  <c r="AA395" s="212"/>
      <c r="AB395" s="20" t="s">
        <v>211</v>
      </c>
      <c r="AC395" s="189"/>
      <c r="AD395" s="189"/>
      <c r="AE395" s="189"/>
      <c r="AF395" s="62">
        <f>MAX(AF$24:AF394)+1</f>
        <v>361</v>
      </c>
      <c r="AG395" s="62" t="s">
        <v>151</v>
      </c>
      <c r="AH395" s="62" t="str">
        <f t="shared" si="62"/>
        <v>361.</v>
      </c>
      <c r="AJ395" s="78"/>
      <c r="AM395" s="103"/>
    </row>
    <row r="396" spans="1:39" ht="22.5" customHeight="1" x14ac:dyDescent="0.25">
      <c r="A396" s="84" t="str">
        <f t="shared" si="66"/>
        <v>362.</v>
      </c>
      <c r="B396" s="84">
        <v>1102</v>
      </c>
      <c r="C396" s="157" t="s">
        <v>385</v>
      </c>
      <c r="D396" s="11">
        <v>1908.2</v>
      </c>
      <c r="E396" s="9">
        <v>1755.2</v>
      </c>
      <c r="F396" s="11">
        <v>1687.8</v>
      </c>
      <c r="G396" s="26">
        <v>52</v>
      </c>
      <c r="H396" s="9">
        <f t="shared" si="67"/>
        <v>579408.14</v>
      </c>
      <c r="I396" s="9"/>
      <c r="J396" s="9"/>
      <c r="K396" s="9"/>
      <c r="L396" s="9">
        <f t="shared" si="68"/>
        <v>579408.14</v>
      </c>
      <c r="M396" s="9">
        <f>193527+385881.14</f>
        <v>579408.14</v>
      </c>
      <c r="N396" s="26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66"/>
      <c r="AB396" s="20" t="s">
        <v>211</v>
      </c>
      <c r="AC396" s="189"/>
      <c r="AD396" s="189"/>
      <c r="AE396" s="189"/>
      <c r="AF396" s="62">
        <f>MAX(AF$24:AF395)+1</f>
        <v>362</v>
      </c>
      <c r="AG396" s="62" t="s">
        <v>151</v>
      </c>
      <c r="AH396" s="62" t="str">
        <f t="shared" si="62"/>
        <v>362.</v>
      </c>
      <c r="AJ396" s="78"/>
      <c r="AM396" s="103"/>
    </row>
    <row r="397" spans="1:39" ht="22.5" customHeight="1" x14ac:dyDescent="0.25">
      <c r="A397" s="84" t="str">
        <f t="shared" si="66"/>
        <v>363.</v>
      </c>
      <c r="B397" s="84">
        <v>1103</v>
      </c>
      <c r="C397" s="157" t="s">
        <v>386</v>
      </c>
      <c r="D397" s="11">
        <v>3072.49</v>
      </c>
      <c r="E397" s="9">
        <v>2769.89</v>
      </c>
      <c r="F397" s="11">
        <v>2730.19</v>
      </c>
      <c r="G397" s="26">
        <v>79</v>
      </c>
      <c r="H397" s="9">
        <f t="shared" si="67"/>
        <v>1316349.3599999999</v>
      </c>
      <c r="I397" s="9"/>
      <c r="J397" s="9"/>
      <c r="K397" s="9"/>
      <c r="L397" s="9">
        <f t="shared" si="68"/>
        <v>1316349.3599999999</v>
      </c>
      <c r="M397" s="9">
        <f>929295.36+387054</f>
        <v>1316349.3599999999</v>
      </c>
      <c r="N397" s="26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66"/>
      <c r="AB397" s="20" t="s">
        <v>211</v>
      </c>
      <c r="AC397" s="189"/>
      <c r="AD397" s="189"/>
      <c r="AE397" s="189"/>
      <c r="AF397" s="62">
        <f>MAX(AF$24:AF396)+1</f>
        <v>363</v>
      </c>
      <c r="AG397" s="62" t="s">
        <v>151</v>
      </c>
      <c r="AH397" s="62" t="str">
        <f t="shared" si="62"/>
        <v>363.</v>
      </c>
      <c r="AJ397" s="78"/>
      <c r="AM397" s="103"/>
    </row>
    <row r="398" spans="1:39" ht="22.5" customHeight="1" x14ac:dyDescent="0.25">
      <c r="A398" s="84" t="str">
        <f t="shared" si="66"/>
        <v>364.</v>
      </c>
      <c r="B398" s="84">
        <v>1106</v>
      </c>
      <c r="C398" s="163" t="s">
        <v>415</v>
      </c>
      <c r="D398" s="11">
        <v>1990.6</v>
      </c>
      <c r="E398" s="9">
        <v>1799.3</v>
      </c>
      <c r="F398" s="11">
        <v>1785.8</v>
      </c>
      <c r="G398" s="27">
        <v>58</v>
      </c>
      <c r="H398" s="76">
        <f t="shared" si="67"/>
        <v>898338.72</v>
      </c>
      <c r="I398" s="76"/>
      <c r="J398" s="76"/>
      <c r="K398" s="76"/>
      <c r="L398" s="9">
        <f t="shared" si="68"/>
        <v>898338.72</v>
      </c>
      <c r="M398" s="76">
        <f>547087.2+351251.52</f>
        <v>898338.72</v>
      </c>
      <c r="N398" s="91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  <c r="AA398" s="212"/>
      <c r="AB398" s="20" t="s">
        <v>211</v>
      </c>
      <c r="AC398" s="189"/>
      <c r="AD398" s="189"/>
      <c r="AE398" s="189"/>
      <c r="AF398" s="62">
        <f>MAX(AF$24:AF397)+1</f>
        <v>364</v>
      </c>
      <c r="AG398" s="62" t="s">
        <v>151</v>
      </c>
      <c r="AH398" s="62" t="str">
        <f t="shared" si="62"/>
        <v>364.</v>
      </c>
      <c r="AJ398" s="78"/>
      <c r="AM398" s="103"/>
    </row>
    <row r="399" spans="1:39" ht="22.5" customHeight="1" x14ac:dyDescent="0.25">
      <c r="A399" s="84" t="str">
        <f t="shared" si="66"/>
        <v>365.</v>
      </c>
      <c r="B399" s="84">
        <v>1107</v>
      </c>
      <c r="C399" s="163" t="s">
        <v>387</v>
      </c>
      <c r="D399" s="11">
        <v>545.70000000000005</v>
      </c>
      <c r="E399" s="9">
        <v>480.3</v>
      </c>
      <c r="F399" s="11">
        <v>480.3</v>
      </c>
      <c r="G399" s="27">
        <v>16</v>
      </c>
      <c r="H399" s="76">
        <f t="shared" si="67"/>
        <v>434802.65</v>
      </c>
      <c r="I399" s="76"/>
      <c r="J399" s="76"/>
      <c r="K399" s="76"/>
      <c r="L399" s="9">
        <f t="shared" si="68"/>
        <v>434802.65</v>
      </c>
      <c r="M399" s="76">
        <f>89237.45+345565.2</f>
        <v>434802.65</v>
      </c>
      <c r="N399" s="91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9"/>
      <c r="AA399" s="212"/>
      <c r="AB399" s="20" t="s">
        <v>211</v>
      </c>
      <c r="AC399" s="189"/>
      <c r="AD399" s="189"/>
      <c r="AE399" s="189"/>
      <c r="AF399" s="62">
        <f>MAX(AF$24:AF398)+1</f>
        <v>365</v>
      </c>
      <c r="AG399" s="62" t="s">
        <v>151</v>
      </c>
      <c r="AH399" s="62" t="str">
        <f t="shared" si="62"/>
        <v>365.</v>
      </c>
      <c r="AJ399" s="78"/>
      <c r="AM399" s="103"/>
    </row>
    <row r="400" spans="1:39" ht="22.5" customHeight="1" x14ac:dyDescent="0.25">
      <c r="A400" s="84" t="str">
        <f>AH400</f>
        <v>366.</v>
      </c>
      <c r="B400" s="84">
        <v>906</v>
      </c>
      <c r="C400" s="157" t="s">
        <v>72</v>
      </c>
      <c r="D400" s="11">
        <v>348.8</v>
      </c>
      <c r="E400" s="9">
        <v>287.3</v>
      </c>
      <c r="F400" s="11">
        <v>287.3</v>
      </c>
      <c r="G400" s="26">
        <v>15</v>
      </c>
      <c r="H400" s="9">
        <f>M400+O400+Q400+S400+U400+W400+Z400+AA400</f>
        <v>196098</v>
      </c>
      <c r="I400" s="9"/>
      <c r="J400" s="9"/>
      <c r="K400" s="9"/>
      <c r="L400" s="9">
        <f>H400</f>
        <v>196098</v>
      </c>
      <c r="M400" s="9"/>
      <c r="N400" s="26"/>
      <c r="O400" s="9"/>
      <c r="P400" s="9"/>
      <c r="Q400" s="9"/>
      <c r="R400" s="9">
        <v>230</v>
      </c>
      <c r="S400" s="9">
        <f>R400*852.6</f>
        <v>196098</v>
      </c>
      <c r="T400" s="9"/>
      <c r="U400" s="9"/>
      <c r="V400" s="9"/>
      <c r="W400" s="9"/>
      <c r="X400" s="9"/>
      <c r="Y400" s="9"/>
      <c r="Z400" s="9"/>
      <c r="AA400" s="66"/>
      <c r="AB400" s="20" t="s">
        <v>211</v>
      </c>
      <c r="AC400" s="189"/>
      <c r="AD400" s="189"/>
      <c r="AE400" s="189"/>
      <c r="AF400" s="62">
        <f>MAX(AF$24:AF399)+1</f>
        <v>366</v>
      </c>
      <c r="AG400" s="62" t="s">
        <v>151</v>
      </c>
      <c r="AH400" s="62" t="str">
        <f t="shared" si="62"/>
        <v>366.</v>
      </c>
      <c r="AJ400" s="78"/>
      <c r="AM400" s="103"/>
    </row>
    <row r="401" spans="1:39" ht="22.5" customHeight="1" x14ac:dyDescent="0.25">
      <c r="A401" s="84" t="str">
        <f t="shared" si="66"/>
        <v>367.</v>
      </c>
      <c r="B401" s="84">
        <v>907</v>
      </c>
      <c r="C401" s="163" t="s">
        <v>388</v>
      </c>
      <c r="D401" s="11">
        <v>1359.4</v>
      </c>
      <c r="E401" s="9">
        <v>1270.4000000000001</v>
      </c>
      <c r="F401" s="11">
        <v>1270.4000000000001</v>
      </c>
      <c r="G401" s="27">
        <v>54</v>
      </c>
      <c r="H401" s="76">
        <f t="shared" si="67"/>
        <v>1903668.6800000002</v>
      </c>
      <c r="I401" s="76"/>
      <c r="J401" s="76"/>
      <c r="K401" s="76"/>
      <c r="L401" s="9">
        <f t="shared" si="68"/>
        <v>1903668.6800000002</v>
      </c>
      <c r="M401" s="76">
        <f>1236892.8+464646.88+202129</f>
        <v>1903668.6800000002</v>
      </c>
      <c r="N401" s="91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9"/>
      <c r="AA401" s="212"/>
      <c r="AB401" s="20" t="s">
        <v>211</v>
      </c>
      <c r="AC401" s="189"/>
      <c r="AD401" s="189"/>
      <c r="AE401" s="189"/>
      <c r="AF401" s="62">
        <f>MAX(AF$24:AF400)+1</f>
        <v>367</v>
      </c>
      <c r="AG401" s="62" t="s">
        <v>151</v>
      </c>
      <c r="AH401" s="62" t="str">
        <f t="shared" si="62"/>
        <v>367.</v>
      </c>
      <c r="AJ401" s="78"/>
      <c r="AM401" s="103"/>
    </row>
    <row r="402" spans="1:39" ht="21" customHeight="1" x14ac:dyDescent="0.25">
      <c r="A402" s="84"/>
      <c r="B402" s="84"/>
      <c r="C402" s="154" t="s">
        <v>1711</v>
      </c>
      <c r="D402" s="6">
        <f>D403+D405+D407</f>
        <v>4284.3999999999996</v>
      </c>
      <c r="E402" s="6">
        <f>E403+E405+E407</f>
        <v>3748.6</v>
      </c>
      <c r="F402" s="6">
        <f>F403+F405+F407</f>
        <v>3659.6</v>
      </c>
      <c r="G402" s="25">
        <f>G403+G405+G407</f>
        <v>173</v>
      </c>
      <c r="H402" s="6">
        <f>H403+H405+H407</f>
        <v>4184427.1400000006</v>
      </c>
      <c r="I402" s="6"/>
      <c r="J402" s="6"/>
      <c r="K402" s="6"/>
      <c r="L402" s="6">
        <f>L403+L405+L407</f>
        <v>4184427.1400000006</v>
      </c>
      <c r="M402" s="6">
        <f>M403+M405+M407</f>
        <v>1450287.57</v>
      </c>
      <c r="N402" s="6"/>
      <c r="O402" s="6"/>
      <c r="P402" s="6">
        <f>P403+P405+P407</f>
        <v>1240.3</v>
      </c>
      <c r="Q402" s="6">
        <f>Q403+Q405+Q407</f>
        <v>2734139.5700000003</v>
      </c>
      <c r="R402" s="6"/>
      <c r="S402" s="6"/>
      <c r="T402" s="6"/>
      <c r="U402" s="6"/>
      <c r="V402" s="6"/>
      <c r="W402" s="6"/>
      <c r="X402" s="6"/>
      <c r="Y402" s="6"/>
      <c r="Z402" s="6"/>
      <c r="AA402" s="208"/>
      <c r="AB402" s="22"/>
      <c r="AC402" s="189"/>
      <c r="AD402" s="189"/>
      <c r="AE402" s="189"/>
      <c r="AH402" s="62" t="str">
        <f t="shared" si="62"/>
        <v/>
      </c>
      <c r="AI402" s="62"/>
      <c r="AJ402" s="62"/>
      <c r="AM402" s="103"/>
    </row>
    <row r="403" spans="1:39" ht="22.5" customHeight="1" x14ac:dyDescent="0.25">
      <c r="A403" s="84"/>
      <c r="B403" s="84"/>
      <c r="C403" s="154" t="s">
        <v>202</v>
      </c>
      <c r="D403" s="6">
        <f>SUM(D404)</f>
        <v>1241.2</v>
      </c>
      <c r="E403" s="6">
        <f>SUM(E404)</f>
        <v>990.8</v>
      </c>
      <c r="F403" s="6">
        <f>SUM(F404)</f>
        <v>990.8</v>
      </c>
      <c r="G403" s="108">
        <f>SUM(G404)</f>
        <v>51</v>
      </c>
      <c r="H403" s="6">
        <f>SUM(H404)</f>
        <v>1541389.57</v>
      </c>
      <c r="I403" s="6"/>
      <c r="J403" s="6"/>
      <c r="K403" s="6"/>
      <c r="L403" s="6">
        <f>SUM(L404)</f>
        <v>1541389.57</v>
      </c>
      <c r="M403" s="6"/>
      <c r="N403" s="6"/>
      <c r="O403" s="6"/>
      <c r="P403" s="6">
        <f>SUM(P404)</f>
        <v>915.3</v>
      </c>
      <c r="Q403" s="6">
        <f>SUM(Q404)</f>
        <v>1541389.57</v>
      </c>
      <c r="R403" s="6"/>
      <c r="S403" s="6"/>
      <c r="T403" s="6"/>
      <c r="U403" s="6"/>
      <c r="V403" s="6"/>
      <c r="W403" s="6"/>
      <c r="X403" s="6"/>
      <c r="Y403" s="6"/>
      <c r="Z403" s="6"/>
      <c r="AA403" s="208"/>
      <c r="AB403" s="26"/>
      <c r="AC403" s="189"/>
      <c r="AD403" s="189"/>
      <c r="AE403" s="189"/>
      <c r="AH403" s="62" t="str">
        <f t="shared" si="62"/>
        <v/>
      </c>
      <c r="AI403" s="62"/>
      <c r="AJ403" s="62"/>
      <c r="AM403" s="103"/>
    </row>
    <row r="404" spans="1:39" ht="22.5" customHeight="1" x14ac:dyDescent="0.25">
      <c r="A404" s="84" t="str">
        <f>AH404</f>
        <v>368.</v>
      </c>
      <c r="B404" s="84">
        <v>1153</v>
      </c>
      <c r="C404" s="157" t="s">
        <v>439</v>
      </c>
      <c r="D404" s="9">
        <v>1241.2</v>
      </c>
      <c r="E404" s="9">
        <v>990.8</v>
      </c>
      <c r="F404" s="9">
        <v>990.8</v>
      </c>
      <c r="G404" s="26">
        <v>51</v>
      </c>
      <c r="H404" s="9">
        <f>M404+O404+Q404+S404+U404+W404+Z404+AA404</f>
        <v>1541389.57</v>
      </c>
      <c r="I404" s="6"/>
      <c r="J404" s="6"/>
      <c r="K404" s="6"/>
      <c r="L404" s="9">
        <f>H404</f>
        <v>1541389.57</v>
      </c>
      <c r="M404" s="9"/>
      <c r="N404" s="26"/>
      <c r="O404" s="9"/>
      <c r="P404" s="9">
        <v>915.3</v>
      </c>
      <c r="Q404" s="9">
        <v>1541389.57</v>
      </c>
      <c r="R404" s="9"/>
      <c r="S404" s="9"/>
      <c r="T404" s="9"/>
      <c r="U404" s="9"/>
      <c r="V404" s="9"/>
      <c r="W404" s="9"/>
      <c r="X404" s="9"/>
      <c r="Y404" s="9"/>
      <c r="Z404" s="9"/>
      <c r="AA404" s="66"/>
      <c r="AB404" s="20" t="s">
        <v>211</v>
      </c>
      <c r="AC404" s="189"/>
      <c r="AD404" s="189"/>
      <c r="AE404" s="189"/>
      <c r="AF404" s="62">
        <f>MAX(AF$24:AF403)+1</f>
        <v>368</v>
      </c>
      <c r="AG404" s="62" t="s">
        <v>151</v>
      </c>
      <c r="AH404" s="62" t="str">
        <f t="shared" si="62"/>
        <v>368.</v>
      </c>
      <c r="AJ404" s="62"/>
      <c r="AM404" s="103"/>
    </row>
    <row r="405" spans="1:39" ht="22.5" customHeight="1" x14ac:dyDescent="0.25">
      <c r="A405" s="84"/>
      <c r="B405" s="84"/>
      <c r="C405" s="154" t="s">
        <v>203</v>
      </c>
      <c r="D405" s="6">
        <f>SUM(D406)</f>
        <v>819.2</v>
      </c>
      <c r="E405" s="6">
        <f>SUM(E406)</f>
        <v>755.3</v>
      </c>
      <c r="F405" s="6">
        <f>SUM(F406)</f>
        <v>709.9</v>
      </c>
      <c r="G405" s="108">
        <f>SUM(G406)</f>
        <v>34</v>
      </c>
      <c r="H405" s="6">
        <f>SUM(H406)</f>
        <v>812060.79</v>
      </c>
      <c r="I405" s="6"/>
      <c r="J405" s="6"/>
      <c r="K405" s="6"/>
      <c r="L405" s="6">
        <f>SUM(L406)</f>
        <v>812060.79</v>
      </c>
      <c r="M405" s="6">
        <f>SUM(M406)</f>
        <v>812060.79</v>
      </c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208"/>
      <c r="AB405" s="22"/>
      <c r="AC405" s="189"/>
      <c r="AD405" s="189"/>
      <c r="AE405" s="189"/>
      <c r="AH405" s="62" t="str">
        <f t="shared" si="62"/>
        <v/>
      </c>
      <c r="AI405" s="62"/>
      <c r="AJ405" s="62"/>
      <c r="AM405" s="103"/>
    </row>
    <row r="406" spans="1:39" ht="22.5" customHeight="1" x14ac:dyDescent="0.25">
      <c r="A406" s="84" t="str">
        <f>AH406</f>
        <v>369.</v>
      </c>
      <c r="B406" s="84">
        <v>1152</v>
      </c>
      <c r="C406" s="157" t="s">
        <v>438</v>
      </c>
      <c r="D406" s="9">
        <v>819.2</v>
      </c>
      <c r="E406" s="9">
        <v>755.3</v>
      </c>
      <c r="F406" s="9">
        <v>709.9</v>
      </c>
      <c r="G406" s="26">
        <v>34</v>
      </c>
      <c r="H406" s="9">
        <f>M406+O406+Q406+S406+U406+W406+Z406+AA406</f>
        <v>812060.79</v>
      </c>
      <c r="I406" s="6"/>
      <c r="J406" s="6"/>
      <c r="K406" s="6"/>
      <c r="L406" s="9">
        <f>H406</f>
        <v>812060.79</v>
      </c>
      <c r="M406" s="9">
        <v>812060.79</v>
      </c>
      <c r="N406" s="26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66"/>
      <c r="AB406" s="20" t="s">
        <v>211</v>
      </c>
      <c r="AC406" s="189"/>
      <c r="AD406" s="189"/>
      <c r="AE406" s="189"/>
      <c r="AF406" s="62">
        <f>MAX(AF$24:AF405)+1</f>
        <v>369</v>
      </c>
      <c r="AG406" s="62" t="s">
        <v>151</v>
      </c>
      <c r="AH406" s="62" t="str">
        <f t="shared" si="62"/>
        <v>369.</v>
      </c>
      <c r="AJ406" s="62"/>
      <c r="AM406" s="103"/>
    </row>
    <row r="407" spans="1:39" ht="22.5" customHeight="1" x14ac:dyDescent="0.25">
      <c r="A407" s="84"/>
      <c r="B407" s="84"/>
      <c r="C407" s="154" t="s">
        <v>204</v>
      </c>
      <c r="D407" s="72">
        <f>SUM(D408:D410)</f>
        <v>2224</v>
      </c>
      <c r="E407" s="72">
        <f>SUM(E408:E410)</f>
        <v>2002.5</v>
      </c>
      <c r="F407" s="72">
        <f>SUM(F408:F410)</f>
        <v>1958.9</v>
      </c>
      <c r="G407" s="145">
        <f>SUM(G408:G410)</f>
        <v>88</v>
      </c>
      <c r="H407" s="6">
        <f>SUM(H408:H410)</f>
        <v>1830976.78</v>
      </c>
      <c r="I407" s="6"/>
      <c r="J407" s="6"/>
      <c r="K407" s="6"/>
      <c r="L407" s="6">
        <f>SUM(L408:L410)</f>
        <v>1830976.78</v>
      </c>
      <c r="M407" s="6">
        <f>SUM(M408:M410)</f>
        <v>638226.78</v>
      </c>
      <c r="N407" s="6"/>
      <c r="O407" s="6"/>
      <c r="P407" s="6">
        <f>SUM(P408:P410)</f>
        <v>325</v>
      </c>
      <c r="Q407" s="6">
        <f>SUM(Q408:Q410)</f>
        <v>1192750</v>
      </c>
      <c r="R407" s="6"/>
      <c r="S407" s="6"/>
      <c r="T407" s="6"/>
      <c r="U407" s="6"/>
      <c r="V407" s="6"/>
      <c r="W407" s="6"/>
      <c r="X407" s="6"/>
      <c r="Y407" s="6"/>
      <c r="Z407" s="6"/>
      <c r="AA407" s="208"/>
      <c r="AB407" s="20"/>
      <c r="AC407" s="189"/>
      <c r="AD407" s="189"/>
      <c r="AE407" s="189"/>
      <c r="AH407" s="62" t="str">
        <f t="shared" si="62"/>
        <v/>
      </c>
      <c r="AI407" s="62"/>
      <c r="AJ407" s="62"/>
      <c r="AM407" s="103"/>
    </row>
    <row r="408" spans="1:39" ht="22.5" customHeight="1" x14ac:dyDescent="0.25">
      <c r="A408" s="84" t="str">
        <f t="shared" ref="A408:A410" si="69">AH408</f>
        <v>370.</v>
      </c>
      <c r="B408" s="84">
        <v>1134</v>
      </c>
      <c r="C408" s="157" t="s">
        <v>1546</v>
      </c>
      <c r="D408" s="96">
        <v>637.4</v>
      </c>
      <c r="E408" s="9">
        <v>586.70000000000005</v>
      </c>
      <c r="F408" s="96">
        <v>543.1</v>
      </c>
      <c r="G408" s="97">
        <v>35</v>
      </c>
      <c r="H408" s="9">
        <f t="shared" ref="H408:H410" si="70">M408+O408+Q408+S408+U408+W408+Z408+AA408</f>
        <v>311977.73</v>
      </c>
      <c r="I408" s="9"/>
      <c r="J408" s="9"/>
      <c r="K408" s="9"/>
      <c r="L408" s="9">
        <f t="shared" ref="L408:L410" si="71">H408</f>
        <v>311977.73</v>
      </c>
      <c r="M408" s="9">
        <v>311977.73</v>
      </c>
      <c r="N408" s="26"/>
      <c r="O408" s="9"/>
      <c r="P408" s="98"/>
      <c r="Q408" s="6"/>
      <c r="R408" s="9"/>
      <c r="S408" s="9"/>
      <c r="T408" s="9"/>
      <c r="U408" s="9"/>
      <c r="V408" s="9"/>
      <c r="W408" s="9"/>
      <c r="X408" s="9"/>
      <c r="Y408" s="9"/>
      <c r="Z408" s="9"/>
      <c r="AA408" s="214"/>
      <c r="AB408" s="20" t="s">
        <v>211</v>
      </c>
      <c r="AC408" s="189"/>
      <c r="AD408" s="189"/>
      <c r="AE408" s="189"/>
      <c r="AF408" s="62">
        <f>MAX(AF$24:AF407)+1</f>
        <v>370</v>
      </c>
      <c r="AG408" s="62" t="s">
        <v>151</v>
      </c>
      <c r="AH408" s="62" t="str">
        <f t="shared" si="62"/>
        <v>370.</v>
      </c>
      <c r="AJ408" s="62"/>
      <c r="AM408" s="103"/>
    </row>
    <row r="409" spans="1:39" ht="22.5" customHeight="1" x14ac:dyDescent="0.25">
      <c r="A409" s="84" t="str">
        <f t="shared" si="69"/>
        <v>371.</v>
      </c>
      <c r="B409" s="84">
        <v>1147</v>
      </c>
      <c r="C409" s="157" t="s">
        <v>1545</v>
      </c>
      <c r="D409" s="96">
        <v>896.5</v>
      </c>
      <c r="E409" s="9">
        <v>811.9</v>
      </c>
      <c r="F409" s="96">
        <v>811.9</v>
      </c>
      <c r="G409" s="97">
        <v>37</v>
      </c>
      <c r="H409" s="9">
        <f t="shared" si="70"/>
        <v>326249.05</v>
      </c>
      <c r="I409" s="9"/>
      <c r="J409" s="9"/>
      <c r="K409" s="9"/>
      <c r="L409" s="9">
        <f t="shared" si="71"/>
        <v>326249.05</v>
      </c>
      <c r="M409" s="9">
        <v>326249.05</v>
      </c>
      <c r="N409" s="26"/>
      <c r="O409" s="9"/>
      <c r="P409" s="98"/>
      <c r="Q409" s="6"/>
      <c r="R409" s="9"/>
      <c r="S409" s="9"/>
      <c r="T409" s="9"/>
      <c r="U409" s="9"/>
      <c r="V409" s="9"/>
      <c r="W409" s="9"/>
      <c r="X409" s="9"/>
      <c r="Y409" s="9"/>
      <c r="Z409" s="9"/>
      <c r="AA409" s="214"/>
      <c r="AB409" s="20" t="s">
        <v>211</v>
      </c>
      <c r="AC409" s="189"/>
      <c r="AD409" s="189"/>
      <c r="AE409" s="189"/>
      <c r="AF409" s="62">
        <f>MAX(AF$24:AF408)+1</f>
        <v>371</v>
      </c>
      <c r="AG409" s="62" t="s">
        <v>151</v>
      </c>
      <c r="AH409" s="62" t="str">
        <f t="shared" ref="AH409:AH472" si="72">CONCATENATE(AF409,AG409)</f>
        <v>371.</v>
      </c>
      <c r="AJ409" s="62"/>
      <c r="AM409" s="103"/>
    </row>
    <row r="410" spans="1:39" ht="22.5" customHeight="1" x14ac:dyDescent="0.25">
      <c r="A410" s="84" t="str">
        <f t="shared" si="69"/>
        <v>372.</v>
      </c>
      <c r="B410" s="84">
        <v>1142</v>
      </c>
      <c r="C410" s="157" t="s">
        <v>1668</v>
      </c>
      <c r="D410" s="96">
        <v>690.1</v>
      </c>
      <c r="E410" s="9">
        <v>603.9</v>
      </c>
      <c r="F410" s="96">
        <v>603.9</v>
      </c>
      <c r="G410" s="97">
        <v>16</v>
      </c>
      <c r="H410" s="9">
        <f t="shared" si="70"/>
        <v>1192750</v>
      </c>
      <c r="I410" s="6"/>
      <c r="J410" s="6"/>
      <c r="K410" s="6"/>
      <c r="L410" s="9">
        <f t="shared" si="71"/>
        <v>1192750</v>
      </c>
      <c r="M410" s="9"/>
      <c r="N410" s="26"/>
      <c r="O410" s="9"/>
      <c r="P410" s="98">
        <v>325</v>
      </c>
      <c r="Q410" s="9">
        <f>P410*3670</f>
        <v>1192750</v>
      </c>
      <c r="R410" s="9"/>
      <c r="S410" s="9"/>
      <c r="T410" s="9"/>
      <c r="U410" s="9"/>
      <c r="V410" s="9"/>
      <c r="W410" s="9"/>
      <c r="X410" s="9"/>
      <c r="Y410" s="9"/>
      <c r="Z410" s="9"/>
      <c r="AA410" s="214"/>
      <c r="AB410" s="20" t="s">
        <v>211</v>
      </c>
      <c r="AC410" s="189"/>
      <c r="AD410" s="189"/>
      <c r="AE410" s="189"/>
      <c r="AF410" s="62">
        <f>MAX(AF$24:AF409)+1</f>
        <v>372</v>
      </c>
      <c r="AG410" s="62" t="s">
        <v>151</v>
      </c>
      <c r="AH410" s="62" t="str">
        <f t="shared" si="72"/>
        <v>372.</v>
      </c>
      <c r="AJ410" s="62"/>
      <c r="AM410" s="103"/>
    </row>
    <row r="411" spans="1:39" ht="21.75" customHeight="1" x14ac:dyDescent="0.25">
      <c r="A411" s="84"/>
      <c r="B411" s="84"/>
      <c r="C411" s="154" t="s">
        <v>81</v>
      </c>
      <c r="D411" s="6">
        <f>D412+D416+D421</f>
        <v>10977.9</v>
      </c>
      <c r="E411" s="9">
        <f>E412+E416+E421</f>
        <v>9061.92</v>
      </c>
      <c r="F411" s="6">
        <f>F412+F416+F421</f>
        <v>9061.92</v>
      </c>
      <c r="G411" s="25">
        <f>G412+G416+G421</f>
        <v>534</v>
      </c>
      <c r="H411" s="6">
        <f>H412+H416+H421</f>
        <v>26284931.009999998</v>
      </c>
      <c r="I411" s="6"/>
      <c r="J411" s="6"/>
      <c r="K411" s="6"/>
      <c r="L411" s="6">
        <f>L412+L416+L421</f>
        <v>26284931.009999998</v>
      </c>
      <c r="M411" s="6">
        <f>M412+M416+M421</f>
        <v>412510</v>
      </c>
      <c r="N411" s="6"/>
      <c r="O411" s="6"/>
      <c r="P411" s="6">
        <f>P412+P416+P421</f>
        <v>7426.59</v>
      </c>
      <c r="Q411" s="6">
        <f>Q412+Q416+Q421</f>
        <v>25439939.809999995</v>
      </c>
      <c r="R411" s="6"/>
      <c r="S411" s="6"/>
      <c r="T411" s="6">
        <f>T412+T416+T421</f>
        <v>365</v>
      </c>
      <c r="U411" s="6">
        <f>U412+U416+U421</f>
        <v>432481.2</v>
      </c>
      <c r="V411" s="6"/>
      <c r="W411" s="6"/>
      <c r="X411" s="6"/>
      <c r="Y411" s="6"/>
      <c r="Z411" s="6"/>
      <c r="AA411" s="208"/>
      <c r="AB411" s="20"/>
      <c r="AC411" s="189"/>
      <c r="AD411" s="189"/>
      <c r="AE411" s="189"/>
      <c r="AH411" s="62" t="str">
        <f t="shared" si="72"/>
        <v/>
      </c>
      <c r="AI411" s="62"/>
      <c r="AJ411" s="62"/>
      <c r="AM411" s="103"/>
    </row>
    <row r="412" spans="1:39" ht="22.5" customHeight="1" x14ac:dyDescent="0.25">
      <c r="A412" s="84"/>
      <c r="B412" s="84"/>
      <c r="C412" s="154" t="s">
        <v>202</v>
      </c>
      <c r="D412" s="6">
        <f>SUM(D413:D415)</f>
        <v>1687.8999999999999</v>
      </c>
      <c r="E412" s="6">
        <f>SUM(E413:E415)</f>
        <v>1069.7</v>
      </c>
      <c r="F412" s="6">
        <f>SUM(F413:F415)</f>
        <v>1069.7</v>
      </c>
      <c r="G412" s="25">
        <f>SUM(G413:G415)</f>
        <v>80</v>
      </c>
      <c r="H412" s="6">
        <f>SUM(H413:H415)</f>
        <v>4283527.51</v>
      </c>
      <c r="I412" s="6"/>
      <c r="J412" s="6"/>
      <c r="K412" s="6"/>
      <c r="L412" s="6">
        <f>SUM(L413:L415)</f>
        <v>4283527.51</v>
      </c>
      <c r="M412" s="6"/>
      <c r="N412" s="6"/>
      <c r="O412" s="6"/>
      <c r="P412" s="6">
        <f>SUM(P413:P415)</f>
        <v>1661.9</v>
      </c>
      <c r="Q412" s="6">
        <f>SUM(Q413:Q415)</f>
        <v>4283527.51</v>
      </c>
      <c r="R412" s="6"/>
      <c r="S412" s="6"/>
      <c r="T412" s="6"/>
      <c r="U412" s="6"/>
      <c r="V412" s="6"/>
      <c r="W412" s="6"/>
      <c r="X412" s="6"/>
      <c r="Y412" s="6"/>
      <c r="Z412" s="6"/>
      <c r="AA412" s="208"/>
      <c r="AB412" s="20"/>
      <c r="AC412" s="189"/>
      <c r="AD412" s="189"/>
      <c r="AE412" s="189"/>
      <c r="AH412" s="62" t="str">
        <f t="shared" si="72"/>
        <v/>
      </c>
      <c r="AI412" s="62"/>
      <c r="AJ412" s="62"/>
      <c r="AM412" s="103"/>
    </row>
    <row r="413" spans="1:39" ht="22.5" customHeight="1" x14ac:dyDescent="0.25">
      <c r="A413" s="84" t="str">
        <f>AH413</f>
        <v>373.</v>
      </c>
      <c r="B413" s="84">
        <v>5497</v>
      </c>
      <c r="C413" s="155" t="s">
        <v>440</v>
      </c>
      <c r="D413" s="9">
        <v>820.8</v>
      </c>
      <c r="E413" s="9">
        <v>469</v>
      </c>
      <c r="F413" s="9">
        <v>469</v>
      </c>
      <c r="G413" s="26">
        <v>36</v>
      </c>
      <c r="H413" s="9">
        <f>M413+O413+Q413+S413+U413+W413+Z413+AA413</f>
        <v>1290465.6399999999</v>
      </c>
      <c r="I413" s="9"/>
      <c r="J413" s="9"/>
      <c r="K413" s="9"/>
      <c r="L413" s="9">
        <f>H413</f>
        <v>1290465.6399999999</v>
      </c>
      <c r="M413" s="9"/>
      <c r="N413" s="26"/>
      <c r="O413" s="9"/>
      <c r="P413" s="9">
        <v>725</v>
      </c>
      <c r="Q413" s="9">
        <v>1290465.6399999999</v>
      </c>
      <c r="R413" s="9"/>
      <c r="S413" s="9"/>
      <c r="T413" s="9"/>
      <c r="U413" s="9"/>
      <c r="V413" s="9"/>
      <c r="W413" s="9"/>
      <c r="X413" s="9"/>
      <c r="Y413" s="9"/>
      <c r="Z413" s="9"/>
      <c r="AA413" s="66"/>
      <c r="AB413" s="20" t="s">
        <v>211</v>
      </c>
      <c r="AC413" s="189"/>
      <c r="AD413" s="189"/>
      <c r="AE413" s="189"/>
      <c r="AF413" s="62">
        <f>MAX(AF$24:AF412)+1</f>
        <v>373</v>
      </c>
      <c r="AG413" s="62" t="s">
        <v>151</v>
      </c>
      <c r="AH413" s="62" t="str">
        <f t="shared" si="72"/>
        <v>373.</v>
      </c>
      <c r="AJ413" s="62"/>
      <c r="AM413" s="103"/>
    </row>
    <row r="414" spans="1:39" ht="22.5" customHeight="1" x14ac:dyDescent="0.25">
      <c r="A414" s="84" t="str">
        <f>AH414</f>
        <v>374.</v>
      </c>
      <c r="B414" s="84">
        <v>5683</v>
      </c>
      <c r="C414" s="155" t="s">
        <v>1542</v>
      </c>
      <c r="D414" s="11">
        <v>474.8</v>
      </c>
      <c r="E414" s="9">
        <v>303.2</v>
      </c>
      <c r="F414" s="11">
        <v>303.2</v>
      </c>
      <c r="G414" s="27">
        <v>18</v>
      </c>
      <c r="H414" s="11">
        <f>Q414</f>
        <v>1270068.1599999999</v>
      </c>
      <c r="I414" s="11"/>
      <c r="J414" s="11"/>
      <c r="K414" s="11"/>
      <c r="L414" s="9">
        <f>H414</f>
        <v>1270068.1599999999</v>
      </c>
      <c r="M414" s="11"/>
      <c r="N414" s="27"/>
      <c r="O414" s="11"/>
      <c r="P414" s="11">
        <v>445.3</v>
      </c>
      <c r="Q414" s="11">
        <v>1270068.1599999999</v>
      </c>
      <c r="R414" s="11"/>
      <c r="S414" s="11"/>
      <c r="T414" s="11"/>
      <c r="U414" s="11"/>
      <c r="V414" s="11"/>
      <c r="W414" s="11"/>
      <c r="X414" s="11"/>
      <c r="Y414" s="11"/>
      <c r="Z414" s="11"/>
      <c r="AA414" s="68"/>
      <c r="AB414" s="187" t="s">
        <v>211</v>
      </c>
      <c r="AC414" s="189"/>
      <c r="AD414" s="189"/>
      <c r="AE414" s="189"/>
      <c r="AF414" s="62">
        <f>MAX(AF$24:AF413)+1</f>
        <v>374</v>
      </c>
      <c r="AG414" s="62" t="s">
        <v>151</v>
      </c>
      <c r="AH414" s="62" t="str">
        <f t="shared" si="72"/>
        <v>374.</v>
      </c>
      <c r="AJ414" s="62"/>
      <c r="AM414" s="103"/>
    </row>
    <row r="415" spans="1:39" ht="22.5" customHeight="1" x14ac:dyDescent="0.25">
      <c r="A415" s="84" t="str">
        <f>AH415</f>
        <v>375.</v>
      </c>
      <c r="B415" s="84">
        <v>1162</v>
      </c>
      <c r="C415" s="155" t="s">
        <v>444</v>
      </c>
      <c r="D415" s="11">
        <v>392.3</v>
      </c>
      <c r="E415" s="9">
        <v>297.5</v>
      </c>
      <c r="F415" s="11">
        <v>297.5</v>
      </c>
      <c r="G415" s="27">
        <v>26</v>
      </c>
      <c r="H415" s="11">
        <f>Q415</f>
        <v>1722993.71</v>
      </c>
      <c r="I415" s="11"/>
      <c r="J415" s="11"/>
      <c r="K415" s="11"/>
      <c r="L415" s="9">
        <f>H415</f>
        <v>1722993.71</v>
      </c>
      <c r="M415" s="11"/>
      <c r="N415" s="27"/>
      <c r="O415" s="11"/>
      <c r="P415" s="11">
        <v>491.6</v>
      </c>
      <c r="Q415" s="11">
        <v>1722993.71</v>
      </c>
      <c r="R415" s="11"/>
      <c r="S415" s="11"/>
      <c r="T415" s="11"/>
      <c r="U415" s="11"/>
      <c r="V415" s="11"/>
      <c r="W415" s="11"/>
      <c r="X415" s="11"/>
      <c r="Y415" s="11"/>
      <c r="Z415" s="11"/>
      <c r="AA415" s="68"/>
      <c r="AB415" s="187" t="s">
        <v>211</v>
      </c>
      <c r="AC415" s="189"/>
      <c r="AD415" s="189"/>
      <c r="AE415" s="189"/>
      <c r="AF415" s="62">
        <f>MAX(AF$24:AF414)+1</f>
        <v>375</v>
      </c>
      <c r="AG415" s="62" t="s">
        <v>151</v>
      </c>
      <c r="AH415" s="62" t="str">
        <f t="shared" si="72"/>
        <v>375.</v>
      </c>
      <c r="AJ415" s="62"/>
      <c r="AM415" s="103"/>
    </row>
    <row r="416" spans="1:39" ht="22.5" customHeight="1" x14ac:dyDescent="0.25">
      <c r="A416" s="84"/>
      <c r="B416" s="84"/>
      <c r="C416" s="154" t="s">
        <v>203</v>
      </c>
      <c r="D416" s="6">
        <f>SUM(D417:D420)</f>
        <v>1486.9</v>
      </c>
      <c r="E416" s="6">
        <f>SUM(E417:E420)</f>
        <v>1221.06</v>
      </c>
      <c r="F416" s="6">
        <f>SUM(F417:F420)</f>
        <v>1221.06</v>
      </c>
      <c r="G416" s="25">
        <f>SUM(G417:G420)</f>
        <v>81</v>
      </c>
      <c r="H416" s="6">
        <f>SUM(H417:H420)</f>
        <v>3266300</v>
      </c>
      <c r="I416" s="6"/>
      <c r="J416" s="6"/>
      <c r="K416" s="6"/>
      <c r="L416" s="6">
        <f>SUM(L417:L420)</f>
        <v>3266300</v>
      </c>
      <c r="M416" s="6"/>
      <c r="N416" s="6"/>
      <c r="O416" s="6"/>
      <c r="P416" s="6">
        <f>SUM(P417:P420)</f>
        <v>890</v>
      </c>
      <c r="Q416" s="6">
        <f>SUM(Q417:Q420)</f>
        <v>3266300</v>
      </c>
      <c r="R416" s="6"/>
      <c r="S416" s="6"/>
      <c r="T416" s="6"/>
      <c r="U416" s="6"/>
      <c r="V416" s="6"/>
      <c r="W416" s="6"/>
      <c r="X416" s="6"/>
      <c r="Y416" s="6"/>
      <c r="Z416" s="6"/>
      <c r="AA416" s="208"/>
      <c r="AB416" s="20"/>
      <c r="AC416" s="189"/>
      <c r="AD416" s="189"/>
      <c r="AE416" s="189"/>
      <c r="AH416" s="62" t="str">
        <f t="shared" si="72"/>
        <v/>
      </c>
      <c r="AI416" s="62"/>
      <c r="AJ416" s="62"/>
      <c r="AM416" s="103"/>
    </row>
    <row r="417" spans="1:39" ht="22.5" customHeight="1" x14ac:dyDescent="0.25">
      <c r="A417" s="84" t="str">
        <f>AH417</f>
        <v>376.</v>
      </c>
      <c r="B417" s="84">
        <v>1197</v>
      </c>
      <c r="C417" s="155" t="s">
        <v>455</v>
      </c>
      <c r="D417" s="15">
        <v>280.7</v>
      </c>
      <c r="E417" s="9">
        <v>247.56</v>
      </c>
      <c r="F417" s="15">
        <v>247.56</v>
      </c>
      <c r="G417" s="29">
        <v>17</v>
      </c>
      <c r="H417" s="11">
        <f>M417+O417+Q417+S417+U417+W417+Z417+AA417</f>
        <v>477100</v>
      </c>
      <c r="I417" s="11"/>
      <c r="J417" s="11"/>
      <c r="K417" s="11"/>
      <c r="L417" s="9">
        <f>H417</f>
        <v>477100</v>
      </c>
      <c r="M417" s="11"/>
      <c r="N417" s="27"/>
      <c r="O417" s="11"/>
      <c r="P417" s="11">
        <v>130</v>
      </c>
      <c r="Q417" s="11">
        <f>P417*3670</f>
        <v>477100</v>
      </c>
      <c r="R417" s="11"/>
      <c r="S417" s="11"/>
      <c r="T417" s="11"/>
      <c r="U417" s="11"/>
      <c r="V417" s="11"/>
      <c r="W417" s="11"/>
      <c r="X417" s="11"/>
      <c r="Y417" s="11"/>
      <c r="Z417" s="11"/>
      <c r="AA417" s="68"/>
      <c r="AB417" s="20" t="s">
        <v>211</v>
      </c>
      <c r="AC417" s="189"/>
      <c r="AD417" s="189"/>
      <c r="AE417" s="189"/>
      <c r="AF417" s="62">
        <f>MAX(AF$24:AF416)+1</f>
        <v>376</v>
      </c>
      <c r="AG417" s="62" t="s">
        <v>151</v>
      </c>
      <c r="AH417" s="62" t="str">
        <f t="shared" si="72"/>
        <v>376.</v>
      </c>
      <c r="AM417" s="103"/>
    </row>
    <row r="418" spans="1:39" ht="22.5" customHeight="1" x14ac:dyDescent="0.25">
      <c r="A418" s="84" t="str">
        <f>AH418</f>
        <v>377.</v>
      </c>
      <c r="B418" s="84">
        <v>1203</v>
      </c>
      <c r="C418" s="155" t="s">
        <v>456</v>
      </c>
      <c r="D418" s="11">
        <v>260.3</v>
      </c>
      <c r="E418" s="9">
        <v>217.2</v>
      </c>
      <c r="F418" s="11">
        <v>217.2</v>
      </c>
      <c r="G418" s="27">
        <v>14</v>
      </c>
      <c r="H418" s="11">
        <f>M418+O418+Q418+S418+U418+W418+Z418+AA418</f>
        <v>587200</v>
      </c>
      <c r="I418" s="11"/>
      <c r="J418" s="11"/>
      <c r="K418" s="11"/>
      <c r="L418" s="9">
        <f>H418</f>
        <v>587200</v>
      </c>
      <c r="M418" s="11"/>
      <c r="N418" s="27"/>
      <c r="O418" s="11"/>
      <c r="P418" s="11">
        <v>160</v>
      </c>
      <c r="Q418" s="11">
        <f>P418*3670</f>
        <v>587200</v>
      </c>
      <c r="R418" s="11"/>
      <c r="S418" s="11"/>
      <c r="T418" s="11"/>
      <c r="U418" s="11"/>
      <c r="V418" s="11"/>
      <c r="W418" s="11"/>
      <c r="X418" s="11"/>
      <c r="Y418" s="11"/>
      <c r="Z418" s="11"/>
      <c r="AA418" s="68"/>
      <c r="AB418" s="20" t="s">
        <v>211</v>
      </c>
      <c r="AC418" s="189"/>
      <c r="AD418" s="189"/>
      <c r="AE418" s="189"/>
      <c r="AF418" s="62">
        <f>MAX(AF$24:AF417)+1</f>
        <v>377</v>
      </c>
      <c r="AG418" s="62" t="s">
        <v>151</v>
      </c>
      <c r="AH418" s="62" t="str">
        <f t="shared" si="72"/>
        <v>377.</v>
      </c>
      <c r="AJ418" s="62"/>
      <c r="AM418" s="103"/>
    </row>
    <row r="419" spans="1:39" ht="22.5" customHeight="1" x14ac:dyDescent="0.25">
      <c r="A419" s="84" t="str">
        <f>AH419</f>
        <v>378.</v>
      </c>
      <c r="B419" s="84">
        <v>1181</v>
      </c>
      <c r="C419" s="155" t="s">
        <v>445</v>
      </c>
      <c r="D419" s="11">
        <v>486.9</v>
      </c>
      <c r="E419" s="9">
        <v>392.1</v>
      </c>
      <c r="F419" s="11">
        <v>392.1</v>
      </c>
      <c r="G419" s="27">
        <v>25</v>
      </c>
      <c r="H419" s="11">
        <f>M419+O419+Q419+S419+U419+W419+Z419+AA419</f>
        <v>1101000</v>
      </c>
      <c r="I419" s="11"/>
      <c r="J419" s="11"/>
      <c r="K419" s="11"/>
      <c r="L419" s="9">
        <f>H419</f>
        <v>1101000</v>
      </c>
      <c r="M419" s="11"/>
      <c r="N419" s="27"/>
      <c r="O419" s="11"/>
      <c r="P419" s="11">
        <v>300</v>
      </c>
      <c r="Q419" s="11">
        <f>P419*3670</f>
        <v>1101000</v>
      </c>
      <c r="R419" s="11"/>
      <c r="S419" s="11"/>
      <c r="T419" s="11"/>
      <c r="U419" s="11"/>
      <c r="V419" s="11"/>
      <c r="W419" s="11"/>
      <c r="X419" s="11"/>
      <c r="Y419" s="11"/>
      <c r="Z419" s="11"/>
      <c r="AA419" s="68"/>
      <c r="AB419" s="20" t="s">
        <v>211</v>
      </c>
      <c r="AC419" s="189"/>
      <c r="AD419" s="189"/>
      <c r="AE419" s="189"/>
      <c r="AF419" s="62">
        <f>MAX(AF$24:AF418)+1</f>
        <v>378</v>
      </c>
      <c r="AG419" s="62" t="s">
        <v>151</v>
      </c>
      <c r="AH419" s="62" t="str">
        <f t="shared" si="72"/>
        <v>378.</v>
      </c>
      <c r="AJ419" s="62"/>
      <c r="AM419" s="103"/>
    </row>
    <row r="420" spans="1:39" ht="22.5" customHeight="1" x14ac:dyDescent="0.25">
      <c r="A420" s="84" t="str">
        <f>AH420</f>
        <v>379.</v>
      </c>
      <c r="B420" s="84">
        <v>1186</v>
      </c>
      <c r="C420" s="155" t="s">
        <v>448</v>
      </c>
      <c r="D420" s="9">
        <v>459</v>
      </c>
      <c r="E420" s="9">
        <v>364.2</v>
      </c>
      <c r="F420" s="9">
        <v>364.2</v>
      </c>
      <c r="G420" s="26">
        <v>25</v>
      </c>
      <c r="H420" s="9">
        <f>M420+O420+Q420+S420+U420+W420+Z420+AA420</f>
        <v>1101000</v>
      </c>
      <c r="I420" s="9"/>
      <c r="J420" s="9"/>
      <c r="K420" s="9"/>
      <c r="L420" s="9">
        <f>H420</f>
        <v>1101000</v>
      </c>
      <c r="M420" s="9"/>
      <c r="N420" s="26"/>
      <c r="O420" s="9"/>
      <c r="P420" s="9">
        <v>300</v>
      </c>
      <c r="Q420" s="9">
        <f>P420*3670</f>
        <v>1101000</v>
      </c>
      <c r="R420" s="9"/>
      <c r="S420" s="9"/>
      <c r="T420" s="9"/>
      <c r="U420" s="9"/>
      <c r="V420" s="9"/>
      <c r="W420" s="9"/>
      <c r="X420" s="9"/>
      <c r="Y420" s="9"/>
      <c r="Z420" s="9"/>
      <c r="AA420" s="66"/>
      <c r="AB420" s="20" t="s">
        <v>211</v>
      </c>
      <c r="AC420" s="189"/>
      <c r="AD420" s="189"/>
      <c r="AE420" s="189"/>
      <c r="AF420" s="62">
        <f>MAX(AF$24:AF419)+1</f>
        <v>379</v>
      </c>
      <c r="AG420" s="62" t="s">
        <v>151</v>
      </c>
      <c r="AH420" s="62" t="str">
        <f t="shared" si="72"/>
        <v>379.</v>
      </c>
      <c r="AJ420" s="62"/>
      <c r="AM420" s="103"/>
    </row>
    <row r="421" spans="1:39" ht="22.5" customHeight="1" x14ac:dyDescent="0.25">
      <c r="A421" s="84"/>
      <c r="B421" s="84"/>
      <c r="C421" s="154" t="s">
        <v>204</v>
      </c>
      <c r="D421" s="6">
        <f>SUM(D422:D436)</f>
        <v>7803.0999999999995</v>
      </c>
      <c r="E421" s="6">
        <f>SUM(E422:E436)</f>
        <v>6771.16</v>
      </c>
      <c r="F421" s="6">
        <f>SUM(F422:F436)</f>
        <v>6771.16</v>
      </c>
      <c r="G421" s="108">
        <f>SUM(G422:G436)</f>
        <v>373</v>
      </c>
      <c r="H421" s="6">
        <f>SUM(H422:H436)</f>
        <v>18735103.499999996</v>
      </c>
      <c r="I421" s="6"/>
      <c r="J421" s="6"/>
      <c r="K421" s="6"/>
      <c r="L421" s="6">
        <f>SUM(L422:L436)</f>
        <v>18735103.499999996</v>
      </c>
      <c r="M421" s="6">
        <f>SUM(M422:M436)</f>
        <v>412510</v>
      </c>
      <c r="N421" s="6"/>
      <c r="O421" s="6"/>
      <c r="P421" s="6">
        <f>SUM(P422:P436)</f>
        <v>4874.6899999999996</v>
      </c>
      <c r="Q421" s="6">
        <f>SUM(Q422:Q436)</f>
        <v>17890112.299999997</v>
      </c>
      <c r="R421" s="6"/>
      <c r="S421" s="6"/>
      <c r="T421" s="6">
        <f>SUM(T422:T436)</f>
        <v>365</v>
      </c>
      <c r="U421" s="6">
        <f>SUM(U422:U436)</f>
        <v>432481.2</v>
      </c>
      <c r="V421" s="6"/>
      <c r="W421" s="6"/>
      <c r="X421" s="6"/>
      <c r="Y421" s="6"/>
      <c r="Z421" s="6"/>
      <c r="AA421" s="208"/>
      <c r="AB421" s="20"/>
      <c r="AC421" s="189"/>
      <c r="AD421" s="189"/>
      <c r="AE421" s="189"/>
      <c r="AH421" s="62" t="str">
        <f t="shared" si="72"/>
        <v/>
      </c>
      <c r="AI421" s="62"/>
      <c r="AJ421" s="62"/>
      <c r="AM421" s="103"/>
    </row>
    <row r="422" spans="1:39" ht="22.5" customHeight="1" x14ac:dyDescent="0.25">
      <c r="A422" s="84" t="str">
        <f t="shared" ref="A422:A485" si="73">AH422</f>
        <v>380.</v>
      </c>
      <c r="B422" s="84">
        <v>1182</v>
      </c>
      <c r="C422" s="155" t="s">
        <v>446</v>
      </c>
      <c r="D422" s="9">
        <v>580.4</v>
      </c>
      <c r="E422" s="9">
        <v>485.6</v>
      </c>
      <c r="F422" s="9">
        <v>485.6</v>
      </c>
      <c r="G422" s="26">
        <v>26</v>
      </c>
      <c r="H422" s="9">
        <f t="shared" ref="H422:H432" si="74">M422+O422+Q422+S422+U422+W422+Z422+AA422</f>
        <v>1284500</v>
      </c>
      <c r="I422" s="9"/>
      <c r="J422" s="9"/>
      <c r="K422" s="9"/>
      <c r="L422" s="9">
        <f t="shared" ref="L422:L432" si="75">H422</f>
        <v>1284500</v>
      </c>
      <c r="M422" s="9"/>
      <c r="N422" s="26"/>
      <c r="O422" s="9"/>
      <c r="P422" s="9">
        <v>350</v>
      </c>
      <c r="Q422" s="9">
        <f t="shared" ref="Q422:Q427" si="76">P422*3670</f>
        <v>1284500</v>
      </c>
      <c r="R422" s="9"/>
      <c r="S422" s="9"/>
      <c r="T422" s="9"/>
      <c r="U422" s="9"/>
      <c r="V422" s="9"/>
      <c r="W422" s="9"/>
      <c r="X422" s="9"/>
      <c r="Y422" s="9"/>
      <c r="Z422" s="9"/>
      <c r="AA422" s="66"/>
      <c r="AB422" s="20" t="s">
        <v>211</v>
      </c>
      <c r="AC422" s="189"/>
      <c r="AD422" s="189"/>
      <c r="AE422" s="189"/>
      <c r="AF422" s="62">
        <f>MAX(AF$24:AF421)+1</f>
        <v>380</v>
      </c>
      <c r="AG422" s="62" t="s">
        <v>151</v>
      </c>
      <c r="AH422" s="62" t="str">
        <f t="shared" si="72"/>
        <v>380.</v>
      </c>
      <c r="AJ422" s="62"/>
      <c r="AM422" s="103"/>
    </row>
    <row r="423" spans="1:39" ht="22.5" customHeight="1" x14ac:dyDescent="0.25">
      <c r="A423" s="84" t="str">
        <f t="shared" si="73"/>
        <v>381.</v>
      </c>
      <c r="B423" s="84">
        <v>1161</v>
      </c>
      <c r="C423" s="155" t="s">
        <v>443</v>
      </c>
      <c r="D423" s="15">
        <v>455.1</v>
      </c>
      <c r="E423" s="9">
        <v>360.3</v>
      </c>
      <c r="F423" s="15">
        <v>360.3</v>
      </c>
      <c r="G423" s="29">
        <v>26</v>
      </c>
      <c r="H423" s="11">
        <f t="shared" si="74"/>
        <v>1027600</v>
      </c>
      <c r="I423" s="11"/>
      <c r="J423" s="11"/>
      <c r="K423" s="11"/>
      <c r="L423" s="9">
        <f t="shared" si="75"/>
        <v>1027600</v>
      </c>
      <c r="M423" s="11"/>
      <c r="N423" s="27"/>
      <c r="O423" s="11"/>
      <c r="P423" s="11">
        <v>280</v>
      </c>
      <c r="Q423" s="11">
        <f t="shared" si="76"/>
        <v>1027600</v>
      </c>
      <c r="R423" s="11"/>
      <c r="S423" s="11"/>
      <c r="T423" s="11"/>
      <c r="U423" s="11"/>
      <c r="V423" s="11"/>
      <c r="W423" s="11"/>
      <c r="X423" s="11"/>
      <c r="Y423" s="11"/>
      <c r="Z423" s="11"/>
      <c r="AA423" s="68"/>
      <c r="AB423" s="20" t="s">
        <v>211</v>
      </c>
      <c r="AC423" s="189"/>
      <c r="AD423" s="189"/>
      <c r="AE423" s="189"/>
      <c r="AF423" s="62">
        <f>MAX(AF$24:AF422)+1</f>
        <v>381</v>
      </c>
      <c r="AG423" s="62" t="s">
        <v>151</v>
      </c>
      <c r="AH423" s="62" t="str">
        <f t="shared" si="72"/>
        <v>381.</v>
      </c>
      <c r="AJ423" s="62"/>
      <c r="AM423" s="103"/>
    </row>
    <row r="424" spans="1:39" ht="22.5" customHeight="1" x14ac:dyDescent="0.25">
      <c r="A424" s="84" t="str">
        <f t="shared" si="73"/>
        <v>382.</v>
      </c>
      <c r="B424" s="84">
        <v>1169</v>
      </c>
      <c r="C424" s="155" t="s">
        <v>452</v>
      </c>
      <c r="D424" s="11">
        <v>720</v>
      </c>
      <c r="E424" s="9">
        <v>667.2</v>
      </c>
      <c r="F424" s="11">
        <v>667.2</v>
      </c>
      <c r="G424" s="27">
        <v>34</v>
      </c>
      <c r="H424" s="11">
        <f t="shared" si="74"/>
        <v>1688200</v>
      </c>
      <c r="I424" s="11"/>
      <c r="J424" s="11"/>
      <c r="K424" s="11"/>
      <c r="L424" s="9">
        <f t="shared" si="75"/>
        <v>1688200</v>
      </c>
      <c r="M424" s="11"/>
      <c r="N424" s="27"/>
      <c r="O424" s="11"/>
      <c r="P424" s="11">
        <v>460</v>
      </c>
      <c r="Q424" s="11">
        <f t="shared" si="76"/>
        <v>1688200</v>
      </c>
      <c r="R424" s="11"/>
      <c r="S424" s="11"/>
      <c r="T424" s="11"/>
      <c r="U424" s="11"/>
      <c r="V424" s="11"/>
      <c r="W424" s="11"/>
      <c r="X424" s="11"/>
      <c r="Y424" s="11"/>
      <c r="Z424" s="11"/>
      <c r="AA424" s="68"/>
      <c r="AB424" s="20" t="s">
        <v>211</v>
      </c>
      <c r="AC424" s="189"/>
      <c r="AD424" s="189"/>
      <c r="AE424" s="189"/>
      <c r="AF424" s="62">
        <f>MAX(AF$24:AF423)+1</f>
        <v>382</v>
      </c>
      <c r="AG424" s="62" t="s">
        <v>151</v>
      </c>
      <c r="AH424" s="62" t="str">
        <f t="shared" si="72"/>
        <v>382.</v>
      </c>
      <c r="AJ424" s="62"/>
      <c r="AM424" s="103"/>
    </row>
    <row r="425" spans="1:39" ht="22.5" customHeight="1" x14ac:dyDescent="0.25">
      <c r="A425" s="84" t="str">
        <f t="shared" si="73"/>
        <v>383.</v>
      </c>
      <c r="B425" s="84">
        <v>1177</v>
      </c>
      <c r="C425" s="155" t="s">
        <v>454</v>
      </c>
      <c r="D425" s="11">
        <v>684.9</v>
      </c>
      <c r="E425" s="9">
        <v>632.1</v>
      </c>
      <c r="F425" s="11">
        <v>632.1</v>
      </c>
      <c r="G425" s="27">
        <v>35</v>
      </c>
      <c r="H425" s="11">
        <f t="shared" si="74"/>
        <v>1578100</v>
      </c>
      <c r="I425" s="11"/>
      <c r="J425" s="11"/>
      <c r="K425" s="11"/>
      <c r="L425" s="9">
        <f t="shared" si="75"/>
        <v>1578100</v>
      </c>
      <c r="M425" s="11"/>
      <c r="N425" s="27"/>
      <c r="O425" s="11"/>
      <c r="P425" s="11">
        <v>430</v>
      </c>
      <c r="Q425" s="11">
        <f t="shared" si="76"/>
        <v>1578100</v>
      </c>
      <c r="R425" s="11"/>
      <c r="S425" s="11"/>
      <c r="T425" s="11"/>
      <c r="U425" s="11"/>
      <c r="V425" s="11"/>
      <c r="W425" s="11"/>
      <c r="X425" s="11"/>
      <c r="Y425" s="11"/>
      <c r="Z425" s="11"/>
      <c r="AA425" s="68"/>
      <c r="AB425" s="20" t="s">
        <v>211</v>
      </c>
      <c r="AC425" s="189"/>
      <c r="AD425" s="189"/>
      <c r="AE425" s="189"/>
      <c r="AF425" s="62">
        <f>MAX(AF$24:AF424)+1</f>
        <v>383</v>
      </c>
      <c r="AG425" s="62" t="s">
        <v>151</v>
      </c>
      <c r="AH425" s="62" t="str">
        <f t="shared" si="72"/>
        <v>383.</v>
      </c>
      <c r="AJ425" s="62"/>
      <c r="AM425" s="103"/>
    </row>
    <row r="426" spans="1:39" ht="22.5" customHeight="1" x14ac:dyDescent="0.25">
      <c r="A426" s="84" t="str">
        <f t="shared" si="73"/>
        <v>384.</v>
      </c>
      <c r="B426" s="84">
        <v>1200</v>
      </c>
      <c r="C426" s="155" t="s">
        <v>1586</v>
      </c>
      <c r="D426" s="15">
        <v>817.6</v>
      </c>
      <c r="E426" s="9">
        <v>764.8</v>
      </c>
      <c r="F426" s="15">
        <v>764.8</v>
      </c>
      <c r="G426" s="29">
        <v>39</v>
      </c>
      <c r="H426" s="11">
        <f t="shared" si="74"/>
        <v>1908400</v>
      </c>
      <c r="I426" s="11"/>
      <c r="J426" s="11"/>
      <c r="K426" s="11"/>
      <c r="L426" s="9">
        <f t="shared" si="75"/>
        <v>1908400</v>
      </c>
      <c r="M426" s="11"/>
      <c r="N426" s="27"/>
      <c r="O426" s="11"/>
      <c r="P426" s="11">
        <v>520</v>
      </c>
      <c r="Q426" s="11">
        <f t="shared" si="76"/>
        <v>1908400</v>
      </c>
      <c r="R426" s="11"/>
      <c r="S426" s="11"/>
      <c r="T426" s="11"/>
      <c r="U426" s="11"/>
      <c r="V426" s="11"/>
      <c r="W426" s="11"/>
      <c r="X426" s="11"/>
      <c r="Y426" s="11"/>
      <c r="Z426" s="11"/>
      <c r="AA426" s="68"/>
      <c r="AB426" s="20" t="s">
        <v>211</v>
      </c>
      <c r="AC426" s="189"/>
      <c r="AD426" s="189"/>
      <c r="AE426" s="189"/>
      <c r="AF426" s="62">
        <f>MAX(AF$24:AF425)+1</f>
        <v>384</v>
      </c>
      <c r="AG426" s="62" t="s">
        <v>151</v>
      </c>
      <c r="AH426" s="62" t="str">
        <f t="shared" si="72"/>
        <v>384.</v>
      </c>
      <c r="AM426" s="103"/>
    </row>
    <row r="427" spans="1:39" ht="22.5" customHeight="1" x14ac:dyDescent="0.25">
      <c r="A427" s="84" t="str">
        <f t="shared" si="73"/>
        <v>385.</v>
      </c>
      <c r="B427" s="84">
        <v>1208</v>
      </c>
      <c r="C427" s="155" t="s">
        <v>449</v>
      </c>
      <c r="D427" s="9">
        <v>357.8</v>
      </c>
      <c r="E427" s="9">
        <v>263</v>
      </c>
      <c r="F427" s="9">
        <v>263</v>
      </c>
      <c r="G427" s="26">
        <v>26</v>
      </c>
      <c r="H427" s="9">
        <f t="shared" si="74"/>
        <v>807400</v>
      </c>
      <c r="I427" s="9"/>
      <c r="J427" s="9"/>
      <c r="K427" s="9"/>
      <c r="L427" s="9">
        <f t="shared" si="75"/>
        <v>807400</v>
      </c>
      <c r="M427" s="9"/>
      <c r="N427" s="26"/>
      <c r="O427" s="9"/>
      <c r="P427" s="9">
        <v>220</v>
      </c>
      <c r="Q427" s="9">
        <f t="shared" si="76"/>
        <v>807400</v>
      </c>
      <c r="R427" s="9"/>
      <c r="S427" s="9"/>
      <c r="T427" s="9"/>
      <c r="U427" s="9"/>
      <c r="V427" s="9"/>
      <c r="W427" s="9"/>
      <c r="X427" s="9"/>
      <c r="Y427" s="9"/>
      <c r="Z427" s="9"/>
      <c r="AA427" s="66"/>
      <c r="AB427" s="20" t="s">
        <v>211</v>
      </c>
      <c r="AC427" s="189"/>
      <c r="AD427" s="189"/>
      <c r="AE427" s="189"/>
      <c r="AF427" s="62">
        <f>MAX(AF$24:AF426)+1</f>
        <v>385</v>
      </c>
      <c r="AG427" s="62" t="s">
        <v>151</v>
      </c>
      <c r="AH427" s="62" t="str">
        <f t="shared" si="72"/>
        <v>385.</v>
      </c>
      <c r="AJ427" s="62"/>
      <c r="AM427" s="103"/>
    </row>
    <row r="428" spans="1:39" ht="22.5" customHeight="1" x14ac:dyDescent="0.25">
      <c r="A428" s="84" t="str">
        <f t="shared" si="73"/>
        <v>386.</v>
      </c>
      <c r="B428" s="84">
        <v>1250</v>
      </c>
      <c r="C428" s="155" t="s">
        <v>1556</v>
      </c>
      <c r="D428" s="9">
        <v>425.6</v>
      </c>
      <c r="E428" s="9">
        <v>265.2</v>
      </c>
      <c r="F428" s="9">
        <v>265.2</v>
      </c>
      <c r="G428" s="26">
        <v>15</v>
      </c>
      <c r="H428" s="9">
        <f t="shared" si="74"/>
        <v>29310</v>
      </c>
      <c r="I428" s="9"/>
      <c r="J428" s="9"/>
      <c r="K428" s="9"/>
      <c r="L428" s="9">
        <f t="shared" si="75"/>
        <v>29310</v>
      </c>
      <c r="M428" s="9">
        <v>29310</v>
      </c>
      <c r="N428" s="26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66"/>
      <c r="AB428" s="20" t="s">
        <v>211</v>
      </c>
      <c r="AC428" s="189"/>
      <c r="AD428" s="189"/>
      <c r="AE428" s="189"/>
      <c r="AF428" s="62">
        <f>MAX(AF$24:AF427)+1</f>
        <v>386</v>
      </c>
      <c r="AG428" s="62" t="s">
        <v>151</v>
      </c>
      <c r="AH428" s="62" t="str">
        <f t="shared" si="72"/>
        <v>386.</v>
      </c>
      <c r="AJ428" s="62"/>
      <c r="AM428" s="103"/>
    </row>
    <row r="429" spans="1:39" ht="22.5" customHeight="1" x14ac:dyDescent="0.25">
      <c r="A429" s="84" t="str">
        <f t="shared" si="73"/>
        <v>387.</v>
      </c>
      <c r="B429" s="84">
        <v>1174</v>
      </c>
      <c r="C429" s="155" t="s">
        <v>453</v>
      </c>
      <c r="D429" s="11">
        <v>860.8</v>
      </c>
      <c r="E429" s="9">
        <v>808</v>
      </c>
      <c r="F429" s="11">
        <v>808</v>
      </c>
      <c r="G429" s="27">
        <v>33</v>
      </c>
      <c r="H429" s="11">
        <f t="shared" si="74"/>
        <v>2018500</v>
      </c>
      <c r="I429" s="11"/>
      <c r="J429" s="11"/>
      <c r="K429" s="11"/>
      <c r="L429" s="9">
        <f t="shared" si="75"/>
        <v>2018500</v>
      </c>
      <c r="M429" s="11"/>
      <c r="N429" s="27"/>
      <c r="O429" s="11"/>
      <c r="P429" s="11">
        <v>550</v>
      </c>
      <c r="Q429" s="11">
        <f>P429*3670</f>
        <v>2018500</v>
      </c>
      <c r="R429" s="11"/>
      <c r="S429" s="11"/>
      <c r="T429" s="11"/>
      <c r="U429" s="11"/>
      <c r="V429" s="11"/>
      <c r="W429" s="11"/>
      <c r="X429" s="11"/>
      <c r="Y429" s="11"/>
      <c r="Z429" s="11"/>
      <c r="AA429" s="68"/>
      <c r="AB429" s="20" t="s">
        <v>211</v>
      </c>
      <c r="AC429" s="189"/>
      <c r="AD429" s="189"/>
      <c r="AE429" s="189"/>
      <c r="AF429" s="62">
        <f>MAX(AF$24:AF428)+1</f>
        <v>387</v>
      </c>
      <c r="AG429" s="62" t="s">
        <v>151</v>
      </c>
      <c r="AH429" s="62" t="str">
        <f t="shared" si="72"/>
        <v>387.</v>
      </c>
      <c r="AJ429" s="62"/>
      <c r="AM429" s="103"/>
    </row>
    <row r="430" spans="1:39" ht="22.5" customHeight="1" x14ac:dyDescent="0.25">
      <c r="A430" s="84" t="str">
        <f t="shared" si="73"/>
        <v>388.</v>
      </c>
      <c r="B430" s="84">
        <v>1225</v>
      </c>
      <c r="C430" s="155" t="s">
        <v>441</v>
      </c>
      <c r="D430" s="9">
        <v>364.3</v>
      </c>
      <c r="E430" s="9">
        <v>315.89999999999998</v>
      </c>
      <c r="F430" s="9">
        <v>315.89999999999998</v>
      </c>
      <c r="G430" s="26">
        <v>16</v>
      </c>
      <c r="H430" s="9">
        <f t="shared" si="74"/>
        <v>1697962.2000000002</v>
      </c>
      <c r="I430" s="9"/>
      <c r="J430" s="9"/>
      <c r="K430" s="9"/>
      <c r="L430" s="9">
        <f t="shared" si="75"/>
        <v>1697962.2000000002</v>
      </c>
      <c r="M430" s="9"/>
      <c r="N430" s="26"/>
      <c r="O430" s="9"/>
      <c r="P430" s="9">
        <v>462.66</v>
      </c>
      <c r="Q430" s="9">
        <f>P430*3670</f>
        <v>1697962.2000000002</v>
      </c>
      <c r="R430" s="9"/>
      <c r="S430" s="9"/>
      <c r="T430" s="9"/>
      <c r="U430" s="9"/>
      <c r="V430" s="9"/>
      <c r="W430" s="9"/>
      <c r="X430" s="9"/>
      <c r="Y430" s="9"/>
      <c r="Z430" s="9"/>
      <c r="AA430" s="66"/>
      <c r="AB430" s="20" t="s">
        <v>211</v>
      </c>
      <c r="AC430" s="189"/>
      <c r="AD430" s="189"/>
      <c r="AE430" s="189"/>
      <c r="AF430" s="62">
        <f>MAX(AF$24:AF429)+1</f>
        <v>388</v>
      </c>
      <c r="AG430" s="62" t="s">
        <v>151</v>
      </c>
      <c r="AH430" s="62" t="str">
        <f t="shared" si="72"/>
        <v>388.</v>
      </c>
      <c r="AJ430" s="62"/>
      <c r="AM430" s="103"/>
    </row>
    <row r="431" spans="1:39" ht="22.5" customHeight="1" x14ac:dyDescent="0.25">
      <c r="A431" s="84" t="str">
        <f t="shared" si="73"/>
        <v>389.</v>
      </c>
      <c r="B431" s="84">
        <v>1224</v>
      </c>
      <c r="C431" s="155" t="s">
        <v>450</v>
      </c>
      <c r="D431" s="15">
        <v>353.8</v>
      </c>
      <c r="E431" s="9">
        <v>307.60000000000002</v>
      </c>
      <c r="F431" s="15">
        <v>307.60000000000002</v>
      </c>
      <c r="G431" s="29">
        <v>17</v>
      </c>
      <c r="H431" s="11">
        <f t="shared" si="74"/>
        <v>1647830</v>
      </c>
      <c r="I431" s="11"/>
      <c r="J431" s="11"/>
      <c r="K431" s="11"/>
      <c r="L431" s="9">
        <f t="shared" si="75"/>
        <v>1647830</v>
      </c>
      <c r="M431" s="11"/>
      <c r="N431" s="27"/>
      <c r="O431" s="11"/>
      <c r="P431" s="11">
        <v>449</v>
      </c>
      <c r="Q431" s="11">
        <f>P431*3670</f>
        <v>1647830</v>
      </c>
      <c r="R431" s="11"/>
      <c r="S431" s="11"/>
      <c r="T431" s="11"/>
      <c r="U431" s="11"/>
      <c r="V431" s="11"/>
      <c r="W431" s="11"/>
      <c r="X431" s="11"/>
      <c r="Y431" s="11"/>
      <c r="Z431" s="11"/>
      <c r="AA431" s="68"/>
      <c r="AB431" s="20" t="s">
        <v>211</v>
      </c>
      <c r="AC431" s="189"/>
      <c r="AD431" s="189"/>
      <c r="AE431" s="189"/>
      <c r="AF431" s="62">
        <f>MAX(AF$24:AF430)+1</f>
        <v>389</v>
      </c>
      <c r="AG431" s="62" t="s">
        <v>151</v>
      </c>
      <c r="AH431" s="62" t="str">
        <f t="shared" si="72"/>
        <v>389.</v>
      </c>
      <c r="AJ431" s="62"/>
      <c r="AM431" s="103"/>
    </row>
    <row r="432" spans="1:39" ht="22.5" customHeight="1" x14ac:dyDescent="0.25">
      <c r="A432" s="84" t="str">
        <f t="shared" si="73"/>
        <v>390.</v>
      </c>
      <c r="B432" s="124">
        <v>1239</v>
      </c>
      <c r="C432" s="165" t="s">
        <v>451</v>
      </c>
      <c r="D432" s="125">
        <v>370.6</v>
      </c>
      <c r="E432" s="126">
        <v>318.68</v>
      </c>
      <c r="F432" s="125">
        <v>318.68</v>
      </c>
      <c r="G432" s="127">
        <v>17</v>
      </c>
      <c r="H432" s="128">
        <f t="shared" si="74"/>
        <v>1727322.2000000002</v>
      </c>
      <c r="I432" s="128"/>
      <c r="J432" s="128"/>
      <c r="K432" s="128"/>
      <c r="L432" s="126">
        <f t="shared" si="75"/>
        <v>1727322.2000000002</v>
      </c>
      <c r="M432" s="128"/>
      <c r="N432" s="129"/>
      <c r="O432" s="128"/>
      <c r="P432" s="128">
        <v>470.66</v>
      </c>
      <c r="Q432" s="128">
        <f>P432*3670</f>
        <v>1727322.2000000002</v>
      </c>
      <c r="R432" s="128"/>
      <c r="S432" s="128"/>
      <c r="T432" s="128"/>
      <c r="U432" s="128"/>
      <c r="V432" s="128"/>
      <c r="W432" s="128"/>
      <c r="X432" s="128"/>
      <c r="Y432" s="128"/>
      <c r="Z432" s="128"/>
      <c r="AA432" s="215"/>
      <c r="AB432" s="20" t="s">
        <v>211</v>
      </c>
      <c r="AC432" s="189"/>
      <c r="AD432" s="189"/>
      <c r="AE432" s="189"/>
      <c r="AF432" s="62">
        <f>MAX(AF$24:AF431)+1</f>
        <v>390</v>
      </c>
      <c r="AG432" s="62" t="s">
        <v>151</v>
      </c>
      <c r="AH432" s="62" t="str">
        <f t="shared" si="72"/>
        <v>390.</v>
      </c>
      <c r="AJ432" s="62"/>
      <c r="AM432" s="103"/>
    </row>
    <row r="433" spans="1:39" s="79" customFormat="1" ht="22.5" customHeight="1" x14ac:dyDescent="0.25">
      <c r="A433" s="84" t="str">
        <f t="shared" si="73"/>
        <v>391.</v>
      </c>
      <c r="B433" s="84">
        <v>1231</v>
      </c>
      <c r="C433" s="155" t="s">
        <v>442</v>
      </c>
      <c r="D433" s="15">
        <v>356.2</v>
      </c>
      <c r="E433" s="9">
        <v>307.18</v>
      </c>
      <c r="F433" s="15">
        <v>307.18</v>
      </c>
      <c r="G433" s="29">
        <v>15</v>
      </c>
      <c r="H433" s="11">
        <v>1660197.9</v>
      </c>
      <c r="I433" s="11"/>
      <c r="J433" s="11"/>
      <c r="K433" s="11"/>
      <c r="L433" s="9">
        <v>1660197.9</v>
      </c>
      <c r="M433" s="11"/>
      <c r="N433" s="27"/>
      <c r="O433" s="11"/>
      <c r="P433" s="11">
        <v>452.37</v>
      </c>
      <c r="Q433" s="11">
        <v>1660197.9</v>
      </c>
      <c r="R433" s="11"/>
      <c r="S433" s="11"/>
      <c r="T433" s="11"/>
      <c r="U433" s="11"/>
      <c r="V433" s="11"/>
      <c r="W433" s="11"/>
      <c r="X433" s="11"/>
      <c r="Y433" s="11"/>
      <c r="Z433" s="11"/>
      <c r="AA433" s="68"/>
      <c r="AB433" s="20" t="s">
        <v>211</v>
      </c>
      <c r="AC433" s="189"/>
      <c r="AD433" s="189"/>
      <c r="AE433" s="189"/>
      <c r="AF433" s="62">
        <f>MAX(AF$24:AF432)+1</f>
        <v>391</v>
      </c>
      <c r="AG433" s="62" t="s">
        <v>151</v>
      </c>
      <c r="AH433" s="62" t="str">
        <f t="shared" si="72"/>
        <v>391.</v>
      </c>
      <c r="AI433" s="140"/>
      <c r="AM433" s="103"/>
    </row>
    <row r="434" spans="1:39" ht="22.5" customHeight="1" x14ac:dyDescent="0.25">
      <c r="A434" s="84" t="str">
        <f t="shared" si="73"/>
        <v>392.</v>
      </c>
      <c r="B434" s="130">
        <v>1183</v>
      </c>
      <c r="C434" s="166" t="s">
        <v>447</v>
      </c>
      <c r="D434" s="131">
        <v>366.2</v>
      </c>
      <c r="E434" s="131">
        <v>271.39999999999998</v>
      </c>
      <c r="F434" s="131">
        <v>271.39999999999998</v>
      </c>
      <c r="G434" s="132">
        <v>27</v>
      </c>
      <c r="H434" s="131">
        <f>M434+O434+Q434+S434+U434+W434+Z434+AA434</f>
        <v>844100</v>
      </c>
      <c r="I434" s="131"/>
      <c r="J434" s="131"/>
      <c r="K434" s="131"/>
      <c r="L434" s="131">
        <f>H434</f>
        <v>844100</v>
      </c>
      <c r="M434" s="131"/>
      <c r="N434" s="132"/>
      <c r="O434" s="131"/>
      <c r="P434" s="131">
        <v>230</v>
      </c>
      <c r="Q434" s="131">
        <f>P434*3670</f>
        <v>844100</v>
      </c>
      <c r="R434" s="131"/>
      <c r="S434" s="131"/>
      <c r="T434" s="131"/>
      <c r="U434" s="131"/>
      <c r="V434" s="131"/>
      <c r="W434" s="131"/>
      <c r="X434" s="131"/>
      <c r="Y434" s="131"/>
      <c r="Z434" s="131"/>
      <c r="AA434" s="216"/>
      <c r="AB434" s="20" t="s">
        <v>211</v>
      </c>
      <c r="AC434" s="189"/>
      <c r="AD434" s="189"/>
      <c r="AE434" s="189"/>
      <c r="AF434" s="62">
        <f>MAX(AF$24:AF433)+1</f>
        <v>392</v>
      </c>
      <c r="AG434" s="62" t="s">
        <v>151</v>
      </c>
      <c r="AH434" s="62" t="str">
        <f t="shared" si="72"/>
        <v>392.</v>
      </c>
      <c r="AJ434" s="62"/>
      <c r="AM434" s="103"/>
    </row>
    <row r="435" spans="1:39" ht="22.5" customHeight="1" x14ac:dyDescent="0.25">
      <c r="A435" s="84" t="str">
        <f t="shared" si="73"/>
        <v>393.</v>
      </c>
      <c r="B435" s="84">
        <v>1156</v>
      </c>
      <c r="C435" s="155" t="s">
        <v>1554</v>
      </c>
      <c r="D435" s="11">
        <v>758.9</v>
      </c>
      <c r="E435" s="9">
        <v>700.8</v>
      </c>
      <c r="F435" s="11">
        <v>700.8</v>
      </c>
      <c r="G435" s="27">
        <v>33</v>
      </c>
      <c r="H435" s="11">
        <f t="shared" ref="H435:H436" si="77">M435+O435+Q435+S435+U435+W435+Z435+AA435</f>
        <v>383200</v>
      </c>
      <c r="I435" s="11"/>
      <c r="J435" s="11"/>
      <c r="K435" s="11"/>
      <c r="L435" s="9">
        <f t="shared" ref="L435:L436" si="78">H435</f>
        <v>383200</v>
      </c>
      <c r="M435" s="11">
        <v>383200</v>
      </c>
      <c r="N435" s="27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68"/>
      <c r="AB435" s="20" t="s">
        <v>211</v>
      </c>
      <c r="AC435" s="189"/>
      <c r="AD435" s="189"/>
      <c r="AE435" s="189"/>
      <c r="AF435" s="62">
        <f>MAX(AF$24:AF434)+1</f>
        <v>393</v>
      </c>
      <c r="AG435" s="62" t="s">
        <v>151</v>
      </c>
      <c r="AH435" s="62" t="str">
        <f t="shared" si="72"/>
        <v>393.</v>
      </c>
      <c r="AJ435" s="62"/>
      <c r="AM435" s="103"/>
    </row>
    <row r="436" spans="1:39" ht="22.5" customHeight="1" x14ac:dyDescent="0.25">
      <c r="A436" s="84" t="str">
        <f t="shared" si="73"/>
        <v>394.</v>
      </c>
      <c r="B436" s="84">
        <v>1157</v>
      </c>
      <c r="C436" s="155" t="s">
        <v>1555</v>
      </c>
      <c r="D436" s="9">
        <v>330.9</v>
      </c>
      <c r="E436" s="9">
        <v>303.39999999999998</v>
      </c>
      <c r="F436" s="9">
        <v>303.39999999999998</v>
      </c>
      <c r="G436" s="26">
        <v>14</v>
      </c>
      <c r="H436" s="9">
        <f t="shared" si="77"/>
        <v>432481.2</v>
      </c>
      <c r="I436" s="9"/>
      <c r="J436" s="9"/>
      <c r="K436" s="9"/>
      <c r="L436" s="9">
        <f t="shared" si="78"/>
        <v>432481.2</v>
      </c>
      <c r="M436" s="9"/>
      <c r="N436" s="26"/>
      <c r="O436" s="9"/>
      <c r="P436" s="9"/>
      <c r="Q436" s="9"/>
      <c r="R436" s="9"/>
      <c r="S436" s="9"/>
      <c r="T436" s="9">
        <v>365</v>
      </c>
      <c r="U436" s="9">
        <f>T436*1184.88</f>
        <v>432481.2</v>
      </c>
      <c r="V436" s="9"/>
      <c r="W436" s="9"/>
      <c r="X436" s="9"/>
      <c r="Y436" s="9"/>
      <c r="Z436" s="9"/>
      <c r="AA436" s="66"/>
      <c r="AB436" s="20" t="s">
        <v>211</v>
      </c>
      <c r="AC436" s="189"/>
      <c r="AD436" s="189"/>
      <c r="AE436" s="189"/>
      <c r="AF436" s="62">
        <f>MAX(AF$24:AF435)+1</f>
        <v>394</v>
      </c>
      <c r="AG436" s="62" t="s">
        <v>151</v>
      </c>
      <c r="AH436" s="62" t="str">
        <f t="shared" si="72"/>
        <v>394.</v>
      </c>
      <c r="AJ436" s="62"/>
      <c r="AM436" s="103"/>
    </row>
    <row r="437" spans="1:39" ht="22.5" customHeight="1" x14ac:dyDescent="0.25">
      <c r="A437" s="84" t="str">
        <f t="shared" si="73"/>
        <v/>
      </c>
      <c r="B437" s="84"/>
      <c r="C437" s="154" t="s">
        <v>187</v>
      </c>
      <c r="D437" s="6">
        <f>D438+D444+D450</f>
        <v>18588.54</v>
      </c>
      <c r="E437" s="9">
        <f>E438+E444+E450</f>
        <v>17746.190000000002</v>
      </c>
      <c r="F437" s="6">
        <f>F438+F444+F450</f>
        <v>17658.690000000002</v>
      </c>
      <c r="G437" s="25">
        <f>G438+G444+G450</f>
        <v>715</v>
      </c>
      <c r="H437" s="6">
        <f>H438+H444+H450</f>
        <v>27989770.300000004</v>
      </c>
      <c r="I437" s="6"/>
      <c r="J437" s="6"/>
      <c r="K437" s="6"/>
      <c r="L437" s="6">
        <f>L438+L444+L450</f>
        <v>27989770.300000004</v>
      </c>
      <c r="M437" s="6">
        <f>M438+M444+M450</f>
        <v>4194407.7300000004</v>
      </c>
      <c r="N437" s="6"/>
      <c r="O437" s="6"/>
      <c r="P437" s="6">
        <f>P438+P444+P450</f>
        <v>6823</v>
      </c>
      <c r="Q437" s="6">
        <f>Q438+Q444+Q450</f>
        <v>23795362.57</v>
      </c>
      <c r="R437" s="6"/>
      <c r="S437" s="6"/>
      <c r="T437" s="6"/>
      <c r="U437" s="6"/>
      <c r="V437" s="6"/>
      <c r="W437" s="6"/>
      <c r="X437" s="6"/>
      <c r="Y437" s="6"/>
      <c r="Z437" s="6"/>
      <c r="AA437" s="208"/>
      <c r="AB437" s="22"/>
      <c r="AC437" s="189"/>
      <c r="AD437" s="189"/>
      <c r="AE437" s="189"/>
      <c r="AH437" s="62" t="str">
        <f t="shared" si="72"/>
        <v/>
      </c>
      <c r="AI437" s="62"/>
      <c r="AJ437" s="62"/>
      <c r="AM437" s="103"/>
    </row>
    <row r="438" spans="1:39" ht="22.5" customHeight="1" x14ac:dyDescent="0.25">
      <c r="A438" s="84" t="str">
        <f t="shared" si="73"/>
        <v/>
      </c>
      <c r="B438" s="84"/>
      <c r="C438" s="154" t="s">
        <v>202</v>
      </c>
      <c r="D438" s="6">
        <f>SUM(D439:D443)</f>
        <v>2388.9</v>
      </c>
      <c r="E438" s="6">
        <f>SUM(E439:E443)</f>
        <v>2243.6000000000004</v>
      </c>
      <c r="F438" s="6">
        <f>SUM(F439:F443)</f>
        <v>2243.6000000000004</v>
      </c>
      <c r="G438" s="25">
        <f>SUM(G439:G443)</f>
        <v>97</v>
      </c>
      <c r="H438" s="6">
        <f>SUM(H439:H443)</f>
        <v>2055472.2200000002</v>
      </c>
      <c r="I438" s="6"/>
      <c r="J438" s="6"/>
      <c r="K438" s="6"/>
      <c r="L438" s="6">
        <f>SUM(L439:L443)</f>
        <v>2055472.2200000002</v>
      </c>
      <c r="M438" s="6">
        <f>SUM(M439:M443)</f>
        <v>659548.65</v>
      </c>
      <c r="N438" s="6"/>
      <c r="O438" s="6"/>
      <c r="P438" s="6">
        <f>SUM(P439:P443)</f>
        <v>476</v>
      </c>
      <c r="Q438" s="6">
        <f>SUM(Q439:Q443)</f>
        <v>1395923.57</v>
      </c>
      <c r="R438" s="6"/>
      <c r="S438" s="6"/>
      <c r="T438" s="6"/>
      <c r="U438" s="6"/>
      <c r="V438" s="6"/>
      <c r="W438" s="6"/>
      <c r="X438" s="6"/>
      <c r="Y438" s="6"/>
      <c r="Z438" s="6"/>
      <c r="AA438" s="208"/>
      <c r="AB438" s="22"/>
      <c r="AC438" s="189"/>
      <c r="AD438" s="189"/>
      <c r="AE438" s="189"/>
      <c r="AH438" s="62" t="str">
        <f t="shared" si="72"/>
        <v/>
      </c>
      <c r="AI438" s="62"/>
      <c r="AJ438" s="62"/>
      <c r="AM438" s="103"/>
    </row>
    <row r="439" spans="1:39" ht="22.5" customHeight="1" x14ac:dyDescent="0.25">
      <c r="A439" s="84" t="str">
        <f t="shared" si="73"/>
        <v>395.</v>
      </c>
      <c r="B439" s="84">
        <v>1273</v>
      </c>
      <c r="C439" s="155" t="s">
        <v>458</v>
      </c>
      <c r="D439" s="9">
        <v>490</v>
      </c>
      <c r="E439" s="9">
        <v>462</v>
      </c>
      <c r="F439" s="9">
        <v>462</v>
      </c>
      <c r="G439" s="26">
        <v>19</v>
      </c>
      <c r="H439" s="9">
        <f>M439+O439+Q439+S439+U439+W439+Z439+AA439</f>
        <v>1395923.57</v>
      </c>
      <c r="I439" s="9"/>
      <c r="J439" s="9"/>
      <c r="K439" s="9"/>
      <c r="L439" s="9">
        <f>H439</f>
        <v>1395923.57</v>
      </c>
      <c r="M439" s="11"/>
      <c r="N439" s="27"/>
      <c r="O439" s="11"/>
      <c r="P439" s="11">
        <v>476</v>
      </c>
      <c r="Q439" s="11">
        <v>1395923.57</v>
      </c>
      <c r="R439" s="11"/>
      <c r="S439" s="11"/>
      <c r="T439" s="11"/>
      <c r="U439" s="11"/>
      <c r="V439" s="11"/>
      <c r="W439" s="11"/>
      <c r="X439" s="11"/>
      <c r="Y439" s="11"/>
      <c r="Z439" s="11"/>
      <c r="AA439" s="68"/>
      <c r="AB439" s="20" t="s">
        <v>211</v>
      </c>
      <c r="AC439" s="189"/>
      <c r="AD439" s="189"/>
      <c r="AE439" s="189"/>
      <c r="AF439" s="62">
        <f>MAX(AF$24:AF438)+1</f>
        <v>395</v>
      </c>
      <c r="AG439" s="62" t="s">
        <v>151</v>
      </c>
      <c r="AH439" s="62" t="str">
        <f t="shared" si="72"/>
        <v>395.</v>
      </c>
      <c r="AJ439" s="78"/>
      <c r="AM439" s="103"/>
    </row>
    <row r="440" spans="1:39" ht="22.5" customHeight="1" x14ac:dyDescent="0.25">
      <c r="A440" s="84" t="str">
        <f t="shared" si="73"/>
        <v>396.</v>
      </c>
      <c r="B440" s="84">
        <v>1308</v>
      </c>
      <c r="C440" s="155" t="s">
        <v>82</v>
      </c>
      <c r="D440" s="9">
        <v>660.1</v>
      </c>
      <c r="E440" s="9">
        <v>637.9</v>
      </c>
      <c r="F440" s="9">
        <v>637.9</v>
      </c>
      <c r="G440" s="26">
        <v>32</v>
      </c>
      <c r="H440" s="9">
        <f>M440+O440+Q440+S440+U440+W440+Z440+AA440</f>
        <v>213163.48</v>
      </c>
      <c r="I440" s="9"/>
      <c r="J440" s="9"/>
      <c r="K440" s="9"/>
      <c r="L440" s="9">
        <f>H440</f>
        <v>213163.48</v>
      </c>
      <c r="M440" s="11">
        <v>213163.48</v>
      </c>
      <c r="N440" s="27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68"/>
      <c r="AB440" s="20" t="s">
        <v>211</v>
      </c>
      <c r="AC440" s="189"/>
      <c r="AD440" s="189"/>
      <c r="AE440" s="189"/>
      <c r="AF440" s="62">
        <f>MAX(AF$24:AF439)+1</f>
        <v>396</v>
      </c>
      <c r="AG440" s="62" t="s">
        <v>151</v>
      </c>
      <c r="AH440" s="62" t="str">
        <f t="shared" si="72"/>
        <v>396.</v>
      </c>
      <c r="AJ440" s="78"/>
      <c r="AM440" s="103"/>
    </row>
    <row r="441" spans="1:39" ht="22.5" customHeight="1" x14ac:dyDescent="0.25">
      <c r="A441" s="84" t="str">
        <f t="shared" si="73"/>
        <v>397.</v>
      </c>
      <c r="B441" s="84">
        <v>1317</v>
      </c>
      <c r="C441" s="155" t="s">
        <v>83</v>
      </c>
      <c r="D441" s="9">
        <v>290.39999999999998</v>
      </c>
      <c r="E441" s="9">
        <v>277.3</v>
      </c>
      <c r="F441" s="9">
        <v>277.3</v>
      </c>
      <c r="G441" s="26">
        <v>7</v>
      </c>
      <c r="H441" s="9">
        <f>M441+O441+Q441+S441+U441+W441+Z441+AA441</f>
        <v>109951.07</v>
      </c>
      <c r="I441" s="9"/>
      <c r="J441" s="9"/>
      <c r="K441" s="9"/>
      <c r="L441" s="9">
        <f>H441</f>
        <v>109951.07</v>
      </c>
      <c r="M441" s="11">
        <v>109951.07</v>
      </c>
      <c r="N441" s="27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9"/>
      <c r="AA441" s="68"/>
      <c r="AB441" s="20" t="s">
        <v>211</v>
      </c>
      <c r="AC441" s="189"/>
      <c r="AD441" s="189"/>
      <c r="AE441" s="189"/>
      <c r="AF441" s="62">
        <f>MAX(AF$24:AF440)+1</f>
        <v>397</v>
      </c>
      <c r="AG441" s="62" t="s">
        <v>151</v>
      </c>
      <c r="AH441" s="62" t="str">
        <f t="shared" si="72"/>
        <v>397.</v>
      </c>
      <c r="AJ441" s="78"/>
      <c r="AM441" s="103"/>
    </row>
    <row r="442" spans="1:39" ht="22.5" customHeight="1" x14ac:dyDescent="0.25">
      <c r="A442" s="84" t="str">
        <f t="shared" si="73"/>
        <v>398.</v>
      </c>
      <c r="B442" s="84">
        <v>1319</v>
      </c>
      <c r="C442" s="155" t="s">
        <v>461</v>
      </c>
      <c r="D442" s="9">
        <v>268.39999999999998</v>
      </c>
      <c r="E442" s="9">
        <v>231.4</v>
      </c>
      <c r="F442" s="9">
        <v>231.4</v>
      </c>
      <c r="G442" s="26">
        <v>15</v>
      </c>
      <c r="H442" s="9">
        <f>M442+O442+Q442+S442+U442+W442+Z442+AA442</f>
        <v>124975.75</v>
      </c>
      <c r="I442" s="9"/>
      <c r="J442" s="9"/>
      <c r="K442" s="9"/>
      <c r="L442" s="9">
        <f>H442</f>
        <v>124975.75</v>
      </c>
      <c r="M442" s="11">
        <v>124975.75</v>
      </c>
      <c r="N442" s="27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9"/>
      <c r="AA442" s="68"/>
      <c r="AB442" s="20" t="s">
        <v>211</v>
      </c>
      <c r="AC442" s="189"/>
      <c r="AD442" s="189"/>
      <c r="AE442" s="189"/>
      <c r="AF442" s="62">
        <f>MAX(AF$24:AF441)+1</f>
        <v>398</v>
      </c>
      <c r="AG442" s="62" t="s">
        <v>151</v>
      </c>
      <c r="AH442" s="62" t="str">
        <f t="shared" si="72"/>
        <v>398.</v>
      </c>
      <c r="AJ442" s="78"/>
      <c r="AM442" s="103"/>
    </row>
    <row r="443" spans="1:39" ht="22.5" customHeight="1" x14ac:dyDescent="0.25">
      <c r="A443" s="84" t="str">
        <f t="shared" si="73"/>
        <v>399.</v>
      </c>
      <c r="B443" s="84">
        <v>1328</v>
      </c>
      <c r="C443" s="155" t="s">
        <v>84</v>
      </c>
      <c r="D443" s="9">
        <v>680</v>
      </c>
      <c r="E443" s="9">
        <v>635</v>
      </c>
      <c r="F443" s="9">
        <v>635</v>
      </c>
      <c r="G443" s="26">
        <v>24</v>
      </c>
      <c r="H443" s="9">
        <f>M443+O443+Q443+S443+U443+W443+Z443+AA443</f>
        <v>211458.35</v>
      </c>
      <c r="I443" s="9"/>
      <c r="J443" s="9"/>
      <c r="K443" s="9"/>
      <c r="L443" s="9">
        <f>H443</f>
        <v>211458.35</v>
      </c>
      <c r="M443" s="11">
        <v>211458.35</v>
      </c>
      <c r="N443" s="27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68"/>
      <c r="AB443" s="20" t="s">
        <v>211</v>
      </c>
      <c r="AC443" s="189"/>
      <c r="AD443" s="189"/>
      <c r="AE443" s="189"/>
      <c r="AF443" s="62">
        <f>MAX(AF$24:AF442)+1</f>
        <v>399</v>
      </c>
      <c r="AG443" s="62" t="s">
        <v>151</v>
      </c>
      <c r="AH443" s="62" t="str">
        <f t="shared" si="72"/>
        <v>399.</v>
      </c>
      <c r="AJ443" s="78"/>
      <c r="AM443" s="103"/>
    </row>
    <row r="444" spans="1:39" ht="22.5" customHeight="1" x14ac:dyDescent="0.25">
      <c r="A444" s="84" t="str">
        <f t="shared" si="73"/>
        <v/>
      </c>
      <c r="B444" s="84"/>
      <c r="C444" s="154" t="s">
        <v>203</v>
      </c>
      <c r="D444" s="6">
        <f>SUM(D445:D449)</f>
        <v>6825.24</v>
      </c>
      <c r="E444" s="6">
        <f>SUM(E445:E449)</f>
        <v>6564.04</v>
      </c>
      <c r="F444" s="6">
        <f>SUM(F445:F449)</f>
        <v>6564.44</v>
      </c>
      <c r="G444" s="108">
        <f>SUM(G445:G449)</f>
        <v>254</v>
      </c>
      <c r="H444" s="6">
        <f>SUM(H445:H449)</f>
        <v>9803999</v>
      </c>
      <c r="I444" s="6"/>
      <c r="J444" s="6"/>
      <c r="K444" s="6"/>
      <c r="L444" s="6">
        <f>SUM(L445:L449)</f>
        <v>9803999</v>
      </c>
      <c r="M444" s="6"/>
      <c r="N444" s="6"/>
      <c r="O444" s="6"/>
      <c r="P444" s="6">
        <f>SUM(P445:P449)</f>
        <v>2915</v>
      </c>
      <c r="Q444" s="6">
        <f>SUM(Q445:Q449)</f>
        <v>9803999</v>
      </c>
      <c r="R444" s="6"/>
      <c r="S444" s="6"/>
      <c r="T444" s="6"/>
      <c r="U444" s="6"/>
      <c r="V444" s="6"/>
      <c r="W444" s="6"/>
      <c r="X444" s="6"/>
      <c r="Y444" s="6"/>
      <c r="Z444" s="6"/>
      <c r="AA444" s="208"/>
      <c r="AB444" s="22"/>
      <c r="AC444" s="189"/>
      <c r="AD444" s="189"/>
      <c r="AE444" s="189"/>
      <c r="AH444" s="62" t="str">
        <f t="shared" si="72"/>
        <v/>
      </c>
      <c r="AI444" s="62"/>
      <c r="AJ444" s="62"/>
      <c r="AM444" s="103"/>
    </row>
    <row r="445" spans="1:39" ht="22.5" customHeight="1" x14ac:dyDescent="0.25">
      <c r="A445" s="84" t="str">
        <f t="shared" si="73"/>
        <v>400.</v>
      </c>
      <c r="B445" s="84">
        <v>1301</v>
      </c>
      <c r="C445" s="155" t="s">
        <v>459</v>
      </c>
      <c r="D445" s="9">
        <v>1993.5</v>
      </c>
      <c r="E445" s="9">
        <v>1961.8</v>
      </c>
      <c r="F445" s="9">
        <v>1961.8</v>
      </c>
      <c r="G445" s="26">
        <v>78</v>
      </c>
      <c r="H445" s="9">
        <f>M445+O445+Q445+S445+U445+W445+Z445+AA445</f>
        <v>2202000</v>
      </c>
      <c r="I445" s="9"/>
      <c r="J445" s="9"/>
      <c r="K445" s="9"/>
      <c r="L445" s="9">
        <f>H445</f>
        <v>2202000</v>
      </c>
      <c r="M445" s="11"/>
      <c r="N445" s="27"/>
      <c r="O445" s="11"/>
      <c r="P445" s="11">
        <v>600</v>
      </c>
      <c r="Q445" s="11">
        <f>P445*3670</f>
        <v>2202000</v>
      </c>
      <c r="R445" s="11"/>
      <c r="S445" s="11"/>
      <c r="T445" s="11"/>
      <c r="U445" s="11"/>
      <c r="V445" s="11"/>
      <c r="W445" s="11"/>
      <c r="X445" s="11"/>
      <c r="Y445" s="11"/>
      <c r="Z445" s="11"/>
      <c r="AA445" s="68"/>
      <c r="AB445" s="20" t="s">
        <v>211</v>
      </c>
      <c r="AC445" s="189"/>
      <c r="AD445" s="189"/>
      <c r="AE445" s="189"/>
      <c r="AF445" s="62">
        <f>MAX(AF$24:AF444)+1</f>
        <v>400</v>
      </c>
      <c r="AG445" s="62" t="s">
        <v>151</v>
      </c>
      <c r="AH445" s="62" t="str">
        <f t="shared" si="72"/>
        <v>400.</v>
      </c>
      <c r="AJ445" s="78"/>
      <c r="AM445" s="103"/>
    </row>
    <row r="446" spans="1:39" ht="22.5" customHeight="1" x14ac:dyDescent="0.25">
      <c r="A446" s="84" t="str">
        <f t="shared" si="73"/>
        <v>401.</v>
      </c>
      <c r="B446" s="84">
        <v>1302</v>
      </c>
      <c r="C446" s="155" t="s">
        <v>460</v>
      </c>
      <c r="D446" s="9">
        <v>2473</v>
      </c>
      <c r="E446" s="9">
        <v>2441.1</v>
      </c>
      <c r="F446" s="9">
        <v>2441.1</v>
      </c>
      <c r="G446" s="26">
        <v>91</v>
      </c>
      <c r="H446" s="9">
        <f>M446+O446+Q446+S446+U446+W446+Z446+AA446</f>
        <v>2679100</v>
      </c>
      <c r="I446" s="9"/>
      <c r="J446" s="9"/>
      <c r="K446" s="9"/>
      <c r="L446" s="9">
        <f>H446</f>
        <v>2679100</v>
      </c>
      <c r="M446" s="11"/>
      <c r="N446" s="27"/>
      <c r="O446" s="11"/>
      <c r="P446" s="11">
        <v>730</v>
      </c>
      <c r="Q446" s="11">
        <f>P446*3670</f>
        <v>2679100</v>
      </c>
      <c r="R446" s="11"/>
      <c r="S446" s="11"/>
      <c r="T446" s="11"/>
      <c r="U446" s="11"/>
      <c r="V446" s="11"/>
      <c r="W446" s="11"/>
      <c r="X446" s="11"/>
      <c r="Y446" s="11"/>
      <c r="Z446" s="11"/>
      <c r="AA446" s="68"/>
      <c r="AB446" s="20" t="s">
        <v>211</v>
      </c>
      <c r="AC446" s="189"/>
      <c r="AD446" s="189"/>
      <c r="AE446" s="189"/>
      <c r="AF446" s="62">
        <f>MAX(AF$24:AF445)+1</f>
        <v>401</v>
      </c>
      <c r="AG446" s="62" t="s">
        <v>151</v>
      </c>
      <c r="AH446" s="62" t="str">
        <f t="shared" si="72"/>
        <v>401.</v>
      </c>
      <c r="AJ446" s="78"/>
      <c r="AM446" s="103"/>
    </row>
    <row r="447" spans="1:39" ht="22.5" customHeight="1" x14ac:dyDescent="0.25">
      <c r="A447" s="84" t="str">
        <f t="shared" si="73"/>
        <v>402.</v>
      </c>
      <c r="B447" s="84">
        <v>1351</v>
      </c>
      <c r="C447" s="155" t="s">
        <v>462</v>
      </c>
      <c r="D447" s="9">
        <v>990</v>
      </c>
      <c r="E447" s="9">
        <v>966.04</v>
      </c>
      <c r="F447" s="9">
        <v>966.04</v>
      </c>
      <c r="G447" s="26">
        <v>40</v>
      </c>
      <c r="H447" s="9">
        <f>M447+O447+Q447+S447+U447+W447+Z447+AA447</f>
        <v>1963450</v>
      </c>
      <c r="I447" s="9"/>
      <c r="J447" s="9"/>
      <c r="K447" s="9"/>
      <c r="L447" s="9">
        <f>H447</f>
        <v>1963450</v>
      </c>
      <c r="M447" s="11"/>
      <c r="N447" s="27"/>
      <c r="O447" s="11"/>
      <c r="P447" s="11">
        <v>535</v>
      </c>
      <c r="Q447" s="11">
        <f>P447*3670</f>
        <v>1963450</v>
      </c>
      <c r="R447" s="11"/>
      <c r="S447" s="11"/>
      <c r="T447" s="11"/>
      <c r="U447" s="11"/>
      <c r="V447" s="11"/>
      <c r="W447" s="11"/>
      <c r="X447" s="11"/>
      <c r="Y447" s="11"/>
      <c r="Z447" s="11"/>
      <c r="AA447" s="68"/>
      <c r="AB447" s="20" t="s">
        <v>211</v>
      </c>
      <c r="AC447" s="189"/>
      <c r="AD447" s="189"/>
      <c r="AE447" s="189"/>
      <c r="AF447" s="62">
        <f>MAX(AF$24:AF446)+1</f>
        <v>402</v>
      </c>
      <c r="AG447" s="62" t="s">
        <v>151</v>
      </c>
      <c r="AH447" s="62" t="str">
        <f t="shared" si="72"/>
        <v>402.</v>
      </c>
      <c r="AJ447" s="78"/>
      <c r="AM447" s="103"/>
    </row>
    <row r="448" spans="1:39" ht="22.5" customHeight="1" x14ac:dyDescent="0.25">
      <c r="A448" s="84" t="str">
        <f t="shared" si="73"/>
        <v>403.</v>
      </c>
      <c r="B448" s="84">
        <v>1268</v>
      </c>
      <c r="C448" s="167" t="s">
        <v>1557</v>
      </c>
      <c r="D448" s="9">
        <v>588.9</v>
      </c>
      <c r="E448" s="9">
        <v>445.5</v>
      </c>
      <c r="F448" s="9">
        <v>445.9</v>
      </c>
      <c r="G448" s="26">
        <v>22</v>
      </c>
      <c r="H448" s="9">
        <f>M448+O448+Q448+S448+U448+W448+Z448+AA448</f>
        <v>831141</v>
      </c>
      <c r="I448" s="9"/>
      <c r="J448" s="9"/>
      <c r="K448" s="9"/>
      <c r="L448" s="9">
        <f>H448</f>
        <v>831141</v>
      </c>
      <c r="M448" s="9"/>
      <c r="N448" s="26"/>
      <c r="O448" s="9"/>
      <c r="P448" s="9">
        <v>450</v>
      </c>
      <c r="Q448" s="9">
        <f>P448*1846.98</f>
        <v>831141</v>
      </c>
      <c r="R448" s="9"/>
      <c r="S448" s="9"/>
      <c r="T448" s="9"/>
      <c r="U448" s="9"/>
      <c r="V448" s="9"/>
      <c r="W448" s="9"/>
      <c r="X448" s="9"/>
      <c r="Y448" s="9"/>
      <c r="Z448" s="9"/>
      <c r="AA448" s="66"/>
      <c r="AB448" s="20" t="s">
        <v>211</v>
      </c>
      <c r="AC448" s="189"/>
      <c r="AD448" s="189"/>
      <c r="AE448" s="189"/>
      <c r="AF448" s="62">
        <f>MAX(AF$24:AF447)+1</f>
        <v>403</v>
      </c>
      <c r="AG448" s="62" t="s">
        <v>151</v>
      </c>
      <c r="AH448" s="62" t="str">
        <f t="shared" si="72"/>
        <v>403.</v>
      </c>
      <c r="AJ448" s="62"/>
      <c r="AM448" s="103"/>
    </row>
    <row r="449" spans="1:39" ht="22.5" customHeight="1" x14ac:dyDescent="0.25">
      <c r="A449" s="84" t="str">
        <f t="shared" si="73"/>
        <v>404.</v>
      </c>
      <c r="B449" s="84">
        <v>1263</v>
      </c>
      <c r="C449" s="167" t="s">
        <v>1660</v>
      </c>
      <c r="D449" s="9">
        <v>779.84</v>
      </c>
      <c r="E449" s="9">
        <v>749.6</v>
      </c>
      <c r="F449" s="9">
        <v>749.6</v>
      </c>
      <c r="G449" s="26">
        <v>23</v>
      </c>
      <c r="H449" s="9">
        <f>M449+O449+Q449+S449+U449+W449+Z449+AA449</f>
        <v>2128308</v>
      </c>
      <c r="I449" s="9"/>
      <c r="J449" s="9"/>
      <c r="K449" s="9"/>
      <c r="L449" s="9">
        <f>H449</f>
        <v>2128308</v>
      </c>
      <c r="M449" s="9"/>
      <c r="N449" s="26"/>
      <c r="O449" s="9"/>
      <c r="P449" s="9">
        <v>600</v>
      </c>
      <c r="Q449" s="9">
        <v>2128308</v>
      </c>
      <c r="R449" s="9"/>
      <c r="S449" s="9"/>
      <c r="T449" s="9"/>
      <c r="U449" s="9"/>
      <c r="V449" s="9"/>
      <c r="W449" s="9"/>
      <c r="X449" s="9"/>
      <c r="Y449" s="9"/>
      <c r="Z449" s="9"/>
      <c r="AA449" s="66"/>
      <c r="AB449" s="20" t="s">
        <v>211</v>
      </c>
      <c r="AC449" s="189"/>
      <c r="AD449" s="189"/>
      <c r="AE449" s="189"/>
      <c r="AF449" s="62">
        <f>MAX(AF$24:AF448)+1</f>
        <v>404</v>
      </c>
      <c r="AG449" s="62" t="s">
        <v>151</v>
      </c>
      <c r="AH449" s="62" t="str">
        <f t="shared" si="72"/>
        <v>404.</v>
      </c>
      <c r="AJ449" s="62"/>
      <c r="AM449" s="103"/>
    </row>
    <row r="450" spans="1:39" ht="22.5" customHeight="1" x14ac:dyDescent="0.25">
      <c r="A450" s="84" t="str">
        <f t="shared" si="73"/>
        <v/>
      </c>
      <c r="B450" s="84"/>
      <c r="C450" s="154" t="s">
        <v>204</v>
      </c>
      <c r="D450" s="6">
        <f>SUM(D451:D464)</f>
        <v>9374.4000000000015</v>
      </c>
      <c r="E450" s="6">
        <f>SUM(E451:E464)</f>
        <v>8938.5500000000011</v>
      </c>
      <c r="F450" s="6">
        <f>SUM(F451:F464)</f>
        <v>8850.6500000000015</v>
      </c>
      <c r="G450" s="25">
        <f>SUM(G451:G464)</f>
        <v>364</v>
      </c>
      <c r="H450" s="6">
        <f>SUM(H451:H464)</f>
        <v>16130299.080000002</v>
      </c>
      <c r="I450" s="6"/>
      <c r="J450" s="6"/>
      <c r="K450" s="6"/>
      <c r="L450" s="6">
        <f>SUM(L451:L464)</f>
        <v>16130299.080000002</v>
      </c>
      <c r="M450" s="6">
        <f>SUM(M451:M464)</f>
        <v>3534859.08</v>
      </c>
      <c r="N450" s="6"/>
      <c r="O450" s="6"/>
      <c r="P450" s="6">
        <f>SUM(P451:P464)</f>
        <v>3432</v>
      </c>
      <c r="Q450" s="6">
        <f>SUM(Q451:Q464)</f>
        <v>12595440</v>
      </c>
      <c r="R450" s="6"/>
      <c r="S450" s="6"/>
      <c r="T450" s="6"/>
      <c r="U450" s="6"/>
      <c r="V450" s="6"/>
      <c r="W450" s="6"/>
      <c r="X450" s="6"/>
      <c r="Y450" s="6"/>
      <c r="Z450" s="6"/>
      <c r="AA450" s="208"/>
      <c r="AB450" s="22"/>
      <c r="AC450" s="189"/>
      <c r="AD450" s="189"/>
      <c r="AE450" s="189"/>
      <c r="AH450" s="62" t="str">
        <f t="shared" si="72"/>
        <v/>
      </c>
      <c r="AI450" s="62"/>
      <c r="AJ450" s="62"/>
      <c r="AM450" s="103"/>
    </row>
    <row r="451" spans="1:39" ht="22.5" customHeight="1" x14ac:dyDescent="0.25">
      <c r="A451" s="84" t="str">
        <f t="shared" si="73"/>
        <v>405.</v>
      </c>
      <c r="B451" s="84">
        <v>1292</v>
      </c>
      <c r="C451" s="155" t="s">
        <v>457</v>
      </c>
      <c r="D451" s="9">
        <v>530.6</v>
      </c>
      <c r="E451" s="9">
        <v>507.7</v>
      </c>
      <c r="F451" s="9">
        <v>507.7</v>
      </c>
      <c r="G451" s="26">
        <v>37</v>
      </c>
      <c r="H451" s="9">
        <f t="shared" ref="H451:H464" si="79">M451+O451+Q451+S451+U451+W451+Z451+AA451</f>
        <v>2084560</v>
      </c>
      <c r="I451" s="9"/>
      <c r="J451" s="9"/>
      <c r="K451" s="9"/>
      <c r="L451" s="9">
        <f t="shared" ref="L451:L464" si="80">H451</f>
        <v>2084560</v>
      </c>
      <c r="M451" s="11"/>
      <c r="N451" s="27"/>
      <c r="O451" s="11"/>
      <c r="P451" s="11">
        <v>568</v>
      </c>
      <c r="Q451" s="11">
        <f>P451*3670</f>
        <v>2084560</v>
      </c>
      <c r="R451" s="11"/>
      <c r="S451" s="11"/>
      <c r="T451" s="11"/>
      <c r="U451" s="11"/>
      <c r="V451" s="11"/>
      <c r="W451" s="11"/>
      <c r="X451" s="11"/>
      <c r="Y451" s="11"/>
      <c r="Z451" s="11"/>
      <c r="AA451" s="68"/>
      <c r="AB451" s="20" t="s">
        <v>211</v>
      </c>
      <c r="AC451" s="189"/>
      <c r="AD451" s="189"/>
      <c r="AE451" s="189"/>
      <c r="AF451" s="62">
        <f>MAX(AF$24:AF450)+1</f>
        <v>405</v>
      </c>
      <c r="AG451" s="62" t="s">
        <v>151</v>
      </c>
      <c r="AH451" s="62" t="str">
        <f t="shared" si="72"/>
        <v>405.</v>
      </c>
      <c r="AJ451" s="78"/>
      <c r="AM451" s="103"/>
    </row>
    <row r="452" spans="1:39" ht="22.5" customHeight="1" x14ac:dyDescent="0.25">
      <c r="A452" s="84" t="str">
        <f t="shared" si="73"/>
        <v>406.</v>
      </c>
      <c r="B452" s="84">
        <v>1299</v>
      </c>
      <c r="C452" s="167" t="s">
        <v>463</v>
      </c>
      <c r="D452" s="9">
        <v>335.2</v>
      </c>
      <c r="E452" s="9">
        <v>311.3</v>
      </c>
      <c r="F452" s="9">
        <v>311.3</v>
      </c>
      <c r="G452" s="26">
        <v>10</v>
      </c>
      <c r="H452" s="9">
        <f t="shared" si="79"/>
        <v>43248</v>
      </c>
      <c r="I452" s="9"/>
      <c r="J452" s="9"/>
      <c r="K452" s="9"/>
      <c r="L452" s="9">
        <f t="shared" si="80"/>
        <v>43248</v>
      </c>
      <c r="M452" s="9">
        <v>43248</v>
      </c>
      <c r="N452" s="26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66"/>
      <c r="AB452" s="20" t="s">
        <v>211</v>
      </c>
      <c r="AC452" s="189"/>
      <c r="AD452" s="189"/>
      <c r="AE452" s="189"/>
      <c r="AF452" s="62">
        <f>MAX(AF$24:AF451)+1</f>
        <v>406</v>
      </c>
      <c r="AG452" s="62" t="s">
        <v>151</v>
      </c>
      <c r="AH452" s="62" t="str">
        <f t="shared" si="72"/>
        <v>406.</v>
      </c>
      <c r="AJ452" s="62"/>
      <c r="AM452" s="103"/>
    </row>
    <row r="453" spans="1:39" ht="22.5" customHeight="1" x14ac:dyDescent="0.25">
      <c r="A453" s="84" t="str">
        <f t="shared" si="73"/>
        <v>407.</v>
      </c>
      <c r="B453" s="84">
        <v>1303</v>
      </c>
      <c r="C453" s="167" t="s">
        <v>464</v>
      </c>
      <c r="D453" s="9">
        <v>968.3</v>
      </c>
      <c r="E453" s="9">
        <v>938.9</v>
      </c>
      <c r="F453" s="9">
        <v>938.9</v>
      </c>
      <c r="G453" s="26">
        <v>33</v>
      </c>
      <c r="H453" s="9">
        <f t="shared" si="79"/>
        <v>327662.40000000002</v>
      </c>
      <c r="I453" s="9"/>
      <c r="J453" s="9"/>
      <c r="K453" s="9"/>
      <c r="L453" s="9">
        <f t="shared" si="80"/>
        <v>327662.40000000002</v>
      </c>
      <c r="M453" s="9">
        <v>327662.40000000002</v>
      </c>
      <c r="N453" s="26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66"/>
      <c r="AB453" s="20" t="s">
        <v>211</v>
      </c>
      <c r="AC453" s="189"/>
      <c r="AD453" s="189"/>
      <c r="AE453" s="189"/>
      <c r="AF453" s="62">
        <f>MAX(AF$24:AF452)+1</f>
        <v>407</v>
      </c>
      <c r="AG453" s="62" t="s">
        <v>151</v>
      </c>
      <c r="AH453" s="62" t="str">
        <f t="shared" si="72"/>
        <v>407.</v>
      </c>
      <c r="AJ453" s="62"/>
      <c r="AM453" s="103"/>
    </row>
    <row r="454" spans="1:39" ht="22.5" customHeight="1" x14ac:dyDescent="0.25">
      <c r="A454" s="84" t="str">
        <f t="shared" si="73"/>
        <v>408.</v>
      </c>
      <c r="B454" s="84">
        <v>1304</v>
      </c>
      <c r="C454" s="167" t="s">
        <v>465</v>
      </c>
      <c r="D454" s="9">
        <v>1025.4000000000001</v>
      </c>
      <c r="E454" s="9">
        <v>951.7</v>
      </c>
      <c r="F454" s="9">
        <v>909.5</v>
      </c>
      <c r="G454" s="26">
        <v>27</v>
      </c>
      <c r="H454" s="9">
        <f t="shared" si="79"/>
        <v>1963450</v>
      </c>
      <c r="I454" s="9"/>
      <c r="J454" s="9"/>
      <c r="K454" s="9"/>
      <c r="L454" s="9">
        <f t="shared" si="80"/>
        <v>1963450</v>
      </c>
      <c r="M454" s="9"/>
      <c r="N454" s="26"/>
      <c r="O454" s="9"/>
      <c r="P454" s="9">
        <v>535</v>
      </c>
      <c r="Q454" s="9">
        <f>P454*3670</f>
        <v>1963450</v>
      </c>
      <c r="R454" s="9"/>
      <c r="S454" s="9"/>
      <c r="T454" s="9"/>
      <c r="U454" s="9"/>
      <c r="V454" s="9"/>
      <c r="W454" s="9"/>
      <c r="X454" s="9"/>
      <c r="Y454" s="9"/>
      <c r="Z454" s="9"/>
      <c r="AA454" s="66"/>
      <c r="AB454" s="20" t="s">
        <v>211</v>
      </c>
      <c r="AC454" s="189"/>
      <c r="AD454" s="189"/>
      <c r="AE454" s="189"/>
      <c r="AF454" s="62">
        <f>MAX(AF$24:AF453)+1</f>
        <v>408</v>
      </c>
      <c r="AG454" s="62" t="s">
        <v>151</v>
      </c>
      <c r="AH454" s="62" t="str">
        <f t="shared" si="72"/>
        <v>408.</v>
      </c>
      <c r="AJ454" s="62"/>
      <c r="AM454" s="103"/>
    </row>
    <row r="455" spans="1:39" ht="22.5" customHeight="1" x14ac:dyDescent="0.25">
      <c r="A455" s="84" t="str">
        <f t="shared" si="73"/>
        <v>409.</v>
      </c>
      <c r="B455" s="84">
        <v>1307</v>
      </c>
      <c r="C455" s="167" t="s">
        <v>466</v>
      </c>
      <c r="D455" s="9">
        <v>685.7</v>
      </c>
      <c r="E455" s="9">
        <v>637.4</v>
      </c>
      <c r="F455" s="9">
        <v>591.70000000000005</v>
      </c>
      <c r="G455" s="26">
        <v>17</v>
      </c>
      <c r="H455" s="9">
        <f t="shared" si="79"/>
        <v>266750.8</v>
      </c>
      <c r="I455" s="9"/>
      <c r="J455" s="9"/>
      <c r="K455" s="9"/>
      <c r="L455" s="9">
        <f t="shared" si="80"/>
        <v>266750.8</v>
      </c>
      <c r="M455" s="9">
        <v>266750.8</v>
      </c>
      <c r="N455" s="26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66"/>
      <c r="AB455" s="20" t="s">
        <v>211</v>
      </c>
      <c r="AC455" s="189"/>
      <c r="AD455" s="189"/>
      <c r="AE455" s="189"/>
      <c r="AF455" s="62">
        <f>MAX(AF$24:AF454)+1</f>
        <v>409</v>
      </c>
      <c r="AG455" s="62" t="s">
        <v>151</v>
      </c>
      <c r="AH455" s="62" t="str">
        <f t="shared" si="72"/>
        <v>409.</v>
      </c>
      <c r="AJ455" s="62"/>
      <c r="AM455" s="103"/>
    </row>
    <row r="456" spans="1:39" ht="22.5" customHeight="1" x14ac:dyDescent="0.25">
      <c r="A456" s="84" t="str">
        <f t="shared" si="73"/>
        <v>410.</v>
      </c>
      <c r="B456" s="84">
        <v>1311</v>
      </c>
      <c r="C456" s="167" t="s">
        <v>467</v>
      </c>
      <c r="D456" s="9">
        <v>610.1</v>
      </c>
      <c r="E456" s="9">
        <v>540.04999999999995</v>
      </c>
      <c r="F456" s="9">
        <v>540.04999999999995</v>
      </c>
      <c r="G456" s="26">
        <v>17</v>
      </c>
      <c r="H456" s="9">
        <f t="shared" si="79"/>
        <v>134425.60000000001</v>
      </c>
      <c r="I456" s="9"/>
      <c r="J456" s="9"/>
      <c r="K456" s="9"/>
      <c r="L456" s="9">
        <f t="shared" si="80"/>
        <v>134425.60000000001</v>
      </c>
      <c r="M456" s="9">
        <v>134425.60000000001</v>
      </c>
      <c r="N456" s="26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66"/>
      <c r="AB456" s="20" t="s">
        <v>211</v>
      </c>
      <c r="AC456" s="189"/>
      <c r="AD456" s="189"/>
      <c r="AE456" s="189"/>
      <c r="AF456" s="62">
        <f>MAX(AF$24:AF455)+1</f>
        <v>410</v>
      </c>
      <c r="AG456" s="62" t="s">
        <v>151</v>
      </c>
      <c r="AH456" s="62" t="str">
        <f t="shared" si="72"/>
        <v>410.</v>
      </c>
      <c r="AJ456" s="62"/>
      <c r="AM456" s="103"/>
    </row>
    <row r="457" spans="1:39" ht="22.5" customHeight="1" x14ac:dyDescent="0.25">
      <c r="A457" s="84" t="str">
        <f t="shared" si="73"/>
        <v>411.</v>
      </c>
      <c r="B457" s="84">
        <v>1313</v>
      </c>
      <c r="C457" s="167" t="s">
        <v>468</v>
      </c>
      <c r="D457" s="9">
        <v>511</v>
      </c>
      <c r="E457" s="9">
        <v>496</v>
      </c>
      <c r="F457" s="9">
        <v>496</v>
      </c>
      <c r="G457" s="26">
        <v>38</v>
      </c>
      <c r="H457" s="9">
        <f t="shared" si="79"/>
        <v>2422200</v>
      </c>
      <c r="I457" s="9"/>
      <c r="J457" s="9"/>
      <c r="K457" s="9"/>
      <c r="L457" s="9">
        <f t="shared" si="80"/>
        <v>2422200</v>
      </c>
      <c r="M457" s="9"/>
      <c r="N457" s="26"/>
      <c r="O457" s="9"/>
      <c r="P457" s="9">
        <v>660</v>
      </c>
      <c r="Q457" s="9">
        <f>P457*3670</f>
        <v>2422200</v>
      </c>
      <c r="R457" s="9"/>
      <c r="S457" s="9"/>
      <c r="T457" s="9"/>
      <c r="U457" s="9"/>
      <c r="V457" s="9"/>
      <c r="W457" s="9"/>
      <c r="X457" s="9"/>
      <c r="Y457" s="9"/>
      <c r="Z457" s="9"/>
      <c r="AA457" s="66"/>
      <c r="AB457" s="20" t="s">
        <v>211</v>
      </c>
      <c r="AC457" s="189"/>
      <c r="AD457" s="189"/>
      <c r="AE457" s="189"/>
      <c r="AF457" s="62">
        <f>MAX(AF$24:AF456)+1</f>
        <v>411</v>
      </c>
      <c r="AG457" s="62" t="s">
        <v>151</v>
      </c>
      <c r="AH457" s="62" t="str">
        <f t="shared" si="72"/>
        <v>411.</v>
      </c>
      <c r="AJ457" s="62"/>
      <c r="AM457" s="103"/>
    </row>
    <row r="458" spans="1:39" ht="22.5" customHeight="1" x14ac:dyDescent="0.25">
      <c r="A458" s="84" t="str">
        <f t="shared" si="73"/>
        <v>412.</v>
      </c>
      <c r="B458" s="84">
        <v>1323</v>
      </c>
      <c r="C458" s="156" t="s">
        <v>1558</v>
      </c>
      <c r="D458" s="9">
        <v>141.30000000000001</v>
      </c>
      <c r="E458" s="9">
        <v>89.5</v>
      </c>
      <c r="F458" s="9">
        <v>89.5</v>
      </c>
      <c r="G458" s="26">
        <v>8</v>
      </c>
      <c r="H458" s="9">
        <f t="shared" si="79"/>
        <v>510130</v>
      </c>
      <c r="I458" s="9"/>
      <c r="J458" s="9"/>
      <c r="K458" s="9"/>
      <c r="L458" s="9">
        <f t="shared" si="80"/>
        <v>510130</v>
      </c>
      <c r="M458" s="9"/>
      <c r="N458" s="26"/>
      <c r="O458" s="9"/>
      <c r="P458" s="9">
        <v>139</v>
      </c>
      <c r="Q458" s="9">
        <f>P458*3670</f>
        <v>510130</v>
      </c>
      <c r="R458" s="9"/>
      <c r="S458" s="9"/>
      <c r="T458" s="9"/>
      <c r="U458" s="9"/>
      <c r="V458" s="9"/>
      <c r="W458" s="9"/>
      <c r="X458" s="9"/>
      <c r="Y458" s="9"/>
      <c r="Z458" s="9"/>
      <c r="AA458" s="66"/>
      <c r="AB458" s="20" t="s">
        <v>211</v>
      </c>
      <c r="AC458" s="189"/>
      <c r="AD458" s="189"/>
      <c r="AE458" s="189"/>
      <c r="AF458" s="62">
        <f>MAX(AF$24:AF457)+1</f>
        <v>412</v>
      </c>
      <c r="AG458" s="62" t="s">
        <v>151</v>
      </c>
      <c r="AH458" s="62" t="str">
        <f t="shared" si="72"/>
        <v>412.</v>
      </c>
      <c r="AJ458" s="62"/>
      <c r="AM458" s="103"/>
    </row>
    <row r="459" spans="1:39" ht="22.5" customHeight="1" x14ac:dyDescent="0.25">
      <c r="A459" s="84" t="str">
        <f t="shared" si="73"/>
        <v>413.</v>
      </c>
      <c r="B459" s="84">
        <v>1332</v>
      </c>
      <c r="C459" s="156" t="s">
        <v>469</v>
      </c>
      <c r="D459" s="9">
        <v>315.2</v>
      </c>
      <c r="E459" s="9">
        <v>303.3</v>
      </c>
      <c r="F459" s="9">
        <v>303.3</v>
      </c>
      <c r="G459" s="26">
        <v>17</v>
      </c>
      <c r="H459" s="9">
        <f t="shared" si="79"/>
        <v>1178070</v>
      </c>
      <c r="I459" s="9"/>
      <c r="J459" s="9"/>
      <c r="K459" s="9"/>
      <c r="L459" s="9">
        <f t="shared" si="80"/>
        <v>1178070</v>
      </c>
      <c r="M459" s="9"/>
      <c r="N459" s="26"/>
      <c r="O459" s="9"/>
      <c r="P459" s="9">
        <v>321</v>
      </c>
      <c r="Q459" s="9">
        <f>P459*3670</f>
        <v>1178070</v>
      </c>
      <c r="R459" s="9"/>
      <c r="S459" s="9"/>
      <c r="T459" s="9"/>
      <c r="U459" s="9"/>
      <c r="V459" s="9"/>
      <c r="W459" s="9"/>
      <c r="X459" s="9"/>
      <c r="Y459" s="9"/>
      <c r="Z459" s="9"/>
      <c r="AA459" s="66"/>
      <c r="AB459" s="20" t="s">
        <v>211</v>
      </c>
      <c r="AC459" s="189"/>
      <c r="AD459" s="189"/>
      <c r="AE459" s="189"/>
      <c r="AF459" s="62">
        <f>MAX(AF$24:AF458)+1</f>
        <v>413</v>
      </c>
      <c r="AG459" s="62" t="s">
        <v>151</v>
      </c>
      <c r="AH459" s="62" t="str">
        <f t="shared" si="72"/>
        <v>413.</v>
      </c>
      <c r="AJ459" s="62"/>
      <c r="AM459" s="103"/>
    </row>
    <row r="460" spans="1:39" ht="22.5" customHeight="1" x14ac:dyDescent="0.25">
      <c r="A460" s="84" t="str">
        <f t="shared" si="73"/>
        <v>414.</v>
      </c>
      <c r="B460" s="84">
        <v>1358</v>
      </c>
      <c r="C460" s="156" t="s">
        <v>470</v>
      </c>
      <c r="D460" s="9">
        <v>258.7</v>
      </c>
      <c r="E460" s="9">
        <v>249.3</v>
      </c>
      <c r="F460" s="9">
        <v>249.3</v>
      </c>
      <c r="G460" s="26">
        <v>8</v>
      </c>
      <c r="H460" s="9">
        <f t="shared" si="79"/>
        <v>1053290</v>
      </c>
      <c r="I460" s="9"/>
      <c r="J460" s="9"/>
      <c r="K460" s="9"/>
      <c r="L460" s="9">
        <f t="shared" si="80"/>
        <v>1053290</v>
      </c>
      <c r="M460" s="9"/>
      <c r="N460" s="26"/>
      <c r="O460" s="9"/>
      <c r="P460" s="9">
        <v>287</v>
      </c>
      <c r="Q460" s="9">
        <f>P460*3670</f>
        <v>1053290</v>
      </c>
      <c r="R460" s="9"/>
      <c r="S460" s="9"/>
      <c r="T460" s="9"/>
      <c r="U460" s="9"/>
      <c r="V460" s="9"/>
      <c r="W460" s="9"/>
      <c r="X460" s="9"/>
      <c r="Y460" s="9"/>
      <c r="Z460" s="9"/>
      <c r="AA460" s="66"/>
      <c r="AB460" s="20" t="s">
        <v>211</v>
      </c>
      <c r="AC460" s="189"/>
      <c r="AD460" s="189"/>
      <c r="AE460" s="189"/>
      <c r="AF460" s="62">
        <f>MAX(AF$24:AF459)+1</f>
        <v>414</v>
      </c>
      <c r="AG460" s="62" t="s">
        <v>151</v>
      </c>
      <c r="AH460" s="62" t="str">
        <f t="shared" si="72"/>
        <v>414.</v>
      </c>
      <c r="AJ460" s="62"/>
      <c r="AM460" s="103"/>
    </row>
    <row r="461" spans="1:39" ht="22.5" customHeight="1" x14ac:dyDescent="0.25">
      <c r="A461" s="84" t="str">
        <f t="shared" si="73"/>
        <v>415.</v>
      </c>
      <c r="B461" s="84">
        <v>1271</v>
      </c>
      <c r="C461" s="156" t="s">
        <v>471</v>
      </c>
      <c r="D461" s="9">
        <v>412.8</v>
      </c>
      <c r="E461" s="9">
        <v>395.7</v>
      </c>
      <c r="F461" s="9">
        <v>395.7</v>
      </c>
      <c r="G461" s="26">
        <v>23</v>
      </c>
      <c r="H461" s="9">
        <f t="shared" si="79"/>
        <v>1401940</v>
      </c>
      <c r="I461" s="9"/>
      <c r="J461" s="9"/>
      <c r="K461" s="9"/>
      <c r="L461" s="9">
        <f t="shared" si="80"/>
        <v>1401940</v>
      </c>
      <c r="M461" s="9"/>
      <c r="N461" s="26"/>
      <c r="O461" s="9"/>
      <c r="P461" s="9">
        <v>382</v>
      </c>
      <c r="Q461" s="9">
        <f>P461*3670</f>
        <v>1401940</v>
      </c>
      <c r="R461" s="9"/>
      <c r="S461" s="9"/>
      <c r="T461" s="9"/>
      <c r="U461" s="9"/>
      <c r="V461" s="9"/>
      <c r="W461" s="9"/>
      <c r="X461" s="9"/>
      <c r="Y461" s="9"/>
      <c r="Z461" s="9"/>
      <c r="AA461" s="66"/>
      <c r="AB461" s="20" t="s">
        <v>211</v>
      </c>
      <c r="AC461" s="189"/>
      <c r="AD461" s="189"/>
      <c r="AE461" s="189"/>
      <c r="AF461" s="62">
        <f>MAX(AF$24:AF460)+1</f>
        <v>415</v>
      </c>
      <c r="AG461" s="62" t="s">
        <v>151</v>
      </c>
      <c r="AH461" s="62" t="str">
        <f t="shared" si="72"/>
        <v>415.</v>
      </c>
      <c r="AJ461" s="78"/>
      <c r="AM461" s="103"/>
    </row>
    <row r="462" spans="1:39" ht="22.5" customHeight="1" x14ac:dyDescent="0.25">
      <c r="A462" s="84" t="str">
        <f t="shared" si="73"/>
        <v>416.</v>
      </c>
      <c r="B462" s="84">
        <v>1275</v>
      </c>
      <c r="C462" s="156" t="s">
        <v>472</v>
      </c>
      <c r="D462" s="9">
        <v>524</v>
      </c>
      <c r="E462" s="9">
        <v>503</v>
      </c>
      <c r="F462" s="9">
        <v>503</v>
      </c>
      <c r="G462" s="26">
        <v>20</v>
      </c>
      <c r="H462" s="9">
        <f t="shared" si="79"/>
        <v>707561.4</v>
      </c>
      <c r="I462" s="9"/>
      <c r="J462" s="9"/>
      <c r="K462" s="9"/>
      <c r="L462" s="9">
        <f t="shared" si="80"/>
        <v>707561.4</v>
      </c>
      <c r="M462" s="9">
        <v>707561.4</v>
      </c>
      <c r="N462" s="26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66"/>
      <c r="AB462" s="20" t="s">
        <v>211</v>
      </c>
      <c r="AC462" s="189"/>
      <c r="AD462" s="189"/>
      <c r="AE462" s="189"/>
      <c r="AF462" s="62">
        <f>MAX(AF$24:AF461)+1</f>
        <v>416</v>
      </c>
      <c r="AG462" s="62" t="s">
        <v>151</v>
      </c>
      <c r="AH462" s="62" t="str">
        <f t="shared" si="72"/>
        <v>416.</v>
      </c>
      <c r="AM462" s="103"/>
    </row>
    <row r="463" spans="1:39" ht="22.5" customHeight="1" x14ac:dyDescent="0.25">
      <c r="A463" s="84" t="str">
        <f t="shared" si="73"/>
        <v>417.</v>
      </c>
      <c r="B463" s="84">
        <v>1278</v>
      </c>
      <c r="C463" s="156" t="s">
        <v>473</v>
      </c>
      <c r="D463" s="9">
        <v>520.6</v>
      </c>
      <c r="E463" s="9">
        <v>496.8</v>
      </c>
      <c r="F463" s="9">
        <v>496.8</v>
      </c>
      <c r="G463" s="26">
        <v>20</v>
      </c>
      <c r="H463" s="9">
        <f t="shared" si="79"/>
        <v>1981800</v>
      </c>
      <c r="I463" s="9"/>
      <c r="J463" s="9"/>
      <c r="K463" s="9"/>
      <c r="L463" s="9">
        <f t="shared" si="80"/>
        <v>1981800</v>
      </c>
      <c r="M463" s="9"/>
      <c r="N463" s="26"/>
      <c r="O463" s="9"/>
      <c r="P463" s="9">
        <v>540</v>
      </c>
      <c r="Q463" s="9">
        <f>P463*3670</f>
        <v>1981800</v>
      </c>
      <c r="R463" s="9"/>
      <c r="S463" s="9"/>
      <c r="T463" s="9"/>
      <c r="U463" s="9"/>
      <c r="V463" s="9"/>
      <c r="W463" s="9"/>
      <c r="X463" s="9"/>
      <c r="Y463" s="9"/>
      <c r="Z463" s="9"/>
      <c r="AA463" s="66"/>
      <c r="AB463" s="20" t="s">
        <v>211</v>
      </c>
      <c r="AC463" s="189"/>
      <c r="AD463" s="189"/>
      <c r="AE463" s="189"/>
      <c r="AF463" s="62">
        <f>MAX(AF$24:AF462)+1</f>
        <v>417</v>
      </c>
      <c r="AG463" s="62" t="s">
        <v>151</v>
      </c>
      <c r="AH463" s="62" t="str">
        <f t="shared" si="72"/>
        <v>417.</v>
      </c>
      <c r="AJ463" s="62"/>
      <c r="AM463" s="103"/>
    </row>
    <row r="464" spans="1:39" ht="22.5" customHeight="1" x14ac:dyDescent="0.25">
      <c r="A464" s="84" t="str">
        <f t="shared" si="73"/>
        <v>418.</v>
      </c>
      <c r="B464" s="84">
        <v>1305</v>
      </c>
      <c r="C464" s="156" t="s">
        <v>474</v>
      </c>
      <c r="D464" s="9">
        <v>2535.5</v>
      </c>
      <c r="E464" s="9">
        <v>2517.9</v>
      </c>
      <c r="F464" s="9">
        <v>2517.9</v>
      </c>
      <c r="G464" s="26">
        <v>89</v>
      </c>
      <c r="H464" s="9">
        <f t="shared" si="79"/>
        <v>2055210.88</v>
      </c>
      <c r="I464" s="9"/>
      <c r="J464" s="9"/>
      <c r="K464" s="9"/>
      <c r="L464" s="9">
        <f t="shared" si="80"/>
        <v>2055210.88</v>
      </c>
      <c r="M464" s="9">
        <v>2055210.88</v>
      </c>
      <c r="N464" s="26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66"/>
      <c r="AB464" s="20" t="s">
        <v>211</v>
      </c>
      <c r="AC464" s="189"/>
      <c r="AD464" s="189"/>
      <c r="AE464" s="189"/>
      <c r="AF464" s="62">
        <f>MAX(AF$24:AF463)+1</f>
        <v>418</v>
      </c>
      <c r="AG464" s="62" t="s">
        <v>151</v>
      </c>
      <c r="AH464" s="62" t="str">
        <f t="shared" si="72"/>
        <v>418.</v>
      </c>
      <c r="AJ464" s="62"/>
      <c r="AM464" s="103"/>
    </row>
    <row r="465" spans="1:39" ht="22.5" customHeight="1" x14ac:dyDescent="0.25">
      <c r="A465" s="84" t="str">
        <f t="shared" si="73"/>
        <v/>
      </c>
      <c r="B465" s="84"/>
      <c r="C465" s="154" t="s">
        <v>85</v>
      </c>
      <c r="D465" s="6">
        <f>D466+D472+D484</f>
        <v>18766.3</v>
      </c>
      <c r="E465" s="6">
        <f>E466+E472+E484</f>
        <v>17095.8</v>
      </c>
      <c r="F465" s="6">
        <f>F466+F472+F484</f>
        <v>16878.5</v>
      </c>
      <c r="G465" s="25">
        <f>G466+G472+G484</f>
        <v>639</v>
      </c>
      <c r="H465" s="6">
        <f>H466+H472+H484</f>
        <v>17747523.390000001</v>
      </c>
      <c r="I465" s="6"/>
      <c r="J465" s="6"/>
      <c r="K465" s="6"/>
      <c r="L465" s="6">
        <f>L466+L472+L484</f>
        <v>17747523.390000001</v>
      </c>
      <c r="M465" s="6">
        <f t="shared" ref="M465:P465" si="81">M466+M472+M484</f>
        <v>9779989.2899999991</v>
      </c>
      <c r="N465" s="6"/>
      <c r="O465" s="6"/>
      <c r="P465" s="6">
        <f t="shared" si="81"/>
        <v>1791.6</v>
      </c>
      <c r="Q465" s="6">
        <f t="shared" ref="Q465" si="82">Q466+Q472+Q484</f>
        <v>6575172</v>
      </c>
      <c r="R465" s="6"/>
      <c r="S465" s="6"/>
      <c r="T465" s="6"/>
      <c r="U465" s="6"/>
      <c r="V465" s="6">
        <f t="shared" ref="V465" si="83">V466+V472+V484</f>
        <v>151</v>
      </c>
      <c r="W465" s="6">
        <f t="shared" ref="W465" si="84">W466+W472+W484</f>
        <v>184343.82</v>
      </c>
      <c r="X465" s="6"/>
      <c r="Y465" s="6"/>
      <c r="Z465" s="6">
        <f t="shared" ref="Z465" si="85">Z466+Z472+Z484</f>
        <v>618427.49</v>
      </c>
      <c r="AA465" s="208">
        <f t="shared" ref="AA465" si="86">AA466+AA472+AA484</f>
        <v>589590.79</v>
      </c>
      <c r="AB465" s="23"/>
      <c r="AC465" s="189"/>
      <c r="AD465" s="189"/>
      <c r="AE465" s="189"/>
      <c r="AH465" s="62" t="str">
        <f t="shared" si="72"/>
        <v/>
      </c>
      <c r="AI465" s="62"/>
      <c r="AJ465" s="62"/>
      <c r="AM465" s="103"/>
    </row>
    <row r="466" spans="1:39" ht="22.5" customHeight="1" x14ac:dyDescent="0.25">
      <c r="A466" s="84" t="str">
        <f t="shared" si="73"/>
        <v/>
      </c>
      <c r="B466" s="84"/>
      <c r="C466" s="154" t="s">
        <v>202</v>
      </c>
      <c r="D466" s="6">
        <f>SUM(D467:D471)</f>
        <v>3974</v>
      </c>
      <c r="E466" s="6">
        <f>SUM(E467:E471)</f>
        <v>3650.4</v>
      </c>
      <c r="F466" s="6">
        <f>SUM(F467:F471)</f>
        <v>3650.4</v>
      </c>
      <c r="G466" s="25">
        <f>SUM(G467:G471)</f>
        <v>135</v>
      </c>
      <c r="H466" s="6">
        <f>SUM(H467:H471)</f>
        <v>4083856.76</v>
      </c>
      <c r="I466" s="6"/>
      <c r="J466" s="6"/>
      <c r="K466" s="6"/>
      <c r="L466" s="6">
        <f>SUM(L467:L471)</f>
        <v>4083856.76</v>
      </c>
      <c r="M466" s="6">
        <f>SUM(M467:M471)</f>
        <v>4040197.29</v>
      </c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208">
        <f>SUM(AA467:AA471)</f>
        <v>43659.47</v>
      </c>
      <c r="AB466" s="23"/>
      <c r="AC466" s="189"/>
      <c r="AD466" s="189"/>
      <c r="AE466" s="189"/>
      <c r="AH466" s="62" t="str">
        <f t="shared" si="72"/>
        <v/>
      </c>
      <c r="AI466" s="62"/>
      <c r="AJ466" s="62"/>
      <c r="AM466" s="103"/>
    </row>
    <row r="467" spans="1:39" ht="22.5" customHeight="1" x14ac:dyDescent="0.25">
      <c r="A467" s="84" t="str">
        <f t="shared" si="73"/>
        <v>419.</v>
      </c>
      <c r="B467" s="84">
        <v>1416</v>
      </c>
      <c r="C467" s="155" t="s">
        <v>480</v>
      </c>
      <c r="D467" s="9">
        <v>483.7</v>
      </c>
      <c r="E467" s="9">
        <v>421.2</v>
      </c>
      <c r="F467" s="9">
        <v>421.2</v>
      </c>
      <c r="G467" s="26">
        <v>12</v>
      </c>
      <c r="H467" s="9">
        <f t="shared" ref="H467:H471" si="87">M467+O467+Q467+S467+U467+W467+Z467+AA467</f>
        <v>152771.88</v>
      </c>
      <c r="I467" s="14"/>
      <c r="J467" s="14"/>
      <c r="K467" s="14"/>
      <c r="L467" s="9">
        <f t="shared" ref="L467:L471" si="88">H467</f>
        <v>152771.88</v>
      </c>
      <c r="M467" s="9">
        <v>109112.41</v>
      </c>
      <c r="N467" s="26"/>
      <c r="O467" s="9"/>
      <c r="P467" s="9"/>
      <c r="Q467" s="14"/>
      <c r="R467" s="14"/>
      <c r="S467" s="14"/>
      <c r="T467" s="14"/>
      <c r="U467" s="14"/>
      <c r="V467" s="14"/>
      <c r="W467" s="9"/>
      <c r="X467" s="9"/>
      <c r="Y467" s="9"/>
      <c r="Z467" s="9"/>
      <c r="AA467" s="217">
        <v>43659.47</v>
      </c>
      <c r="AB467" s="20" t="s">
        <v>211</v>
      </c>
      <c r="AC467" s="189"/>
      <c r="AD467" s="189"/>
      <c r="AE467" s="189"/>
      <c r="AF467" s="62">
        <f>MAX(AF$24:AF466)+1</f>
        <v>419</v>
      </c>
      <c r="AG467" s="62" t="s">
        <v>151</v>
      </c>
      <c r="AH467" s="62" t="str">
        <f t="shared" si="72"/>
        <v>419.</v>
      </c>
      <c r="AJ467" s="62"/>
      <c r="AM467" s="103"/>
    </row>
    <row r="468" spans="1:39" ht="22.5" customHeight="1" x14ac:dyDescent="0.25">
      <c r="A468" s="84" t="str">
        <f t="shared" si="73"/>
        <v>420.</v>
      </c>
      <c r="B468" s="84">
        <v>1407</v>
      </c>
      <c r="C468" s="155" t="s">
        <v>478</v>
      </c>
      <c r="D468" s="9">
        <v>774.9</v>
      </c>
      <c r="E468" s="9">
        <v>714</v>
      </c>
      <c r="F468" s="9">
        <v>714</v>
      </c>
      <c r="G468" s="26">
        <v>28</v>
      </c>
      <c r="H468" s="9">
        <f t="shared" si="87"/>
        <v>234813.02</v>
      </c>
      <c r="I468" s="9"/>
      <c r="J468" s="9"/>
      <c r="K468" s="9"/>
      <c r="L468" s="9">
        <f t="shared" si="88"/>
        <v>234813.02</v>
      </c>
      <c r="M468" s="9">
        <v>234813.02</v>
      </c>
      <c r="N468" s="26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66"/>
      <c r="AB468" s="20" t="s">
        <v>211</v>
      </c>
      <c r="AC468" s="189"/>
      <c r="AD468" s="189"/>
      <c r="AE468" s="189"/>
      <c r="AF468" s="62">
        <f>MAX(AF$24:AF467)+1</f>
        <v>420</v>
      </c>
      <c r="AG468" s="62" t="s">
        <v>151</v>
      </c>
      <c r="AH468" s="62" t="str">
        <f t="shared" si="72"/>
        <v>420.</v>
      </c>
      <c r="AM468" s="103"/>
    </row>
    <row r="469" spans="1:39" ht="22.5" customHeight="1" x14ac:dyDescent="0.25">
      <c r="A469" s="84" t="str">
        <f t="shared" si="73"/>
        <v>421.</v>
      </c>
      <c r="B469" s="84">
        <v>1410</v>
      </c>
      <c r="C469" s="155" t="s">
        <v>479</v>
      </c>
      <c r="D469" s="9">
        <v>782.2</v>
      </c>
      <c r="E469" s="9">
        <v>722.3</v>
      </c>
      <c r="F469" s="9">
        <v>722.3</v>
      </c>
      <c r="G469" s="26">
        <v>23</v>
      </c>
      <c r="H469" s="9">
        <f t="shared" si="87"/>
        <v>205939.21</v>
      </c>
      <c r="I469" s="14"/>
      <c r="J469" s="14"/>
      <c r="K469" s="14"/>
      <c r="L469" s="9">
        <f t="shared" si="88"/>
        <v>205939.21</v>
      </c>
      <c r="M469" s="9">
        <v>205939.21</v>
      </c>
      <c r="N469" s="26"/>
      <c r="O469" s="9"/>
      <c r="P469" s="9"/>
      <c r="Q469" s="14"/>
      <c r="R469" s="14"/>
      <c r="S469" s="14"/>
      <c r="T469" s="14"/>
      <c r="U469" s="14"/>
      <c r="V469" s="14"/>
      <c r="W469" s="9"/>
      <c r="X469" s="9"/>
      <c r="Y469" s="9"/>
      <c r="Z469" s="9"/>
      <c r="AA469" s="217"/>
      <c r="AB469" s="20" t="s">
        <v>211</v>
      </c>
      <c r="AC469" s="189"/>
      <c r="AD469" s="189"/>
      <c r="AE469" s="189"/>
      <c r="AF469" s="62">
        <f>MAX(AF$24:AF468)+1</f>
        <v>421</v>
      </c>
      <c r="AG469" s="62" t="s">
        <v>151</v>
      </c>
      <c r="AH469" s="62" t="str">
        <f t="shared" si="72"/>
        <v>421.</v>
      </c>
      <c r="AJ469" s="62"/>
      <c r="AM469" s="103"/>
    </row>
    <row r="470" spans="1:39" ht="22.5" customHeight="1" x14ac:dyDescent="0.25">
      <c r="A470" s="84" t="str">
        <f t="shared" si="73"/>
        <v>422.</v>
      </c>
      <c r="B470" s="84">
        <v>1411</v>
      </c>
      <c r="C470" s="155" t="s">
        <v>86</v>
      </c>
      <c r="D470" s="9">
        <v>927.5</v>
      </c>
      <c r="E470" s="9">
        <v>845.3</v>
      </c>
      <c r="F470" s="9">
        <v>845.3</v>
      </c>
      <c r="G470" s="26">
        <v>39</v>
      </c>
      <c r="H470" s="9">
        <f t="shared" si="87"/>
        <v>2942921.85</v>
      </c>
      <c r="I470" s="14"/>
      <c r="J470" s="14"/>
      <c r="K470" s="14"/>
      <c r="L470" s="9">
        <f t="shared" si="88"/>
        <v>2942921.85</v>
      </c>
      <c r="M470" s="9">
        <v>2942921.85</v>
      </c>
      <c r="N470" s="26"/>
      <c r="O470" s="9"/>
      <c r="P470" s="9"/>
      <c r="Q470" s="14"/>
      <c r="R470" s="14"/>
      <c r="S470" s="14"/>
      <c r="T470" s="14"/>
      <c r="U470" s="14"/>
      <c r="V470" s="14"/>
      <c r="W470" s="9"/>
      <c r="X470" s="9"/>
      <c r="Y470" s="9"/>
      <c r="Z470" s="9"/>
      <c r="AA470" s="217"/>
      <c r="AB470" s="20" t="s">
        <v>211</v>
      </c>
      <c r="AC470" s="189"/>
      <c r="AD470" s="189"/>
      <c r="AE470" s="189"/>
      <c r="AF470" s="62">
        <f>MAX(AF$24:AF469)+1</f>
        <v>422</v>
      </c>
      <c r="AG470" s="62" t="s">
        <v>151</v>
      </c>
      <c r="AH470" s="62" t="str">
        <f t="shared" si="72"/>
        <v>422.</v>
      </c>
      <c r="AJ470" s="62"/>
      <c r="AM470" s="103"/>
    </row>
    <row r="471" spans="1:39" ht="22.5" customHeight="1" x14ac:dyDescent="0.25">
      <c r="A471" s="84" t="str">
        <f t="shared" si="73"/>
        <v>423.</v>
      </c>
      <c r="B471" s="84">
        <v>1488</v>
      </c>
      <c r="C471" s="155" t="s">
        <v>144</v>
      </c>
      <c r="D471" s="9">
        <v>1005.7</v>
      </c>
      <c r="E471" s="9">
        <v>947.6</v>
      </c>
      <c r="F471" s="9">
        <v>947.6</v>
      </c>
      <c r="G471" s="26">
        <v>33</v>
      </c>
      <c r="H471" s="9">
        <f t="shared" si="87"/>
        <v>547410.80000000005</v>
      </c>
      <c r="I471" s="9"/>
      <c r="J471" s="9"/>
      <c r="K471" s="9"/>
      <c r="L471" s="9">
        <f t="shared" si="88"/>
        <v>547410.80000000005</v>
      </c>
      <c r="M471" s="9">
        <v>547410.80000000005</v>
      </c>
      <c r="N471" s="26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66"/>
      <c r="AB471" s="20" t="s">
        <v>211</v>
      </c>
      <c r="AC471" s="189"/>
      <c r="AD471" s="189"/>
      <c r="AE471" s="189"/>
      <c r="AF471" s="62">
        <f>MAX(AF$24:AF470)+1</f>
        <v>423</v>
      </c>
      <c r="AG471" s="62" t="s">
        <v>151</v>
      </c>
      <c r="AH471" s="62" t="str">
        <f t="shared" si="72"/>
        <v>423.</v>
      </c>
      <c r="AJ471" s="62"/>
      <c r="AM471" s="103"/>
    </row>
    <row r="472" spans="1:39" ht="22.5" customHeight="1" x14ac:dyDescent="0.25">
      <c r="A472" s="84" t="str">
        <f t="shared" si="73"/>
        <v/>
      </c>
      <c r="B472" s="84"/>
      <c r="C472" s="154" t="s">
        <v>203</v>
      </c>
      <c r="D472" s="6">
        <f>SUM(D473:D483)</f>
        <v>7258.5999999999995</v>
      </c>
      <c r="E472" s="6">
        <f>SUM(E473:E483)</f>
        <v>6569.6999999999989</v>
      </c>
      <c r="F472" s="6">
        <f>SUM(F473:F483)</f>
        <v>6352.4</v>
      </c>
      <c r="G472" s="25">
        <f>SUM(G473:G483)</f>
        <v>257</v>
      </c>
      <c r="H472" s="6">
        <f>SUM(H473:H483)</f>
        <v>8286761.0600000005</v>
      </c>
      <c r="I472" s="6"/>
      <c r="J472" s="6"/>
      <c r="K472" s="6"/>
      <c r="L472" s="6">
        <f>SUM(L473:L483)</f>
        <v>8286761.0600000005</v>
      </c>
      <c r="M472" s="6">
        <f>SUM(M473:M483)</f>
        <v>2920290.31</v>
      </c>
      <c r="N472" s="6"/>
      <c r="O472" s="6"/>
      <c r="P472" s="6">
        <f>SUM(P473:P483)</f>
        <v>1166.5999999999999</v>
      </c>
      <c r="Q472" s="6">
        <f>SUM(Q473:Q483)</f>
        <v>4281422</v>
      </c>
      <c r="R472" s="6"/>
      <c r="S472" s="6"/>
      <c r="T472" s="6"/>
      <c r="U472" s="6"/>
      <c r="V472" s="6"/>
      <c r="W472" s="6"/>
      <c r="X472" s="6"/>
      <c r="Y472" s="6"/>
      <c r="Z472" s="6">
        <f>SUM(Z473:Z483)</f>
        <v>618427.49</v>
      </c>
      <c r="AA472" s="208">
        <f>SUM(AA473:AA483)</f>
        <v>466621.26</v>
      </c>
      <c r="AB472" s="23"/>
      <c r="AC472" s="189"/>
      <c r="AD472" s="189"/>
      <c r="AE472" s="189"/>
      <c r="AH472" s="62" t="str">
        <f t="shared" si="72"/>
        <v/>
      </c>
      <c r="AI472" s="62"/>
      <c r="AJ472" s="62"/>
      <c r="AM472" s="103"/>
    </row>
    <row r="473" spans="1:39" ht="22.5" customHeight="1" x14ac:dyDescent="0.25">
      <c r="A473" s="84" t="str">
        <f t="shared" si="73"/>
        <v>424.</v>
      </c>
      <c r="B473" s="84">
        <v>1405</v>
      </c>
      <c r="C473" s="155" t="s">
        <v>485</v>
      </c>
      <c r="D473" s="9">
        <v>432.6</v>
      </c>
      <c r="E473" s="9">
        <v>392.3</v>
      </c>
      <c r="F473" s="9">
        <v>392.3</v>
      </c>
      <c r="G473" s="26">
        <v>15</v>
      </c>
      <c r="H473" s="9">
        <f t="shared" ref="H473:H483" si="89">M473+O473+Q473+S473+U473+W473+Z473+AA473</f>
        <v>486969.56000000006</v>
      </c>
      <c r="I473" s="9"/>
      <c r="J473" s="9"/>
      <c r="K473" s="9"/>
      <c r="L473" s="9">
        <f t="shared" ref="L473:L483" si="90">H473</f>
        <v>486969.56000000006</v>
      </c>
      <c r="M473" s="9">
        <v>445454.4</v>
      </c>
      <c r="N473" s="26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66">
        <v>41515.160000000003</v>
      </c>
      <c r="AB473" s="20" t="s">
        <v>211</v>
      </c>
      <c r="AC473" s="189"/>
      <c r="AD473" s="189"/>
      <c r="AE473" s="189"/>
      <c r="AF473" s="62">
        <f>MAX(AF$24:AF472)+1</f>
        <v>424</v>
      </c>
      <c r="AG473" s="62" t="s">
        <v>151</v>
      </c>
      <c r="AH473" s="62" t="str">
        <f t="shared" ref="AH473:AH536" si="91">CONCATENATE(AF473,AG473)</f>
        <v>424.</v>
      </c>
      <c r="AM473" s="103"/>
    </row>
    <row r="474" spans="1:39" ht="22.5" customHeight="1" x14ac:dyDescent="0.25">
      <c r="A474" s="84" t="str">
        <f t="shared" si="73"/>
        <v>425.</v>
      </c>
      <c r="B474" s="84">
        <v>1416</v>
      </c>
      <c r="C474" s="155" t="s">
        <v>480</v>
      </c>
      <c r="D474" s="9">
        <v>483.7</v>
      </c>
      <c r="E474" s="9">
        <v>421.2</v>
      </c>
      <c r="F474" s="9">
        <v>421.2</v>
      </c>
      <c r="G474" s="26">
        <v>12</v>
      </c>
      <c r="H474" s="9">
        <f t="shared" si="89"/>
        <v>629517.44999999995</v>
      </c>
      <c r="I474" s="9"/>
      <c r="J474" s="9"/>
      <c r="K474" s="9"/>
      <c r="L474" s="9">
        <f t="shared" si="90"/>
        <v>629517.44999999995</v>
      </c>
      <c r="M474" s="9">
        <v>389928.25</v>
      </c>
      <c r="N474" s="26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>
        <v>212951.36</v>
      </c>
      <c r="AA474" s="66">
        <v>26637.84</v>
      </c>
      <c r="AB474" s="20" t="s">
        <v>211</v>
      </c>
      <c r="AC474" s="189"/>
      <c r="AD474" s="189"/>
      <c r="AE474" s="189"/>
      <c r="AF474" s="62">
        <f>MAX(AF$24:AF473)+1</f>
        <v>425</v>
      </c>
      <c r="AG474" s="62" t="s">
        <v>151</v>
      </c>
      <c r="AH474" s="62" t="str">
        <f t="shared" si="91"/>
        <v>425.</v>
      </c>
      <c r="AM474" s="103"/>
    </row>
    <row r="475" spans="1:39" ht="22.5" customHeight="1" x14ac:dyDescent="0.25">
      <c r="A475" s="84" t="str">
        <f t="shared" si="73"/>
        <v>426.</v>
      </c>
      <c r="B475" s="84">
        <v>1389</v>
      </c>
      <c r="C475" s="155" t="s">
        <v>1610</v>
      </c>
      <c r="D475" s="9">
        <v>176.3</v>
      </c>
      <c r="E475" s="9">
        <v>147.5</v>
      </c>
      <c r="F475" s="9">
        <v>147.5</v>
      </c>
      <c r="G475" s="26">
        <v>7</v>
      </c>
      <c r="H475" s="9">
        <f t="shared" si="89"/>
        <v>197540.71</v>
      </c>
      <c r="I475" s="9"/>
      <c r="J475" s="9"/>
      <c r="K475" s="9"/>
      <c r="L475" s="9">
        <f t="shared" si="90"/>
        <v>197540.71</v>
      </c>
      <c r="M475" s="9">
        <v>128977.79</v>
      </c>
      <c r="N475" s="26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66">
        <v>68562.92</v>
      </c>
      <c r="AB475" s="20" t="s">
        <v>211</v>
      </c>
      <c r="AC475" s="189"/>
      <c r="AD475" s="189"/>
      <c r="AE475" s="189"/>
      <c r="AF475" s="62">
        <f>MAX(AF$24:AF474)+1</f>
        <v>426</v>
      </c>
      <c r="AG475" s="62" t="s">
        <v>151</v>
      </c>
      <c r="AH475" s="62" t="str">
        <f t="shared" si="91"/>
        <v>426.</v>
      </c>
      <c r="AM475" s="103"/>
    </row>
    <row r="476" spans="1:39" ht="22.5" customHeight="1" x14ac:dyDescent="0.25">
      <c r="A476" s="84" t="str">
        <f t="shared" si="73"/>
        <v>427.</v>
      </c>
      <c r="B476" s="84">
        <v>1385</v>
      </c>
      <c r="C476" s="155" t="s">
        <v>1609</v>
      </c>
      <c r="D476" s="9">
        <v>761.6</v>
      </c>
      <c r="E476" s="9">
        <v>717.6</v>
      </c>
      <c r="F476" s="9">
        <v>672.7</v>
      </c>
      <c r="G476" s="26">
        <v>25</v>
      </c>
      <c r="H476" s="9">
        <f t="shared" si="89"/>
        <v>486279.39999999997</v>
      </c>
      <c r="I476" s="9"/>
      <c r="J476" s="9"/>
      <c r="K476" s="9"/>
      <c r="L476" s="9">
        <f t="shared" si="90"/>
        <v>486279.39999999997</v>
      </c>
      <c r="M476" s="9">
        <v>247048.67</v>
      </c>
      <c r="N476" s="26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>
        <v>198425.06</v>
      </c>
      <c r="AA476" s="66">
        <v>40805.67</v>
      </c>
      <c r="AB476" s="20" t="s">
        <v>211</v>
      </c>
      <c r="AC476" s="189"/>
      <c r="AD476" s="189"/>
      <c r="AE476" s="189"/>
      <c r="AF476" s="62">
        <f>MAX(AF$24:AF475)+1</f>
        <v>427</v>
      </c>
      <c r="AG476" s="62" t="s">
        <v>151</v>
      </c>
      <c r="AH476" s="62" t="str">
        <f t="shared" si="91"/>
        <v>427.</v>
      </c>
      <c r="AJ476" s="62"/>
      <c r="AM476" s="103"/>
    </row>
    <row r="477" spans="1:39" ht="22.5" customHeight="1" x14ac:dyDescent="0.25">
      <c r="A477" s="84" t="str">
        <f t="shared" si="73"/>
        <v>428.</v>
      </c>
      <c r="B477" s="84">
        <v>1468</v>
      </c>
      <c r="C477" s="155" t="s">
        <v>482</v>
      </c>
      <c r="D477" s="9">
        <v>929.1</v>
      </c>
      <c r="E477" s="9">
        <v>853.8</v>
      </c>
      <c r="F477" s="9">
        <v>681.4</v>
      </c>
      <c r="G477" s="26">
        <v>22</v>
      </c>
      <c r="H477" s="9">
        <f t="shared" si="89"/>
        <v>3702523.6799999997</v>
      </c>
      <c r="I477" s="9"/>
      <c r="J477" s="9"/>
      <c r="K477" s="9"/>
      <c r="L477" s="9">
        <f t="shared" si="90"/>
        <v>3702523.6799999997</v>
      </c>
      <c r="M477" s="9">
        <v>530221.6</v>
      </c>
      <c r="N477" s="26"/>
      <c r="O477" s="9"/>
      <c r="P477" s="9">
        <v>796.9</v>
      </c>
      <c r="Q477" s="9">
        <v>2924623</v>
      </c>
      <c r="R477" s="9"/>
      <c r="S477" s="9"/>
      <c r="T477" s="9"/>
      <c r="U477" s="9"/>
      <c r="V477" s="9"/>
      <c r="W477" s="9"/>
      <c r="X477" s="9"/>
      <c r="Y477" s="9"/>
      <c r="Z477" s="9">
        <v>207051.07</v>
      </c>
      <c r="AA477" s="66">
        <v>40628.01</v>
      </c>
      <c r="AB477" s="20" t="s">
        <v>211</v>
      </c>
      <c r="AC477" s="193"/>
      <c r="AD477" s="193"/>
      <c r="AE477" s="193"/>
      <c r="AF477" s="62">
        <f>MAX(AF$24:AF476)+1</f>
        <v>428</v>
      </c>
      <c r="AG477" s="62" t="s">
        <v>151</v>
      </c>
      <c r="AH477" s="62" t="str">
        <f t="shared" si="91"/>
        <v>428.</v>
      </c>
      <c r="AJ477" s="62"/>
      <c r="AM477" s="103"/>
    </row>
    <row r="478" spans="1:39" ht="22.5" customHeight="1" x14ac:dyDescent="0.25">
      <c r="A478" s="84" t="str">
        <f t="shared" si="73"/>
        <v>429.</v>
      </c>
      <c r="B478" s="84">
        <v>1390</v>
      </c>
      <c r="C478" s="155" t="s">
        <v>476</v>
      </c>
      <c r="D478" s="9">
        <v>1308.7</v>
      </c>
      <c r="E478" s="9">
        <v>1178.5999999999999</v>
      </c>
      <c r="F478" s="9">
        <v>1178.5999999999999</v>
      </c>
      <c r="G478" s="26">
        <v>58</v>
      </c>
      <c r="H478" s="9">
        <f t="shared" si="89"/>
        <v>249848.06</v>
      </c>
      <c r="I478" s="14"/>
      <c r="J478" s="14"/>
      <c r="K478" s="14"/>
      <c r="L478" s="9">
        <f t="shared" si="90"/>
        <v>249848.06</v>
      </c>
      <c r="M478" s="9">
        <v>149205.6</v>
      </c>
      <c r="N478" s="26"/>
      <c r="O478" s="9"/>
      <c r="P478" s="9"/>
      <c r="Q478" s="14"/>
      <c r="R478" s="14"/>
      <c r="S478" s="14"/>
      <c r="T478" s="14"/>
      <c r="U478" s="14"/>
      <c r="V478" s="14"/>
      <c r="W478" s="9"/>
      <c r="X478" s="9"/>
      <c r="Y478" s="9"/>
      <c r="Z478" s="9"/>
      <c r="AA478" s="217">
        <v>100642.46</v>
      </c>
      <c r="AB478" s="20" t="s">
        <v>211</v>
      </c>
      <c r="AC478" s="189"/>
      <c r="AD478" s="189"/>
      <c r="AE478" s="189"/>
      <c r="AF478" s="62">
        <f>MAX(AF$24:AF477)+1</f>
        <v>429</v>
      </c>
      <c r="AG478" s="62" t="s">
        <v>151</v>
      </c>
      <c r="AH478" s="62" t="str">
        <f t="shared" si="91"/>
        <v>429.</v>
      </c>
      <c r="AJ478" s="62"/>
      <c r="AM478" s="103"/>
    </row>
    <row r="479" spans="1:39" ht="22.5" customHeight="1" x14ac:dyDescent="0.25">
      <c r="A479" s="84" t="str">
        <f t="shared" si="73"/>
        <v>430.</v>
      </c>
      <c r="B479" s="84">
        <v>1391</v>
      </c>
      <c r="C479" s="155" t="s">
        <v>477</v>
      </c>
      <c r="D479" s="9">
        <v>1295.9000000000001</v>
      </c>
      <c r="E479" s="9">
        <v>1170.4000000000001</v>
      </c>
      <c r="F479" s="9">
        <v>1170.4000000000001</v>
      </c>
      <c r="G479" s="26">
        <v>45</v>
      </c>
      <c r="H479" s="9">
        <f t="shared" si="89"/>
        <v>311278.94</v>
      </c>
      <c r="I479" s="14"/>
      <c r="J479" s="14"/>
      <c r="K479" s="14"/>
      <c r="L479" s="9">
        <f t="shared" si="90"/>
        <v>311278.94</v>
      </c>
      <c r="M479" s="9">
        <v>211915.2</v>
      </c>
      <c r="N479" s="26"/>
      <c r="O479" s="9"/>
      <c r="P479" s="9"/>
      <c r="Q479" s="14"/>
      <c r="R479" s="14"/>
      <c r="S479" s="14"/>
      <c r="T479" s="14"/>
      <c r="U479" s="14"/>
      <c r="V479" s="14"/>
      <c r="W479" s="9"/>
      <c r="X479" s="9"/>
      <c r="Y479" s="9"/>
      <c r="Z479" s="9"/>
      <c r="AA479" s="217">
        <v>99363.74</v>
      </c>
      <c r="AB479" s="20" t="s">
        <v>211</v>
      </c>
      <c r="AC479" s="189"/>
      <c r="AD479" s="189"/>
      <c r="AE479" s="189"/>
      <c r="AF479" s="62">
        <f>MAX(AF$24:AF478)+1</f>
        <v>430</v>
      </c>
      <c r="AG479" s="62" t="s">
        <v>151</v>
      </c>
      <c r="AH479" s="62" t="str">
        <f t="shared" si="91"/>
        <v>430.</v>
      </c>
      <c r="AJ479" s="62"/>
      <c r="AM479" s="103"/>
    </row>
    <row r="480" spans="1:39" ht="22.5" customHeight="1" x14ac:dyDescent="0.25">
      <c r="A480" s="84" t="str">
        <f t="shared" si="73"/>
        <v>431.</v>
      </c>
      <c r="B480" s="84">
        <v>1433</v>
      </c>
      <c r="C480" s="155" t="s">
        <v>481</v>
      </c>
      <c r="D480" s="9">
        <v>789.3</v>
      </c>
      <c r="E480" s="9">
        <v>733.7</v>
      </c>
      <c r="F480" s="9">
        <v>733.7</v>
      </c>
      <c r="G480" s="26">
        <v>30</v>
      </c>
      <c r="H480" s="9">
        <f t="shared" si="89"/>
        <v>675561.46</v>
      </c>
      <c r="I480" s="9"/>
      <c r="J480" s="9"/>
      <c r="K480" s="9"/>
      <c r="L480" s="9">
        <f t="shared" si="90"/>
        <v>675561.46</v>
      </c>
      <c r="M480" s="9">
        <v>627096</v>
      </c>
      <c r="N480" s="26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66">
        <v>48465.46</v>
      </c>
      <c r="AB480" s="20" t="s">
        <v>211</v>
      </c>
      <c r="AC480" s="189"/>
      <c r="AD480" s="189"/>
      <c r="AE480" s="189"/>
      <c r="AF480" s="62">
        <f>MAX(AF$24:AF479)+1</f>
        <v>431</v>
      </c>
      <c r="AG480" s="62" t="s">
        <v>151</v>
      </c>
      <c r="AH480" s="62" t="str">
        <f t="shared" si="91"/>
        <v>431.</v>
      </c>
      <c r="AJ480" s="62"/>
      <c r="AM480" s="103"/>
    </row>
    <row r="481" spans="1:39" ht="22.5" customHeight="1" x14ac:dyDescent="0.25">
      <c r="A481" s="84" t="str">
        <f t="shared" si="73"/>
        <v>432.</v>
      </c>
      <c r="B481" s="84">
        <v>1366</v>
      </c>
      <c r="C481" s="155" t="s">
        <v>483</v>
      </c>
      <c r="D481" s="9">
        <v>338.9</v>
      </c>
      <c r="E481" s="9">
        <v>312.89999999999998</v>
      </c>
      <c r="F481" s="9">
        <v>312.89999999999998</v>
      </c>
      <c r="G481" s="26">
        <v>16</v>
      </c>
      <c r="H481" s="9">
        <f t="shared" si="89"/>
        <v>54190.32</v>
      </c>
      <c r="I481" s="9"/>
      <c r="J481" s="9"/>
      <c r="K481" s="9"/>
      <c r="L481" s="9">
        <f t="shared" si="90"/>
        <v>54190.32</v>
      </c>
      <c r="M481" s="9">
        <v>54190.32</v>
      </c>
      <c r="N481" s="26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66"/>
      <c r="AB481" s="20" t="s">
        <v>211</v>
      </c>
      <c r="AC481" s="189"/>
      <c r="AD481" s="189"/>
      <c r="AE481" s="189"/>
      <c r="AF481" s="62">
        <f>MAX(AF$24:AF480)+1</f>
        <v>432</v>
      </c>
      <c r="AG481" s="62" t="s">
        <v>151</v>
      </c>
      <c r="AH481" s="62" t="str">
        <f t="shared" si="91"/>
        <v>432.</v>
      </c>
      <c r="AM481" s="103"/>
    </row>
    <row r="482" spans="1:39" ht="22.5" customHeight="1" x14ac:dyDescent="0.25">
      <c r="A482" s="84" t="str">
        <f t="shared" si="73"/>
        <v>433.</v>
      </c>
      <c r="B482" s="84">
        <v>1367</v>
      </c>
      <c r="C482" s="155" t="s">
        <v>475</v>
      </c>
      <c r="D482" s="9">
        <v>300.2</v>
      </c>
      <c r="E482" s="9">
        <v>271.8</v>
      </c>
      <c r="F482" s="9">
        <v>271.8</v>
      </c>
      <c r="G482" s="26">
        <v>12</v>
      </c>
      <c r="H482" s="9">
        <f t="shared" si="89"/>
        <v>136252.47999999998</v>
      </c>
      <c r="I482" s="9"/>
      <c r="J482" s="9"/>
      <c r="K482" s="9"/>
      <c r="L482" s="9">
        <f t="shared" si="90"/>
        <v>136252.47999999998</v>
      </c>
      <c r="M482" s="9">
        <f>58811.2+77441.28</f>
        <v>136252.47999999998</v>
      </c>
      <c r="N482" s="26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66"/>
      <c r="AB482" s="20" t="s">
        <v>211</v>
      </c>
      <c r="AC482" s="189"/>
      <c r="AD482" s="189"/>
      <c r="AE482" s="189"/>
      <c r="AF482" s="62">
        <f>MAX(AF$24:AF481)+1</f>
        <v>433</v>
      </c>
      <c r="AG482" s="62" t="s">
        <v>151</v>
      </c>
      <c r="AH482" s="62" t="str">
        <f t="shared" si="91"/>
        <v>433.</v>
      </c>
      <c r="AM482" s="103"/>
    </row>
    <row r="483" spans="1:39" ht="22.5" customHeight="1" x14ac:dyDescent="0.25">
      <c r="A483" s="84" t="str">
        <f t="shared" si="73"/>
        <v>434.</v>
      </c>
      <c r="B483" s="84">
        <v>1383</v>
      </c>
      <c r="C483" s="155" t="s">
        <v>484</v>
      </c>
      <c r="D483" s="9">
        <v>442.3</v>
      </c>
      <c r="E483" s="9">
        <v>369.9</v>
      </c>
      <c r="F483" s="9">
        <v>369.9</v>
      </c>
      <c r="G483" s="26">
        <v>15</v>
      </c>
      <c r="H483" s="9">
        <f t="shared" si="89"/>
        <v>1356799</v>
      </c>
      <c r="I483" s="9"/>
      <c r="J483" s="9"/>
      <c r="K483" s="9"/>
      <c r="L483" s="9">
        <f t="shared" si="90"/>
        <v>1356799</v>
      </c>
      <c r="M483" s="9"/>
      <c r="N483" s="26"/>
      <c r="O483" s="9"/>
      <c r="P483" s="9">
        <v>369.7</v>
      </c>
      <c r="Q483" s="9">
        <f>P483*3670</f>
        <v>1356799</v>
      </c>
      <c r="R483" s="9"/>
      <c r="S483" s="9"/>
      <c r="T483" s="9"/>
      <c r="U483" s="9"/>
      <c r="V483" s="9"/>
      <c r="W483" s="9"/>
      <c r="X483" s="9"/>
      <c r="Y483" s="9"/>
      <c r="Z483" s="9"/>
      <c r="AA483" s="66"/>
      <c r="AB483" s="20" t="s">
        <v>211</v>
      </c>
      <c r="AC483" s="189"/>
      <c r="AD483" s="189"/>
      <c r="AE483" s="189"/>
      <c r="AF483" s="62">
        <f>MAX(AF$24:AF482)+1</f>
        <v>434</v>
      </c>
      <c r="AG483" s="62" t="s">
        <v>151</v>
      </c>
      <c r="AH483" s="62" t="str">
        <f t="shared" si="91"/>
        <v>434.</v>
      </c>
      <c r="AJ483" s="62"/>
      <c r="AM483" s="103"/>
    </row>
    <row r="484" spans="1:39" ht="22.5" customHeight="1" x14ac:dyDescent="0.25">
      <c r="A484" s="84" t="str">
        <f t="shared" si="73"/>
        <v/>
      </c>
      <c r="B484" s="84"/>
      <c r="C484" s="154" t="s">
        <v>204</v>
      </c>
      <c r="D484" s="6">
        <f>SUM(D485:D493)</f>
        <v>7533.7000000000007</v>
      </c>
      <c r="E484" s="6">
        <f>SUM(E485:E493)</f>
        <v>6875.7000000000016</v>
      </c>
      <c r="F484" s="6">
        <f>SUM(F485:F493)</f>
        <v>6875.7000000000016</v>
      </c>
      <c r="G484" s="108">
        <f>SUM(G485:G493)</f>
        <v>247</v>
      </c>
      <c r="H484" s="6">
        <f>SUM(H485:H493)</f>
        <v>5376905.5699999994</v>
      </c>
      <c r="I484" s="6"/>
      <c r="J484" s="6"/>
      <c r="K484" s="6"/>
      <c r="L484" s="6">
        <f>SUM(L485:L493)</f>
        <v>5376905.5699999994</v>
      </c>
      <c r="M484" s="6">
        <f t="shared" ref="M484:AA484" si="92">SUM(M485:M493)</f>
        <v>2819501.69</v>
      </c>
      <c r="N484" s="6"/>
      <c r="O484" s="6"/>
      <c r="P484" s="6">
        <f t="shared" si="92"/>
        <v>625</v>
      </c>
      <c r="Q484" s="6">
        <f t="shared" si="92"/>
        <v>2293750</v>
      </c>
      <c r="R484" s="6"/>
      <c r="S484" s="6"/>
      <c r="T484" s="6"/>
      <c r="U484" s="6"/>
      <c r="V484" s="6">
        <f t="shared" si="92"/>
        <v>151</v>
      </c>
      <c r="W484" s="6">
        <f t="shared" si="92"/>
        <v>184343.82</v>
      </c>
      <c r="X484" s="6"/>
      <c r="Y484" s="6"/>
      <c r="Z484" s="6"/>
      <c r="AA484" s="208">
        <f t="shared" si="92"/>
        <v>79310.06</v>
      </c>
      <c r="AB484" s="23"/>
      <c r="AC484" s="190"/>
      <c r="AD484" s="190"/>
      <c r="AE484" s="190"/>
      <c r="AH484" s="62" t="str">
        <f t="shared" si="91"/>
        <v/>
      </c>
      <c r="AI484" s="62"/>
      <c r="AJ484" s="62"/>
      <c r="AM484" s="103"/>
    </row>
    <row r="485" spans="1:39" ht="22.5" customHeight="1" x14ac:dyDescent="0.25">
      <c r="A485" s="84" t="str">
        <f t="shared" si="73"/>
        <v>435.</v>
      </c>
      <c r="B485" s="84">
        <v>1472</v>
      </c>
      <c r="C485" s="155" t="s">
        <v>1587</v>
      </c>
      <c r="D485" s="9">
        <v>1420.2</v>
      </c>
      <c r="E485" s="9">
        <v>1293.2</v>
      </c>
      <c r="F485" s="9">
        <v>1293.2</v>
      </c>
      <c r="G485" s="26">
        <v>41</v>
      </c>
      <c r="H485" s="9">
        <f t="shared" ref="H485:H493" si="93">M485+O485+Q485+S485+U485+W485+Z485+AA485</f>
        <v>423830.4</v>
      </c>
      <c r="I485" s="9"/>
      <c r="J485" s="9"/>
      <c r="K485" s="9"/>
      <c r="L485" s="9">
        <f t="shared" ref="L485:L493" si="94">H485</f>
        <v>423830.4</v>
      </c>
      <c r="M485" s="9">
        <v>423830.4</v>
      </c>
      <c r="N485" s="26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66"/>
      <c r="AB485" s="20" t="s">
        <v>211</v>
      </c>
      <c r="AC485" s="190"/>
      <c r="AD485" s="190"/>
      <c r="AE485" s="190"/>
      <c r="AF485" s="62">
        <f>MAX(AF$24:AF484)+1</f>
        <v>435</v>
      </c>
      <c r="AG485" s="62" t="s">
        <v>151</v>
      </c>
      <c r="AH485" s="62" t="str">
        <f t="shared" si="91"/>
        <v>435.</v>
      </c>
      <c r="AM485" s="103"/>
    </row>
    <row r="486" spans="1:39" ht="22.5" customHeight="1" x14ac:dyDescent="0.25">
      <c r="A486" s="84" t="str">
        <f t="shared" ref="A486:A549" si="95">AH486</f>
        <v>436.</v>
      </c>
      <c r="B486" s="84">
        <v>1488</v>
      </c>
      <c r="C486" s="155" t="s">
        <v>144</v>
      </c>
      <c r="D486" s="9">
        <v>1005.7</v>
      </c>
      <c r="E486" s="9">
        <v>947.6</v>
      </c>
      <c r="F486" s="9">
        <v>947.6</v>
      </c>
      <c r="G486" s="26">
        <v>33</v>
      </c>
      <c r="H486" s="9">
        <f t="shared" si="93"/>
        <v>400279.69</v>
      </c>
      <c r="I486" s="9"/>
      <c r="J486" s="9"/>
      <c r="K486" s="9"/>
      <c r="L486" s="9">
        <f t="shared" si="94"/>
        <v>400279.69</v>
      </c>
      <c r="M486" s="9">
        <v>400279.69</v>
      </c>
      <c r="N486" s="26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66"/>
      <c r="AB486" s="20" t="s">
        <v>211</v>
      </c>
      <c r="AC486" s="190"/>
      <c r="AD486" s="190"/>
      <c r="AE486" s="190"/>
      <c r="AF486" s="62">
        <f>MAX(AF$24:AF485)+1</f>
        <v>436</v>
      </c>
      <c r="AG486" s="62" t="s">
        <v>151</v>
      </c>
      <c r="AH486" s="62" t="str">
        <f t="shared" si="91"/>
        <v>436.</v>
      </c>
      <c r="AM486" s="103"/>
    </row>
    <row r="487" spans="1:39" ht="22.5" customHeight="1" x14ac:dyDescent="0.25">
      <c r="A487" s="84" t="str">
        <f t="shared" si="95"/>
        <v>437.</v>
      </c>
      <c r="B487" s="84">
        <v>1406</v>
      </c>
      <c r="C487" s="155" t="s">
        <v>486</v>
      </c>
      <c r="D487" s="9">
        <v>466.3</v>
      </c>
      <c r="E487" s="9">
        <v>408.3</v>
      </c>
      <c r="F487" s="9">
        <v>408.3</v>
      </c>
      <c r="G487" s="26">
        <v>8</v>
      </c>
      <c r="H487" s="9">
        <f t="shared" si="93"/>
        <v>1614800</v>
      </c>
      <c r="I487" s="9"/>
      <c r="J487" s="9"/>
      <c r="K487" s="9"/>
      <c r="L487" s="9">
        <f t="shared" si="94"/>
        <v>1614800</v>
      </c>
      <c r="M487" s="9"/>
      <c r="N487" s="26"/>
      <c r="O487" s="9"/>
      <c r="P487" s="9">
        <v>440</v>
      </c>
      <c r="Q487" s="9">
        <f>P487*3670</f>
        <v>1614800</v>
      </c>
      <c r="R487" s="9"/>
      <c r="S487" s="9"/>
      <c r="T487" s="9"/>
      <c r="U487" s="9"/>
      <c r="V487" s="9"/>
      <c r="W487" s="9"/>
      <c r="X487" s="9"/>
      <c r="Y487" s="9"/>
      <c r="Z487" s="9"/>
      <c r="AA487" s="66"/>
      <c r="AB487" s="20" t="s">
        <v>211</v>
      </c>
      <c r="AC487" s="189"/>
      <c r="AD487" s="189"/>
      <c r="AE487" s="189"/>
      <c r="AF487" s="62">
        <f>MAX(AF$24:AF486)+1</f>
        <v>437</v>
      </c>
      <c r="AG487" s="62" t="s">
        <v>151</v>
      </c>
      <c r="AH487" s="62" t="str">
        <f t="shared" si="91"/>
        <v>437.</v>
      </c>
      <c r="AM487" s="103"/>
    </row>
    <row r="488" spans="1:39" ht="22.5" customHeight="1" x14ac:dyDescent="0.25">
      <c r="A488" s="84" t="str">
        <f t="shared" si="95"/>
        <v>438.</v>
      </c>
      <c r="B488" s="84">
        <v>1407</v>
      </c>
      <c r="C488" s="155" t="s">
        <v>478</v>
      </c>
      <c r="D488" s="9">
        <v>774.9</v>
      </c>
      <c r="E488" s="9">
        <v>714</v>
      </c>
      <c r="F488" s="9">
        <v>714</v>
      </c>
      <c r="G488" s="26">
        <v>28</v>
      </c>
      <c r="H488" s="9">
        <f t="shared" si="93"/>
        <v>646557.6</v>
      </c>
      <c r="I488" s="14"/>
      <c r="J488" s="14"/>
      <c r="K488" s="14"/>
      <c r="L488" s="9">
        <f t="shared" si="94"/>
        <v>646557.6</v>
      </c>
      <c r="M488" s="9">
        <v>646557.6</v>
      </c>
      <c r="N488" s="26"/>
      <c r="O488" s="9"/>
      <c r="P488" s="9"/>
      <c r="Q488" s="14"/>
      <c r="R488" s="14"/>
      <c r="S488" s="14"/>
      <c r="T488" s="14"/>
      <c r="U488" s="14"/>
      <c r="V488" s="14"/>
      <c r="W488" s="9"/>
      <c r="X488" s="9"/>
      <c r="Y488" s="9"/>
      <c r="Z488" s="9"/>
      <c r="AA488" s="217"/>
      <c r="AB488" s="20" t="s">
        <v>211</v>
      </c>
      <c r="AC488" s="189"/>
      <c r="AD488" s="189"/>
      <c r="AE488" s="189"/>
      <c r="AF488" s="62">
        <f>MAX(AF$24:AF487)+1</f>
        <v>438</v>
      </c>
      <c r="AG488" s="62" t="s">
        <v>151</v>
      </c>
      <c r="AH488" s="62" t="str">
        <f t="shared" si="91"/>
        <v>438.</v>
      </c>
      <c r="AJ488" s="62"/>
      <c r="AM488" s="103"/>
    </row>
    <row r="489" spans="1:39" ht="22.5" customHeight="1" x14ac:dyDescent="0.25">
      <c r="A489" s="84" t="str">
        <f t="shared" si="95"/>
        <v>439.</v>
      </c>
      <c r="B489" s="84">
        <v>1431</v>
      </c>
      <c r="C489" s="155" t="s">
        <v>489</v>
      </c>
      <c r="D489" s="9">
        <v>1337</v>
      </c>
      <c r="E489" s="9">
        <v>1262.5999999999999</v>
      </c>
      <c r="F489" s="9">
        <v>1262.5999999999999</v>
      </c>
      <c r="G489" s="26">
        <v>48</v>
      </c>
      <c r="H489" s="9">
        <f t="shared" si="93"/>
        <v>428155.2</v>
      </c>
      <c r="I489" s="9"/>
      <c r="J489" s="9"/>
      <c r="K489" s="9"/>
      <c r="L489" s="9">
        <f t="shared" si="94"/>
        <v>428155.2</v>
      </c>
      <c r="M489" s="9">
        <v>428155.2</v>
      </c>
      <c r="N489" s="26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66"/>
      <c r="AB489" s="20" t="s">
        <v>211</v>
      </c>
      <c r="AC489" s="190"/>
      <c r="AD489" s="190"/>
      <c r="AE489" s="190"/>
      <c r="AF489" s="62">
        <f>MAX(AF$24:AF488)+1</f>
        <v>439</v>
      </c>
      <c r="AG489" s="62" t="s">
        <v>151</v>
      </c>
      <c r="AH489" s="62" t="str">
        <f t="shared" si="91"/>
        <v>439.</v>
      </c>
      <c r="AM489" s="103"/>
    </row>
    <row r="490" spans="1:39" ht="22.5" customHeight="1" x14ac:dyDescent="0.25">
      <c r="A490" s="84" t="str">
        <f t="shared" si="95"/>
        <v>440.</v>
      </c>
      <c r="B490" s="84">
        <v>1399</v>
      </c>
      <c r="C490" s="155" t="s">
        <v>488</v>
      </c>
      <c r="D490" s="9">
        <v>304.5</v>
      </c>
      <c r="E490" s="9">
        <v>230.1</v>
      </c>
      <c r="F490" s="9">
        <v>230.1</v>
      </c>
      <c r="G490" s="26">
        <v>12</v>
      </c>
      <c r="H490" s="9">
        <f t="shared" si="93"/>
        <v>678950</v>
      </c>
      <c r="I490" s="9"/>
      <c r="J490" s="9"/>
      <c r="K490" s="9"/>
      <c r="L490" s="9">
        <f t="shared" si="94"/>
        <v>678950</v>
      </c>
      <c r="M490" s="9"/>
      <c r="N490" s="26"/>
      <c r="O490" s="9"/>
      <c r="P490" s="9">
        <v>185</v>
      </c>
      <c r="Q490" s="9">
        <f>P490*3670</f>
        <v>678950</v>
      </c>
      <c r="R490" s="9"/>
      <c r="S490" s="9"/>
      <c r="T490" s="9"/>
      <c r="U490" s="9"/>
      <c r="V490" s="9"/>
      <c r="W490" s="9"/>
      <c r="X490" s="9"/>
      <c r="Y490" s="9"/>
      <c r="Z490" s="9"/>
      <c r="AA490" s="66"/>
      <c r="AB490" s="20" t="s">
        <v>211</v>
      </c>
      <c r="AC490" s="190"/>
      <c r="AD490" s="190"/>
      <c r="AE490" s="190"/>
      <c r="AF490" s="62">
        <f>MAX(AF$24:AF489)+1</f>
        <v>440</v>
      </c>
      <c r="AG490" s="62" t="s">
        <v>151</v>
      </c>
      <c r="AH490" s="62" t="str">
        <f t="shared" si="91"/>
        <v>440.</v>
      </c>
      <c r="AM490" s="103"/>
    </row>
    <row r="491" spans="1:39" ht="22.5" customHeight="1" x14ac:dyDescent="0.25">
      <c r="A491" s="84" t="str">
        <f t="shared" si="95"/>
        <v>441.</v>
      </c>
      <c r="B491" s="84">
        <v>1405</v>
      </c>
      <c r="C491" s="155" t="s">
        <v>485</v>
      </c>
      <c r="D491" s="9">
        <v>432.6</v>
      </c>
      <c r="E491" s="9">
        <v>392.3</v>
      </c>
      <c r="F491" s="9">
        <v>392.3</v>
      </c>
      <c r="G491" s="26">
        <v>15</v>
      </c>
      <c r="H491" s="9">
        <f t="shared" si="93"/>
        <v>90317.2</v>
      </c>
      <c r="I491" s="9"/>
      <c r="J491" s="9"/>
      <c r="K491" s="9"/>
      <c r="L491" s="9">
        <f t="shared" si="94"/>
        <v>90317.2</v>
      </c>
      <c r="M491" s="9">
        <v>90317.2</v>
      </c>
      <c r="N491" s="26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66"/>
      <c r="AB491" s="20" t="s">
        <v>211</v>
      </c>
      <c r="AC491" s="190"/>
      <c r="AD491" s="190"/>
      <c r="AE491" s="190"/>
      <c r="AF491" s="62">
        <f>MAX(AF$24:AF490)+1</f>
        <v>441</v>
      </c>
      <c r="AG491" s="62" t="s">
        <v>151</v>
      </c>
      <c r="AH491" s="62" t="str">
        <f t="shared" si="91"/>
        <v>441.</v>
      </c>
      <c r="AM491" s="103"/>
    </row>
    <row r="492" spans="1:39" ht="22.5" customHeight="1" x14ac:dyDescent="0.25">
      <c r="A492" s="84" t="str">
        <f t="shared" si="95"/>
        <v>442.</v>
      </c>
      <c r="B492" s="84">
        <v>1457</v>
      </c>
      <c r="C492" s="155" t="s">
        <v>1759</v>
      </c>
      <c r="D492" s="9">
        <v>242</v>
      </c>
      <c r="E492" s="9">
        <v>169.6</v>
      </c>
      <c r="F492" s="9">
        <v>169.6</v>
      </c>
      <c r="G492" s="26">
        <v>9</v>
      </c>
      <c r="H492" s="9">
        <f t="shared" si="93"/>
        <v>263653.88</v>
      </c>
      <c r="I492" s="9"/>
      <c r="J492" s="9"/>
      <c r="K492" s="9"/>
      <c r="L492" s="9">
        <f t="shared" si="94"/>
        <v>263653.88</v>
      </c>
      <c r="M492" s="9"/>
      <c r="N492" s="26"/>
      <c r="O492" s="9"/>
      <c r="P492" s="9"/>
      <c r="Q492" s="9"/>
      <c r="R492" s="9"/>
      <c r="S492" s="9"/>
      <c r="T492" s="9"/>
      <c r="U492" s="9"/>
      <c r="V492" s="9">
        <v>151</v>
      </c>
      <c r="W492" s="9">
        <v>184343.82</v>
      </c>
      <c r="X492" s="9"/>
      <c r="Y492" s="9"/>
      <c r="Z492" s="9"/>
      <c r="AA492" s="66">
        <v>79310.06</v>
      </c>
      <c r="AB492" s="20" t="s">
        <v>211</v>
      </c>
      <c r="AC492" s="190"/>
      <c r="AD492" s="190"/>
      <c r="AE492" s="190"/>
      <c r="AF492" s="62">
        <f>MAX(AF$24:AF491)+1</f>
        <v>442</v>
      </c>
      <c r="AG492" s="62" t="s">
        <v>151</v>
      </c>
      <c r="AH492" s="62" t="str">
        <f t="shared" si="91"/>
        <v>442.</v>
      </c>
      <c r="AM492" s="103"/>
    </row>
    <row r="493" spans="1:39" ht="22.5" customHeight="1" x14ac:dyDescent="0.25">
      <c r="A493" s="84" t="str">
        <f t="shared" si="95"/>
        <v>443.</v>
      </c>
      <c r="B493" s="84">
        <v>1477</v>
      </c>
      <c r="C493" s="155" t="s">
        <v>487</v>
      </c>
      <c r="D493" s="9">
        <v>1550.5</v>
      </c>
      <c r="E493" s="9">
        <v>1458</v>
      </c>
      <c r="F493" s="9">
        <v>1458</v>
      </c>
      <c r="G493" s="26">
        <v>53</v>
      </c>
      <c r="H493" s="9">
        <f t="shared" si="93"/>
        <v>830361.59999999998</v>
      </c>
      <c r="I493" s="9"/>
      <c r="J493" s="9"/>
      <c r="K493" s="9"/>
      <c r="L493" s="9">
        <f t="shared" si="94"/>
        <v>830361.59999999998</v>
      </c>
      <c r="M493" s="9">
        <v>830361.59999999998</v>
      </c>
      <c r="N493" s="26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66"/>
      <c r="AB493" s="20" t="s">
        <v>211</v>
      </c>
      <c r="AC493" s="189"/>
      <c r="AD493" s="189"/>
      <c r="AE493" s="189"/>
      <c r="AF493" s="62">
        <f>MAX(AF$24:AF492)+1</f>
        <v>443</v>
      </c>
      <c r="AG493" s="62" t="s">
        <v>151</v>
      </c>
      <c r="AH493" s="62" t="str">
        <f t="shared" si="91"/>
        <v>443.</v>
      </c>
      <c r="AM493" s="103"/>
    </row>
    <row r="494" spans="1:39" ht="22.5" customHeight="1" x14ac:dyDescent="0.25">
      <c r="A494" s="84" t="str">
        <f t="shared" si="95"/>
        <v/>
      </c>
      <c r="B494" s="84"/>
      <c r="C494" s="154" t="s">
        <v>87</v>
      </c>
      <c r="D494" s="6">
        <f>D495+D500+D512</f>
        <v>40089.519999999997</v>
      </c>
      <c r="E494" s="9">
        <f>E495+E500+E512</f>
        <v>36089.519999999997</v>
      </c>
      <c r="F494" s="6">
        <f>F495+F500+F512</f>
        <v>34334.619999999995</v>
      </c>
      <c r="G494" s="25">
        <f>G495+G500+G512</f>
        <v>1529</v>
      </c>
      <c r="H494" s="6">
        <f>H495+H500+H512</f>
        <v>55362735.063999996</v>
      </c>
      <c r="I494" s="6"/>
      <c r="J494" s="6"/>
      <c r="K494" s="6"/>
      <c r="L494" s="6">
        <f>L495+L500+L512</f>
        <v>55362735.063999996</v>
      </c>
      <c r="M494" s="6">
        <f>M495+M500+M512</f>
        <v>2635680.3200000003</v>
      </c>
      <c r="N494" s="6"/>
      <c r="O494" s="6"/>
      <c r="P494" s="6">
        <f t="shared" ref="P494:Z494" si="96">P495+P500+P512</f>
        <v>15089.84</v>
      </c>
      <c r="Q494" s="6">
        <f t="shared" si="96"/>
        <v>50057672.211999997</v>
      </c>
      <c r="R494" s="6">
        <f t="shared" si="96"/>
        <v>2087.27</v>
      </c>
      <c r="S494" s="6">
        <f t="shared" si="96"/>
        <v>1779606.4020000002</v>
      </c>
      <c r="T494" s="6">
        <f t="shared" si="96"/>
        <v>620</v>
      </c>
      <c r="U494" s="6">
        <f t="shared" si="96"/>
        <v>686506.21</v>
      </c>
      <c r="V494" s="6"/>
      <c r="W494" s="6"/>
      <c r="X494" s="6"/>
      <c r="Y494" s="6"/>
      <c r="Z494" s="6">
        <f t="shared" si="96"/>
        <v>203269.92</v>
      </c>
      <c r="AA494" s="208"/>
      <c r="AB494" s="20"/>
      <c r="AC494" s="189"/>
      <c r="AD494" s="189"/>
      <c r="AE494" s="189"/>
      <c r="AH494" s="62" t="str">
        <f t="shared" si="91"/>
        <v/>
      </c>
      <c r="AI494" s="62"/>
      <c r="AJ494" s="62"/>
      <c r="AM494" s="103"/>
    </row>
    <row r="495" spans="1:39" ht="22.5" customHeight="1" x14ac:dyDescent="0.25">
      <c r="A495" s="84" t="str">
        <f t="shared" si="95"/>
        <v/>
      </c>
      <c r="B495" s="84"/>
      <c r="C495" s="154" t="s">
        <v>202</v>
      </c>
      <c r="D495" s="6">
        <f>SUM(D496:D499)</f>
        <v>5939.7999999999993</v>
      </c>
      <c r="E495" s="6">
        <f>SUM(E496:E499)</f>
        <v>5451.2</v>
      </c>
      <c r="F495" s="6">
        <f>SUM(F496:F499)</f>
        <v>4569.5</v>
      </c>
      <c r="G495" s="25">
        <f>SUM(G496:G499)</f>
        <v>232</v>
      </c>
      <c r="H495" s="6">
        <f>SUM(H496:H499)</f>
        <v>5932302.3799999999</v>
      </c>
      <c r="I495" s="6"/>
      <c r="J495" s="6"/>
      <c r="K495" s="6"/>
      <c r="L495" s="6">
        <f>SUM(L496:L499)</f>
        <v>5932302.3799999999</v>
      </c>
      <c r="M495" s="6">
        <f>SUM(M496:M499)</f>
        <v>1333834.72</v>
      </c>
      <c r="N495" s="6"/>
      <c r="O495" s="6"/>
      <c r="P495" s="6">
        <f>SUM(P496:P499)</f>
        <v>1432</v>
      </c>
      <c r="Q495" s="6">
        <f>SUM(Q496:Q499)</f>
        <v>3708691.5300000003</v>
      </c>
      <c r="R495" s="6"/>
      <c r="S495" s="6"/>
      <c r="T495" s="6">
        <f>SUM(T496:T499)</f>
        <v>620</v>
      </c>
      <c r="U495" s="6">
        <f>SUM(U496:U499)</f>
        <v>686506.21</v>
      </c>
      <c r="V495" s="6"/>
      <c r="W495" s="6"/>
      <c r="X495" s="6"/>
      <c r="Y495" s="6"/>
      <c r="Z495" s="6">
        <f>SUM(Z496:Z499)</f>
        <v>203269.92</v>
      </c>
      <c r="AA495" s="208"/>
      <c r="AB495" s="20"/>
      <c r="AC495" s="189"/>
      <c r="AD495" s="189"/>
      <c r="AE495" s="189"/>
      <c r="AH495" s="62" t="str">
        <f t="shared" si="91"/>
        <v/>
      </c>
      <c r="AI495" s="62"/>
      <c r="AJ495" s="62"/>
      <c r="AM495" s="103"/>
    </row>
    <row r="496" spans="1:39" ht="22.5" customHeight="1" x14ac:dyDescent="0.25">
      <c r="A496" s="84" t="str">
        <f t="shared" si="95"/>
        <v>444.</v>
      </c>
      <c r="B496" s="84">
        <v>1540</v>
      </c>
      <c r="C496" s="168" t="s">
        <v>491</v>
      </c>
      <c r="D496" s="11">
        <v>859.9</v>
      </c>
      <c r="E496" s="9">
        <v>805.3</v>
      </c>
      <c r="F496" s="11">
        <v>805.3</v>
      </c>
      <c r="G496" s="30">
        <v>67</v>
      </c>
      <c r="H496" s="16">
        <f>M496+O496+Q496+S496+U496+W496+Z496+AA496</f>
        <v>1519879.84</v>
      </c>
      <c r="I496" s="16"/>
      <c r="J496" s="16"/>
      <c r="K496" s="16"/>
      <c r="L496" s="9">
        <f>H496</f>
        <v>1519879.84</v>
      </c>
      <c r="M496" s="11"/>
      <c r="N496" s="27"/>
      <c r="O496" s="11"/>
      <c r="P496" s="11">
        <v>790</v>
      </c>
      <c r="Q496" s="11">
        <v>1519879.84</v>
      </c>
      <c r="R496" s="11"/>
      <c r="S496" s="11"/>
      <c r="T496" s="11"/>
      <c r="U496" s="11"/>
      <c r="V496" s="11"/>
      <c r="W496" s="11"/>
      <c r="X496" s="11"/>
      <c r="Y496" s="11"/>
      <c r="Z496" s="11"/>
      <c r="AA496" s="68"/>
      <c r="AB496" s="20" t="s">
        <v>211</v>
      </c>
      <c r="AC496" s="190"/>
      <c r="AD496" s="190"/>
      <c r="AE496" s="190"/>
      <c r="AF496" s="62">
        <f>MAX(AF$24:AF495)+1</f>
        <v>444</v>
      </c>
      <c r="AG496" s="62" t="s">
        <v>151</v>
      </c>
      <c r="AH496" s="62" t="str">
        <f t="shared" si="91"/>
        <v>444.</v>
      </c>
      <c r="AJ496" s="62"/>
      <c r="AM496" s="103"/>
    </row>
    <row r="497" spans="1:39" ht="22.5" customHeight="1" x14ac:dyDescent="0.25">
      <c r="A497" s="84" t="str">
        <f t="shared" si="95"/>
        <v>445.</v>
      </c>
      <c r="B497" s="84">
        <v>1567</v>
      </c>
      <c r="C497" s="157" t="s">
        <v>504</v>
      </c>
      <c r="D497" s="11">
        <v>800.2</v>
      </c>
      <c r="E497" s="9">
        <v>744</v>
      </c>
      <c r="F497" s="11">
        <v>744</v>
      </c>
      <c r="G497" s="30">
        <v>24</v>
      </c>
      <c r="H497" s="16">
        <f>M497+O497+Q497+S497+U497+W497+Z497+AA497</f>
        <v>2188811.69</v>
      </c>
      <c r="I497" s="16"/>
      <c r="J497" s="16"/>
      <c r="K497" s="16"/>
      <c r="L497" s="9">
        <f>H497</f>
        <v>2188811.69</v>
      </c>
      <c r="M497" s="16"/>
      <c r="N497" s="30"/>
      <c r="O497" s="16"/>
      <c r="P497" s="16">
        <v>642</v>
      </c>
      <c r="Q497" s="16">
        <v>2188811.69</v>
      </c>
      <c r="R497" s="16"/>
      <c r="S497" s="16"/>
      <c r="T497" s="16"/>
      <c r="U497" s="16"/>
      <c r="V497" s="16"/>
      <c r="W497" s="16"/>
      <c r="X497" s="16"/>
      <c r="Y497" s="16"/>
      <c r="Z497" s="16"/>
      <c r="AA497" s="213"/>
      <c r="AB497" s="20" t="s">
        <v>211</v>
      </c>
      <c r="AC497" s="189"/>
      <c r="AD497" s="189"/>
      <c r="AE497" s="189"/>
      <c r="AF497" s="62">
        <f>MAX(AF$24:AF496)+1</f>
        <v>445</v>
      </c>
      <c r="AG497" s="62" t="s">
        <v>151</v>
      </c>
      <c r="AH497" s="62" t="str">
        <f t="shared" si="91"/>
        <v>445.</v>
      </c>
      <c r="AJ497" s="62"/>
      <c r="AM497" s="103"/>
    </row>
    <row r="498" spans="1:39" ht="22.5" customHeight="1" x14ac:dyDescent="0.25">
      <c r="A498" s="84" t="str">
        <f t="shared" si="95"/>
        <v>446.</v>
      </c>
      <c r="B498" s="84">
        <v>1629</v>
      </c>
      <c r="C498" s="168" t="s">
        <v>494</v>
      </c>
      <c r="D498" s="11">
        <v>560.1</v>
      </c>
      <c r="E498" s="9">
        <v>512.79999999999995</v>
      </c>
      <c r="F498" s="11">
        <v>512.79999999999995</v>
      </c>
      <c r="G498" s="30">
        <v>28</v>
      </c>
      <c r="H498" s="16">
        <f>M498+O498+Q498+S498+U498+W498+Z498+AA498</f>
        <v>686506.21</v>
      </c>
      <c r="I498" s="16"/>
      <c r="J498" s="16"/>
      <c r="K498" s="16"/>
      <c r="L498" s="9">
        <f>H498</f>
        <v>686506.21</v>
      </c>
      <c r="M498" s="11"/>
      <c r="N498" s="27"/>
      <c r="O498" s="11"/>
      <c r="P498" s="11"/>
      <c r="Q498" s="11"/>
      <c r="R498" s="94"/>
      <c r="S498" s="94"/>
      <c r="T498" s="11">
        <v>620</v>
      </c>
      <c r="U498" s="11">
        <v>686506.21</v>
      </c>
      <c r="V498" s="11"/>
      <c r="W498" s="11"/>
      <c r="X498" s="11"/>
      <c r="Y498" s="11"/>
      <c r="Z498" s="11"/>
      <c r="AA498" s="68"/>
      <c r="AB498" s="20" t="s">
        <v>211</v>
      </c>
      <c r="AC498" s="190"/>
      <c r="AD498" s="190"/>
      <c r="AE498" s="190"/>
      <c r="AF498" s="62">
        <f>MAX(AF$24:AF497)+1</f>
        <v>446</v>
      </c>
      <c r="AG498" s="62" t="s">
        <v>151</v>
      </c>
      <c r="AH498" s="62" t="str">
        <f t="shared" si="91"/>
        <v>446.</v>
      </c>
      <c r="AJ498" s="62"/>
      <c r="AM498" s="103"/>
    </row>
    <row r="499" spans="1:39" ht="22.5" customHeight="1" x14ac:dyDescent="0.25">
      <c r="A499" s="84" t="str">
        <f t="shared" si="95"/>
        <v>447.</v>
      </c>
      <c r="B499" s="84">
        <v>1588</v>
      </c>
      <c r="C499" s="168" t="s">
        <v>1606</v>
      </c>
      <c r="D499" s="11">
        <v>3719.6</v>
      </c>
      <c r="E499" s="9">
        <v>3389.1</v>
      </c>
      <c r="F499" s="11">
        <v>2507.4</v>
      </c>
      <c r="G499" s="30">
        <v>113</v>
      </c>
      <c r="H499" s="16">
        <f>M499+O499+Q499+S499+U499+W499+Z499+AA499</f>
        <v>1537104.64</v>
      </c>
      <c r="I499" s="16"/>
      <c r="J499" s="16"/>
      <c r="K499" s="16"/>
      <c r="L499" s="9">
        <f>H499</f>
        <v>1537104.64</v>
      </c>
      <c r="M499" s="11">
        <v>1333834.72</v>
      </c>
      <c r="N499" s="27"/>
      <c r="O499" s="11"/>
      <c r="P499" s="11"/>
      <c r="Q499" s="11"/>
      <c r="R499" s="11"/>
      <c r="S499" s="9"/>
      <c r="T499" s="11"/>
      <c r="U499" s="11"/>
      <c r="V499" s="11"/>
      <c r="W499" s="11"/>
      <c r="X499" s="11"/>
      <c r="Y499" s="11"/>
      <c r="Z499" s="11">
        <v>203269.92</v>
      </c>
      <c r="AA499" s="68"/>
      <c r="AB499" s="20" t="s">
        <v>211</v>
      </c>
      <c r="AC499" s="190"/>
      <c r="AD499" s="190"/>
      <c r="AE499" s="190"/>
      <c r="AF499" s="62">
        <f>MAX(AF$24:AF498)+1</f>
        <v>447</v>
      </c>
      <c r="AG499" s="62" t="s">
        <v>151</v>
      </c>
      <c r="AH499" s="62" t="str">
        <f t="shared" si="91"/>
        <v>447.</v>
      </c>
      <c r="AJ499" s="62"/>
      <c r="AM499" s="103"/>
    </row>
    <row r="500" spans="1:39" ht="22.5" customHeight="1" x14ac:dyDescent="0.25">
      <c r="A500" s="84" t="str">
        <f t="shared" si="95"/>
        <v/>
      </c>
      <c r="B500" s="84"/>
      <c r="C500" s="154" t="s">
        <v>203</v>
      </c>
      <c r="D500" s="6">
        <f>SUM(D501:D511)</f>
        <v>9043.56</v>
      </c>
      <c r="E500" s="6">
        <f>SUM(E501:E511)</f>
        <v>8012.0599999999995</v>
      </c>
      <c r="F500" s="6">
        <f>SUM(F501:F511)</f>
        <v>8012.0599999999995</v>
      </c>
      <c r="G500" s="108">
        <f>SUM(G501:G511)</f>
        <v>363</v>
      </c>
      <c r="H500" s="6">
        <f>SUM(H501:K511)</f>
        <v>15834147.702</v>
      </c>
      <c r="I500" s="6"/>
      <c r="J500" s="6"/>
      <c r="K500" s="6"/>
      <c r="L500" s="6">
        <f>SUM(L501:L511)</f>
        <v>15834147.702</v>
      </c>
      <c r="M500" s="6"/>
      <c r="N500" s="6"/>
      <c r="O500" s="6"/>
      <c r="P500" s="6">
        <f>SUM(P501:P511)</f>
        <v>4109.3999999999996</v>
      </c>
      <c r="Q500" s="6">
        <f>SUM(Q501:Q511)</f>
        <v>15081498</v>
      </c>
      <c r="R500" s="6">
        <f>SUM(R501:R511)</f>
        <v>882.77</v>
      </c>
      <c r="S500" s="6">
        <f>SUM(S501:S511)</f>
        <v>752649.70200000005</v>
      </c>
      <c r="T500" s="6"/>
      <c r="U500" s="6"/>
      <c r="V500" s="6"/>
      <c r="W500" s="6"/>
      <c r="X500" s="6"/>
      <c r="Y500" s="6"/>
      <c r="Z500" s="6"/>
      <c r="AA500" s="208"/>
      <c r="AB500" s="20"/>
      <c r="AC500" s="189"/>
      <c r="AD500" s="189"/>
      <c r="AE500" s="189"/>
      <c r="AH500" s="62" t="str">
        <f t="shared" si="91"/>
        <v/>
      </c>
      <c r="AI500" s="62"/>
      <c r="AJ500" s="62"/>
      <c r="AM500" s="103"/>
    </row>
    <row r="501" spans="1:39" ht="22.5" customHeight="1" x14ac:dyDescent="0.25">
      <c r="A501" s="84" t="str">
        <f t="shared" si="95"/>
        <v>448.</v>
      </c>
      <c r="B501" s="84">
        <v>1519</v>
      </c>
      <c r="C501" s="159" t="s">
        <v>509</v>
      </c>
      <c r="D501" s="11">
        <v>344.1</v>
      </c>
      <c r="E501" s="9">
        <v>310.8</v>
      </c>
      <c r="F501" s="11">
        <v>310.8</v>
      </c>
      <c r="G501" s="30">
        <v>12</v>
      </c>
      <c r="H501" s="16">
        <f t="shared" ref="H501:H510" si="97">M501+O501+Q501+S501+U501+W501+Z501+AA501</f>
        <v>1165225</v>
      </c>
      <c r="I501" s="16"/>
      <c r="J501" s="16"/>
      <c r="K501" s="16"/>
      <c r="L501" s="9">
        <f t="shared" ref="L501:L510" si="98">H501</f>
        <v>1165225</v>
      </c>
      <c r="M501" s="16"/>
      <c r="N501" s="30"/>
      <c r="O501" s="16"/>
      <c r="P501" s="16">
        <v>317.5</v>
      </c>
      <c r="Q501" s="16">
        <f>P501*3670</f>
        <v>1165225</v>
      </c>
      <c r="R501" s="16"/>
      <c r="S501" s="16"/>
      <c r="T501" s="16"/>
      <c r="U501" s="16"/>
      <c r="V501" s="16"/>
      <c r="W501" s="16"/>
      <c r="X501" s="16"/>
      <c r="Y501" s="16"/>
      <c r="Z501" s="16"/>
      <c r="AA501" s="213"/>
      <c r="AB501" s="20" t="s">
        <v>211</v>
      </c>
      <c r="AC501" s="189"/>
      <c r="AD501" s="189"/>
      <c r="AE501" s="189"/>
      <c r="AF501" s="62">
        <f>MAX(AF$24:AF500)+1</f>
        <v>448</v>
      </c>
      <c r="AG501" s="62" t="s">
        <v>151</v>
      </c>
      <c r="AH501" s="62" t="str">
        <f t="shared" si="91"/>
        <v>448.</v>
      </c>
      <c r="AJ501" s="62"/>
      <c r="AM501" s="103"/>
    </row>
    <row r="502" spans="1:39" ht="22.5" customHeight="1" x14ac:dyDescent="0.25">
      <c r="A502" s="84" t="str">
        <f t="shared" si="95"/>
        <v>449.</v>
      </c>
      <c r="B502" s="84">
        <v>1672</v>
      </c>
      <c r="C502" s="168" t="s">
        <v>496</v>
      </c>
      <c r="D502" s="11">
        <v>1042.5</v>
      </c>
      <c r="E502" s="9">
        <v>939.5</v>
      </c>
      <c r="F502" s="11">
        <v>939.5</v>
      </c>
      <c r="G502" s="30">
        <v>39</v>
      </c>
      <c r="H502" s="16">
        <f t="shared" si="97"/>
        <v>2915815</v>
      </c>
      <c r="I502" s="16"/>
      <c r="J502" s="16"/>
      <c r="K502" s="16"/>
      <c r="L502" s="9">
        <f t="shared" si="98"/>
        <v>2915815</v>
      </c>
      <c r="M502" s="11"/>
      <c r="N502" s="27"/>
      <c r="O502" s="11"/>
      <c r="P502" s="11">
        <v>794.5</v>
      </c>
      <c r="Q502" s="11">
        <f t="shared" ref="Q502:Q510" si="99">P502*3670</f>
        <v>2915815</v>
      </c>
      <c r="R502" s="11"/>
      <c r="S502" s="11"/>
      <c r="T502" s="11"/>
      <c r="U502" s="11"/>
      <c r="V502" s="11"/>
      <c r="W502" s="11"/>
      <c r="X502" s="11"/>
      <c r="Y502" s="11"/>
      <c r="Z502" s="11"/>
      <c r="AA502" s="68"/>
      <c r="AB502" s="20" t="s">
        <v>211</v>
      </c>
      <c r="AC502" s="190"/>
      <c r="AD502" s="190"/>
      <c r="AE502" s="190"/>
      <c r="AF502" s="62">
        <f>MAX(AF$24:AF501)+1</f>
        <v>449</v>
      </c>
      <c r="AG502" s="62" t="s">
        <v>151</v>
      </c>
      <c r="AH502" s="62" t="str">
        <f t="shared" si="91"/>
        <v>449.</v>
      </c>
      <c r="AJ502" s="62"/>
      <c r="AM502" s="103"/>
    </row>
    <row r="503" spans="1:39" ht="22.5" customHeight="1" x14ac:dyDescent="0.25">
      <c r="A503" s="84" t="str">
        <f t="shared" si="95"/>
        <v>450.</v>
      </c>
      <c r="B503" s="84">
        <v>1539</v>
      </c>
      <c r="C503" s="168" t="s">
        <v>490</v>
      </c>
      <c r="D503" s="11">
        <v>337.3</v>
      </c>
      <c r="E503" s="9">
        <v>308.89999999999998</v>
      </c>
      <c r="F503" s="11">
        <v>308.89999999999998</v>
      </c>
      <c r="G503" s="30">
        <v>27</v>
      </c>
      <c r="H503" s="16">
        <f t="shared" si="97"/>
        <v>1078980</v>
      </c>
      <c r="I503" s="16"/>
      <c r="J503" s="16"/>
      <c r="K503" s="16"/>
      <c r="L503" s="9">
        <f t="shared" si="98"/>
        <v>1078980</v>
      </c>
      <c r="M503" s="11"/>
      <c r="N503" s="27"/>
      <c r="O503" s="11"/>
      <c r="P503" s="11">
        <v>294</v>
      </c>
      <c r="Q503" s="11">
        <f t="shared" si="99"/>
        <v>1078980</v>
      </c>
      <c r="R503" s="11"/>
      <c r="S503" s="11"/>
      <c r="T503" s="11"/>
      <c r="U503" s="11"/>
      <c r="V503" s="11"/>
      <c r="W503" s="11"/>
      <c r="X503" s="11"/>
      <c r="Y503" s="11"/>
      <c r="Z503" s="11"/>
      <c r="AA503" s="68"/>
      <c r="AB503" s="20" t="s">
        <v>211</v>
      </c>
      <c r="AC503" s="190"/>
      <c r="AD503" s="190"/>
      <c r="AE503" s="190"/>
      <c r="AF503" s="62">
        <f>MAX(AF$24:AF502)+1</f>
        <v>450</v>
      </c>
      <c r="AG503" s="62" t="s">
        <v>151</v>
      </c>
      <c r="AH503" s="62" t="str">
        <f t="shared" si="91"/>
        <v>450.</v>
      </c>
      <c r="AJ503" s="62"/>
      <c r="AM503" s="103"/>
    </row>
    <row r="504" spans="1:39" ht="22.5" customHeight="1" x14ac:dyDescent="0.25">
      <c r="A504" s="84" t="str">
        <f t="shared" si="95"/>
        <v>451.</v>
      </c>
      <c r="B504" s="84">
        <v>1504</v>
      </c>
      <c r="C504" s="157" t="s">
        <v>500</v>
      </c>
      <c r="D504" s="11">
        <v>329</v>
      </c>
      <c r="E504" s="9">
        <v>298.10000000000002</v>
      </c>
      <c r="F504" s="11">
        <v>298.10000000000002</v>
      </c>
      <c r="G504" s="30">
        <v>18</v>
      </c>
      <c r="H504" s="16">
        <f t="shared" si="97"/>
        <v>976587.00000000012</v>
      </c>
      <c r="I504" s="16"/>
      <c r="J504" s="16"/>
      <c r="K504" s="16"/>
      <c r="L504" s="9">
        <f t="shared" si="98"/>
        <v>976587.00000000012</v>
      </c>
      <c r="M504" s="16"/>
      <c r="N504" s="30"/>
      <c r="O504" s="16"/>
      <c r="P504" s="16">
        <v>266.10000000000002</v>
      </c>
      <c r="Q504" s="16">
        <f t="shared" si="99"/>
        <v>976587.00000000012</v>
      </c>
      <c r="R504" s="16"/>
      <c r="S504" s="16"/>
      <c r="T504" s="16"/>
      <c r="U504" s="16"/>
      <c r="V504" s="16"/>
      <c r="W504" s="16"/>
      <c r="X504" s="16"/>
      <c r="Y504" s="16"/>
      <c r="Z504" s="16"/>
      <c r="AA504" s="213"/>
      <c r="AB504" s="20" t="s">
        <v>211</v>
      </c>
      <c r="AC504" s="189"/>
      <c r="AD504" s="189"/>
      <c r="AE504" s="189"/>
      <c r="AF504" s="62">
        <f>MAX(AF$24:AF503)+1</f>
        <v>451</v>
      </c>
      <c r="AG504" s="62" t="s">
        <v>151</v>
      </c>
      <c r="AH504" s="62" t="str">
        <f t="shared" si="91"/>
        <v>451.</v>
      </c>
      <c r="AJ504" s="62"/>
      <c r="AM504" s="103"/>
    </row>
    <row r="505" spans="1:39" ht="22.5" customHeight="1" x14ac:dyDescent="0.25">
      <c r="A505" s="84" t="str">
        <f t="shared" si="95"/>
        <v>452.</v>
      </c>
      <c r="B505" s="84">
        <v>1548</v>
      </c>
      <c r="C505" s="157" t="s">
        <v>501</v>
      </c>
      <c r="D505" s="11">
        <v>282.2</v>
      </c>
      <c r="E505" s="9">
        <v>252.7</v>
      </c>
      <c r="F505" s="11">
        <v>252.7</v>
      </c>
      <c r="G505" s="30">
        <v>14</v>
      </c>
      <c r="H505" s="16">
        <f t="shared" si="97"/>
        <v>661701</v>
      </c>
      <c r="I505" s="16"/>
      <c r="J505" s="16"/>
      <c r="K505" s="16"/>
      <c r="L505" s="9">
        <f t="shared" si="98"/>
        <v>661701</v>
      </c>
      <c r="M505" s="16"/>
      <c r="N505" s="30"/>
      <c r="O505" s="16"/>
      <c r="P505" s="16">
        <v>180.3</v>
      </c>
      <c r="Q505" s="16">
        <f t="shared" si="99"/>
        <v>661701</v>
      </c>
      <c r="R505" s="16"/>
      <c r="S505" s="16"/>
      <c r="T505" s="16"/>
      <c r="U505" s="16"/>
      <c r="V505" s="16"/>
      <c r="W505" s="16"/>
      <c r="X505" s="16"/>
      <c r="Y505" s="16"/>
      <c r="Z505" s="16"/>
      <c r="AA505" s="213"/>
      <c r="AB505" s="20" t="s">
        <v>211</v>
      </c>
      <c r="AC505" s="189"/>
      <c r="AD505" s="189"/>
      <c r="AE505" s="189"/>
      <c r="AF505" s="62">
        <f>MAX(AF$24:AF504)+1</f>
        <v>452</v>
      </c>
      <c r="AG505" s="62" t="s">
        <v>151</v>
      </c>
      <c r="AH505" s="62" t="str">
        <f t="shared" si="91"/>
        <v>452.</v>
      </c>
      <c r="AJ505" s="62"/>
      <c r="AM505" s="103"/>
    </row>
    <row r="506" spans="1:39" ht="22.5" customHeight="1" x14ac:dyDescent="0.25">
      <c r="A506" s="84" t="str">
        <f t="shared" si="95"/>
        <v>453.</v>
      </c>
      <c r="B506" s="84">
        <v>1553</v>
      </c>
      <c r="C506" s="157" t="s">
        <v>502</v>
      </c>
      <c r="D506" s="11">
        <v>359.8</v>
      </c>
      <c r="E506" s="9">
        <v>326.39999999999998</v>
      </c>
      <c r="F506" s="11">
        <v>326.39999999999998</v>
      </c>
      <c r="G506" s="30">
        <v>24</v>
      </c>
      <c r="H506" s="16">
        <f t="shared" si="97"/>
        <v>983560</v>
      </c>
      <c r="I506" s="16"/>
      <c r="J506" s="16"/>
      <c r="K506" s="16"/>
      <c r="L506" s="9">
        <f t="shared" si="98"/>
        <v>983560</v>
      </c>
      <c r="M506" s="16"/>
      <c r="N506" s="30"/>
      <c r="O506" s="16"/>
      <c r="P506" s="16">
        <v>268</v>
      </c>
      <c r="Q506" s="16">
        <f t="shared" si="99"/>
        <v>983560</v>
      </c>
      <c r="R506" s="16"/>
      <c r="S506" s="16"/>
      <c r="T506" s="16"/>
      <c r="U506" s="16"/>
      <c r="V506" s="16"/>
      <c r="W506" s="16"/>
      <c r="X506" s="16"/>
      <c r="Y506" s="16"/>
      <c r="Z506" s="16"/>
      <c r="AA506" s="213"/>
      <c r="AB506" s="20" t="s">
        <v>211</v>
      </c>
      <c r="AC506" s="189"/>
      <c r="AD506" s="189"/>
      <c r="AE506" s="189"/>
      <c r="AF506" s="62">
        <f>MAX(AF$24:AF505)+1</f>
        <v>453</v>
      </c>
      <c r="AG506" s="62" t="s">
        <v>151</v>
      </c>
      <c r="AH506" s="62" t="str">
        <f t="shared" si="91"/>
        <v>453.</v>
      </c>
      <c r="AJ506" s="62"/>
      <c r="AM506" s="103"/>
    </row>
    <row r="507" spans="1:39" ht="22.5" customHeight="1" x14ac:dyDescent="0.25">
      <c r="A507" s="84" t="str">
        <f t="shared" si="95"/>
        <v>454.</v>
      </c>
      <c r="B507" s="84">
        <v>1563</v>
      </c>
      <c r="C507" s="168" t="s">
        <v>492</v>
      </c>
      <c r="D507" s="11">
        <v>159.5</v>
      </c>
      <c r="E507" s="9">
        <v>116.6</v>
      </c>
      <c r="F507" s="11">
        <v>116.6</v>
      </c>
      <c r="G507" s="30">
        <v>13</v>
      </c>
      <c r="H507" s="16">
        <f t="shared" si="97"/>
        <v>756020</v>
      </c>
      <c r="I507" s="16"/>
      <c r="J507" s="16"/>
      <c r="K507" s="16"/>
      <c r="L507" s="9">
        <f t="shared" si="98"/>
        <v>756020</v>
      </c>
      <c r="M507" s="11"/>
      <c r="N507" s="27"/>
      <c r="O507" s="11"/>
      <c r="P507" s="11">
        <v>206</v>
      </c>
      <c r="Q507" s="11">
        <f t="shared" si="99"/>
        <v>756020</v>
      </c>
      <c r="R507" s="11"/>
      <c r="S507" s="11"/>
      <c r="T507" s="11"/>
      <c r="U507" s="11"/>
      <c r="V507" s="11"/>
      <c r="W507" s="11"/>
      <c r="X507" s="11"/>
      <c r="Y507" s="11"/>
      <c r="Z507" s="11"/>
      <c r="AA507" s="68"/>
      <c r="AB507" s="20" t="s">
        <v>211</v>
      </c>
      <c r="AC507" s="190"/>
      <c r="AD507" s="190"/>
      <c r="AE507" s="190"/>
      <c r="AF507" s="62">
        <f>MAX(AF$24:AF506)+1</f>
        <v>454</v>
      </c>
      <c r="AG507" s="62" t="s">
        <v>151</v>
      </c>
      <c r="AH507" s="62" t="str">
        <f t="shared" si="91"/>
        <v>454.</v>
      </c>
      <c r="AJ507" s="62"/>
      <c r="AM507" s="103"/>
    </row>
    <row r="508" spans="1:39" ht="22.5" customHeight="1" x14ac:dyDescent="0.25">
      <c r="A508" s="84" t="str">
        <f t="shared" si="95"/>
        <v>455.</v>
      </c>
      <c r="B508" s="84">
        <v>1564</v>
      </c>
      <c r="C508" s="157" t="s">
        <v>503</v>
      </c>
      <c r="D508" s="11">
        <v>612.20000000000005</v>
      </c>
      <c r="E508" s="9">
        <v>510.2</v>
      </c>
      <c r="F508" s="11">
        <v>510.2</v>
      </c>
      <c r="G508" s="30">
        <v>22</v>
      </c>
      <c r="H508" s="16">
        <f t="shared" si="97"/>
        <v>1115680</v>
      </c>
      <c r="I508" s="16"/>
      <c r="J508" s="16"/>
      <c r="K508" s="16"/>
      <c r="L508" s="9">
        <f t="shared" si="98"/>
        <v>1115680</v>
      </c>
      <c r="M508" s="16"/>
      <c r="N508" s="30"/>
      <c r="O508" s="16"/>
      <c r="P508" s="16">
        <v>304</v>
      </c>
      <c r="Q508" s="16">
        <f t="shared" si="99"/>
        <v>1115680</v>
      </c>
      <c r="R508" s="16"/>
      <c r="S508" s="16"/>
      <c r="T508" s="16"/>
      <c r="U508" s="16"/>
      <c r="V508" s="16"/>
      <c r="W508" s="16"/>
      <c r="X508" s="16"/>
      <c r="Y508" s="16"/>
      <c r="Z508" s="16"/>
      <c r="AA508" s="213"/>
      <c r="AB508" s="20" t="s">
        <v>211</v>
      </c>
      <c r="AC508" s="189"/>
      <c r="AD508" s="189"/>
      <c r="AE508" s="189"/>
      <c r="AF508" s="62">
        <f>MAX(AF$24:AF507)+1</f>
        <v>455</v>
      </c>
      <c r="AG508" s="62" t="s">
        <v>151</v>
      </c>
      <c r="AH508" s="62" t="str">
        <f t="shared" si="91"/>
        <v>455.</v>
      </c>
      <c r="AJ508" s="62"/>
      <c r="AM508" s="103"/>
    </row>
    <row r="509" spans="1:39" ht="22.5" customHeight="1" x14ac:dyDescent="0.25">
      <c r="A509" s="84" t="str">
        <f t="shared" si="95"/>
        <v>456.</v>
      </c>
      <c r="B509" s="84">
        <v>1596</v>
      </c>
      <c r="C509" s="157" t="s">
        <v>505</v>
      </c>
      <c r="D509" s="11">
        <v>994.86</v>
      </c>
      <c r="E509" s="9">
        <v>953.86</v>
      </c>
      <c r="F509" s="11">
        <v>953.86</v>
      </c>
      <c r="G509" s="30">
        <v>35</v>
      </c>
      <c r="H509" s="16">
        <f t="shared" si="97"/>
        <v>3559900</v>
      </c>
      <c r="I509" s="16"/>
      <c r="J509" s="16"/>
      <c r="K509" s="16"/>
      <c r="L509" s="9">
        <f t="shared" si="98"/>
        <v>3559900</v>
      </c>
      <c r="M509" s="16"/>
      <c r="N509" s="30"/>
      <c r="O509" s="16"/>
      <c r="P509" s="16">
        <v>970</v>
      </c>
      <c r="Q509" s="16">
        <f t="shared" si="99"/>
        <v>3559900</v>
      </c>
      <c r="R509" s="16"/>
      <c r="S509" s="16"/>
      <c r="T509" s="16"/>
      <c r="U509" s="16"/>
      <c r="V509" s="16"/>
      <c r="W509" s="16"/>
      <c r="X509" s="16"/>
      <c r="Y509" s="16"/>
      <c r="Z509" s="16"/>
      <c r="AA509" s="213"/>
      <c r="AB509" s="20" t="s">
        <v>211</v>
      </c>
      <c r="AC509" s="189"/>
      <c r="AD509" s="189"/>
      <c r="AE509" s="189"/>
      <c r="AF509" s="62">
        <f>MAX(AF$24:AF508)+1</f>
        <v>456</v>
      </c>
      <c r="AG509" s="62" t="s">
        <v>151</v>
      </c>
      <c r="AH509" s="62" t="str">
        <f t="shared" si="91"/>
        <v>456.</v>
      </c>
      <c r="AJ509" s="62"/>
      <c r="AM509" s="103"/>
    </row>
    <row r="510" spans="1:39" ht="22.5" customHeight="1" x14ac:dyDescent="0.25">
      <c r="A510" s="84" t="str">
        <f t="shared" si="95"/>
        <v>457.</v>
      </c>
      <c r="B510" s="84">
        <v>1612</v>
      </c>
      <c r="C510" s="159" t="s">
        <v>513</v>
      </c>
      <c r="D510" s="11">
        <v>751.8</v>
      </c>
      <c r="E510" s="9">
        <v>719.6</v>
      </c>
      <c r="F510" s="11">
        <v>719.6</v>
      </c>
      <c r="G510" s="30">
        <v>33</v>
      </c>
      <c r="H510" s="16">
        <f t="shared" si="97"/>
        <v>1868030</v>
      </c>
      <c r="I510" s="16"/>
      <c r="J510" s="16"/>
      <c r="K510" s="16"/>
      <c r="L510" s="9">
        <f t="shared" si="98"/>
        <v>1868030</v>
      </c>
      <c r="M510" s="16"/>
      <c r="N510" s="30"/>
      <c r="O510" s="16"/>
      <c r="P510" s="16">
        <v>509</v>
      </c>
      <c r="Q510" s="16">
        <f t="shared" si="99"/>
        <v>1868030</v>
      </c>
      <c r="R510" s="16"/>
      <c r="S510" s="16"/>
      <c r="T510" s="16"/>
      <c r="U510" s="16"/>
      <c r="V510" s="16"/>
      <c r="W510" s="16"/>
      <c r="X510" s="16"/>
      <c r="Y510" s="16"/>
      <c r="Z510" s="16"/>
      <c r="AA510" s="213"/>
      <c r="AB510" s="20" t="s">
        <v>211</v>
      </c>
      <c r="AC510" s="193"/>
      <c r="AD510" s="193"/>
      <c r="AE510" s="193"/>
      <c r="AF510" s="62">
        <f>MAX(AF$24:AF509)+1</f>
        <v>457</v>
      </c>
      <c r="AG510" s="62" t="s">
        <v>151</v>
      </c>
      <c r="AH510" s="62" t="str">
        <f t="shared" si="91"/>
        <v>457.</v>
      </c>
      <c r="AJ510" s="62"/>
      <c r="AM510" s="103"/>
    </row>
    <row r="511" spans="1:39" ht="22.9" customHeight="1" x14ac:dyDescent="0.25">
      <c r="A511" s="84" t="str">
        <f t="shared" si="95"/>
        <v>458.</v>
      </c>
      <c r="B511" s="84">
        <v>1641</v>
      </c>
      <c r="C511" s="159" t="s">
        <v>495</v>
      </c>
      <c r="D511" s="11">
        <v>3830.3</v>
      </c>
      <c r="E511" s="9">
        <v>3275.4</v>
      </c>
      <c r="F511" s="11">
        <v>3275.4</v>
      </c>
      <c r="G511" s="30">
        <v>126</v>
      </c>
      <c r="H511" s="16">
        <v>752649.70200000005</v>
      </c>
      <c r="I511" s="16"/>
      <c r="J511" s="16"/>
      <c r="K511" s="16"/>
      <c r="L511" s="9">
        <v>752649.70200000005</v>
      </c>
      <c r="M511" s="16"/>
      <c r="N511" s="30"/>
      <c r="O511" s="16"/>
      <c r="P511" s="16"/>
      <c r="Q511" s="16"/>
      <c r="R511" s="16">
        <v>882.77</v>
      </c>
      <c r="S511" s="16">
        <v>752649.70200000005</v>
      </c>
      <c r="T511" s="16"/>
      <c r="U511" s="16"/>
      <c r="V511" s="16"/>
      <c r="W511" s="16"/>
      <c r="X511" s="16"/>
      <c r="Y511" s="16"/>
      <c r="Z511" s="16"/>
      <c r="AA511" s="213"/>
      <c r="AB511" s="20" t="s">
        <v>211</v>
      </c>
      <c r="AC511" s="193"/>
      <c r="AD511" s="193"/>
      <c r="AE511" s="193"/>
      <c r="AF511" s="62">
        <f>MAX(AF$24:AF510)+1</f>
        <v>458</v>
      </c>
      <c r="AG511" s="62" t="s">
        <v>151</v>
      </c>
      <c r="AH511" s="62" t="str">
        <f t="shared" si="91"/>
        <v>458.</v>
      </c>
      <c r="AJ511" s="62"/>
      <c r="AM511" s="103"/>
    </row>
    <row r="512" spans="1:39" ht="22.5" customHeight="1" x14ac:dyDescent="0.25">
      <c r="A512" s="84" t="str">
        <f t="shared" si="95"/>
        <v/>
      </c>
      <c r="B512" s="84"/>
      <c r="C512" s="154" t="s">
        <v>204</v>
      </c>
      <c r="D512" s="6">
        <f>SUM(D513:D532)</f>
        <v>25106.159999999996</v>
      </c>
      <c r="E512" s="6">
        <f>SUM(E513:E532)</f>
        <v>22626.26</v>
      </c>
      <c r="F512" s="6">
        <f>SUM(F513:F532)</f>
        <v>21753.059999999998</v>
      </c>
      <c r="G512" s="108">
        <f>SUM(G513:G532)</f>
        <v>934</v>
      </c>
      <c r="H512" s="6">
        <f>SUM(H513:H532)</f>
        <v>33596284.982000001</v>
      </c>
      <c r="I512" s="6"/>
      <c r="J512" s="6"/>
      <c r="K512" s="6"/>
      <c r="L512" s="6">
        <f>SUM(L513:L532)</f>
        <v>33596284.982000001</v>
      </c>
      <c r="M512" s="6">
        <f>SUM(M513:M532)</f>
        <v>1301845.6000000001</v>
      </c>
      <c r="N512" s="6"/>
      <c r="O512" s="6"/>
      <c r="P512" s="6">
        <f>SUM(P513:P532)</f>
        <v>9548.44</v>
      </c>
      <c r="Q512" s="6">
        <f>SUM(Q513:Q532)</f>
        <v>31267482.682</v>
      </c>
      <c r="R512" s="6">
        <f>SUM(R513:R532)</f>
        <v>1204.5</v>
      </c>
      <c r="S512" s="6">
        <f>SUM(S513:S532)</f>
        <v>1026956.7000000001</v>
      </c>
      <c r="T512" s="6"/>
      <c r="U512" s="6"/>
      <c r="V512" s="6"/>
      <c r="W512" s="6"/>
      <c r="X512" s="6"/>
      <c r="Y512" s="6"/>
      <c r="Z512" s="6"/>
      <c r="AA512" s="208"/>
      <c r="AB512" s="20"/>
      <c r="AC512" s="196"/>
      <c r="AD512" s="196"/>
      <c r="AE512" s="196"/>
      <c r="AH512" s="62" t="str">
        <f t="shared" si="91"/>
        <v/>
      </c>
      <c r="AI512" s="62"/>
      <c r="AJ512" s="62"/>
      <c r="AM512" s="103"/>
    </row>
    <row r="513" spans="1:39" ht="22.5" customHeight="1" x14ac:dyDescent="0.25">
      <c r="A513" s="84" t="str">
        <f t="shared" si="95"/>
        <v>459.</v>
      </c>
      <c r="B513" s="84">
        <v>1528</v>
      </c>
      <c r="C513" s="159" t="s">
        <v>510</v>
      </c>
      <c r="D513" s="11">
        <v>784.8</v>
      </c>
      <c r="E513" s="9">
        <v>715.6</v>
      </c>
      <c r="F513" s="11">
        <v>715.6</v>
      </c>
      <c r="G513" s="30">
        <v>32</v>
      </c>
      <c r="H513" s="16">
        <f t="shared" ref="H513:H522" si="100">M513+O513+Q513+S513+U513+W513+Z513+AA513</f>
        <v>728728.8</v>
      </c>
      <c r="I513" s="16"/>
      <c r="J513" s="16"/>
      <c r="K513" s="16"/>
      <c r="L513" s="9">
        <f t="shared" ref="L513:L522" si="101">H513</f>
        <v>728728.8</v>
      </c>
      <c r="M513" s="16">
        <v>728728.8</v>
      </c>
      <c r="N513" s="30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213"/>
      <c r="AB513" s="20" t="s">
        <v>211</v>
      </c>
      <c r="AC513" s="193"/>
      <c r="AD513" s="193"/>
      <c r="AE513" s="193"/>
      <c r="AF513" s="62">
        <f>MAX(AF$24:AF512)+1</f>
        <v>459</v>
      </c>
      <c r="AG513" s="62" t="s">
        <v>151</v>
      </c>
      <c r="AH513" s="62" t="str">
        <f t="shared" si="91"/>
        <v>459.</v>
      </c>
      <c r="AJ513" s="62"/>
      <c r="AM513" s="103"/>
    </row>
    <row r="514" spans="1:39" ht="22.5" customHeight="1" x14ac:dyDescent="0.25">
      <c r="A514" s="84" t="str">
        <f t="shared" si="95"/>
        <v>460.</v>
      </c>
      <c r="B514" s="84">
        <v>1576</v>
      </c>
      <c r="C514" s="159" t="s">
        <v>511</v>
      </c>
      <c r="D514" s="11">
        <v>4917.3</v>
      </c>
      <c r="E514" s="9">
        <v>4256.3</v>
      </c>
      <c r="F514" s="11">
        <v>4256.3</v>
      </c>
      <c r="G514" s="30">
        <v>173</v>
      </c>
      <c r="H514" s="16">
        <f t="shared" si="100"/>
        <v>1026956.7000000001</v>
      </c>
      <c r="I514" s="16"/>
      <c r="J514" s="16"/>
      <c r="K514" s="16"/>
      <c r="L514" s="9">
        <f t="shared" si="101"/>
        <v>1026956.7000000001</v>
      </c>
      <c r="M514" s="16"/>
      <c r="N514" s="30"/>
      <c r="O514" s="16"/>
      <c r="P514" s="16"/>
      <c r="Q514" s="16"/>
      <c r="R514" s="16">
        <v>1204.5</v>
      </c>
      <c r="S514" s="16">
        <f>R514*852.6</f>
        <v>1026956.7000000001</v>
      </c>
      <c r="T514" s="16"/>
      <c r="U514" s="16"/>
      <c r="V514" s="16"/>
      <c r="W514" s="16"/>
      <c r="X514" s="16"/>
      <c r="Y514" s="16"/>
      <c r="Z514" s="16"/>
      <c r="AA514" s="213"/>
      <c r="AB514" s="20" t="s">
        <v>211</v>
      </c>
      <c r="AC514" s="193"/>
      <c r="AD514" s="193"/>
      <c r="AE514" s="193"/>
      <c r="AF514" s="62">
        <f>MAX(AF$24:AF513)+1</f>
        <v>460</v>
      </c>
      <c r="AG514" s="62" t="s">
        <v>151</v>
      </c>
      <c r="AH514" s="62" t="str">
        <f t="shared" si="91"/>
        <v>460.</v>
      </c>
      <c r="AJ514" s="62"/>
      <c r="AM514" s="103"/>
    </row>
    <row r="515" spans="1:39" ht="22.5" customHeight="1" x14ac:dyDescent="0.25">
      <c r="A515" s="84" t="str">
        <f t="shared" si="95"/>
        <v>461.</v>
      </c>
      <c r="B515" s="84">
        <v>1674</v>
      </c>
      <c r="C515" s="168" t="s">
        <v>497</v>
      </c>
      <c r="D515" s="11">
        <v>995.4</v>
      </c>
      <c r="E515" s="9">
        <v>839.4</v>
      </c>
      <c r="F515" s="11">
        <v>839.4</v>
      </c>
      <c r="G515" s="30">
        <v>49</v>
      </c>
      <c r="H515" s="16">
        <f t="shared" si="100"/>
        <v>2802705.5999999996</v>
      </c>
      <c r="I515" s="16"/>
      <c r="J515" s="16"/>
      <c r="K515" s="16"/>
      <c r="L515" s="9">
        <f t="shared" si="101"/>
        <v>2802705.5999999996</v>
      </c>
      <c r="M515" s="11"/>
      <c r="N515" s="27"/>
      <c r="O515" s="11"/>
      <c r="P515" s="11">
        <v>763.68</v>
      </c>
      <c r="Q515" s="11">
        <f>P515*3670</f>
        <v>2802705.5999999996</v>
      </c>
      <c r="R515" s="11"/>
      <c r="S515" s="11"/>
      <c r="T515" s="11"/>
      <c r="U515" s="11"/>
      <c r="V515" s="11"/>
      <c r="W515" s="11"/>
      <c r="X515" s="11"/>
      <c r="Y515" s="11"/>
      <c r="Z515" s="11"/>
      <c r="AA515" s="68"/>
      <c r="AB515" s="20" t="s">
        <v>211</v>
      </c>
      <c r="AC515" s="190"/>
      <c r="AD515" s="190"/>
      <c r="AE515" s="190"/>
      <c r="AF515" s="62">
        <f>MAX(AF$24:AF514)+1</f>
        <v>461</v>
      </c>
      <c r="AG515" s="62" t="s">
        <v>151</v>
      </c>
      <c r="AH515" s="62" t="str">
        <f t="shared" si="91"/>
        <v>461.</v>
      </c>
      <c r="AJ515" s="62"/>
      <c r="AM515" s="103"/>
    </row>
    <row r="516" spans="1:39" ht="22.5" customHeight="1" x14ac:dyDescent="0.25">
      <c r="A516" s="84" t="str">
        <f t="shared" si="95"/>
        <v>462.</v>
      </c>
      <c r="B516" s="84">
        <v>1616</v>
      </c>
      <c r="C516" s="157" t="s">
        <v>507</v>
      </c>
      <c r="D516" s="11">
        <v>849.6</v>
      </c>
      <c r="E516" s="9">
        <v>786.2</v>
      </c>
      <c r="F516" s="11">
        <v>786.2</v>
      </c>
      <c r="G516" s="30">
        <v>28</v>
      </c>
      <c r="H516" s="16">
        <f t="shared" si="100"/>
        <v>1868030</v>
      </c>
      <c r="I516" s="16"/>
      <c r="J516" s="16"/>
      <c r="K516" s="16"/>
      <c r="L516" s="9">
        <f t="shared" si="101"/>
        <v>1868030</v>
      </c>
      <c r="M516" s="16"/>
      <c r="N516" s="30"/>
      <c r="O516" s="16"/>
      <c r="P516" s="16">
        <v>509</v>
      </c>
      <c r="Q516" s="16">
        <f>P516*3670</f>
        <v>1868030</v>
      </c>
      <c r="R516" s="16"/>
      <c r="S516" s="16"/>
      <c r="T516" s="16"/>
      <c r="U516" s="16"/>
      <c r="V516" s="16"/>
      <c r="W516" s="16"/>
      <c r="X516" s="16"/>
      <c r="Y516" s="16"/>
      <c r="Z516" s="16"/>
      <c r="AA516" s="213"/>
      <c r="AB516" s="20" t="s">
        <v>211</v>
      </c>
      <c r="AC516" s="189"/>
      <c r="AD516" s="189"/>
      <c r="AE516" s="189"/>
      <c r="AF516" s="62">
        <f>MAX(AF$24:AF515)+1</f>
        <v>462</v>
      </c>
      <c r="AG516" s="62" t="s">
        <v>151</v>
      </c>
      <c r="AH516" s="62" t="str">
        <f t="shared" si="91"/>
        <v>462.</v>
      </c>
      <c r="AJ516" s="62"/>
      <c r="AM516" s="103"/>
    </row>
    <row r="517" spans="1:39" ht="22.5" customHeight="1" x14ac:dyDescent="0.25">
      <c r="A517" s="84" t="str">
        <f t="shared" si="95"/>
        <v>463.</v>
      </c>
      <c r="B517" s="84">
        <v>1633</v>
      </c>
      <c r="C517" s="159" t="s">
        <v>516</v>
      </c>
      <c r="D517" s="15">
        <v>513.5</v>
      </c>
      <c r="E517" s="9">
        <v>453.3</v>
      </c>
      <c r="F517" s="15">
        <v>453.3</v>
      </c>
      <c r="G517" s="29">
        <v>18</v>
      </c>
      <c r="H517" s="16">
        <f t="shared" si="100"/>
        <v>1735910</v>
      </c>
      <c r="I517" s="16"/>
      <c r="J517" s="16"/>
      <c r="K517" s="16"/>
      <c r="L517" s="9">
        <f t="shared" si="101"/>
        <v>1735910</v>
      </c>
      <c r="M517" s="16"/>
      <c r="N517" s="30"/>
      <c r="O517" s="16"/>
      <c r="P517" s="16">
        <v>473</v>
      </c>
      <c r="Q517" s="16">
        <f>P517*3670</f>
        <v>1735910</v>
      </c>
      <c r="R517" s="16"/>
      <c r="S517" s="16"/>
      <c r="T517" s="16"/>
      <c r="U517" s="16"/>
      <c r="V517" s="16"/>
      <c r="W517" s="16"/>
      <c r="X517" s="16"/>
      <c r="Y517" s="16"/>
      <c r="Z517" s="16"/>
      <c r="AA517" s="213"/>
      <c r="AB517" s="20" t="s">
        <v>211</v>
      </c>
      <c r="AC517" s="193"/>
      <c r="AD517" s="193"/>
      <c r="AE517" s="193"/>
      <c r="AF517" s="62">
        <f>MAX(AF$24:AF516)+1</f>
        <v>463</v>
      </c>
      <c r="AG517" s="62" t="s">
        <v>151</v>
      </c>
      <c r="AH517" s="62" t="str">
        <f t="shared" si="91"/>
        <v>463.</v>
      </c>
      <c r="AJ517" s="62"/>
      <c r="AM517" s="103"/>
    </row>
    <row r="518" spans="1:39" ht="22.5" customHeight="1" x14ac:dyDescent="0.25">
      <c r="A518" s="84" t="str">
        <f t="shared" si="95"/>
        <v>464.</v>
      </c>
      <c r="B518" s="84">
        <v>1634</v>
      </c>
      <c r="C518" s="159" t="s">
        <v>517</v>
      </c>
      <c r="D518" s="15">
        <v>526.70000000000005</v>
      </c>
      <c r="E518" s="9">
        <v>466.5</v>
      </c>
      <c r="F518" s="15">
        <v>466.5</v>
      </c>
      <c r="G518" s="29">
        <v>14</v>
      </c>
      <c r="H518" s="16">
        <f t="shared" si="100"/>
        <v>1731506</v>
      </c>
      <c r="I518" s="16"/>
      <c r="J518" s="16"/>
      <c r="K518" s="16"/>
      <c r="L518" s="9">
        <f t="shared" si="101"/>
        <v>1731506</v>
      </c>
      <c r="M518" s="16"/>
      <c r="N518" s="30"/>
      <c r="O518" s="16"/>
      <c r="P518" s="16">
        <v>471.8</v>
      </c>
      <c r="Q518" s="16">
        <f>P518*3670</f>
        <v>1731506</v>
      </c>
      <c r="R518" s="16"/>
      <c r="S518" s="16"/>
      <c r="T518" s="16"/>
      <c r="U518" s="16"/>
      <c r="V518" s="16"/>
      <c r="W518" s="16"/>
      <c r="X518" s="16"/>
      <c r="Y518" s="16"/>
      <c r="Z518" s="16"/>
      <c r="AA518" s="213"/>
      <c r="AB518" s="20" t="s">
        <v>211</v>
      </c>
      <c r="AC518" s="193"/>
      <c r="AD518" s="193"/>
      <c r="AE518" s="193"/>
      <c r="AF518" s="62">
        <f>MAX(AF$24:AF517)+1</f>
        <v>464</v>
      </c>
      <c r="AG518" s="62" t="s">
        <v>151</v>
      </c>
      <c r="AH518" s="62" t="str">
        <f t="shared" si="91"/>
        <v>464.</v>
      </c>
      <c r="AJ518" s="62"/>
      <c r="AM518" s="103"/>
    </row>
    <row r="519" spans="1:39" ht="22.5" customHeight="1" x14ac:dyDescent="0.25">
      <c r="A519" s="84" t="str">
        <f t="shared" si="95"/>
        <v>465.</v>
      </c>
      <c r="B519" s="84">
        <v>1635</v>
      </c>
      <c r="C519" s="159" t="s">
        <v>518</v>
      </c>
      <c r="D519" s="15">
        <v>541.79999999999995</v>
      </c>
      <c r="E519" s="9">
        <v>473.3</v>
      </c>
      <c r="F519" s="15">
        <v>473.3</v>
      </c>
      <c r="G519" s="29">
        <v>26</v>
      </c>
      <c r="H519" s="16">
        <f t="shared" si="100"/>
        <v>1923447</v>
      </c>
      <c r="I519" s="16"/>
      <c r="J519" s="16"/>
      <c r="K519" s="16"/>
      <c r="L519" s="9">
        <f t="shared" si="101"/>
        <v>1923447</v>
      </c>
      <c r="M519" s="16"/>
      <c r="N519" s="30"/>
      <c r="O519" s="16"/>
      <c r="P519" s="16">
        <v>524.1</v>
      </c>
      <c r="Q519" s="16">
        <f>P519*3670</f>
        <v>1923447</v>
      </c>
      <c r="R519" s="16"/>
      <c r="S519" s="16"/>
      <c r="T519" s="16"/>
      <c r="U519" s="16"/>
      <c r="V519" s="16"/>
      <c r="W519" s="16"/>
      <c r="X519" s="16"/>
      <c r="Y519" s="16"/>
      <c r="Z519" s="16"/>
      <c r="AA519" s="213"/>
      <c r="AB519" s="20" t="s">
        <v>211</v>
      </c>
      <c r="AC519" s="193"/>
      <c r="AD519" s="193"/>
      <c r="AE519" s="193"/>
      <c r="AF519" s="62">
        <f>MAX(AF$24:AF518)+1</f>
        <v>465</v>
      </c>
      <c r="AG519" s="62" t="s">
        <v>151</v>
      </c>
      <c r="AH519" s="62" t="str">
        <f t="shared" si="91"/>
        <v>465.</v>
      </c>
      <c r="AJ519" s="62"/>
      <c r="AM519" s="103"/>
    </row>
    <row r="520" spans="1:39" ht="22.5" customHeight="1" x14ac:dyDescent="0.25">
      <c r="A520" s="84" t="str">
        <f t="shared" si="95"/>
        <v>466.</v>
      </c>
      <c r="B520" s="84">
        <v>1584</v>
      </c>
      <c r="C520" s="168" t="s">
        <v>88</v>
      </c>
      <c r="D520" s="11">
        <v>2124.5</v>
      </c>
      <c r="E520" s="9">
        <v>1982.5</v>
      </c>
      <c r="F520" s="11">
        <v>1982.5</v>
      </c>
      <c r="G520" s="30">
        <v>76</v>
      </c>
      <c r="H520" s="16">
        <f t="shared" si="100"/>
        <v>523289.8</v>
      </c>
      <c r="I520" s="16"/>
      <c r="J520" s="16"/>
      <c r="K520" s="16"/>
      <c r="L520" s="9">
        <f t="shared" si="101"/>
        <v>523289.8</v>
      </c>
      <c r="M520" s="11">
        <f>327662.8+195627</f>
        <v>523289.8</v>
      </c>
      <c r="N520" s="27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9"/>
      <c r="AA520" s="68"/>
      <c r="AB520" s="20" t="s">
        <v>211</v>
      </c>
      <c r="AC520" s="190"/>
      <c r="AD520" s="190"/>
      <c r="AE520" s="190"/>
      <c r="AF520" s="62">
        <f>MAX(AF$24:AF519)+1</f>
        <v>466</v>
      </c>
      <c r="AG520" s="62" t="s">
        <v>151</v>
      </c>
      <c r="AH520" s="62" t="str">
        <f t="shared" si="91"/>
        <v>466.</v>
      </c>
      <c r="AJ520" s="62"/>
      <c r="AM520" s="103"/>
    </row>
    <row r="521" spans="1:39" ht="22.5" customHeight="1" x14ac:dyDescent="0.25">
      <c r="A521" s="84" t="str">
        <f t="shared" si="95"/>
        <v>467.</v>
      </c>
      <c r="B521" s="84">
        <v>1624</v>
      </c>
      <c r="C521" s="159" t="s">
        <v>514</v>
      </c>
      <c r="D521" s="11">
        <v>496</v>
      </c>
      <c r="E521" s="9">
        <v>441.4</v>
      </c>
      <c r="F521" s="11">
        <v>441.4</v>
      </c>
      <c r="G521" s="30">
        <v>22</v>
      </c>
      <c r="H521" s="16">
        <f t="shared" si="100"/>
        <v>778774</v>
      </c>
      <c r="I521" s="16"/>
      <c r="J521" s="16"/>
      <c r="K521" s="16"/>
      <c r="L521" s="9">
        <f t="shared" si="101"/>
        <v>778774</v>
      </c>
      <c r="M521" s="16"/>
      <c r="N521" s="30"/>
      <c r="O521" s="16"/>
      <c r="P521" s="16">
        <v>212.2</v>
      </c>
      <c r="Q521" s="16">
        <f>P521*3670</f>
        <v>778774</v>
      </c>
      <c r="R521" s="16"/>
      <c r="S521" s="16"/>
      <c r="T521" s="16"/>
      <c r="U521" s="16"/>
      <c r="V521" s="16"/>
      <c r="W521" s="16"/>
      <c r="X521" s="16"/>
      <c r="Y521" s="16"/>
      <c r="Z521" s="16"/>
      <c r="AA521" s="213"/>
      <c r="AB521" s="20" t="s">
        <v>211</v>
      </c>
      <c r="AC521" s="193"/>
      <c r="AD521" s="193"/>
      <c r="AE521" s="193"/>
      <c r="AF521" s="62">
        <f>MAX(AF$24:AF520)+1</f>
        <v>467</v>
      </c>
      <c r="AG521" s="62" t="s">
        <v>151</v>
      </c>
      <c r="AH521" s="62" t="str">
        <f t="shared" si="91"/>
        <v>467.</v>
      </c>
      <c r="AJ521" s="62"/>
      <c r="AM521" s="103"/>
    </row>
    <row r="522" spans="1:39" ht="22.5" customHeight="1" x14ac:dyDescent="0.25">
      <c r="A522" s="84" t="str">
        <f t="shared" si="95"/>
        <v>468.</v>
      </c>
      <c r="B522" s="84">
        <v>1526</v>
      </c>
      <c r="C522" s="157" t="s">
        <v>499</v>
      </c>
      <c r="D522" s="11">
        <v>594.20000000000005</v>
      </c>
      <c r="E522" s="9">
        <v>569.79999999999995</v>
      </c>
      <c r="F522" s="11">
        <v>569.79999999999995</v>
      </c>
      <c r="G522" s="30">
        <v>26</v>
      </c>
      <c r="H522" s="16">
        <f t="shared" si="100"/>
        <v>1658840</v>
      </c>
      <c r="I522" s="16"/>
      <c r="J522" s="16"/>
      <c r="K522" s="16"/>
      <c r="L522" s="9">
        <f t="shared" si="101"/>
        <v>1658840</v>
      </c>
      <c r="M522" s="16"/>
      <c r="N522" s="30"/>
      <c r="O522" s="16"/>
      <c r="P522" s="16">
        <v>452</v>
      </c>
      <c r="Q522" s="16">
        <f>P522*3670</f>
        <v>1658840</v>
      </c>
      <c r="R522" s="16"/>
      <c r="S522" s="16"/>
      <c r="T522" s="16"/>
      <c r="U522" s="16"/>
      <c r="V522" s="16"/>
      <c r="W522" s="16"/>
      <c r="X522" s="16"/>
      <c r="Y522" s="16"/>
      <c r="Z522" s="16"/>
      <c r="AA522" s="213"/>
      <c r="AB522" s="20" t="s">
        <v>211</v>
      </c>
      <c r="AC522" s="189"/>
      <c r="AD522" s="189"/>
      <c r="AE522" s="189"/>
      <c r="AF522" s="62">
        <f>MAX(AF$24:AF521)+1</f>
        <v>468</v>
      </c>
      <c r="AG522" s="62" t="s">
        <v>151</v>
      </c>
      <c r="AH522" s="62" t="str">
        <f t="shared" si="91"/>
        <v>468.</v>
      </c>
      <c r="AJ522" s="62"/>
      <c r="AM522" s="103"/>
    </row>
    <row r="523" spans="1:39" ht="22.5" customHeight="1" x14ac:dyDescent="0.25">
      <c r="A523" s="84" t="str">
        <f t="shared" si="95"/>
        <v>469.</v>
      </c>
      <c r="B523" s="84">
        <v>1515</v>
      </c>
      <c r="C523" s="159" t="s">
        <v>508</v>
      </c>
      <c r="D523" s="11">
        <v>402</v>
      </c>
      <c r="E523" s="9">
        <v>355.9</v>
      </c>
      <c r="F523" s="11">
        <v>355.9</v>
      </c>
      <c r="G523" s="30">
        <v>17</v>
      </c>
      <c r="H523" s="16">
        <f t="shared" ref="H523:H532" si="102">M523+O523+Q523+S523+U523+W523+Z523+AA523</f>
        <v>1179391.2</v>
      </c>
      <c r="I523" s="16"/>
      <c r="J523" s="16"/>
      <c r="K523" s="16"/>
      <c r="L523" s="9">
        <f t="shared" ref="L523:L532" si="103">H523</f>
        <v>1179391.2</v>
      </c>
      <c r="M523" s="16"/>
      <c r="N523" s="30"/>
      <c r="O523" s="16"/>
      <c r="P523" s="16">
        <v>321.36</v>
      </c>
      <c r="Q523" s="16">
        <f>P523*3670</f>
        <v>1179391.2</v>
      </c>
      <c r="R523" s="16"/>
      <c r="S523" s="16"/>
      <c r="T523" s="16"/>
      <c r="U523" s="16"/>
      <c r="V523" s="16"/>
      <c r="W523" s="16"/>
      <c r="X523" s="16"/>
      <c r="Y523" s="16"/>
      <c r="Z523" s="16"/>
      <c r="AA523" s="213"/>
      <c r="AB523" s="20" t="s">
        <v>211</v>
      </c>
      <c r="AC523" s="193"/>
      <c r="AD523" s="193"/>
      <c r="AE523" s="193"/>
      <c r="AF523" s="62">
        <f>MAX(AF$24:AF522)+1</f>
        <v>469</v>
      </c>
      <c r="AG523" s="62" t="s">
        <v>151</v>
      </c>
      <c r="AH523" s="62" t="str">
        <f t="shared" si="91"/>
        <v>469.</v>
      </c>
      <c r="AJ523" s="62"/>
      <c r="AM523" s="103"/>
    </row>
    <row r="524" spans="1:39" ht="22.5" customHeight="1" x14ac:dyDescent="0.25">
      <c r="A524" s="84" t="str">
        <f t="shared" si="95"/>
        <v>470.</v>
      </c>
      <c r="B524" s="84">
        <v>1583</v>
      </c>
      <c r="C524" s="168" t="s">
        <v>493</v>
      </c>
      <c r="D524" s="11">
        <v>1044.5</v>
      </c>
      <c r="E524" s="9">
        <v>969.5</v>
      </c>
      <c r="F524" s="11">
        <v>969.5</v>
      </c>
      <c r="G524" s="30">
        <v>37</v>
      </c>
      <c r="H524" s="16">
        <f t="shared" si="102"/>
        <v>3020043</v>
      </c>
      <c r="I524" s="16"/>
      <c r="J524" s="16"/>
      <c r="K524" s="16"/>
      <c r="L524" s="9">
        <f t="shared" si="103"/>
        <v>3020043</v>
      </c>
      <c r="M524" s="11"/>
      <c r="N524" s="27"/>
      <c r="O524" s="11"/>
      <c r="P524" s="11">
        <v>822.9</v>
      </c>
      <c r="Q524" s="11">
        <f>P524*3670</f>
        <v>3020043</v>
      </c>
      <c r="R524" s="11"/>
      <c r="S524" s="11"/>
      <c r="T524" s="11"/>
      <c r="U524" s="11"/>
      <c r="V524" s="11"/>
      <c r="W524" s="11"/>
      <c r="X524" s="11"/>
      <c r="Y524" s="11"/>
      <c r="Z524" s="11"/>
      <c r="AA524" s="68"/>
      <c r="AB524" s="20" t="s">
        <v>211</v>
      </c>
      <c r="AC524" s="190"/>
      <c r="AD524" s="190"/>
      <c r="AE524" s="190"/>
      <c r="AF524" s="62">
        <f>MAX(AF$24:AF523)+1</f>
        <v>470</v>
      </c>
      <c r="AG524" s="62" t="s">
        <v>151</v>
      </c>
      <c r="AH524" s="62" t="str">
        <f t="shared" si="91"/>
        <v>470.</v>
      </c>
      <c r="AJ524" s="62"/>
      <c r="AM524" s="103"/>
    </row>
    <row r="525" spans="1:39" ht="22.5" customHeight="1" x14ac:dyDescent="0.25">
      <c r="A525" s="84" t="str">
        <f t="shared" si="95"/>
        <v>471.</v>
      </c>
      <c r="B525" s="84">
        <v>1606</v>
      </c>
      <c r="C525" s="159" t="s">
        <v>512</v>
      </c>
      <c r="D525" s="11">
        <v>7786.06</v>
      </c>
      <c r="E525" s="9">
        <v>7109.06</v>
      </c>
      <c r="F525" s="11">
        <v>6235.86</v>
      </c>
      <c r="G525" s="30">
        <v>281</v>
      </c>
      <c r="H525" s="16">
        <f t="shared" si="102"/>
        <v>3824910.8820000002</v>
      </c>
      <c r="I525" s="16"/>
      <c r="J525" s="16"/>
      <c r="K525" s="16"/>
      <c r="L525" s="9">
        <f t="shared" si="103"/>
        <v>3824910.8820000002</v>
      </c>
      <c r="M525" s="16"/>
      <c r="N525" s="30"/>
      <c r="O525" s="16"/>
      <c r="P525" s="16">
        <v>2070.9</v>
      </c>
      <c r="Q525" s="16">
        <f>P525*1846.98</f>
        <v>3824910.8820000002</v>
      </c>
      <c r="R525" s="16"/>
      <c r="S525" s="16"/>
      <c r="T525" s="16"/>
      <c r="U525" s="16"/>
      <c r="V525" s="16"/>
      <c r="W525" s="16"/>
      <c r="X525" s="16"/>
      <c r="Y525" s="16"/>
      <c r="Z525" s="16"/>
      <c r="AA525" s="213"/>
      <c r="AB525" s="20" t="s">
        <v>211</v>
      </c>
      <c r="AC525" s="193"/>
      <c r="AD525" s="193"/>
      <c r="AE525" s="193"/>
      <c r="AF525" s="62">
        <f>MAX(AF$24:AF524)+1</f>
        <v>471</v>
      </c>
      <c r="AG525" s="62" t="s">
        <v>151</v>
      </c>
      <c r="AH525" s="62" t="str">
        <f t="shared" si="91"/>
        <v>471.</v>
      </c>
      <c r="AJ525" s="62"/>
      <c r="AM525" s="103"/>
    </row>
    <row r="526" spans="1:39" ht="22.5" customHeight="1" x14ac:dyDescent="0.25">
      <c r="A526" s="84" t="str">
        <f t="shared" si="95"/>
        <v>472.</v>
      </c>
      <c r="B526" s="84">
        <v>1656</v>
      </c>
      <c r="C526" s="159" t="s">
        <v>519</v>
      </c>
      <c r="D526" s="15">
        <v>513.5</v>
      </c>
      <c r="E526" s="9">
        <v>472.3</v>
      </c>
      <c r="F526" s="15">
        <v>472.3</v>
      </c>
      <c r="G526" s="29">
        <v>14</v>
      </c>
      <c r="H526" s="16">
        <f t="shared" si="102"/>
        <v>1774812</v>
      </c>
      <c r="I526" s="16"/>
      <c r="J526" s="16"/>
      <c r="K526" s="16"/>
      <c r="L526" s="9">
        <f t="shared" si="103"/>
        <v>1774812</v>
      </c>
      <c r="M526" s="16"/>
      <c r="N526" s="30"/>
      <c r="O526" s="16"/>
      <c r="P526" s="16">
        <v>483.6</v>
      </c>
      <c r="Q526" s="16">
        <f t="shared" ref="Q526:Q530" si="104">P526*3670</f>
        <v>1774812</v>
      </c>
      <c r="R526" s="16"/>
      <c r="S526" s="16"/>
      <c r="T526" s="16"/>
      <c r="U526" s="16"/>
      <c r="V526" s="16"/>
      <c r="W526" s="16"/>
      <c r="X526" s="16"/>
      <c r="Y526" s="16"/>
      <c r="Z526" s="16"/>
      <c r="AA526" s="213"/>
      <c r="AB526" s="20" t="s">
        <v>211</v>
      </c>
      <c r="AC526" s="193"/>
      <c r="AD526" s="193"/>
      <c r="AE526" s="193"/>
      <c r="AF526" s="62">
        <f>MAX(AF$24:AF525)+1</f>
        <v>472</v>
      </c>
      <c r="AG526" s="62" t="s">
        <v>151</v>
      </c>
      <c r="AH526" s="62" t="str">
        <f t="shared" si="91"/>
        <v>472.</v>
      </c>
      <c r="AJ526" s="62"/>
      <c r="AM526" s="103"/>
    </row>
    <row r="527" spans="1:39" ht="22.5" customHeight="1" x14ac:dyDescent="0.25">
      <c r="A527" s="84" t="str">
        <f t="shared" si="95"/>
        <v>473.</v>
      </c>
      <c r="B527" s="84">
        <v>1658</v>
      </c>
      <c r="C527" s="159" t="s">
        <v>520</v>
      </c>
      <c r="D527" s="15">
        <v>511.1</v>
      </c>
      <c r="E527" s="9">
        <v>469.9</v>
      </c>
      <c r="F527" s="15">
        <v>469.9</v>
      </c>
      <c r="G527" s="29">
        <v>28</v>
      </c>
      <c r="H527" s="16">
        <f t="shared" si="102"/>
        <v>1779950</v>
      </c>
      <c r="I527" s="16"/>
      <c r="J527" s="16"/>
      <c r="K527" s="16"/>
      <c r="L527" s="9">
        <f t="shared" si="103"/>
        <v>1779950</v>
      </c>
      <c r="M527" s="16"/>
      <c r="N527" s="30"/>
      <c r="O527" s="16"/>
      <c r="P527" s="16">
        <v>485</v>
      </c>
      <c r="Q527" s="16">
        <f t="shared" si="104"/>
        <v>1779950</v>
      </c>
      <c r="R527" s="16"/>
      <c r="S527" s="16"/>
      <c r="T527" s="16"/>
      <c r="U527" s="16"/>
      <c r="V527" s="16"/>
      <c r="W527" s="16"/>
      <c r="X527" s="16"/>
      <c r="Y527" s="16"/>
      <c r="Z527" s="16"/>
      <c r="AA527" s="213"/>
      <c r="AB527" s="20" t="s">
        <v>211</v>
      </c>
      <c r="AC527" s="193"/>
      <c r="AD527" s="193"/>
      <c r="AE527" s="193"/>
      <c r="AF527" s="62">
        <f>MAX(AF$24:AF526)+1</f>
        <v>473</v>
      </c>
      <c r="AG527" s="62" t="s">
        <v>151</v>
      </c>
      <c r="AH527" s="62" t="str">
        <f t="shared" si="91"/>
        <v>473.</v>
      </c>
      <c r="AJ527" s="62"/>
      <c r="AM527" s="103"/>
    </row>
    <row r="528" spans="1:39" ht="22.5" customHeight="1" x14ac:dyDescent="0.25">
      <c r="A528" s="84" t="str">
        <f t="shared" si="95"/>
        <v>474.</v>
      </c>
      <c r="B528" s="84">
        <v>1659</v>
      </c>
      <c r="C528" s="159" t="s">
        <v>521</v>
      </c>
      <c r="D528" s="15">
        <v>530</v>
      </c>
      <c r="E528" s="9">
        <v>468</v>
      </c>
      <c r="F528" s="15">
        <v>468</v>
      </c>
      <c r="G528" s="29">
        <v>17</v>
      </c>
      <c r="H528" s="16">
        <f t="shared" si="102"/>
        <v>1773344</v>
      </c>
      <c r="I528" s="16"/>
      <c r="J528" s="16"/>
      <c r="K528" s="16"/>
      <c r="L528" s="9">
        <f t="shared" si="103"/>
        <v>1773344</v>
      </c>
      <c r="M528" s="16"/>
      <c r="N528" s="30"/>
      <c r="O528" s="16"/>
      <c r="P528" s="16">
        <v>483.2</v>
      </c>
      <c r="Q528" s="16">
        <f t="shared" si="104"/>
        <v>1773344</v>
      </c>
      <c r="R528" s="16"/>
      <c r="S528" s="16"/>
      <c r="T528" s="16"/>
      <c r="U528" s="16"/>
      <c r="V528" s="16"/>
      <c r="W528" s="16"/>
      <c r="X528" s="16"/>
      <c r="Y528" s="16"/>
      <c r="Z528" s="16"/>
      <c r="AA528" s="213"/>
      <c r="AB528" s="20" t="s">
        <v>211</v>
      </c>
      <c r="AC528" s="193"/>
      <c r="AD528" s="193"/>
      <c r="AE528" s="193"/>
      <c r="AF528" s="62">
        <f>MAX(AF$24:AF527)+1</f>
        <v>474</v>
      </c>
      <c r="AG528" s="62" t="s">
        <v>151</v>
      </c>
      <c r="AH528" s="62" t="str">
        <f t="shared" si="91"/>
        <v>474.</v>
      </c>
      <c r="AJ528" s="62"/>
      <c r="AM528" s="103"/>
    </row>
    <row r="529" spans="1:39" ht="22.5" customHeight="1" x14ac:dyDescent="0.25">
      <c r="A529" s="84" t="str">
        <f t="shared" si="95"/>
        <v>475.</v>
      </c>
      <c r="B529" s="84">
        <v>1676</v>
      </c>
      <c r="C529" s="168" t="s">
        <v>498</v>
      </c>
      <c r="D529" s="11">
        <v>525.5</v>
      </c>
      <c r="E529" s="9">
        <v>474.5</v>
      </c>
      <c r="F529" s="11">
        <v>474.5</v>
      </c>
      <c r="G529" s="30">
        <v>19</v>
      </c>
      <c r="H529" s="16">
        <f t="shared" si="102"/>
        <v>1663978</v>
      </c>
      <c r="I529" s="16"/>
      <c r="J529" s="16"/>
      <c r="K529" s="16"/>
      <c r="L529" s="9">
        <f t="shared" si="103"/>
        <v>1663978</v>
      </c>
      <c r="M529" s="11"/>
      <c r="N529" s="27"/>
      <c r="O529" s="11"/>
      <c r="P529" s="11">
        <v>453.4</v>
      </c>
      <c r="Q529" s="11">
        <f t="shared" si="104"/>
        <v>1663978</v>
      </c>
      <c r="R529" s="11"/>
      <c r="S529" s="11"/>
      <c r="T529" s="11"/>
      <c r="U529" s="11"/>
      <c r="V529" s="11"/>
      <c r="W529" s="11"/>
      <c r="X529" s="11"/>
      <c r="Y529" s="11"/>
      <c r="Z529" s="11"/>
      <c r="AA529" s="68"/>
      <c r="AB529" s="20" t="s">
        <v>211</v>
      </c>
      <c r="AC529" s="190"/>
      <c r="AD529" s="190"/>
      <c r="AE529" s="190"/>
      <c r="AF529" s="62">
        <f>MAX(AF$24:AF528)+1</f>
        <v>475</v>
      </c>
      <c r="AG529" s="62" t="s">
        <v>151</v>
      </c>
      <c r="AH529" s="62" t="str">
        <f t="shared" si="91"/>
        <v>475.</v>
      </c>
      <c r="AJ529" s="62"/>
      <c r="AM529" s="103"/>
    </row>
    <row r="530" spans="1:39" ht="22.5" customHeight="1" x14ac:dyDescent="0.25">
      <c r="A530" s="84" t="str">
        <f t="shared" si="95"/>
        <v>476.</v>
      </c>
      <c r="B530" s="84">
        <v>1615</v>
      </c>
      <c r="C530" s="157" t="s">
        <v>506</v>
      </c>
      <c r="D530" s="11">
        <v>573.1</v>
      </c>
      <c r="E530" s="9">
        <v>527.5</v>
      </c>
      <c r="F530" s="11">
        <v>527.5</v>
      </c>
      <c r="G530" s="30">
        <v>27</v>
      </c>
      <c r="H530" s="16">
        <f t="shared" si="102"/>
        <v>1805640</v>
      </c>
      <c r="I530" s="16"/>
      <c r="J530" s="16"/>
      <c r="K530" s="16"/>
      <c r="L530" s="9">
        <f t="shared" si="103"/>
        <v>1805640</v>
      </c>
      <c r="M530" s="16"/>
      <c r="N530" s="30"/>
      <c r="O530" s="16"/>
      <c r="P530" s="16">
        <v>492</v>
      </c>
      <c r="Q530" s="16">
        <f t="shared" si="104"/>
        <v>1805640</v>
      </c>
      <c r="R530" s="16"/>
      <c r="S530" s="16"/>
      <c r="T530" s="16"/>
      <c r="U530" s="16"/>
      <c r="V530" s="16"/>
      <c r="W530" s="16"/>
      <c r="X530" s="16"/>
      <c r="Y530" s="16"/>
      <c r="Z530" s="16"/>
      <c r="AA530" s="213"/>
      <c r="AB530" s="20" t="s">
        <v>211</v>
      </c>
      <c r="AC530" s="189"/>
      <c r="AD530" s="189"/>
      <c r="AE530" s="189"/>
      <c r="AF530" s="62">
        <f>MAX(AF$24:AF529)+1</f>
        <v>476</v>
      </c>
      <c r="AG530" s="62" t="s">
        <v>151</v>
      </c>
      <c r="AH530" s="62" t="str">
        <f t="shared" si="91"/>
        <v>476.</v>
      </c>
      <c r="AJ530" s="62"/>
      <c r="AM530" s="103"/>
    </row>
    <row r="531" spans="1:39" ht="22.5" customHeight="1" x14ac:dyDescent="0.25">
      <c r="A531" s="84" t="str">
        <f t="shared" si="95"/>
        <v>477.</v>
      </c>
      <c r="B531" s="84">
        <v>1632</v>
      </c>
      <c r="C531" s="157" t="s">
        <v>515</v>
      </c>
      <c r="D531" s="11">
        <v>699.3</v>
      </c>
      <c r="E531" s="9">
        <v>640.29999999999995</v>
      </c>
      <c r="F531" s="11">
        <v>640.29999999999995</v>
      </c>
      <c r="G531" s="30">
        <v>21</v>
      </c>
      <c r="H531" s="16">
        <f t="shared" si="102"/>
        <v>1946200.9999999998</v>
      </c>
      <c r="I531" s="16"/>
      <c r="J531" s="16"/>
      <c r="K531" s="16"/>
      <c r="L531" s="9">
        <f t="shared" si="103"/>
        <v>1946200.9999999998</v>
      </c>
      <c r="M531" s="16"/>
      <c r="N531" s="30"/>
      <c r="O531" s="16"/>
      <c r="P531" s="16">
        <v>530.29999999999995</v>
      </c>
      <c r="Q531" s="16">
        <v>1946200.9999999998</v>
      </c>
      <c r="R531" s="16"/>
      <c r="S531" s="16"/>
      <c r="T531" s="16"/>
      <c r="U531" s="16"/>
      <c r="V531" s="16"/>
      <c r="W531" s="16"/>
      <c r="X531" s="16"/>
      <c r="Y531" s="16"/>
      <c r="Z531" s="16"/>
      <c r="AA531" s="213"/>
      <c r="AB531" s="20" t="s">
        <v>211</v>
      </c>
      <c r="AC531" s="189"/>
      <c r="AD531" s="189"/>
      <c r="AE531" s="189"/>
      <c r="AF531" s="62">
        <f>MAX(AF$24:AF530)+1</f>
        <v>477</v>
      </c>
      <c r="AG531" s="62" t="s">
        <v>151</v>
      </c>
      <c r="AH531" s="62" t="str">
        <f t="shared" si="91"/>
        <v>477.</v>
      </c>
      <c r="AJ531" s="62"/>
      <c r="AM531" s="103"/>
    </row>
    <row r="532" spans="1:39" ht="22.5" customHeight="1" x14ac:dyDescent="0.25">
      <c r="A532" s="84" t="str">
        <f t="shared" si="95"/>
        <v>478.</v>
      </c>
      <c r="B532" s="84">
        <v>1654</v>
      </c>
      <c r="C532" s="159" t="s">
        <v>1753</v>
      </c>
      <c r="D532" s="15">
        <v>177.3</v>
      </c>
      <c r="E532" s="9">
        <v>155</v>
      </c>
      <c r="F532" s="15">
        <v>155</v>
      </c>
      <c r="G532" s="29">
        <v>9</v>
      </c>
      <c r="H532" s="16">
        <f t="shared" si="102"/>
        <v>49827</v>
      </c>
      <c r="I532" s="16"/>
      <c r="J532" s="16"/>
      <c r="K532" s="16"/>
      <c r="L532" s="9">
        <f t="shared" si="103"/>
        <v>49827</v>
      </c>
      <c r="M532" s="16">
        <v>49827</v>
      </c>
      <c r="N532" s="30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213"/>
      <c r="AB532" s="20" t="s">
        <v>211</v>
      </c>
      <c r="AC532" s="193"/>
      <c r="AD532" s="193"/>
      <c r="AE532" s="193"/>
      <c r="AF532" s="62">
        <f>MAX(AF$24:AF531)+1</f>
        <v>478</v>
      </c>
      <c r="AG532" s="62" t="s">
        <v>151</v>
      </c>
      <c r="AH532" s="62" t="str">
        <f t="shared" si="91"/>
        <v>478.</v>
      </c>
      <c r="AM532" s="103"/>
    </row>
    <row r="533" spans="1:39" ht="24" customHeight="1" x14ac:dyDescent="0.25">
      <c r="A533" s="84" t="str">
        <f t="shared" si="95"/>
        <v/>
      </c>
      <c r="B533" s="84"/>
      <c r="C533" s="154" t="s">
        <v>1712</v>
      </c>
      <c r="D533" s="6">
        <f>D534+D536+D538</f>
        <v>3446.1000000000004</v>
      </c>
      <c r="E533" s="9">
        <f>E534+E536+E538</f>
        <v>3160.6000000000004</v>
      </c>
      <c r="F533" s="6">
        <f>F534+F536+F538</f>
        <v>3102.2</v>
      </c>
      <c r="G533" s="25">
        <f>G534+G536+G538</f>
        <v>121</v>
      </c>
      <c r="H533" s="6">
        <f>H534+H536+H538</f>
        <v>6255564.0200000005</v>
      </c>
      <c r="I533" s="6"/>
      <c r="J533" s="6"/>
      <c r="K533" s="6"/>
      <c r="L533" s="6">
        <f>L534+L536+L538</f>
        <v>6255564.0200000005</v>
      </c>
      <c r="M533" s="6">
        <f>M534+M536+M538</f>
        <v>273000</v>
      </c>
      <c r="N533" s="6"/>
      <c r="O533" s="6"/>
      <c r="P533" s="6">
        <f>P534+P536+P538</f>
        <v>1439</v>
      </c>
      <c r="Q533" s="6">
        <f>Q534+Q536+Q538</f>
        <v>5281130</v>
      </c>
      <c r="R533" s="6">
        <f>R534+R536+R538</f>
        <v>822.7</v>
      </c>
      <c r="S533" s="6">
        <f>S534+S536+S538</f>
        <v>701434.02</v>
      </c>
      <c r="T533" s="6"/>
      <c r="U533" s="6"/>
      <c r="V533" s="6"/>
      <c r="W533" s="6"/>
      <c r="X533" s="6"/>
      <c r="Y533" s="6"/>
      <c r="Z533" s="6"/>
      <c r="AA533" s="208"/>
      <c r="AB533" s="20"/>
      <c r="AC533" s="189"/>
      <c r="AD533" s="189"/>
      <c r="AE533" s="189"/>
      <c r="AH533" s="62" t="str">
        <f t="shared" si="91"/>
        <v/>
      </c>
      <c r="AI533" s="62"/>
      <c r="AJ533" s="62"/>
      <c r="AM533" s="103"/>
    </row>
    <row r="534" spans="1:39" ht="22.5" customHeight="1" x14ac:dyDescent="0.25">
      <c r="A534" s="84" t="str">
        <f t="shared" si="95"/>
        <v/>
      </c>
      <c r="B534" s="84"/>
      <c r="C534" s="154" t="s">
        <v>202</v>
      </c>
      <c r="D534" s="6">
        <f>SUM(D535)</f>
        <v>414</v>
      </c>
      <c r="E534" s="6">
        <f>SUM(E535)</f>
        <v>378.6</v>
      </c>
      <c r="F534" s="6">
        <f>SUM(F535)</f>
        <v>378.6</v>
      </c>
      <c r="G534" s="25">
        <f>SUM(G535)</f>
        <v>16</v>
      </c>
      <c r="H534" s="6">
        <f>SUM(H535)</f>
        <v>37807.199999999997</v>
      </c>
      <c r="I534" s="6"/>
      <c r="J534" s="6"/>
      <c r="K534" s="6"/>
      <c r="L534" s="6">
        <f>SUM(L535)</f>
        <v>37807.199999999997</v>
      </c>
      <c r="M534" s="6">
        <f>SUM(M535)</f>
        <v>37807.199999999997</v>
      </c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208"/>
      <c r="AB534" s="20"/>
      <c r="AC534" s="189"/>
      <c r="AD534" s="189"/>
      <c r="AE534" s="189"/>
      <c r="AH534" s="62" t="str">
        <f t="shared" si="91"/>
        <v/>
      </c>
      <c r="AI534" s="62"/>
      <c r="AJ534" s="62"/>
      <c r="AM534" s="103"/>
    </row>
    <row r="535" spans="1:39" ht="22.5" customHeight="1" x14ac:dyDescent="0.25">
      <c r="A535" s="84" t="str">
        <f t="shared" si="95"/>
        <v>479.</v>
      </c>
      <c r="B535" s="84">
        <v>1757</v>
      </c>
      <c r="C535" s="155" t="s">
        <v>522</v>
      </c>
      <c r="D535" s="9">
        <v>414</v>
      </c>
      <c r="E535" s="9">
        <v>378.6</v>
      </c>
      <c r="F535" s="9">
        <v>378.6</v>
      </c>
      <c r="G535" s="26">
        <v>16</v>
      </c>
      <c r="H535" s="9">
        <f>M535+O535+Q535+S535+U535+W535+Z535+AA535</f>
        <v>37807.199999999997</v>
      </c>
      <c r="I535" s="9"/>
      <c r="J535" s="9"/>
      <c r="K535" s="9"/>
      <c r="L535" s="9">
        <f>H535</f>
        <v>37807.199999999997</v>
      </c>
      <c r="M535" s="9">
        <v>37807.199999999997</v>
      </c>
      <c r="N535" s="26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66"/>
      <c r="AB535" s="20" t="s">
        <v>211</v>
      </c>
      <c r="AC535" s="189"/>
      <c r="AD535" s="189"/>
      <c r="AE535" s="189"/>
      <c r="AF535" s="62">
        <f>MAX(AF$24:AF534)+1</f>
        <v>479</v>
      </c>
      <c r="AG535" s="62" t="s">
        <v>151</v>
      </c>
      <c r="AH535" s="62" t="str">
        <f t="shared" si="91"/>
        <v>479.</v>
      </c>
      <c r="AJ535" s="62"/>
      <c r="AM535" s="103"/>
    </row>
    <row r="536" spans="1:39" ht="22.5" customHeight="1" x14ac:dyDescent="0.25">
      <c r="A536" s="84" t="str">
        <f t="shared" si="95"/>
        <v/>
      </c>
      <c r="B536" s="84"/>
      <c r="C536" s="154" t="s">
        <v>203</v>
      </c>
      <c r="D536" s="6">
        <f>SUM(D537)</f>
        <v>880.8</v>
      </c>
      <c r="E536" s="6">
        <f>SUM(E537)</f>
        <v>818.6</v>
      </c>
      <c r="F536" s="6">
        <f>SUM(F537)</f>
        <v>818.6</v>
      </c>
      <c r="G536" s="108">
        <f>SUM(G537)</f>
        <v>31</v>
      </c>
      <c r="H536" s="6">
        <f>SUM(H537)</f>
        <v>2543310</v>
      </c>
      <c r="I536" s="6"/>
      <c r="J536" s="6"/>
      <c r="K536" s="6"/>
      <c r="L536" s="6">
        <f>SUM(L537)</f>
        <v>2543310</v>
      </c>
      <c r="M536" s="6"/>
      <c r="N536" s="6"/>
      <c r="O536" s="6"/>
      <c r="P536" s="6">
        <f>SUM(P537)</f>
        <v>693</v>
      </c>
      <c r="Q536" s="6">
        <f>SUM(Q537)</f>
        <v>2543310</v>
      </c>
      <c r="R536" s="6"/>
      <c r="S536" s="6"/>
      <c r="T536" s="6"/>
      <c r="U536" s="6"/>
      <c r="V536" s="6"/>
      <c r="W536" s="6"/>
      <c r="X536" s="6"/>
      <c r="Y536" s="6"/>
      <c r="Z536" s="6"/>
      <c r="AA536" s="208"/>
      <c r="AB536" s="20"/>
      <c r="AC536" s="189"/>
      <c r="AD536" s="189"/>
      <c r="AE536" s="189"/>
      <c r="AH536" s="62" t="str">
        <f t="shared" si="91"/>
        <v/>
      </c>
      <c r="AI536" s="62"/>
      <c r="AJ536" s="62"/>
      <c r="AM536" s="103"/>
    </row>
    <row r="537" spans="1:39" ht="22.5" customHeight="1" x14ac:dyDescent="0.25">
      <c r="A537" s="84" t="str">
        <f t="shared" si="95"/>
        <v>480.</v>
      </c>
      <c r="B537" s="84">
        <v>1732</v>
      </c>
      <c r="C537" s="155" t="s">
        <v>523</v>
      </c>
      <c r="D537" s="9">
        <v>880.8</v>
      </c>
      <c r="E537" s="9">
        <v>818.6</v>
      </c>
      <c r="F537" s="9">
        <v>818.6</v>
      </c>
      <c r="G537" s="26">
        <v>31</v>
      </c>
      <c r="H537" s="9">
        <f>M537+O537+Q537+S537+U537+W537+Z537+AA537</f>
        <v>2543310</v>
      </c>
      <c r="I537" s="9"/>
      <c r="J537" s="9"/>
      <c r="K537" s="9"/>
      <c r="L537" s="9">
        <f>H537</f>
        <v>2543310</v>
      </c>
      <c r="M537" s="9"/>
      <c r="N537" s="26"/>
      <c r="O537" s="9"/>
      <c r="P537" s="9">
        <v>693</v>
      </c>
      <c r="Q537" s="9">
        <f>P537*3670</f>
        <v>2543310</v>
      </c>
      <c r="R537" s="9"/>
      <c r="S537" s="9"/>
      <c r="T537" s="9"/>
      <c r="U537" s="9"/>
      <c r="V537" s="9"/>
      <c r="W537" s="9"/>
      <c r="X537" s="9"/>
      <c r="Y537" s="9"/>
      <c r="Z537" s="9"/>
      <c r="AA537" s="66"/>
      <c r="AB537" s="20" t="s">
        <v>211</v>
      </c>
      <c r="AC537" s="189"/>
      <c r="AD537" s="189"/>
      <c r="AE537" s="189"/>
      <c r="AF537" s="62">
        <f>MAX(AF$24:AF536)+1</f>
        <v>480</v>
      </c>
      <c r="AG537" s="62" t="s">
        <v>151</v>
      </c>
      <c r="AH537" s="62" t="str">
        <f t="shared" ref="AH537:AH600" si="105">CONCATENATE(AF537,AG537)</f>
        <v>480.</v>
      </c>
      <c r="AJ537" s="62"/>
      <c r="AM537" s="103"/>
    </row>
    <row r="538" spans="1:39" ht="22.5" customHeight="1" x14ac:dyDescent="0.25">
      <c r="A538" s="84" t="str">
        <f t="shared" si="95"/>
        <v/>
      </c>
      <c r="B538" s="84"/>
      <c r="C538" s="154" t="s">
        <v>204</v>
      </c>
      <c r="D538" s="6">
        <f>SUM(D539:D542)</f>
        <v>2151.3000000000002</v>
      </c>
      <c r="E538" s="6">
        <f>SUM(E539:E542)</f>
        <v>1963.4</v>
      </c>
      <c r="F538" s="6">
        <f>SUM(F539:F542)</f>
        <v>1905</v>
      </c>
      <c r="G538" s="25">
        <f>SUM(G539:G542)</f>
        <v>74</v>
      </c>
      <c r="H538" s="6">
        <f>SUM(H539:H542)</f>
        <v>3674446.8200000003</v>
      </c>
      <c r="I538" s="6"/>
      <c r="J538" s="6"/>
      <c r="K538" s="6"/>
      <c r="L538" s="6">
        <f>SUM(L539:L542)</f>
        <v>3674446.8200000003</v>
      </c>
      <c r="M538" s="6">
        <f>SUM(M539:M542)</f>
        <v>235192.8</v>
      </c>
      <c r="N538" s="6"/>
      <c r="O538" s="6"/>
      <c r="P538" s="6">
        <f>SUM(P539:P542)</f>
        <v>746</v>
      </c>
      <c r="Q538" s="6">
        <f>SUM(Q539:Q542)</f>
        <v>2737820</v>
      </c>
      <c r="R538" s="6">
        <f>SUM(R539:R542)</f>
        <v>822.7</v>
      </c>
      <c r="S538" s="6">
        <f>SUM(S539:S542)</f>
        <v>701434.02</v>
      </c>
      <c r="T538" s="6"/>
      <c r="U538" s="6"/>
      <c r="V538" s="6"/>
      <c r="W538" s="6"/>
      <c r="X538" s="6"/>
      <c r="Y538" s="6"/>
      <c r="Z538" s="6"/>
      <c r="AA538" s="208"/>
      <c r="AB538" s="20"/>
      <c r="AC538" s="190"/>
      <c r="AD538" s="190"/>
      <c r="AE538" s="190"/>
      <c r="AH538" s="62" t="str">
        <f t="shared" si="105"/>
        <v/>
      </c>
      <c r="AI538" s="62"/>
      <c r="AJ538" s="62"/>
      <c r="AM538" s="103"/>
    </row>
    <row r="539" spans="1:39" ht="22.5" customHeight="1" x14ac:dyDescent="0.25">
      <c r="A539" s="84" t="str">
        <f t="shared" si="95"/>
        <v>481.</v>
      </c>
      <c r="B539" s="84">
        <v>1758</v>
      </c>
      <c r="C539" s="155" t="s">
        <v>524</v>
      </c>
      <c r="D539" s="9">
        <v>325.2</v>
      </c>
      <c r="E539" s="9">
        <v>289.2</v>
      </c>
      <c r="F539" s="9">
        <v>289.2</v>
      </c>
      <c r="G539" s="26">
        <v>6</v>
      </c>
      <c r="H539" s="9">
        <f t="shared" ref="H539:H542" si="106">M539+O539+Q539+S539+U539+W539+Z539+AA539</f>
        <v>82972.800000000003</v>
      </c>
      <c r="I539" s="9"/>
      <c r="J539" s="9"/>
      <c r="K539" s="9"/>
      <c r="L539" s="9">
        <f t="shared" ref="L539:L542" si="107">H539</f>
        <v>82972.800000000003</v>
      </c>
      <c r="M539" s="9">
        <v>82972.800000000003</v>
      </c>
      <c r="N539" s="26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66"/>
      <c r="AB539" s="20" t="s">
        <v>211</v>
      </c>
      <c r="AC539" s="189"/>
      <c r="AD539" s="189"/>
      <c r="AE539" s="189"/>
      <c r="AF539" s="62">
        <f>MAX(AF$24:AF538)+1</f>
        <v>481</v>
      </c>
      <c r="AG539" s="62" t="s">
        <v>151</v>
      </c>
      <c r="AH539" s="62" t="str">
        <f t="shared" si="105"/>
        <v>481.</v>
      </c>
      <c r="AJ539" s="62"/>
      <c r="AM539" s="103"/>
    </row>
    <row r="540" spans="1:39" ht="22.5" customHeight="1" x14ac:dyDescent="0.25">
      <c r="A540" s="84" t="str">
        <f t="shared" si="95"/>
        <v>482.</v>
      </c>
      <c r="B540" s="84">
        <v>1741</v>
      </c>
      <c r="C540" s="155" t="s">
        <v>525</v>
      </c>
      <c r="D540" s="9">
        <v>899.2</v>
      </c>
      <c r="E540" s="9">
        <v>822.7</v>
      </c>
      <c r="F540" s="9">
        <v>822.7</v>
      </c>
      <c r="G540" s="26">
        <v>33</v>
      </c>
      <c r="H540" s="9">
        <f t="shared" si="106"/>
        <v>701434.02</v>
      </c>
      <c r="I540" s="9"/>
      <c r="J540" s="9"/>
      <c r="K540" s="9"/>
      <c r="L540" s="9">
        <f t="shared" si="107"/>
        <v>701434.02</v>
      </c>
      <c r="M540" s="9"/>
      <c r="N540" s="26"/>
      <c r="O540" s="9"/>
      <c r="P540" s="9"/>
      <c r="Q540" s="9"/>
      <c r="R540" s="9">
        <v>822.7</v>
      </c>
      <c r="S540" s="9">
        <f>R540*852.6</f>
        <v>701434.02</v>
      </c>
      <c r="T540" s="9"/>
      <c r="U540" s="9"/>
      <c r="V540" s="9"/>
      <c r="W540" s="9"/>
      <c r="X540" s="9"/>
      <c r="Y540" s="9"/>
      <c r="Z540" s="9"/>
      <c r="AA540" s="66"/>
      <c r="AB540" s="20" t="s">
        <v>211</v>
      </c>
      <c r="AC540" s="189"/>
      <c r="AD540" s="189"/>
      <c r="AE540" s="189"/>
      <c r="AF540" s="62">
        <f>MAX(AF$24:AF539)+1</f>
        <v>482</v>
      </c>
      <c r="AG540" s="62" t="s">
        <v>151</v>
      </c>
      <c r="AH540" s="62" t="str">
        <f t="shared" si="105"/>
        <v>482.</v>
      </c>
      <c r="AJ540" s="62"/>
      <c r="AM540" s="103"/>
    </row>
    <row r="541" spans="1:39" ht="22.5" customHeight="1" x14ac:dyDescent="0.25">
      <c r="A541" s="84" t="str">
        <f t="shared" si="95"/>
        <v>483.</v>
      </c>
      <c r="B541" s="84">
        <v>1748</v>
      </c>
      <c r="C541" s="155" t="s">
        <v>145</v>
      </c>
      <c r="D541" s="9">
        <v>384.9</v>
      </c>
      <c r="E541" s="9">
        <v>352.3</v>
      </c>
      <c r="F541" s="9">
        <v>352.3</v>
      </c>
      <c r="G541" s="26">
        <v>15</v>
      </c>
      <c r="H541" s="9">
        <f t="shared" si="106"/>
        <v>74060</v>
      </c>
      <c r="I541" s="9"/>
      <c r="J541" s="9"/>
      <c r="K541" s="9"/>
      <c r="L541" s="9">
        <f t="shared" si="107"/>
        <v>74060</v>
      </c>
      <c r="M541" s="9">
        <v>74060</v>
      </c>
      <c r="N541" s="26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66"/>
      <c r="AB541" s="20" t="s">
        <v>211</v>
      </c>
      <c r="AC541" s="189"/>
      <c r="AD541" s="189"/>
      <c r="AE541" s="189"/>
      <c r="AF541" s="62">
        <f>MAX(AF$24:AF540)+1</f>
        <v>483</v>
      </c>
      <c r="AG541" s="62" t="s">
        <v>151</v>
      </c>
      <c r="AH541" s="62" t="str">
        <f t="shared" si="105"/>
        <v>483.</v>
      </c>
      <c r="AJ541" s="62"/>
      <c r="AM541" s="103"/>
    </row>
    <row r="542" spans="1:39" ht="22.5" customHeight="1" x14ac:dyDescent="0.25">
      <c r="A542" s="84" t="str">
        <f t="shared" si="95"/>
        <v>484.</v>
      </c>
      <c r="B542" s="84">
        <v>1729</v>
      </c>
      <c r="C542" s="155" t="s">
        <v>1764</v>
      </c>
      <c r="D542" s="9">
        <v>542</v>
      </c>
      <c r="E542" s="9">
        <v>499.2</v>
      </c>
      <c r="F542" s="9">
        <v>440.8</v>
      </c>
      <c r="G542" s="26">
        <v>20</v>
      </c>
      <c r="H542" s="9">
        <f t="shared" si="106"/>
        <v>2815980</v>
      </c>
      <c r="I542" s="9"/>
      <c r="J542" s="9"/>
      <c r="K542" s="9"/>
      <c r="L542" s="9">
        <f t="shared" si="107"/>
        <v>2815980</v>
      </c>
      <c r="M542" s="9">
        <v>78160</v>
      </c>
      <c r="N542" s="26"/>
      <c r="O542" s="9"/>
      <c r="P542" s="9">
        <v>746</v>
      </c>
      <c r="Q542" s="9">
        <f>P542*3670</f>
        <v>2737820</v>
      </c>
      <c r="R542" s="9"/>
      <c r="S542" s="9"/>
      <c r="T542" s="9"/>
      <c r="U542" s="9"/>
      <c r="V542" s="9"/>
      <c r="W542" s="9"/>
      <c r="X542" s="9"/>
      <c r="Y542" s="9"/>
      <c r="Z542" s="9"/>
      <c r="AA542" s="66"/>
      <c r="AB542" s="20" t="s">
        <v>211</v>
      </c>
      <c r="AC542" s="190"/>
      <c r="AD542" s="190"/>
      <c r="AE542" s="190"/>
      <c r="AF542" s="62">
        <f>MAX(AF$24:AF541)+1</f>
        <v>484</v>
      </c>
      <c r="AG542" s="62" t="s">
        <v>151</v>
      </c>
      <c r="AH542" s="62" t="str">
        <f t="shared" si="105"/>
        <v>484.</v>
      </c>
      <c r="AM542" s="103"/>
    </row>
    <row r="543" spans="1:39" ht="22.5" customHeight="1" x14ac:dyDescent="0.25">
      <c r="A543" s="84" t="str">
        <f t="shared" si="95"/>
        <v/>
      </c>
      <c r="B543" s="84"/>
      <c r="C543" s="154" t="s">
        <v>89</v>
      </c>
      <c r="D543" s="6">
        <f>D544+D546+D549</f>
        <v>6898.6</v>
      </c>
      <c r="E543" s="6">
        <f>E544+E546+E549</f>
        <v>5918</v>
      </c>
      <c r="F543" s="6">
        <f>F544+F546+F549</f>
        <v>5416.6</v>
      </c>
      <c r="G543" s="25">
        <f>G544+G546+G549</f>
        <v>274</v>
      </c>
      <c r="H543" s="6">
        <f>H544+H546+H549</f>
        <v>4738865.7962000007</v>
      </c>
      <c r="I543" s="6"/>
      <c r="J543" s="6"/>
      <c r="K543" s="6"/>
      <c r="L543" s="6">
        <f>L544+L546+L549</f>
        <v>4738865.7962000007</v>
      </c>
      <c r="M543" s="6">
        <f>M544+M546+M549</f>
        <v>2504079.0699999998</v>
      </c>
      <c r="N543" s="6"/>
      <c r="O543" s="6"/>
      <c r="P543" s="6">
        <f>P544+P546+P549</f>
        <v>576.1</v>
      </c>
      <c r="Q543" s="6">
        <f>Q544+Q546+Q549</f>
        <v>2114287</v>
      </c>
      <c r="R543" s="6"/>
      <c r="S543" s="6"/>
      <c r="T543" s="6"/>
      <c r="U543" s="6"/>
      <c r="V543" s="6">
        <f>V544+V546+V549</f>
        <v>51.91</v>
      </c>
      <c r="W543" s="6">
        <f>W544+W546+W549</f>
        <v>63372.766199999991</v>
      </c>
      <c r="X543" s="6"/>
      <c r="Y543" s="6"/>
      <c r="Z543" s="6"/>
      <c r="AA543" s="208">
        <f>AA544+AA546+AA549</f>
        <v>57126.96</v>
      </c>
      <c r="AB543" s="20"/>
      <c r="AC543" s="189"/>
      <c r="AD543" s="189"/>
      <c r="AE543" s="189"/>
      <c r="AH543" s="62" t="str">
        <f t="shared" si="105"/>
        <v/>
      </c>
      <c r="AI543" s="62"/>
      <c r="AJ543" s="62"/>
      <c r="AM543" s="103"/>
    </row>
    <row r="544" spans="1:39" ht="22.5" customHeight="1" x14ac:dyDescent="0.25">
      <c r="A544" s="84" t="str">
        <f t="shared" si="95"/>
        <v/>
      </c>
      <c r="B544" s="84"/>
      <c r="C544" s="154" t="s">
        <v>202</v>
      </c>
      <c r="D544" s="6">
        <f>SUM(D545:D545)</f>
        <v>790.8</v>
      </c>
      <c r="E544" s="6">
        <f>SUM(E545:E545)</f>
        <v>747.1</v>
      </c>
      <c r="F544" s="6">
        <f>SUM(F545:F545)</f>
        <v>747.1</v>
      </c>
      <c r="G544" s="108">
        <f>SUM(G545:G545)</f>
        <v>39</v>
      </c>
      <c r="H544" s="6">
        <f>SUM(H545:H545)</f>
        <v>338238.96</v>
      </c>
      <c r="I544" s="6"/>
      <c r="J544" s="6"/>
      <c r="K544" s="6"/>
      <c r="L544" s="6">
        <f>SUM(L545:L545)</f>
        <v>338238.96</v>
      </c>
      <c r="M544" s="6">
        <f>SUM(M545:M545)</f>
        <v>281112</v>
      </c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208">
        <f>SUM(AA545:AA545)</f>
        <v>57126.96</v>
      </c>
      <c r="AB544" s="20"/>
      <c r="AC544" s="189"/>
      <c r="AD544" s="189"/>
      <c r="AE544" s="189"/>
      <c r="AH544" s="62" t="str">
        <f t="shared" si="105"/>
        <v/>
      </c>
      <c r="AI544" s="62"/>
      <c r="AJ544" s="62"/>
      <c r="AM544" s="103"/>
    </row>
    <row r="545" spans="1:39" ht="22.5" customHeight="1" x14ac:dyDescent="0.25">
      <c r="A545" s="84" t="str">
        <f t="shared" si="95"/>
        <v>485.</v>
      </c>
      <c r="B545" s="84">
        <v>1779</v>
      </c>
      <c r="C545" s="155" t="s">
        <v>526</v>
      </c>
      <c r="D545" s="9">
        <v>790.8</v>
      </c>
      <c r="E545" s="9">
        <v>747.1</v>
      </c>
      <c r="F545" s="9">
        <v>747.1</v>
      </c>
      <c r="G545" s="26">
        <v>39</v>
      </c>
      <c r="H545" s="9">
        <f>M545+O545+Q545+S545+U545+W545+Z545+AA545</f>
        <v>338238.96</v>
      </c>
      <c r="I545" s="9"/>
      <c r="J545" s="9"/>
      <c r="K545" s="9"/>
      <c r="L545" s="9">
        <f>H545</f>
        <v>338238.96</v>
      </c>
      <c r="M545" s="9">
        <v>281112</v>
      </c>
      <c r="N545" s="26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66">
        <v>57126.96</v>
      </c>
      <c r="AB545" s="20" t="s">
        <v>211</v>
      </c>
      <c r="AC545" s="189"/>
      <c r="AD545" s="189"/>
      <c r="AE545" s="189"/>
      <c r="AF545" s="62">
        <f>MAX(AF$24:AF544)+1</f>
        <v>485</v>
      </c>
      <c r="AG545" s="62" t="s">
        <v>151</v>
      </c>
      <c r="AH545" s="62" t="str">
        <f t="shared" si="105"/>
        <v>485.</v>
      </c>
      <c r="AJ545" s="78"/>
      <c r="AM545" s="103"/>
    </row>
    <row r="546" spans="1:39" ht="22.5" customHeight="1" x14ac:dyDescent="0.25">
      <c r="A546" s="84" t="str">
        <f t="shared" si="95"/>
        <v/>
      </c>
      <c r="B546" s="84"/>
      <c r="C546" s="154" t="s">
        <v>203</v>
      </c>
      <c r="D546" s="6">
        <f>SUM(D547:D548)</f>
        <v>1170.8000000000002</v>
      </c>
      <c r="E546" s="6">
        <f>SUM(E547:E548)</f>
        <v>1165.4000000000001</v>
      </c>
      <c r="F546" s="6">
        <f>SUM(F547:F548)</f>
        <v>1063.0999999999999</v>
      </c>
      <c r="G546" s="25">
        <f>SUM(G547:G548)</f>
        <v>39</v>
      </c>
      <c r="H546" s="6">
        <f>SUM(H547:H548)</f>
        <v>144009.01619999998</v>
      </c>
      <c r="I546" s="6"/>
      <c r="J546" s="6"/>
      <c r="K546" s="6"/>
      <c r="L546" s="6">
        <f>SUM(L547:L548)</f>
        <v>144009.01619999998</v>
      </c>
      <c r="M546" s="6">
        <f>SUM(M547:M548)</f>
        <v>80636.25</v>
      </c>
      <c r="N546" s="6"/>
      <c r="O546" s="6"/>
      <c r="P546" s="6"/>
      <c r="Q546" s="6"/>
      <c r="R546" s="6"/>
      <c r="S546" s="6"/>
      <c r="T546" s="6"/>
      <c r="U546" s="6"/>
      <c r="V546" s="6">
        <f>SUM(V547:V548)</f>
        <v>51.91</v>
      </c>
      <c r="W546" s="6">
        <f>SUM(W547:W548)</f>
        <v>63372.766199999991</v>
      </c>
      <c r="X546" s="6"/>
      <c r="Y546" s="6"/>
      <c r="Z546" s="6"/>
      <c r="AA546" s="208"/>
      <c r="AB546" s="20"/>
      <c r="AC546" s="189"/>
      <c r="AD546" s="189"/>
      <c r="AE546" s="189"/>
      <c r="AH546" s="62" t="str">
        <f t="shared" si="105"/>
        <v/>
      </c>
      <c r="AI546" s="62"/>
      <c r="AJ546" s="62"/>
      <c r="AM546" s="103"/>
    </row>
    <row r="547" spans="1:39" ht="22.5" customHeight="1" x14ac:dyDescent="0.25">
      <c r="A547" s="84" t="str">
        <f t="shared" si="95"/>
        <v>486.</v>
      </c>
      <c r="B547" s="84">
        <v>1816</v>
      </c>
      <c r="C547" s="155" t="s">
        <v>527</v>
      </c>
      <c r="D547" s="9">
        <v>768.2</v>
      </c>
      <c r="E547" s="9">
        <v>762.8</v>
      </c>
      <c r="F547" s="9">
        <v>660.5</v>
      </c>
      <c r="G547" s="26">
        <v>27</v>
      </c>
      <c r="H547" s="9">
        <f>M547+O547+Q547+S547+U547+W547+Z547+AA547</f>
        <v>80636.25</v>
      </c>
      <c r="I547" s="9"/>
      <c r="J547" s="9"/>
      <c r="K547" s="9"/>
      <c r="L547" s="9">
        <f>H547</f>
        <v>80636.25</v>
      </c>
      <c r="M547" s="9">
        <v>80636.25</v>
      </c>
      <c r="N547" s="26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66"/>
      <c r="AB547" s="20" t="s">
        <v>211</v>
      </c>
      <c r="AC547" s="193"/>
      <c r="AD547" s="193"/>
      <c r="AE547" s="193"/>
      <c r="AF547" s="62">
        <f>MAX(AF$24:AF546)+1</f>
        <v>486</v>
      </c>
      <c r="AG547" s="62" t="s">
        <v>151</v>
      </c>
      <c r="AH547" s="62" t="str">
        <f t="shared" si="105"/>
        <v>486.</v>
      </c>
      <c r="AJ547" s="78"/>
      <c r="AM547" s="103"/>
    </row>
    <row r="548" spans="1:39" ht="22.5" customHeight="1" x14ac:dyDescent="0.25">
      <c r="A548" s="84" t="str">
        <f t="shared" si="95"/>
        <v>487.</v>
      </c>
      <c r="B548" s="84">
        <v>5615</v>
      </c>
      <c r="C548" s="155" t="s">
        <v>530</v>
      </c>
      <c r="D548" s="9">
        <v>402.6</v>
      </c>
      <c r="E548" s="9">
        <v>402.6</v>
      </c>
      <c r="F548" s="9">
        <v>402.6</v>
      </c>
      <c r="G548" s="26">
        <v>12</v>
      </c>
      <c r="H548" s="9">
        <f>M548+O548+Q548+S548+U548+W548+Z548+AA548</f>
        <v>63372.766199999991</v>
      </c>
      <c r="I548" s="9"/>
      <c r="J548" s="9"/>
      <c r="K548" s="9"/>
      <c r="L548" s="9">
        <f>H548</f>
        <v>63372.766199999991</v>
      </c>
      <c r="M548" s="9"/>
      <c r="N548" s="26"/>
      <c r="O548" s="9"/>
      <c r="P548" s="9"/>
      <c r="Q548" s="9"/>
      <c r="R548" s="9"/>
      <c r="S548" s="9"/>
      <c r="T548" s="9"/>
      <c r="U548" s="9"/>
      <c r="V548" s="9">
        <v>51.91</v>
      </c>
      <c r="W548" s="9">
        <f>V548*1220.82</f>
        <v>63372.766199999991</v>
      </c>
      <c r="X548" s="9"/>
      <c r="Y548" s="9"/>
      <c r="Z548" s="9"/>
      <c r="AA548" s="66"/>
      <c r="AB548" s="20" t="s">
        <v>211</v>
      </c>
      <c r="AC548" s="189"/>
      <c r="AD548" s="189"/>
      <c r="AE548" s="189"/>
      <c r="AF548" s="62">
        <f>MAX(AF$24:AF547)+1</f>
        <v>487</v>
      </c>
      <c r="AG548" s="62" t="s">
        <v>151</v>
      </c>
      <c r="AH548" s="62" t="str">
        <f t="shared" si="105"/>
        <v>487.</v>
      </c>
      <c r="AM548" s="103"/>
    </row>
    <row r="549" spans="1:39" ht="22.5" customHeight="1" x14ac:dyDescent="0.25">
      <c r="A549" s="84" t="str">
        <f t="shared" si="95"/>
        <v/>
      </c>
      <c r="B549" s="84"/>
      <c r="C549" s="154" t="s">
        <v>204</v>
      </c>
      <c r="D549" s="6">
        <f>SUM(D550:D555)</f>
        <v>4937</v>
      </c>
      <c r="E549" s="6">
        <f>SUM(E550:E555)</f>
        <v>4005.5</v>
      </c>
      <c r="F549" s="6">
        <f>SUM(F550:F555)</f>
        <v>3606.4</v>
      </c>
      <c r="G549" s="108">
        <f>SUM(G550:G555)</f>
        <v>196</v>
      </c>
      <c r="H549" s="6">
        <f>SUM(H550:H555)</f>
        <v>4256617.82</v>
      </c>
      <c r="I549" s="6"/>
      <c r="J549" s="6"/>
      <c r="K549" s="6"/>
      <c r="L549" s="6">
        <f>SUM(L550:L555)</f>
        <v>4256617.82</v>
      </c>
      <c r="M549" s="6">
        <f>SUM(M550:M555)</f>
        <v>2142330.8199999998</v>
      </c>
      <c r="N549" s="6"/>
      <c r="O549" s="6"/>
      <c r="P549" s="6">
        <f>SUM(P550:P555)</f>
        <v>576.1</v>
      </c>
      <c r="Q549" s="6">
        <f>SUM(Q550:Q555)</f>
        <v>2114287</v>
      </c>
      <c r="R549" s="6"/>
      <c r="S549" s="6"/>
      <c r="T549" s="6"/>
      <c r="U549" s="6"/>
      <c r="V549" s="6"/>
      <c r="W549" s="6"/>
      <c r="X549" s="6"/>
      <c r="Y549" s="6"/>
      <c r="Z549" s="6"/>
      <c r="AA549" s="208"/>
      <c r="AB549" s="20"/>
      <c r="AC549" s="189"/>
      <c r="AD549" s="189"/>
      <c r="AE549" s="189"/>
      <c r="AH549" s="62" t="str">
        <f t="shared" si="105"/>
        <v/>
      </c>
      <c r="AI549" s="62"/>
      <c r="AJ549" s="62"/>
      <c r="AM549" s="103"/>
    </row>
    <row r="550" spans="1:39" ht="22.5" customHeight="1" x14ac:dyDescent="0.25">
      <c r="A550" s="84" t="str">
        <f t="shared" ref="A550:A613" si="108">AH550</f>
        <v>488.</v>
      </c>
      <c r="B550" s="84">
        <v>1779</v>
      </c>
      <c r="C550" s="155" t="s">
        <v>526</v>
      </c>
      <c r="D550" s="9">
        <v>790.8</v>
      </c>
      <c r="E550" s="9">
        <v>747.1</v>
      </c>
      <c r="F550" s="9">
        <v>747.1</v>
      </c>
      <c r="G550" s="26">
        <v>39</v>
      </c>
      <c r="H550" s="9">
        <f t="shared" ref="H550:H555" si="109">M550+O550+Q550+S550+U550+W550+Z550+AA550</f>
        <v>309765.12</v>
      </c>
      <c r="I550" s="9"/>
      <c r="J550" s="9"/>
      <c r="K550" s="9"/>
      <c r="L550" s="9">
        <f t="shared" ref="L550:L555" si="110">H550</f>
        <v>309765.12</v>
      </c>
      <c r="M550" s="9">
        <v>309765.12</v>
      </c>
      <c r="N550" s="26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66"/>
      <c r="AB550" s="20" t="s">
        <v>211</v>
      </c>
      <c r="AC550" s="189"/>
      <c r="AD550" s="189"/>
      <c r="AE550" s="189"/>
      <c r="AF550" s="62">
        <f>MAX(AF$24:AF549)+1</f>
        <v>488</v>
      </c>
      <c r="AG550" s="62" t="s">
        <v>151</v>
      </c>
      <c r="AH550" s="62" t="str">
        <f t="shared" si="105"/>
        <v>488.</v>
      </c>
      <c r="AM550" s="103"/>
    </row>
    <row r="551" spans="1:39" ht="22.5" customHeight="1" x14ac:dyDescent="0.25">
      <c r="A551" s="84" t="str">
        <f t="shared" si="108"/>
        <v>489.</v>
      </c>
      <c r="B551" s="84">
        <v>1851</v>
      </c>
      <c r="C551" s="155" t="s">
        <v>528</v>
      </c>
      <c r="D551" s="9">
        <v>339.6</v>
      </c>
      <c r="E551" s="9">
        <v>303</v>
      </c>
      <c r="F551" s="9">
        <v>303</v>
      </c>
      <c r="G551" s="26">
        <v>16</v>
      </c>
      <c r="H551" s="9">
        <f t="shared" si="109"/>
        <v>1026132.0000000001</v>
      </c>
      <c r="I551" s="9"/>
      <c r="J551" s="9"/>
      <c r="K551" s="9"/>
      <c r="L551" s="9">
        <f t="shared" si="110"/>
        <v>1026132.0000000001</v>
      </c>
      <c r="M551" s="9"/>
      <c r="N551" s="26"/>
      <c r="O551" s="9"/>
      <c r="P551" s="9">
        <v>279.60000000000002</v>
      </c>
      <c r="Q551" s="9">
        <f>P551*3670</f>
        <v>1026132.0000000001</v>
      </c>
      <c r="R551" s="9"/>
      <c r="S551" s="9"/>
      <c r="T551" s="9"/>
      <c r="U551" s="9"/>
      <c r="V551" s="9"/>
      <c r="W551" s="9"/>
      <c r="X551" s="9"/>
      <c r="Y551" s="9"/>
      <c r="Z551" s="9"/>
      <c r="AA551" s="66"/>
      <c r="AB551" s="20" t="s">
        <v>211</v>
      </c>
      <c r="AC551" s="189"/>
      <c r="AD551" s="189"/>
      <c r="AE551" s="189"/>
      <c r="AF551" s="62">
        <f>MAX(AF$24:AF550)+1</f>
        <v>489</v>
      </c>
      <c r="AG551" s="62" t="s">
        <v>151</v>
      </c>
      <c r="AH551" s="62" t="str">
        <f t="shared" si="105"/>
        <v>489.</v>
      </c>
      <c r="AJ551" s="78"/>
      <c r="AM551" s="103"/>
    </row>
    <row r="552" spans="1:39" ht="22.5" customHeight="1" x14ac:dyDescent="0.25">
      <c r="A552" s="84" t="str">
        <f t="shared" si="108"/>
        <v>490.</v>
      </c>
      <c r="B552" s="84">
        <v>1845</v>
      </c>
      <c r="C552" s="155" t="s">
        <v>529</v>
      </c>
      <c r="D552" s="9">
        <v>1545</v>
      </c>
      <c r="E552" s="9">
        <v>1505.4</v>
      </c>
      <c r="F552" s="9">
        <v>1145.4000000000001</v>
      </c>
      <c r="G552" s="26">
        <v>41</v>
      </c>
      <c r="H552" s="9">
        <f t="shared" si="109"/>
        <v>399076</v>
      </c>
      <c r="I552" s="9"/>
      <c r="J552" s="9"/>
      <c r="K552" s="9"/>
      <c r="L552" s="9">
        <f t="shared" si="110"/>
        <v>399076</v>
      </c>
      <c r="M552" s="9">
        <v>399076</v>
      </c>
      <c r="N552" s="26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66"/>
      <c r="AB552" s="20" t="s">
        <v>211</v>
      </c>
      <c r="AC552" s="189"/>
      <c r="AD552" s="189"/>
      <c r="AE552" s="189"/>
      <c r="AF552" s="62">
        <f>MAX(AF$24:AF551)+1</f>
        <v>490</v>
      </c>
      <c r="AG552" s="62" t="s">
        <v>151</v>
      </c>
      <c r="AH552" s="62" t="str">
        <f t="shared" si="105"/>
        <v>490.</v>
      </c>
      <c r="AM552" s="103"/>
    </row>
    <row r="553" spans="1:39" ht="22.5" customHeight="1" x14ac:dyDescent="0.25">
      <c r="A553" s="84" t="str">
        <f t="shared" si="108"/>
        <v>491.</v>
      </c>
      <c r="B553" s="84">
        <v>1777</v>
      </c>
      <c r="C553" s="168" t="s">
        <v>531</v>
      </c>
      <c r="D553" s="9">
        <v>346.7</v>
      </c>
      <c r="E553" s="9">
        <v>321</v>
      </c>
      <c r="F553" s="9">
        <v>321</v>
      </c>
      <c r="G553" s="26">
        <v>17</v>
      </c>
      <c r="H553" s="9">
        <f t="shared" si="109"/>
        <v>1088155</v>
      </c>
      <c r="I553" s="9"/>
      <c r="J553" s="9"/>
      <c r="K553" s="9"/>
      <c r="L553" s="9">
        <f t="shared" si="110"/>
        <v>1088155</v>
      </c>
      <c r="M553" s="9"/>
      <c r="N553" s="26"/>
      <c r="O553" s="9"/>
      <c r="P553" s="9">
        <v>296.5</v>
      </c>
      <c r="Q553" s="9">
        <f>P553*3670</f>
        <v>1088155</v>
      </c>
      <c r="R553" s="9"/>
      <c r="S553" s="9"/>
      <c r="T553" s="9"/>
      <c r="U553" s="9"/>
      <c r="V553" s="9"/>
      <c r="W553" s="9"/>
      <c r="X553" s="9"/>
      <c r="Y553" s="9"/>
      <c r="Z553" s="9"/>
      <c r="AA553" s="66"/>
      <c r="AB553" s="20" t="s">
        <v>211</v>
      </c>
      <c r="AC553" s="189"/>
      <c r="AD553" s="189"/>
      <c r="AE553" s="189"/>
      <c r="AF553" s="62">
        <f>MAX(AF$24:AF552)+1</f>
        <v>491</v>
      </c>
      <c r="AG553" s="62" t="s">
        <v>151</v>
      </c>
      <c r="AH553" s="62" t="str">
        <f t="shared" si="105"/>
        <v>491.</v>
      </c>
      <c r="AJ553" s="62"/>
      <c r="AM553" s="103"/>
    </row>
    <row r="554" spans="1:39" ht="22.5" customHeight="1" x14ac:dyDescent="0.25">
      <c r="A554" s="84" t="str">
        <f t="shared" si="108"/>
        <v>492.</v>
      </c>
      <c r="B554" s="84">
        <v>1831</v>
      </c>
      <c r="C554" s="155" t="s">
        <v>532</v>
      </c>
      <c r="D554" s="9">
        <v>553.20000000000005</v>
      </c>
      <c r="E554" s="9">
        <v>430.3</v>
      </c>
      <c r="F554" s="9">
        <v>430.3</v>
      </c>
      <c r="G554" s="26">
        <v>11</v>
      </c>
      <c r="H554" s="9">
        <f t="shared" si="109"/>
        <v>32254.5</v>
      </c>
      <c r="I554" s="9"/>
      <c r="J554" s="9"/>
      <c r="K554" s="9"/>
      <c r="L554" s="9">
        <f t="shared" si="110"/>
        <v>32254.5</v>
      </c>
      <c r="M554" s="9">
        <v>32254.5</v>
      </c>
      <c r="N554" s="26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66"/>
      <c r="AB554" s="20" t="s">
        <v>211</v>
      </c>
      <c r="AC554" s="189"/>
      <c r="AD554" s="189"/>
      <c r="AE554" s="189"/>
      <c r="AF554" s="62">
        <f>MAX(AF$24:AF553)+1</f>
        <v>492</v>
      </c>
      <c r="AG554" s="62" t="s">
        <v>151</v>
      </c>
      <c r="AH554" s="62" t="str">
        <f t="shared" si="105"/>
        <v>492.</v>
      </c>
      <c r="AM554" s="103"/>
    </row>
    <row r="555" spans="1:39" ht="22.5" customHeight="1" x14ac:dyDescent="0.25">
      <c r="A555" s="84" t="str">
        <f t="shared" si="108"/>
        <v>493.</v>
      </c>
      <c r="B555" s="84">
        <v>5687</v>
      </c>
      <c r="C555" s="155" t="s">
        <v>1524</v>
      </c>
      <c r="D555" s="9">
        <v>1361.7</v>
      </c>
      <c r="E555" s="9">
        <v>698.7</v>
      </c>
      <c r="F555" s="9">
        <v>659.6</v>
      </c>
      <c r="G555" s="26">
        <v>72</v>
      </c>
      <c r="H555" s="9">
        <f t="shared" si="109"/>
        <v>1401235.2</v>
      </c>
      <c r="I555" s="9"/>
      <c r="J555" s="9"/>
      <c r="K555" s="9"/>
      <c r="L555" s="9">
        <f t="shared" si="110"/>
        <v>1401235.2</v>
      </c>
      <c r="M555" s="9">
        <v>1401235.2</v>
      </c>
      <c r="N555" s="26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66"/>
      <c r="AB555" s="20" t="s">
        <v>211</v>
      </c>
      <c r="AC555" s="189"/>
      <c r="AD555" s="189"/>
      <c r="AE555" s="189"/>
      <c r="AF555" s="62">
        <f>MAX(AF$24:AF554)+1</f>
        <v>493</v>
      </c>
      <c r="AG555" s="62" t="s">
        <v>151</v>
      </c>
      <c r="AH555" s="62" t="str">
        <f t="shared" si="105"/>
        <v>493.</v>
      </c>
      <c r="AJ555" s="62"/>
      <c r="AM555" s="103"/>
    </row>
    <row r="556" spans="1:39" ht="22.5" customHeight="1" x14ac:dyDescent="0.25">
      <c r="A556" s="84" t="str">
        <f t="shared" si="108"/>
        <v/>
      </c>
      <c r="B556" s="84"/>
      <c r="C556" s="154" t="s">
        <v>90</v>
      </c>
      <c r="D556" s="6">
        <f>D557+D582+D631</f>
        <v>339426</v>
      </c>
      <c r="E556" s="9">
        <f>E557+E582+E631</f>
        <v>274414.02</v>
      </c>
      <c r="F556" s="6">
        <f>F557+F582+F631</f>
        <v>269484.82</v>
      </c>
      <c r="G556" s="25">
        <f>G557+G582+G631</f>
        <v>15885</v>
      </c>
      <c r="H556" s="6">
        <f>H557+H582+H631</f>
        <v>168103076.93260002</v>
      </c>
      <c r="I556" s="6"/>
      <c r="J556" s="6"/>
      <c r="K556" s="6"/>
      <c r="L556" s="6">
        <f>L557+L582+L631</f>
        <v>168103076.93260002</v>
      </c>
      <c r="M556" s="6">
        <f>M557+M582+M631</f>
        <v>61577548.509999998</v>
      </c>
      <c r="N556" s="6"/>
      <c r="O556" s="6"/>
      <c r="P556" s="6">
        <f t="shared" ref="P556:AA556" si="111">P557+P582+P631</f>
        <v>42659.789999999994</v>
      </c>
      <c r="Q556" s="6">
        <f t="shared" si="111"/>
        <v>78104326.791999996</v>
      </c>
      <c r="R556" s="6">
        <f t="shared" si="111"/>
        <v>410</v>
      </c>
      <c r="S556" s="6">
        <f t="shared" si="111"/>
        <v>349566</v>
      </c>
      <c r="T556" s="6">
        <f t="shared" si="111"/>
        <v>24831.48</v>
      </c>
      <c r="U556" s="6">
        <f t="shared" si="111"/>
        <v>24885436.726799998</v>
      </c>
      <c r="V556" s="6">
        <f t="shared" si="111"/>
        <v>952.29</v>
      </c>
      <c r="W556" s="6">
        <f t="shared" si="111"/>
        <v>1965833.4838</v>
      </c>
      <c r="X556" s="6"/>
      <c r="Y556" s="6"/>
      <c r="Z556" s="6">
        <f t="shared" si="111"/>
        <v>439264</v>
      </c>
      <c r="AA556" s="208">
        <f t="shared" si="111"/>
        <v>781101.42000000016</v>
      </c>
      <c r="AB556" s="20"/>
      <c r="AC556" s="189"/>
      <c r="AD556" s="189"/>
      <c r="AE556" s="189"/>
      <c r="AH556" s="62" t="str">
        <f t="shared" si="105"/>
        <v/>
      </c>
      <c r="AI556" s="62"/>
      <c r="AJ556" s="62"/>
      <c r="AM556" s="103"/>
    </row>
    <row r="557" spans="1:39" ht="22.5" customHeight="1" x14ac:dyDescent="0.25">
      <c r="A557" s="84" t="str">
        <f t="shared" si="108"/>
        <v/>
      </c>
      <c r="B557" s="84"/>
      <c r="C557" s="154" t="s">
        <v>202</v>
      </c>
      <c r="D557" s="6">
        <f>SUM(D558:D581)</f>
        <v>68620.5</v>
      </c>
      <c r="E557" s="6">
        <f>SUM(E558:E581)</f>
        <v>59602.759999999995</v>
      </c>
      <c r="F557" s="6">
        <f>SUM(F558:F581)</f>
        <v>59453.36</v>
      </c>
      <c r="G557" s="25">
        <f>SUM(G558:G581)</f>
        <v>3702</v>
      </c>
      <c r="H557" s="6">
        <f>SUM(H558:H581)</f>
        <v>28254500.590000004</v>
      </c>
      <c r="I557" s="6"/>
      <c r="J557" s="6"/>
      <c r="K557" s="6"/>
      <c r="L557" s="6">
        <f>SUM(L558:L581)</f>
        <v>28254500.590000004</v>
      </c>
      <c r="M557" s="6">
        <f>SUM(M558:M581)</f>
        <v>4345998.05</v>
      </c>
      <c r="N557" s="6"/>
      <c r="O557" s="6"/>
      <c r="P557" s="6">
        <f>SUM(P558:P581)</f>
        <v>11811.699999999999</v>
      </c>
      <c r="Q557" s="6">
        <f>SUM(Q558:Q581)</f>
        <v>21276832.539999999</v>
      </c>
      <c r="R557" s="6"/>
      <c r="S557" s="6"/>
      <c r="T557" s="6">
        <f t="shared" ref="T557:Z557" si="112">SUM(T558:T581)</f>
        <v>1300</v>
      </c>
      <c r="U557" s="6">
        <f t="shared" si="112"/>
        <v>1625570</v>
      </c>
      <c r="V557" s="6">
        <f t="shared" si="112"/>
        <v>296</v>
      </c>
      <c r="W557" s="6">
        <f t="shared" si="112"/>
        <v>566836</v>
      </c>
      <c r="X557" s="6"/>
      <c r="Y557" s="6"/>
      <c r="Z557" s="6">
        <f t="shared" si="112"/>
        <v>439264</v>
      </c>
      <c r="AA557" s="208"/>
      <c r="AB557" s="20"/>
      <c r="AC557" s="189"/>
      <c r="AD557" s="189"/>
      <c r="AE557" s="189"/>
      <c r="AH557" s="62" t="str">
        <f t="shared" si="105"/>
        <v/>
      </c>
      <c r="AI557" s="62"/>
      <c r="AJ557" s="62"/>
      <c r="AM557" s="103"/>
    </row>
    <row r="558" spans="1:39" ht="22.5" customHeight="1" x14ac:dyDescent="0.25">
      <c r="A558" s="84" t="str">
        <f t="shared" si="108"/>
        <v>494.</v>
      </c>
      <c r="B558" s="84">
        <v>2246</v>
      </c>
      <c r="C558" s="161" t="s">
        <v>576</v>
      </c>
      <c r="D558" s="9">
        <v>521.4</v>
      </c>
      <c r="E558" s="9">
        <v>477.9</v>
      </c>
      <c r="F558" s="9">
        <v>477.9</v>
      </c>
      <c r="G558" s="26">
        <v>17</v>
      </c>
      <c r="H558" s="9">
        <f t="shared" ref="H558:H581" si="113">M558+O558+Q558+S558+U558+W558+Z558+AA558</f>
        <v>133630.67000000001</v>
      </c>
      <c r="I558" s="9"/>
      <c r="J558" s="9"/>
      <c r="K558" s="9"/>
      <c r="L558" s="9">
        <f t="shared" ref="L558:L581" si="114">H558</f>
        <v>133630.67000000001</v>
      </c>
      <c r="M558" s="9">
        <v>133630.67000000001</v>
      </c>
      <c r="N558" s="26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66"/>
      <c r="AB558" s="20" t="s">
        <v>211</v>
      </c>
      <c r="AC558" s="189"/>
      <c r="AD558" s="189"/>
      <c r="AE558" s="189"/>
      <c r="AF558" s="62">
        <f>MAX(AF$24:AF557)+1</f>
        <v>494</v>
      </c>
      <c r="AG558" s="62" t="s">
        <v>151</v>
      </c>
      <c r="AH558" s="62" t="str">
        <f t="shared" si="105"/>
        <v>494.</v>
      </c>
      <c r="AJ558" s="78"/>
      <c r="AM558" s="103"/>
    </row>
    <row r="559" spans="1:39" ht="22.5" customHeight="1" x14ac:dyDescent="0.25">
      <c r="A559" s="84" t="str">
        <f t="shared" si="108"/>
        <v>495.</v>
      </c>
      <c r="B559" s="84">
        <v>1986</v>
      </c>
      <c r="C559" s="161" t="s">
        <v>548</v>
      </c>
      <c r="D559" s="9">
        <v>2285.1999999999998</v>
      </c>
      <c r="E559" s="9">
        <v>2056.9</v>
      </c>
      <c r="F559" s="9">
        <v>2056.9</v>
      </c>
      <c r="G559" s="26">
        <v>115</v>
      </c>
      <c r="H559" s="9">
        <f t="shared" si="113"/>
        <v>1134433.8700000001</v>
      </c>
      <c r="I559" s="9"/>
      <c r="J559" s="9"/>
      <c r="K559" s="9"/>
      <c r="L559" s="9">
        <f t="shared" si="114"/>
        <v>1134433.8700000001</v>
      </c>
      <c r="M559" s="9"/>
      <c r="N559" s="26"/>
      <c r="O559" s="9"/>
      <c r="P559" s="9">
        <v>570.20000000000005</v>
      </c>
      <c r="Q559" s="9">
        <v>1134433.8700000001</v>
      </c>
      <c r="R559" s="9"/>
      <c r="S559" s="9"/>
      <c r="T559" s="9"/>
      <c r="U559" s="9"/>
      <c r="V559" s="9"/>
      <c r="W559" s="9"/>
      <c r="X559" s="9"/>
      <c r="Y559" s="9"/>
      <c r="Z559" s="9"/>
      <c r="AA559" s="66"/>
      <c r="AB559" s="20" t="s">
        <v>211</v>
      </c>
      <c r="AC559" s="189"/>
      <c r="AD559" s="189"/>
      <c r="AE559" s="189"/>
      <c r="AF559" s="62">
        <f>MAX(AF$24:AF558)+1</f>
        <v>495</v>
      </c>
      <c r="AG559" s="62" t="s">
        <v>151</v>
      </c>
      <c r="AH559" s="62" t="str">
        <f t="shared" si="105"/>
        <v>495.</v>
      </c>
      <c r="AJ559" s="78"/>
      <c r="AM559" s="103"/>
    </row>
    <row r="560" spans="1:39" ht="22.5" customHeight="1" x14ac:dyDescent="0.25">
      <c r="A560" s="84" t="str">
        <f t="shared" si="108"/>
        <v>496.</v>
      </c>
      <c r="B560" s="84">
        <v>1987</v>
      </c>
      <c r="C560" s="161" t="s">
        <v>549</v>
      </c>
      <c r="D560" s="9">
        <v>3634.4</v>
      </c>
      <c r="E560" s="9">
        <v>3359.1</v>
      </c>
      <c r="F560" s="9">
        <v>3359.1</v>
      </c>
      <c r="G560" s="26">
        <v>186</v>
      </c>
      <c r="H560" s="9">
        <f t="shared" si="113"/>
        <v>959885.72</v>
      </c>
      <c r="I560" s="9"/>
      <c r="J560" s="9"/>
      <c r="K560" s="9"/>
      <c r="L560" s="9">
        <f t="shared" si="114"/>
        <v>959885.72</v>
      </c>
      <c r="M560" s="9">
        <v>959885.72</v>
      </c>
      <c r="N560" s="26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66"/>
      <c r="AB560" s="20" t="s">
        <v>211</v>
      </c>
      <c r="AC560" s="189"/>
      <c r="AD560" s="189"/>
      <c r="AE560" s="189"/>
      <c r="AF560" s="62">
        <f>MAX(AF$24:AF559)+1</f>
        <v>496</v>
      </c>
      <c r="AG560" s="62" t="s">
        <v>151</v>
      </c>
      <c r="AH560" s="62" t="str">
        <f t="shared" si="105"/>
        <v>496.</v>
      </c>
      <c r="AJ560" s="78"/>
      <c r="AM560" s="103"/>
    </row>
    <row r="561" spans="1:39" ht="22.5" customHeight="1" x14ac:dyDescent="0.25">
      <c r="A561" s="84" t="str">
        <f t="shared" si="108"/>
        <v>497.</v>
      </c>
      <c r="B561" s="84">
        <v>2125</v>
      </c>
      <c r="C561" s="161" t="s">
        <v>571</v>
      </c>
      <c r="D561" s="9">
        <v>693.8</v>
      </c>
      <c r="E561" s="9">
        <v>634.5</v>
      </c>
      <c r="F561" s="9">
        <v>634.5</v>
      </c>
      <c r="G561" s="26">
        <v>31</v>
      </c>
      <c r="H561" s="9">
        <f t="shared" si="113"/>
        <v>1784652.3</v>
      </c>
      <c r="I561" s="9"/>
      <c r="J561" s="9"/>
      <c r="K561" s="9"/>
      <c r="L561" s="9">
        <f t="shared" si="114"/>
        <v>1784652.3</v>
      </c>
      <c r="M561" s="9"/>
      <c r="N561" s="26"/>
      <c r="O561" s="9"/>
      <c r="P561" s="9">
        <v>540.6</v>
      </c>
      <c r="Q561" s="9">
        <v>1784652.3</v>
      </c>
      <c r="R561" s="9"/>
      <c r="S561" s="9"/>
      <c r="T561" s="9"/>
      <c r="U561" s="9"/>
      <c r="V561" s="9"/>
      <c r="W561" s="9"/>
      <c r="X561" s="9"/>
      <c r="Y561" s="9"/>
      <c r="Z561" s="9"/>
      <c r="AA561" s="66"/>
      <c r="AB561" s="20" t="s">
        <v>211</v>
      </c>
      <c r="AC561" s="189"/>
      <c r="AD561" s="189"/>
      <c r="AE561" s="189"/>
      <c r="AF561" s="62">
        <f>MAX(AF$24:AF560)+1</f>
        <v>497</v>
      </c>
      <c r="AG561" s="62" t="s">
        <v>151</v>
      </c>
      <c r="AH561" s="62" t="str">
        <f t="shared" si="105"/>
        <v>497.</v>
      </c>
      <c r="AJ561" s="78"/>
      <c r="AM561" s="103"/>
    </row>
    <row r="562" spans="1:39" ht="22.5" customHeight="1" x14ac:dyDescent="0.25">
      <c r="A562" s="84" t="str">
        <f t="shared" si="108"/>
        <v>498.</v>
      </c>
      <c r="B562" s="84">
        <v>2142</v>
      </c>
      <c r="C562" s="161" t="s">
        <v>1559</v>
      </c>
      <c r="D562" s="9">
        <v>353.3</v>
      </c>
      <c r="E562" s="9">
        <v>216.9</v>
      </c>
      <c r="F562" s="9">
        <v>216.9</v>
      </c>
      <c r="G562" s="26">
        <v>20</v>
      </c>
      <c r="H562" s="9">
        <f t="shared" si="113"/>
        <v>703699.38</v>
      </c>
      <c r="I562" s="9"/>
      <c r="J562" s="9"/>
      <c r="K562" s="9"/>
      <c r="L562" s="9">
        <f t="shared" si="114"/>
        <v>703699.38</v>
      </c>
      <c r="M562" s="9"/>
      <c r="N562" s="26"/>
      <c r="O562" s="9"/>
      <c r="P562" s="9">
        <v>381</v>
      </c>
      <c r="Q562" s="9">
        <v>703699.38</v>
      </c>
      <c r="R562" s="9"/>
      <c r="S562" s="9"/>
      <c r="T562" s="9"/>
      <c r="U562" s="9"/>
      <c r="V562" s="9"/>
      <c r="W562" s="9"/>
      <c r="X562" s="9"/>
      <c r="Y562" s="9"/>
      <c r="Z562" s="9"/>
      <c r="AA562" s="66"/>
      <c r="AB562" s="20" t="s">
        <v>211</v>
      </c>
      <c r="AC562" s="189"/>
      <c r="AD562" s="189"/>
      <c r="AE562" s="189"/>
      <c r="AF562" s="62">
        <f>MAX(AF$24:AF561)+1</f>
        <v>498</v>
      </c>
      <c r="AG562" s="62" t="s">
        <v>151</v>
      </c>
      <c r="AH562" s="62" t="str">
        <f t="shared" si="105"/>
        <v>498.</v>
      </c>
      <c r="AJ562" s="78"/>
      <c r="AM562" s="103"/>
    </row>
    <row r="563" spans="1:39" ht="22.5" customHeight="1" x14ac:dyDescent="0.25">
      <c r="A563" s="84" t="str">
        <f t="shared" si="108"/>
        <v>499.</v>
      </c>
      <c r="B563" s="84">
        <v>2099</v>
      </c>
      <c r="C563" s="167" t="s">
        <v>644</v>
      </c>
      <c r="D563" s="15">
        <v>1514.6</v>
      </c>
      <c r="E563" s="9">
        <v>1364.8</v>
      </c>
      <c r="F563" s="15">
        <v>1364.8</v>
      </c>
      <c r="G563" s="29">
        <v>71</v>
      </c>
      <c r="H563" s="15">
        <f t="shared" si="113"/>
        <v>766616.32</v>
      </c>
      <c r="I563" s="15"/>
      <c r="J563" s="15"/>
      <c r="K563" s="15"/>
      <c r="L563" s="9">
        <f t="shared" si="114"/>
        <v>766616.32</v>
      </c>
      <c r="M563" s="15"/>
      <c r="N563" s="29"/>
      <c r="O563" s="15"/>
      <c r="P563" s="15">
        <v>421.7</v>
      </c>
      <c r="Q563" s="15">
        <v>766616.32</v>
      </c>
      <c r="R563" s="15"/>
      <c r="S563" s="15"/>
      <c r="T563" s="15"/>
      <c r="U563" s="15"/>
      <c r="V563" s="15"/>
      <c r="W563" s="15"/>
      <c r="X563" s="15"/>
      <c r="Y563" s="15"/>
      <c r="Z563" s="15"/>
      <c r="AA563" s="66"/>
      <c r="AB563" s="20" t="s">
        <v>211</v>
      </c>
      <c r="AC563" s="189"/>
      <c r="AD563" s="189"/>
      <c r="AE563" s="189"/>
      <c r="AF563" s="62">
        <f>MAX(AF$24:AF562)+1</f>
        <v>499</v>
      </c>
      <c r="AG563" s="62" t="s">
        <v>151</v>
      </c>
      <c r="AH563" s="62" t="str">
        <f t="shared" si="105"/>
        <v>499.</v>
      </c>
      <c r="AJ563" s="78"/>
      <c r="AM563" s="103"/>
    </row>
    <row r="564" spans="1:39" ht="22.5" customHeight="1" x14ac:dyDescent="0.25">
      <c r="A564" s="84" t="str">
        <f t="shared" si="108"/>
        <v>500.</v>
      </c>
      <c r="B564" s="84">
        <v>2103</v>
      </c>
      <c r="C564" s="168" t="s">
        <v>614</v>
      </c>
      <c r="D564" s="15">
        <v>2263</v>
      </c>
      <c r="E564" s="9">
        <v>2040.7</v>
      </c>
      <c r="F564" s="15">
        <v>2040.7</v>
      </c>
      <c r="G564" s="29">
        <v>100</v>
      </c>
      <c r="H564" s="15">
        <f t="shared" si="113"/>
        <v>1450005</v>
      </c>
      <c r="I564" s="15"/>
      <c r="J564" s="15"/>
      <c r="K564" s="15"/>
      <c r="L564" s="9">
        <f t="shared" si="114"/>
        <v>1450005</v>
      </c>
      <c r="M564" s="15"/>
      <c r="N564" s="29"/>
      <c r="O564" s="15"/>
      <c r="P564" s="15">
        <v>690</v>
      </c>
      <c r="Q564" s="15">
        <v>1450005</v>
      </c>
      <c r="R564" s="15"/>
      <c r="S564" s="15"/>
      <c r="T564" s="15"/>
      <c r="U564" s="15"/>
      <c r="V564" s="15"/>
      <c r="W564" s="15"/>
      <c r="X564" s="15"/>
      <c r="Y564" s="15"/>
      <c r="Z564" s="15"/>
      <c r="AA564" s="214"/>
      <c r="AB564" s="20" t="s">
        <v>211</v>
      </c>
      <c r="AC564" s="189"/>
      <c r="AD564" s="189"/>
      <c r="AE564" s="189"/>
      <c r="AF564" s="62">
        <f>MAX(AF$24:AF563)+1</f>
        <v>500</v>
      </c>
      <c r="AG564" s="62" t="s">
        <v>151</v>
      </c>
      <c r="AH564" s="62" t="str">
        <f t="shared" si="105"/>
        <v>500.</v>
      </c>
      <c r="AJ564" s="62"/>
      <c r="AM564" s="103"/>
    </row>
    <row r="565" spans="1:39" ht="22.5" customHeight="1" x14ac:dyDescent="0.25">
      <c r="A565" s="84" t="str">
        <f t="shared" si="108"/>
        <v>501.</v>
      </c>
      <c r="B565" s="84">
        <v>2206</v>
      </c>
      <c r="C565" s="168" t="s">
        <v>602</v>
      </c>
      <c r="D565" s="15">
        <v>597.70000000000005</v>
      </c>
      <c r="E565" s="9">
        <v>542.20000000000005</v>
      </c>
      <c r="F565" s="15">
        <v>542.20000000000005</v>
      </c>
      <c r="G565" s="29">
        <v>24</v>
      </c>
      <c r="H565" s="15">
        <f t="shared" si="113"/>
        <v>1454049.02</v>
      </c>
      <c r="I565" s="15"/>
      <c r="J565" s="15"/>
      <c r="K565" s="15"/>
      <c r="L565" s="9">
        <f t="shared" si="114"/>
        <v>1454049.02</v>
      </c>
      <c r="M565" s="15"/>
      <c r="N565" s="29"/>
      <c r="O565" s="15"/>
      <c r="P565" s="15">
        <v>545</v>
      </c>
      <c r="Q565" s="15">
        <v>1454049.02</v>
      </c>
      <c r="R565" s="15"/>
      <c r="S565" s="15"/>
      <c r="T565" s="15"/>
      <c r="U565" s="15"/>
      <c r="V565" s="15"/>
      <c r="W565" s="15"/>
      <c r="X565" s="15"/>
      <c r="Y565" s="15"/>
      <c r="Z565" s="15"/>
      <c r="AA565" s="214"/>
      <c r="AB565" s="20" t="s">
        <v>211</v>
      </c>
      <c r="AC565" s="189"/>
      <c r="AD565" s="189"/>
      <c r="AE565" s="189"/>
      <c r="AF565" s="62">
        <f>MAX(AF$24:AF564)+1</f>
        <v>501</v>
      </c>
      <c r="AG565" s="62" t="s">
        <v>151</v>
      </c>
      <c r="AH565" s="62" t="str">
        <f t="shared" si="105"/>
        <v>501.</v>
      </c>
      <c r="AJ565" s="62"/>
      <c r="AM565" s="103"/>
    </row>
    <row r="566" spans="1:39" ht="22.5" customHeight="1" x14ac:dyDescent="0.25">
      <c r="A566" s="84" t="str">
        <f t="shared" si="108"/>
        <v>502.</v>
      </c>
      <c r="B566" s="84">
        <v>2262</v>
      </c>
      <c r="C566" s="167" t="s">
        <v>648</v>
      </c>
      <c r="D566" s="15">
        <v>1362.6</v>
      </c>
      <c r="E566" s="9">
        <v>1259.0999999999999</v>
      </c>
      <c r="F566" s="15">
        <v>1259.0999999999999</v>
      </c>
      <c r="G566" s="29">
        <v>76</v>
      </c>
      <c r="H566" s="15">
        <f t="shared" si="113"/>
        <v>565794.98</v>
      </c>
      <c r="I566" s="15"/>
      <c r="J566" s="15"/>
      <c r="K566" s="15"/>
      <c r="L566" s="9">
        <f t="shared" si="114"/>
        <v>565794.98</v>
      </c>
      <c r="M566" s="15">
        <v>565794.98</v>
      </c>
      <c r="N566" s="29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9"/>
      <c r="AA566" s="66"/>
      <c r="AB566" s="20" t="s">
        <v>211</v>
      </c>
      <c r="AC566" s="189"/>
      <c r="AD566" s="189"/>
      <c r="AE566" s="189"/>
      <c r="AF566" s="62">
        <f>MAX(AF$24:AF565)+1</f>
        <v>502</v>
      </c>
      <c r="AG566" s="62" t="s">
        <v>151</v>
      </c>
      <c r="AH566" s="62" t="str">
        <f t="shared" si="105"/>
        <v>502.</v>
      </c>
      <c r="AJ566" s="78"/>
      <c r="AM566" s="103"/>
    </row>
    <row r="567" spans="1:39" ht="22.5" customHeight="1" x14ac:dyDescent="0.25">
      <c r="A567" s="84" t="str">
        <f t="shared" si="108"/>
        <v>503.</v>
      </c>
      <c r="B567" s="84">
        <v>1978</v>
      </c>
      <c r="C567" s="156" t="s">
        <v>634</v>
      </c>
      <c r="D567" s="15">
        <v>792.5</v>
      </c>
      <c r="E567" s="9">
        <v>704.2</v>
      </c>
      <c r="F567" s="15">
        <v>616.6</v>
      </c>
      <c r="G567" s="29">
        <v>22</v>
      </c>
      <c r="H567" s="15">
        <f t="shared" si="113"/>
        <v>2010832.54</v>
      </c>
      <c r="I567" s="15"/>
      <c r="J567" s="15"/>
      <c r="K567" s="15"/>
      <c r="L567" s="9">
        <f t="shared" si="114"/>
        <v>2010832.54</v>
      </c>
      <c r="M567" s="15"/>
      <c r="N567" s="29"/>
      <c r="O567" s="15"/>
      <c r="P567" s="15">
        <v>633</v>
      </c>
      <c r="Q567" s="15">
        <v>2010832.54</v>
      </c>
      <c r="R567" s="15"/>
      <c r="S567" s="15"/>
      <c r="T567" s="15"/>
      <c r="U567" s="15"/>
      <c r="V567" s="15"/>
      <c r="W567" s="15"/>
      <c r="X567" s="15"/>
      <c r="Y567" s="15"/>
      <c r="Z567" s="15"/>
      <c r="AA567" s="66"/>
      <c r="AB567" s="20" t="s">
        <v>211</v>
      </c>
      <c r="AC567" s="189"/>
      <c r="AD567" s="189"/>
      <c r="AE567" s="189"/>
      <c r="AF567" s="62">
        <f>MAX(AF$24:AF566)+1</f>
        <v>503</v>
      </c>
      <c r="AG567" s="62" t="s">
        <v>151</v>
      </c>
      <c r="AH567" s="62" t="str">
        <f t="shared" si="105"/>
        <v>503.</v>
      </c>
      <c r="AJ567" s="78"/>
      <c r="AM567" s="103"/>
    </row>
    <row r="568" spans="1:39" ht="22.5" customHeight="1" x14ac:dyDescent="0.25">
      <c r="A568" s="84" t="str">
        <f t="shared" si="108"/>
        <v>504.</v>
      </c>
      <c r="B568" s="84">
        <v>1979</v>
      </c>
      <c r="C568" s="156" t="s">
        <v>635</v>
      </c>
      <c r="D568" s="15">
        <v>771.3</v>
      </c>
      <c r="E568" s="9">
        <v>707.1</v>
      </c>
      <c r="F568" s="15">
        <v>707.1</v>
      </c>
      <c r="G568" s="29">
        <v>30</v>
      </c>
      <c r="H568" s="15">
        <f t="shared" si="113"/>
        <v>2060469.16</v>
      </c>
      <c r="I568" s="15"/>
      <c r="J568" s="15"/>
      <c r="K568" s="15"/>
      <c r="L568" s="9">
        <f t="shared" si="114"/>
        <v>2060469.16</v>
      </c>
      <c r="M568" s="15"/>
      <c r="N568" s="29"/>
      <c r="O568" s="15"/>
      <c r="P568" s="15">
        <v>642</v>
      </c>
      <c r="Q568" s="15">
        <v>2060469.16</v>
      </c>
      <c r="R568" s="15"/>
      <c r="S568" s="15"/>
      <c r="T568" s="15"/>
      <c r="U568" s="15"/>
      <c r="V568" s="15"/>
      <c r="W568" s="15"/>
      <c r="X568" s="15"/>
      <c r="Y568" s="15"/>
      <c r="Z568" s="15"/>
      <c r="AA568" s="66"/>
      <c r="AB568" s="20" t="s">
        <v>211</v>
      </c>
      <c r="AC568" s="189"/>
      <c r="AD568" s="189"/>
      <c r="AE568" s="189"/>
      <c r="AF568" s="62">
        <f>MAX(AF$24:AF567)+1</f>
        <v>504</v>
      </c>
      <c r="AG568" s="62" t="s">
        <v>151</v>
      </c>
      <c r="AH568" s="62" t="str">
        <f t="shared" si="105"/>
        <v>504.</v>
      </c>
      <c r="AJ568" s="78"/>
      <c r="AM568" s="103"/>
    </row>
    <row r="569" spans="1:39" ht="22.5" customHeight="1" x14ac:dyDescent="0.25">
      <c r="A569" s="84" t="str">
        <f t="shared" si="108"/>
        <v>505.</v>
      </c>
      <c r="B569" s="84">
        <v>2037</v>
      </c>
      <c r="C569" s="156" t="s">
        <v>639</v>
      </c>
      <c r="D569" s="15">
        <v>3542.7</v>
      </c>
      <c r="E569" s="9">
        <v>3157</v>
      </c>
      <c r="F569" s="15">
        <v>3157</v>
      </c>
      <c r="G569" s="29">
        <v>364</v>
      </c>
      <c r="H569" s="15">
        <f t="shared" si="113"/>
        <v>1532097</v>
      </c>
      <c r="I569" s="15"/>
      <c r="J569" s="15"/>
      <c r="K569" s="15"/>
      <c r="L569" s="9">
        <f t="shared" si="114"/>
        <v>1532097</v>
      </c>
      <c r="M569" s="15"/>
      <c r="N569" s="29"/>
      <c r="O569" s="15"/>
      <c r="P569" s="15">
        <v>863</v>
      </c>
      <c r="Q569" s="15">
        <v>1532097</v>
      </c>
      <c r="R569" s="15"/>
      <c r="S569" s="15"/>
      <c r="T569" s="15"/>
      <c r="U569" s="15"/>
      <c r="V569" s="15"/>
      <c r="W569" s="15"/>
      <c r="X569" s="15"/>
      <c r="Y569" s="15"/>
      <c r="Z569" s="15"/>
      <c r="AA569" s="66"/>
      <c r="AB569" s="20" t="s">
        <v>211</v>
      </c>
      <c r="AC569" s="189"/>
      <c r="AD569" s="189"/>
      <c r="AE569" s="189"/>
      <c r="AF569" s="62">
        <f>MAX(AF$24:AF568)+1</f>
        <v>505</v>
      </c>
      <c r="AG569" s="62" t="s">
        <v>151</v>
      </c>
      <c r="AH569" s="62" t="str">
        <f t="shared" si="105"/>
        <v>505.</v>
      </c>
      <c r="AJ569" s="78"/>
      <c r="AM569" s="103"/>
    </row>
    <row r="570" spans="1:39" ht="22.5" customHeight="1" x14ac:dyDescent="0.25">
      <c r="A570" s="84" t="str">
        <f t="shared" si="108"/>
        <v>506.</v>
      </c>
      <c r="B570" s="84">
        <v>2039</v>
      </c>
      <c r="C570" s="167" t="s">
        <v>1614</v>
      </c>
      <c r="D570" s="15">
        <v>3629.2</v>
      </c>
      <c r="E570" s="9">
        <v>3245.5</v>
      </c>
      <c r="F570" s="15">
        <v>3245.5</v>
      </c>
      <c r="G570" s="29">
        <v>332</v>
      </c>
      <c r="H570" s="15">
        <f t="shared" si="113"/>
        <v>1532097</v>
      </c>
      <c r="I570" s="15"/>
      <c r="J570" s="15"/>
      <c r="K570" s="15"/>
      <c r="L570" s="9">
        <f t="shared" si="114"/>
        <v>1532097</v>
      </c>
      <c r="M570" s="15"/>
      <c r="N570" s="29"/>
      <c r="O570" s="15"/>
      <c r="P570" s="15">
        <v>863</v>
      </c>
      <c r="Q570" s="15">
        <v>1532097</v>
      </c>
      <c r="R570" s="15"/>
      <c r="S570" s="15"/>
      <c r="T570" s="15"/>
      <c r="U570" s="15"/>
      <c r="V570" s="15"/>
      <c r="W570" s="15"/>
      <c r="X570" s="15"/>
      <c r="Y570" s="15"/>
      <c r="Z570" s="15"/>
      <c r="AA570" s="214"/>
      <c r="AB570" s="20" t="s">
        <v>211</v>
      </c>
      <c r="AC570" s="189"/>
      <c r="AD570" s="189"/>
      <c r="AE570" s="189"/>
      <c r="AF570" s="62">
        <f>MAX(AF$24:AF569)+1</f>
        <v>506</v>
      </c>
      <c r="AG570" s="62" t="s">
        <v>151</v>
      </c>
      <c r="AH570" s="62" t="str">
        <f t="shared" si="105"/>
        <v>506.</v>
      </c>
      <c r="AJ570" s="78"/>
      <c r="AM570" s="103"/>
    </row>
    <row r="571" spans="1:39" ht="22.5" customHeight="1" x14ac:dyDescent="0.25">
      <c r="A571" s="84" t="str">
        <f t="shared" si="108"/>
        <v>507.</v>
      </c>
      <c r="B571" s="84">
        <v>2040</v>
      </c>
      <c r="C571" s="168" t="s">
        <v>597</v>
      </c>
      <c r="D571" s="15">
        <v>3609.2</v>
      </c>
      <c r="E571" s="9">
        <v>3225.5</v>
      </c>
      <c r="F571" s="15">
        <v>3225.5</v>
      </c>
      <c r="G571" s="29">
        <v>162</v>
      </c>
      <c r="H571" s="9">
        <f t="shared" si="113"/>
        <v>1505561.17</v>
      </c>
      <c r="I571" s="15"/>
      <c r="J571" s="15"/>
      <c r="K571" s="15"/>
      <c r="L571" s="9">
        <f t="shared" si="114"/>
        <v>1505561.17</v>
      </c>
      <c r="M571" s="15"/>
      <c r="N571" s="29"/>
      <c r="O571" s="15"/>
      <c r="P571" s="15">
        <v>927.4</v>
      </c>
      <c r="Q571" s="15">
        <v>1505561.17</v>
      </c>
      <c r="R571" s="15"/>
      <c r="S571" s="15"/>
      <c r="T571" s="15"/>
      <c r="U571" s="15"/>
      <c r="V571" s="15"/>
      <c r="W571" s="15"/>
      <c r="X571" s="15"/>
      <c r="Y571" s="15"/>
      <c r="Z571" s="15"/>
      <c r="AA571" s="214"/>
      <c r="AB571" s="20" t="s">
        <v>211</v>
      </c>
      <c r="AC571" s="189"/>
      <c r="AD571" s="189"/>
      <c r="AE571" s="189"/>
      <c r="AF571" s="62">
        <f>MAX(AF$24:AF570)+1</f>
        <v>507</v>
      </c>
      <c r="AG571" s="62" t="s">
        <v>151</v>
      </c>
      <c r="AH571" s="62" t="str">
        <f t="shared" si="105"/>
        <v>507.</v>
      </c>
      <c r="AJ571" s="78"/>
      <c r="AM571" s="103"/>
    </row>
    <row r="572" spans="1:39" ht="22.5" customHeight="1" x14ac:dyDescent="0.25">
      <c r="A572" s="84" t="str">
        <f t="shared" si="108"/>
        <v>508.</v>
      </c>
      <c r="B572" s="84">
        <v>1975</v>
      </c>
      <c r="C572" s="168" t="s">
        <v>591</v>
      </c>
      <c r="D572" s="15">
        <v>3674.2</v>
      </c>
      <c r="E572" s="9">
        <v>3344.6</v>
      </c>
      <c r="F572" s="15">
        <v>3344.6</v>
      </c>
      <c r="G572" s="29">
        <v>171</v>
      </c>
      <c r="H572" s="9">
        <f t="shared" si="113"/>
        <v>965325.17</v>
      </c>
      <c r="I572" s="15"/>
      <c r="J572" s="15"/>
      <c r="K572" s="15"/>
      <c r="L572" s="9">
        <f t="shared" si="114"/>
        <v>965325.17</v>
      </c>
      <c r="M572" s="15"/>
      <c r="N572" s="29"/>
      <c r="O572" s="15"/>
      <c r="P572" s="15">
        <v>1099</v>
      </c>
      <c r="Q572" s="15">
        <v>965325.17</v>
      </c>
      <c r="R572" s="15"/>
      <c r="S572" s="15"/>
      <c r="T572" s="15"/>
      <c r="U572" s="15"/>
      <c r="V572" s="15"/>
      <c r="W572" s="15"/>
      <c r="X572" s="15"/>
      <c r="Y572" s="15"/>
      <c r="Z572" s="15"/>
      <c r="AA572" s="214"/>
      <c r="AB572" s="20" t="s">
        <v>211</v>
      </c>
      <c r="AC572" s="189"/>
      <c r="AD572" s="189"/>
      <c r="AE572" s="189"/>
      <c r="AF572" s="62">
        <f>MAX(AF$24:AF571)+1</f>
        <v>508</v>
      </c>
      <c r="AG572" s="62" t="s">
        <v>151</v>
      </c>
      <c r="AH572" s="62" t="str">
        <f t="shared" si="105"/>
        <v>508.</v>
      </c>
      <c r="AJ572" s="78"/>
      <c r="AM572" s="103"/>
    </row>
    <row r="573" spans="1:39" ht="22.5" customHeight="1" x14ac:dyDescent="0.25">
      <c r="A573" s="84" t="str">
        <f t="shared" si="108"/>
        <v>509.</v>
      </c>
      <c r="B573" s="84">
        <v>1973</v>
      </c>
      <c r="C573" s="168" t="s">
        <v>1607</v>
      </c>
      <c r="D573" s="15">
        <v>2413.1</v>
      </c>
      <c r="E573" s="9">
        <v>2144.56</v>
      </c>
      <c r="F573" s="15">
        <v>2144.56</v>
      </c>
      <c r="G573" s="29">
        <v>128</v>
      </c>
      <c r="H573" s="9">
        <f t="shared" si="113"/>
        <v>219264</v>
      </c>
      <c r="I573" s="15"/>
      <c r="J573" s="15"/>
      <c r="K573" s="15"/>
      <c r="L573" s="9">
        <f t="shared" si="114"/>
        <v>219264</v>
      </c>
      <c r="M573" s="15"/>
      <c r="N573" s="29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>
        <v>219264</v>
      </c>
      <c r="AA573" s="214"/>
      <c r="AB573" s="20" t="s">
        <v>211</v>
      </c>
      <c r="AC573" s="189"/>
      <c r="AD573" s="189"/>
      <c r="AE573" s="189"/>
      <c r="AF573" s="62">
        <f>MAX(AF$24:AF572)+1</f>
        <v>509</v>
      </c>
      <c r="AG573" s="62" t="s">
        <v>151</v>
      </c>
      <c r="AH573" s="62" t="str">
        <f t="shared" si="105"/>
        <v>509.</v>
      </c>
      <c r="AJ573" s="78"/>
      <c r="AM573" s="103"/>
    </row>
    <row r="574" spans="1:39" ht="22.5" customHeight="1" x14ac:dyDescent="0.25">
      <c r="A574" s="84" t="str">
        <f t="shared" si="108"/>
        <v>510.</v>
      </c>
      <c r="B574" s="84">
        <v>1984</v>
      </c>
      <c r="C574" s="168" t="s">
        <v>1608</v>
      </c>
      <c r="D574" s="15">
        <v>4903.8999999999996</v>
      </c>
      <c r="E574" s="9">
        <v>4325.8</v>
      </c>
      <c r="F574" s="15">
        <v>4325.8</v>
      </c>
      <c r="G574" s="29">
        <v>228</v>
      </c>
      <c r="H574" s="9">
        <f t="shared" si="113"/>
        <v>305364</v>
      </c>
      <c r="I574" s="15"/>
      <c r="J574" s="15"/>
      <c r="K574" s="15"/>
      <c r="L574" s="9">
        <f t="shared" si="114"/>
        <v>305364</v>
      </c>
      <c r="M574" s="15">
        <v>85364</v>
      </c>
      <c r="N574" s="29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>
        <v>220000</v>
      </c>
      <c r="AA574" s="214"/>
      <c r="AB574" s="20" t="s">
        <v>211</v>
      </c>
      <c r="AC574" s="189"/>
      <c r="AD574" s="189"/>
      <c r="AE574" s="189"/>
      <c r="AF574" s="62">
        <f>MAX(AF$24:AF573)+1</f>
        <v>510</v>
      </c>
      <c r="AG574" s="62" t="s">
        <v>151</v>
      </c>
      <c r="AH574" s="62" t="str">
        <f t="shared" si="105"/>
        <v>510.</v>
      </c>
      <c r="AJ574" s="78"/>
      <c r="AM574" s="103"/>
    </row>
    <row r="575" spans="1:39" ht="22.5" customHeight="1" x14ac:dyDescent="0.25">
      <c r="A575" s="84" t="str">
        <f t="shared" si="108"/>
        <v>511.</v>
      </c>
      <c r="B575" s="84">
        <v>1971</v>
      </c>
      <c r="C575" s="168" t="s">
        <v>1611</v>
      </c>
      <c r="D575" s="15">
        <v>3841.8</v>
      </c>
      <c r="E575" s="9">
        <v>3257.5</v>
      </c>
      <c r="F575" s="15">
        <v>3257.5</v>
      </c>
      <c r="G575" s="29">
        <v>179</v>
      </c>
      <c r="H575" s="9">
        <f t="shared" si="113"/>
        <v>297713</v>
      </c>
      <c r="I575" s="15"/>
      <c r="J575" s="15"/>
      <c r="K575" s="15"/>
      <c r="L575" s="9">
        <f t="shared" si="114"/>
        <v>297713</v>
      </c>
      <c r="M575" s="15">
        <v>297713</v>
      </c>
      <c r="N575" s="29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214"/>
      <c r="AB575" s="20" t="s">
        <v>211</v>
      </c>
      <c r="AC575" s="189"/>
      <c r="AD575" s="189"/>
      <c r="AE575" s="189"/>
      <c r="AF575" s="62">
        <f>MAX(AF$24:AF574)+1</f>
        <v>511</v>
      </c>
      <c r="AG575" s="62" t="s">
        <v>151</v>
      </c>
      <c r="AH575" s="62" t="str">
        <f t="shared" si="105"/>
        <v>511.</v>
      </c>
      <c r="AJ575" s="78"/>
      <c r="AM575" s="103"/>
    </row>
    <row r="576" spans="1:39" ht="22.5" customHeight="1" x14ac:dyDescent="0.25">
      <c r="A576" s="84" t="str">
        <f t="shared" si="108"/>
        <v>512.</v>
      </c>
      <c r="B576" s="84">
        <v>1970</v>
      </c>
      <c r="C576" s="168" t="s">
        <v>1612</v>
      </c>
      <c r="D576" s="15">
        <v>4835.8999999999996</v>
      </c>
      <c r="E576" s="9">
        <v>4298.7</v>
      </c>
      <c r="F576" s="15">
        <v>4298.7</v>
      </c>
      <c r="G576" s="29">
        <v>173</v>
      </c>
      <c r="H576" s="9">
        <f t="shared" si="113"/>
        <v>320014</v>
      </c>
      <c r="I576" s="15"/>
      <c r="J576" s="15"/>
      <c r="K576" s="15"/>
      <c r="L576" s="9">
        <f t="shared" si="114"/>
        <v>320014</v>
      </c>
      <c r="M576" s="15">
        <v>320014</v>
      </c>
      <c r="N576" s="29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214"/>
      <c r="AB576" s="20" t="s">
        <v>211</v>
      </c>
      <c r="AC576" s="189"/>
      <c r="AD576" s="189"/>
      <c r="AE576" s="189"/>
      <c r="AF576" s="62">
        <f>MAX(AF$24:AF575)+1</f>
        <v>512</v>
      </c>
      <c r="AG576" s="62" t="s">
        <v>151</v>
      </c>
      <c r="AH576" s="62" t="str">
        <f t="shared" si="105"/>
        <v>512.</v>
      </c>
      <c r="AJ576" s="78"/>
      <c r="AM576" s="103"/>
    </row>
    <row r="577" spans="1:39" ht="22.5" customHeight="1" x14ac:dyDescent="0.25">
      <c r="A577" s="84" t="str">
        <f t="shared" si="108"/>
        <v>513.</v>
      </c>
      <c r="B577" s="84">
        <v>1976</v>
      </c>
      <c r="C577" s="168" t="s">
        <v>1613</v>
      </c>
      <c r="D577" s="15">
        <v>4661.5</v>
      </c>
      <c r="E577" s="9">
        <v>4227.7</v>
      </c>
      <c r="F577" s="15">
        <v>4165.8999999999996</v>
      </c>
      <c r="G577" s="29">
        <v>210</v>
      </c>
      <c r="H577" s="9">
        <f t="shared" si="113"/>
        <v>1375271.58</v>
      </c>
      <c r="I577" s="15"/>
      <c r="J577" s="15"/>
      <c r="K577" s="15"/>
      <c r="L577" s="9">
        <f t="shared" si="114"/>
        <v>1375271.58</v>
      </c>
      <c r="M577" s="15"/>
      <c r="N577" s="29"/>
      <c r="O577" s="15"/>
      <c r="P577" s="15">
        <v>1142.8</v>
      </c>
      <c r="Q577" s="15">
        <v>1375271.58</v>
      </c>
      <c r="R577" s="15"/>
      <c r="S577" s="15"/>
      <c r="T577" s="15"/>
      <c r="U577" s="15"/>
      <c r="V577" s="15"/>
      <c r="W577" s="15"/>
      <c r="X577" s="15"/>
      <c r="Y577" s="15"/>
      <c r="Z577" s="15"/>
      <c r="AA577" s="214"/>
      <c r="AB577" s="20" t="s">
        <v>211</v>
      </c>
      <c r="AC577" s="189"/>
      <c r="AD577" s="189"/>
      <c r="AE577" s="189"/>
      <c r="AF577" s="62">
        <f>MAX(AF$24:AF576)+1</f>
        <v>513</v>
      </c>
      <c r="AG577" s="62" t="s">
        <v>151</v>
      </c>
      <c r="AH577" s="62" t="str">
        <f t="shared" si="105"/>
        <v>513.</v>
      </c>
      <c r="AJ577" s="78"/>
      <c r="AM577" s="103"/>
    </row>
    <row r="578" spans="1:39" ht="22.5" customHeight="1" x14ac:dyDescent="0.25">
      <c r="A578" s="84" t="str">
        <f t="shared" si="108"/>
        <v>514.</v>
      </c>
      <c r="B578" s="84">
        <v>2115</v>
      </c>
      <c r="C578" s="168" t="s">
        <v>1615</v>
      </c>
      <c r="D578" s="15">
        <v>4931.1000000000004</v>
      </c>
      <c r="E578" s="9">
        <v>4406.8999999999996</v>
      </c>
      <c r="F578" s="15">
        <v>4406.8999999999996</v>
      </c>
      <c r="G578" s="29">
        <v>233</v>
      </c>
      <c r="H578" s="9">
        <f t="shared" si="113"/>
        <v>3579840.05</v>
      </c>
      <c r="I578" s="15"/>
      <c r="J578" s="15"/>
      <c r="K578" s="15"/>
      <c r="L578" s="9">
        <f t="shared" si="114"/>
        <v>3579840.05</v>
      </c>
      <c r="M578" s="15">
        <v>1983595.68</v>
      </c>
      <c r="N578" s="29"/>
      <c r="O578" s="15"/>
      <c r="P578" s="15">
        <v>1193</v>
      </c>
      <c r="Q578" s="15">
        <v>1596244.37</v>
      </c>
      <c r="R578" s="15"/>
      <c r="S578" s="15"/>
      <c r="T578" s="15"/>
      <c r="U578" s="15"/>
      <c r="V578" s="15"/>
      <c r="W578" s="15"/>
      <c r="X578" s="15"/>
      <c r="Y578" s="15"/>
      <c r="Z578" s="15"/>
      <c r="AA578" s="214"/>
      <c r="AB578" s="20" t="s">
        <v>211</v>
      </c>
      <c r="AC578" s="189"/>
      <c r="AD578" s="189" t="s">
        <v>1757</v>
      </c>
      <c r="AE578" s="189"/>
      <c r="AF578" s="62">
        <f>MAX(AF$24:AF577)+1</f>
        <v>514</v>
      </c>
      <c r="AG578" s="62" t="s">
        <v>151</v>
      </c>
      <c r="AH578" s="62" t="str">
        <f t="shared" si="105"/>
        <v>514.</v>
      </c>
      <c r="AJ578" s="78"/>
      <c r="AM578" s="103"/>
    </row>
    <row r="579" spans="1:39" ht="22.5" customHeight="1" x14ac:dyDescent="0.25">
      <c r="A579" s="84" t="str">
        <f t="shared" si="108"/>
        <v>515.</v>
      </c>
      <c r="B579" s="84">
        <v>2038</v>
      </c>
      <c r="C579" s="168" t="s">
        <v>640</v>
      </c>
      <c r="D579" s="15">
        <v>3523.6</v>
      </c>
      <c r="E579" s="9">
        <v>3139.5</v>
      </c>
      <c r="F579" s="15">
        <v>3139.5</v>
      </c>
      <c r="G579" s="29">
        <v>318</v>
      </c>
      <c r="H579" s="9">
        <f t="shared" si="113"/>
        <v>566836</v>
      </c>
      <c r="I579" s="15"/>
      <c r="J579" s="15"/>
      <c r="K579" s="15"/>
      <c r="L579" s="9">
        <f t="shared" si="114"/>
        <v>566836</v>
      </c>
      <c r="M579" s="15"/>
      <c r="N579" s="29"/>
      <c r="O579" s="15"/>
      <c r="P579" s="15"/>
      <c r="Q579" s="15"/>
      <c r="R579" s="15"/>
      <c r="S579" s="15"/>
      <c r="T579" s="15"/>
      <c r="U579" s="15"/>
      <c r="V579" s="15">
        <v>296</v>
      </c>
      <c r="W579" s="15">
        <v>566836</v>
      </c>
      <c r="X579" s="15"/>
      <c r="Y579" s="15"/>
      <c r="Z579" s="15"/>
      <c r="AA579" s="214"/>
      <c r="AB579" s="20" t="s">
        <v>211</v>
      </c>
      <c r="AC579" s="189"/>
      <c r="AD579" s="189"/>
      <c r="AE579" s="189"/>
      <c r="AF579" s="62">
        <f>MAX(AF$24:AF578)+1</f>
        <v>515</v>
      </c>
      <c r="AG579" s="62" t="s">
        <v>151</v>
      </c>
      <c r="AH579" s="62" t="str">
        <f t="shared" si="105"/>
        <v>515.</v>
      </c>
      <c r="AJ579" s="78"/>
      <c r="AM579" s="103"/>
    </row>
    <row r="580" spans="1:39" ht="22.5" customHeight="1" x14ac:dyDescent="0.25">
      <c r="A580" s="84" t="str">
        <f t="shared" si="108"/>
        <v>516.</v>
      </c>
      <c r="B580" s="84">
        <v>2119</v>
      </c>
      <c r="C580" s="168" t="s">
        <v>1645</v>
      </c>
      <c r="D580" s="15">
        <v>4827.8</v>
      </c>
      <c r="E580" s="9">
        <v>4206.2</v>
      </c>
      <c r="F580" s="15">
        <v>4206.2</v>
      </c>
      <c r="G580" s="29">
        <v>206</v>
      </c>
      <c r="H580" s="9">
        <f t="shared" si="113"/>
        <v>1405478.66</v>
      </c>
      <c r="I580" s="15"/>
      <c r="J580" s="15"/>
      <c r="K580" s="15"/>
      <c r="L580" s="9">
        <f t="shared" si="114"/>
        <v>1405478.66</v>
      </c>
      <c r="M580" s="15"/>
      <c r="N580" s="29"/>
      <c r="O580" s="15"/>
      <c r="P580" s="15">
        <v>1300</v>
      </c>
      <c r="Q580" s="15">
        <v>1405478.66</v>
      </c>
      <c r="R580" s="15"/>
      <c r="S580" s="15"/>
      <c r="T580" s="15"/>
      <c r="U580" s="15"/>
      <c r="V580" s="15"/>
      <c r="W580" s="15"/>
      <c r="X580" s="15"/>
      <c r="Y580" s="15"/>
      <c r="Z580" s="15"/>
      <c r="AA580" s="214"/>
      <c r="AB580" s="20" t="s">
        <v>211</v>
      </c>
      <c r="AC580" s="189"/>
      <c r="AD580" s="189"/>
      <c r="AE580" s="189"/>
      <c r="AF580" s="62">
        <f>MAX(AF$24:AF579)+1</f>
        <v>516</v>
      </c>
      <c r="AG580" s="62" t="s">
        <v>151</v>
      </c>
      <c r="AH580" s="62" t="str">
        <f t="shared" si="105"/>
        <v>516.</v>
      </c>
      <c r="AJ580" s="78"/>
      <c r="AM580" s="103"/>
    </row>
    <row r="581" spans="1:39" ht="22.5" customHeight="1" x14ac:dyDescent="0.25">
      <c r="A581" s="84" t="str">
        <f t="shared" si="108"/>
        <v>517.</v>
      </c>
      <c r="B581" s="84">
        <v>1891</v>
      </c>
      <c r="C581" s="168" t="s">
        <v>1650</v>
      </c>
      <c r="D581" s="15">
        <v>5436.7</v>
      </c>
      <c r="E581" s="9">
        <v>3259.9</v>
      </c>
      <c r="F581" s="15">
        <v>3259.9</v>
      </c>
      <c r="G581" s="29">
        <v>306</v>
      </c>
      <c r="H581" s="9">
        <f t="shared" si="113"/>
        <v>1625570</v>
      </c>
      <c r="I581" s="15"/>
      <c r="J581" s="15"/>
      <c r="K581" s="15"/>
      <c r="L581" s="9">
        <f t="shared" si="114"/>
        <v>1625570</v>
      </c>
      <c r="M581" s="15"/>
      <c r="N581" s="29"/>
      <c r="O581" s="15"/>
      <c r="P581" s="15"/>
      <c r="Q581" s="15"/>
      <c r="R581" s="15"/>
      <c r="S581" s="15"/>
      <c r="T581" s="15">
        <v>1300</v>
      </c>
      <c r="U581" s="15">
        <v>1625570</v>
      </c>
      <c r="V581" s="15"/>
      <c r="W581" s="15"/>
      <c r="X581" s="15"/>
      <c r="Y581" s="15"/>
      <c r="Z581" s="15"/>
      <c r="AA581" s="214"/>
      <c r="AB581" s="20" t="s">
        <v>211</v>
      </c>
      <c r="AC581" s="189"/>
      <c r="AD581" s="189"/>
      <c r="AE581" s="189"/>
      <c r="AF581" s="62">
        <f>MAX(AF$24:AF580)+1</f>
        <v>517</v>
      </c>
      <c r="AG581" s="62" t="s">
        <v>151</v>
      </c>
      <c r="AH581" s="62" t="str">
        <f t="shared" si="105"/>
        <v>517.</v>
      </c>
      <c r="AJ581" s="78"/>
      <c r="AM581" s="103"/>
    </row>
    <row r="582" spans="1:39" ht="22.5" customHeight="1" x14ac:dyDescent="0.25">
      <c r="A582" s="84" t="str">
        <f t="shared" si="108"/>
        <v/>
      </c>
      <c r="B582" s="84"/>
      <c r="C582" s="154" t="s">
        <v>203</v>
      </c>
      <c r="D582" s="6">
        <f>SUM(D583:D630)</f>
        <v>67474.7</v>
      </c>
      <c r="E582" s="6">
        <f>SUM(E583:E630)</f>
        <v>56736.099999999991</v>
      </c>
      <c r="F582" s="6">
        <f>SUM(F583:F630)</f>
        <v>56457</v>
      </c>
      <c r="G582" s="25">
        <f>SUM(G583:G630)</f>
        <v>3374</v>
      </c>
      <c r="H582" s="6">
        <f>SUM(H583:H630)</f>
        <v>49109917.810599998</v>
      </c>
      <c r="I582" s="6"/>
      <c r="J582" s="6"/>
      <c r="K582" s="6"/>
      <c r="L582" s="6">
        <f>SUM(L583:L630)</f>
        <v>49109917.810599998</v>
      </c>
      <c r="M582" s="6">
        <f>SUM(M583:M630)</f>
        <v>24524899.619999997</v>
      </c>
      <c r="N582" s="6"/>
      <c r="O582" s="6"/>
      <c r="P582" s="6">
        <f>SUM(P583:P630)</f>
        <v>8667.7900000000009</v>
      </c>
      <c r="Q582" s="6">
        <f>SUM(Q583:Q630)</f>
        <v>18628190.458000001</v>
      </c>
      <c r="R582" s="6"/>
      <c r="S582" s="6"/>
      <c r="T582" s="6">
        <f t="shared" ref="T582:W582" si="115">SUM(T583:T630)</f>
        <v>3631.68</v>
      </c>
      <c r="U582" s="6">
        <f t="shared" si="115"/>
        <v>4755410.1887999997</v>
      </c>
      <c r="V582" s="6">
        <f t="shared" si="115"/>
        <v>344.28999999999996</v>
      </c>
      <c r="W582" s="6">
        <f t="shared" si="115"/>
        <v>420316.12379999994</v>
      </c>
      <c r="X582" s="6"/>
      <c r="Y582" s="6"/>
      <c r="Z582" s="6"/>
      <c r="AA582" s="208">
        <f>SUM(AA583:AA630)</f>
        <v>781101.42000000016</v>
      </c>
      <c r="AB582" s="20"/>
      <c r="AC582" s="189"/>
      <c r="AD582" s="189"/>
      <c r="AE582" s="189"/>
      <c r="AH582" s="62" t="str">
        <f t="shared" si="105"/>
        <v/>
      </c>
      <c r="AI582" s="62"/>
      <c r="AJ582" s="62"/>
      <c r="AM582" s="103"/>
    </row>
    <row r="583" spans="1:39" ht="22.5" customHeight="1" x14ac:dyDescent="0.25">
      <c r="A583" s="84" t="str">
        <f t="shared" si="108"/>
        <v>518.</v>
      </c>
      <c r="B583" s="84">
        <v>2049</v>
      </c>
      <c r="C583" s="168" t="s">
        <v>598</v>
      </c>
      <c r="D583" s="15">
        <v>1325</v>
      </c>
      <c r="E583" s="9">
        <v>849</v>
      </c>
      <c r="F583" s="15">
        <v>849</v>
      </c>
      <c r="G583" s="29">
        <v>47</v>
      </c>
      <c r="H583" s="15">
        <f t="shared" ref="H583:H611" si="116">M583+O583+Q583+S583+U583+W583+Z583+AA583</f>
        <v>701852.4</v>
      </c>
      <c r="I583" s="15"/>
      <c r="J583" s="15"/>
      <c r="K583" s="15"/>
      <c r="L583" s="9">
        <f t="shared" ref="L583:L611" si="117">H583</f>
        <v>701852.4</v>
      </c>
      <c r="M583" s="15"/>
      <c r="N583" s="29"/>
      <c r="O583" s="15"/>
      <c r="P583" s="15">
        <v>380</v>
      </c>
      <c r="Q583" s="15">
        <f>P583*1846.98</f>
        <v>701852.4</v>
      </c>
      <c r="R583" s="15"/>
      <c r="S583" s="15"/>
      <c r="T583" s="15"/>
      <c r="U583" s="15"/>
      <c r="V583" s="15"/>
      <c r="W583" s="15"/>
      <c r="X583" s="15"/>
      <c r="Y583" s="15"/>
      <c r="Z583" s="15"/>
      <c r="AA583" s="214"/>
      <c r="AB583" s="20" t="s">
        <v>211</v>
      </c>
      <c r="AC583" s="189"/>
      <c r="AD583" s="189"/>
      <c r="AE583" s="189"/>
      <c r="AF583" s="62">
        <f>MAX(AF$24:AF582)+1</f>
        <v>518</v>
      </c>
      <c r="AG583" s="62" t="s">
        <v>151</v>
      </c>
      <c r="AH583" s="62" t="str">
        <f t="shared" si="105"/>
        <v>518.</v>
      </c>
      <c r="AJ583" s="62"/>
      <c r="AM583" s="103"/>
    </row>
    <row r="584" spans="1:39" ht="22.5" customHeight="1" x14ac:dyDescent="0.25">
      <c r="A584" s="84" t="str">
        <f t="shared" si="108"/>
        <v>519.</v>
      </c>
      <c r="B584" s="84">
        <v>2124</v>
      </c>
      <c r="C584" s="168" t="s">
        <v>616</v>
      </c>
      <c r="D584" s="15">
        <v>1578.9</v>
      </c>
      <c r="E584" s="9">
        <v>1407.3</v>
      </c>
      <c r="F584" s="15">
        <v>1407.3</v>
      </c>
      <c r="G584" s="29">
        <v>62</v>
      </c>
      <c r="H584" s="15">
        <f>M584+O584+Q584+S584+U584+W584+Z584+AA584</f>
        <v>2089527.17</v>
      </c>
      <c r="I584" s="15"/>
      <c r="J584" s="15"/>
      <c r="K584" s="15"/>
      <c r="L584" s="9">
        <f>H584</f>
        <v>2089527.17</v>
      </c>
      <c r="M584" s="15">
        <v>1902479.52</v>
      </c>
      <c r="N584" s="29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214">
        <v>187047.65</v>
      </c>
      <c r="AB584" s="20" t="s">
        <v>211</v>
      </c>
      <c r="AC584" s="189"/>
      <c r="AD584" s="189"/>
      <c r="AE584" s="189"/>
      <c r="AF584" s="62">
        <f>MAX(AF$24:AF583)+1</f>
        <v>519</v>
      </c>
      <c r="AG584" s="62" t="s">
        <v>151</v>
      </c>
      <c r="AH584" s="62" t="str">
        <f t="shared" si="105"/>
        <v>519.</v>
      </c>
      <c r="AJ584" s="62"/>
      <c r="AM584" s="103"/>
    </row>
    <row r="585" spans="1:39" ht="22.5" customHeight="1" x14ac:dyDescent="0.25">
      <c r="A585" s="84" t="str">
        <f t="shared" si="108"/>
        <v>520.</v>
      </c>
      <c r="B585" s="84">
        <v>1989</v>
      </c>
      <c r="C585" s="156" t="s">
        <v>637</v>
      </c>
      <c r="D585" s="15">
        <v>1836</v>
      </c>
      <c r="E585" s="9">
        <v>1665.8</v>
      </c>
      <c r="F585" s="15">
        <v>1665.8</v>
      </c>
      <c r="G585" s="29">
        <v>90</v>
      </c>
      <c r="H585" s="15">
        <f t="shared" si="116"/>
        <v>1326131.6399999999</v>
      </c>
      <c r="I585" s="15"/>
      <c r="J585" s="15"/>
      <c r="K585" s="15"/>
      <c r="L585" s="9">
        <f t="shared" si="117"/>
        <v>1326131.6399999999</v>
      </c>
      <c r="M585" s="15"/>
      <c r="N585" s="29"/>
      <c r="O585" s="15"/>
      <c r="P585" s="15">
        <v>718</v>
      </c>
      <c r="Q585" s="15">
        <f>P585*1846.98</f>
        <v>1326131.6399999999</v>
      </c>
      <c r="R585" s="15"/>
      <c r="S585" s="15"/>
      <c r="T585" s="15"/>
      <c r="U585" s="15"/>
      <c r="V585" s="15"/>
      <c r="W585" s="15"/>
      <c r="X585" s="15"/>
      <c r="Y585" s="15"/>
      <c r="Z585" s="15"/>
      <c r="AA585" s="66"/>
      <c r="AB585" s="20" t="s">
        <v>211</v>
      </c>
      <c r="AC585" s="189"/>
      <c r="AD585" s="189"/>
      <c r="AE585" s="189"/>
      <c r="AF585" s="62">
        <f>MAX(AF$24:AF584)+1</f>
        <v>520</v>
      </c>
      <c r="AG585" s="62" t="s">
        <v>151</v>
      </c>
      <c r="AH585" s="62" t="str">
        <f t="shared" si="105"/>
        <v>520.</v>
      </c>
      <c r="AJ585" s="78"/>
      <c r="AM585" s="103"/>
    </row>
    <row r="586" spans="1:39" ht="22.5" customHeight="1" x14ac:dyDescent="0.25">
      <c r="A586" s="84" t="str">
        <f t="shared" si="108"/>
        <v>521.</v>
      </c>
      <c r="B586" s="84">
        <v>2205</v>
      </c>
      <c r="C586" s="161" t="s">
        <v>562</v>
      </c>
      <c r="D586" s="9">
        <v>751.7</v>
      </c>
      <c r="E586" s="9">
        <v>695.7</v>
      </c>
      <c r="F586" s="9">
        <v>677.1</v>
      </c>
      <c r="G586" s="26">
        <v>21</v>
      </c>
      <c r="H586" s="9">
        <f t="shared" si="116"/>
        <v>544592.64000000001</v>
      </c>
      <c r="I586" s="9"/>
      <c r="J586" s="9"/>
      <c r="K586" s="9"/>
      <c r="L586" s="9">
        <f t="shared" si="117"/>
        <v>544592.64000000001</v>
      </c>
      <c r="M586" s="9">
        <f>201637.64+342955</f>
        <v>544592.64000000001</v>
      </c>
      <c r="N586" s="26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66"/>
      <c r="AB586" s="20" t="s">
        <v>211</v>
      </c>
      <c r="AC586" s="189"/>
      <c r="AD586" s="189"/>
      <c r="AE586" s="189"/>
      <c r="AF586" s="62">
        <f>MAX(AF$24:AF585)+1</f>
        <v>521</v>
      </c>
      <c r="AG586" s="62" t="s">
        <v>151</v>
      </c>
      <c r="AH586" s="62" t="str">
        <f t="shared" si="105"/>
        <v>521.</v>
      </c>
      <c r="AJ586" s="78"/>
      <c r="AM586" s="103"/>
    </row>
    <row r="587" spans="1:39" ht="22.5" customHeight="1" x14ac:dyDescent="0.25">
      <c r="A587" s="84" t="str">
        <f t="shared" si="108"/>
        <v>522.</v>
      </c>
      <c r="B587" s="84">
        <v>2204</v>
      </c>
      <c r="C587" s="168" t="s">
        <v>607</v>
      </c>
      <c r="D587" s="15">
        <v>780.9</v>
      </c>
      <c r="E587" s="9">
        <v>712.2</v>
      </c>
      <c r="F587" s="15">
        <v>712.2</v>
      </c>
      <c r="G587" s="29">
        <v>22</v>
      </c>
      <c r="H587" s="15">
        <f t="shared" si="116"/>
        <v>285654.40000000002</v>
      </c>
      <c r="I587" s="15"/>
      <c r="J587" s="15"/>
      <c r="K587" s="15"/>
      <c r="L587" s="9">
        <f t="shared" si="117"/>
        <v>285654.40000000002</v>
      </c>
      <c r="M587" s="15">
        <v>285654.40000000002</v>
      </c>
      <c r="N587" s="29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214"/>
      <c r="AB587" s="20" t="s">
        <v>211</v>
      </c>
      <c r="AC587" s="189"/>
      <c r="AD587" s="189"/>
      <c r="AE587" s="189"/>
      <c r="AF587" s="62">
        <f>MAX(AF$24:AF586)+1</f>
        <v>522</v>
      </c>
      <c r="AG587" s="62" t="s">
        <v>151</v>
      </c>
      <c r="AH587" s="62" t="str">
        <f t="shared" si="105"/>
        <v>522.</v>
      </c>
      <c r="AJ587" s="62"/>
      <c r="AM587" s="103"/>
    </row>
    <row r="588" spans="1:39" ht="22.5" customHeight="1" x14ac:dyDescent="0.25">
      <c r="A588" s="84" t="str">
        <f t="shared" si="108"/>
        <v>523.</v>
      </c>
      <c r="B588" s="84">
        <v>2212</v>
      </c>
      <c r="C588" s="168" t="s">
        <v>608</v>
      </c>
      <c r="D588" s="15">
        <v>955.9</v>
      </c>
      <c r="E588" s="9">
        <v>876.8</v>
      </c>
      <c r="F588" s="15">
        <v>876.8</v>
      </c>
      <c r="G588" s="29">
        <v>22</v>
      </c>
      <c r="H588" s="15">
        <f t="shared" si="116"/>
        <v>201638.39999999999</v>
      </c>
      <c r="I588" s="15"/>
      <c r="J588" s="15"/>
      <c r="K588" s="15"/>
      <c r="L588" s="9">
        <f t="shared" si="117"/>
        <v>201638.39999999999</v>
      </c>
      <c r="M588" s="15">
        <v>201638.39999999999</v>
      </c>
      <c r="N588" s="29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214"/>
      <c r="AB588" s="20" t="s">
        <v>211</v>
      </c>
      <c r="AC588" s="189"/>
      <c r="AD588" s="189"/>
      <c r="AE588" s="189"/>
      <c r="AF588" s="62">
        <f>MAX(AF$24:AF587)+1</f>
        <v>523</v>
      </c>
      <c r="AG588" s="62" t="s">
        <v>151</v>
      </c>
      <c r="AH588" s="62" t="str">
        <f t="shared" si="105"/>
        <v>523.</v>
      </c>
      <c r="AJ588" s="62"/>
      <c r="AM588" s="103"/>
    </row>
    <row r="589" spans="1:39" ht="22.5" customHeight="1" x14ac:dyDescent="0.25">
      <c r="A589" s="84" t="str">
        <f t="shared" si="108"/>
        <v>524.</v>
      </c>
      <c r="B589" s="84">
        <v>2233</v>
      </c>
      <c r="C589" s="168" t="s">
        <v>609</v>
      </c>
      <c r="D589" s="15">
        <v>1426.1</v>
      </c>
      <c r="E589" s="9">
        <v>1332.3</v>
      </c>
      <c r="F589" s="15">
        <v>1332.3</v>
      </c>
      <c r="G589" s="29">
        <v>56</v>
      </c>
      <c r="H589" s="15">
        <f t="shared" si="116"/>
        <v>849450.64</v>
      </c>
      <c r="I589" s="15"/>
      <c r="J589" s="15"/>
      <c r="K589" s="15"/>
      <c r="L589" s="9">
        <f t="shared" si="117"/>
        <v>849450.64</v>
      </c>
      <c r="M589" s="15">
        <v>759002.4</v>
      </c>
      <c r="N589" s="29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214">
        <v>90448.24</v>
      </c>
      <c r="AB589" s="20" t="s">
        <v>211</v>
      </c>
      <c r="AC589" s="189"/>
      <c r="AD589" s="189"/>
      <c r="AE589" s="189"/>
      <c r="AF589" s="62">
        <f>MAX(AF$24:AF588)+1</f>
        <v>524</v>
      </c>
      <c r="AG589" s="62" t="s">
        <v>151</v>
      </c>
      <c r="AH589" s="62" t="str">
        <f t="shared" si="105"/>
        <v>524.</v>
      </c>
      <c r="AJ589" s="62"/>
      <c r="AM589" s="103"/>
    </row>
    <row r="590" spans="1:39" ht="22.5" customHeight="1" x14ac:dyDescent="0.25">
      <c r="A590" s="84" t="str">
        <f t="shared" si="108"/>
        <v>525.</v>
      </c>
      <c r="B590" s="84">
        <v>2177</v>
      </c>
      <c r="C590" s="168" t="s">
        <v>601</v>
      </c>
      <c r="D590" s="15">
        <v>608.6</v>
      </c>
      <c r="E590" s="9">
        <v>563.6</v>
      </c>
      <c r="F590" s="15">
        <v>563.6</v>
      </c>
      <c r="G590" s="29">
        <v>19</v>
      </c>
      <c r="H590" s="15">
        <f t="shared" si="116"/>
        <v>1118926.83</v>
      </c>
      <c r="I590" s="15"/>
      <c r="J590" s="15"/>
      <c r="K590" s="15"/>
      <c r="L590" s="9">
        <f t="shared" si="117"/>
        <v>1118926.83</v>
      </c>
      <c r="M590" s="15">
        <f>896963.52+180206.06</f>
        <v>1077169.58</v>
      </c>
      <c r="N590" s="29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214">
        <v>41757.25</v>
      </c>
      <c r="AB590" s="20" t="s">
        <v>211</v>
      </c>
      <c r="AC590" s="189"/>
      <c r="AD590" s="189"/>
      <c r="AE590" s="189"/>
      <c r="AF590" s="62">
        <f>MAX(AF$24:AF589)+1</f>
        <v>525</v>
      </c>
      <c r="AG590" s="62" t="s">
        <v>151</v>
      </c>
      <c r="AH590" s="62" t="str">
        <f t="shared" si="105"/>
        <v>525.</v>
      </c>
      <c r="AJ590" s="62"/>
      <c r="AM590" s="103"/>
    </row>
    <row r="591" spans="1:39" ht="22.5" customHeight="1" x14ac:dyDescent="0.25">
      <c r="A591" s="84" t="str">
        <f t="shared" si="108"/>
        <v>526.</v>
      </c>
      <c r="B591" s="84">
        <v>2173</v>
      </c>
      <c r="C591" s="168" t="s">
        <v>603</v>
      </c>
      <c r="D591" s="15">
        <v>445.3</v>
      </c>
      <c r="E591" s="9">
        <v>401.7</v>
      </c>
      <c r="F591" s="15">
        <v>401.7</v>
      </c>
      <c r="G591" s="29">
        <v>7</v>
      </c>
      <c r="H591" s="15">
        <f t="shared" si="116"/>
        <v>136526</v>
      </c>
      <c r="I591" s="15"/>
      <c r="J591" s="15"/>
      <c r="K591" s="15"/>
      <c r="L591" s="9">
        <f t="shared" si="117"/>
        <v>136526</v>
      </c>
      <c r="M591" s="15">
        <v>136526</v>
      </c>
      <c r="N591" s="29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214"/>
      <c r="AB591" s="20" t="s">
        <v>211</v>
      </c>
      <c r="AC591" s="189"/>
      <c r="AD591" s="189"/>
      <c r="AE591" s="189"/>
      <c r="AF591" s="62">
        <f>MAX(AF$24:AF590)+1</f>
        <v>526</v>
      </c>
      <c r="AG591" s="62" t="s">
        <v>151</v>
      </c>
      <c r="AH591" s="62" t="str">
        <f t="shared" si="105"/>
        <v>526.</v>
      </c>
      <c r="AJ591" s="62"/>
      <c r="AM591" s="103"/>
    </row>
    <row r="592" spans="1:39" ht="22.5" customHeight="1" x14ac:dyDescent="0.25">
      <c r="A592" s="84" t="str">
        <f t="shared" si="108"/>
        <v>527.</v>
      </c>
      <c r="B592" s="84">
        <v>2174</v>
      </c>
      <c r="C592" s="168" t="s">
        <v>604</v>
      </c>
      <c r="D592" s="15">
        <v>433.4</v>
      </c>
      <c r="E592" s="9">
        <v>391.6</v>
      </c>
      <c r="F592" s="15">
        <v>391.6</v>
      </c>
      <c r="G592" s="29">
        <v>16</v>
      </c>
      <c r="H592" s="15">
        <f t="shared" si="116"/>
        <v>136526</v>
      </c>
      <c r="I592" s="15"/>
      <c r="J592" s="15"/>
      <c r="K592" s="15"/>
      <c r="L592" s="9">
        <f t="shared" si="117"/>
        <v>136526</v>
      </c>
      <c r="M592" s="15">
        <v>136526</v>
      </c>
      <c r="N592" s="29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214"/>
      <c r="AB592" s="20" t="s">
        <v>211</v>
      </c>
      <c r="AC592" s="189"/>
      <c r="AD592" s="189"/>
      <c r="AE592" s="189"/>
      <c r="AF592" s="62">
        <f>MAX(AF$24:AF591)+1</f>
        <v>527</v>
      </c>
      <c r="AG592" s="62" t="s">
        <v>151</v>
      </c>
      <c r="AH592" s="62" t="str">
        <f t="shared" si="105"/>
        <v>527.</v>
      </c>
      <c r="AJ592" s="62"/>
      <c r="AM592" s="103"/>
    </row>
    <row r="593" spans="1:39" ht="22.5" customHeight="1" x14ac:dyDescent="0.25">
      <c r="A593" s="84" t="str">
        <f t="shared" si="108"/>
        <v>528.</v>
      </c>
      <c r="B593" s="84">
        <v>2156</v>
      </c>
      <c r="C593" s="161" t="s">
        <v>575</v>
      </c>
      <c r="D593" s="9">
        <v>420.7</v>
      </c>
      <c r="E593" s="9">
        <v>270.7</v>
      </c>
      <c r="F593" s="9">
        <v>270.7</v>
      </c>
      <c r="G593" s="26">
        <v>26</v>
      </c>
      <c r="H593" s="9">
        <f t="shared" si="116"/>
        <v>770595.66</v>
      </c>
      <c r="I593" s="9"/>
      <c r="J593" s="9"/>
      <c r="K593" s="9"/>
      <c r="L593" s="9">
        <f t="shared" si="117"/>
        <v>770595.66</v>
      </c>
      <c r="M593" s="9">
        <v>739540.8</v>
      </c>
      <c r="N593" s="26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66">
        <v>31054.86</v>
      </c>
      <c r="AB593" s="20" t="s">
        <v>211</v>
      </c>
      <c r="AC593" s="189"/>
      <c r="AD593" s="189"/>
      <c r="AE593" s="189"/>
      <c r="AF593" s="62">
        <f>MAX(AF$24:AF592)+1</f>
        <v>528</v>
      </c>
      <c r="AG593" s="62" t="s">
        <v>151</v>
      </c>
      <c r="AH593" s="62" t="str">
        <f t="shared" si="105"/>
        <v>528.</v>
      </c>
      <c r="AJ593" s="78"/>
      <c r="AM593" s="103"/>
    </row>
    <row r="594" spans="1:39" ht="22.5" customHeight="1" x14ac:dyDescent="0.25">
      <c r="A594" s="84" t="str">
        <f t="shared" si="108"/>
        <v>529.</v>
      </c>
      <c r="B594" s="84">
        <v>2169</v>
      </c>
      <c r="C594" s="161" t="s">
        <v>555</v>
      </c>
      <c r="D594" s="9">
        <v>741.5</v>
      </c>
      <c r="E594" s="9">
        <v>654.4</v>
      </c>
      <c r="F594" s="9">
        <v>654</v>
      </c>
      <c r="G594" s="26">
        <v>21</v>
      </c>
      <c r="H594" s="9">
        <f t="shared" si="116"/>
        <v>201638.39999999999</v>
      </c>
      <c r="I594" s="9"/>
      <c r="J594" s="9"/>
      <c r="K594" s="9"/>
      <c r="L594" s="9">
        <f t="shared" si="117"/>
        <v>201638.39999999999</v>
      </c>
      <c r="M594" s="9">
        <v>201638.39999999999</v>
      </c>
      <c r="N594" s="26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66"/>
      <c r="AB594" s="20" t="s">
        <v>211</v>
      </c>
      <c r="AC594" s="189"/>
      <c r="AD594" s="189"/>
      <c r="AE594" s="189"/>
      <c r="AF594" s="62">
        <f>MAX(AF$24:AF593)+1</f>
        <v>529</v>
      </c>
      <c r="AG594" s="62" t="s">
        <v>151</v>
      </c>
      <c r="AH594" s="62" t="str">
        <f t="shared" si="105"/>
        <v>529.</v>
      </c>
      <c r="AJ594" s="78"/>
      <c r="AM594" s="103"/>
    </row>
    <row r="595" spans="1:39" ht="22.5" customHeight="1" x14ac:dyDescent="0.25">
      <c r="A595" s="84" t="str">
        <f t="shared" si="108"/>
        <v>530.</v>
      </c>
      <c r="B595" s="84">
        <v>2003</v>
      </c>
      <c r="C595" s="161" t="s">
        <v>550</v>
      </c>
      <c r="D595" s="9">
        <v>284.7</v>
      </c>
      <c r="E595" s="9">
        <v>253.2</v>
      </c>
      <c r="F595" s="9">
        <v>253.2</v>
      </c>
      <c r="G595" s="26">
        <v>25</v>
      </c>
      <c r="H595" s="9">
        <f t="shared" si="116"/>
        <v>657632.27999999991</v>
      </c>
      <c r="I595" s="9"/>
      <c r="J595" s="9"/>
      <c r="K595" s="9"/>
      <c r="L595" s="9">
        <f t="shared" si="117"/>
        <v>657632.27999999991</v>
      </c>
      <c r="M595" s="9">
        <f>302456.6+311386.6</f>
        <v>613843.19999999995</v>
      </c>
      <c r="N595" s="26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66">
        <v>43789.08</v>
      </c>
      <c r="AB595" s="20" t="s">
        <v>211</v>
      </c>
      <c r="AC595" s="189"/>
      <c r="AD595" s="189"/>
      <c r="AE595" s="189"/>
      <c r="AF595" s="62">
        <f>MAX(AF$24:AF594)+1</f>
        <v>530</v>
      </c>
      <c r="AG595" s="62" t="s">
        <v>151</v>
      </c>
      <c r="AH595" s="62" t="str">
        <f t="shared" si="105"/>
        <v>530.</v>
      </c>
      <c r="AJ595" s="78"/>
      <c r="AM595" s="103"/>
    </row>
    <row r="596" spans="1:39" ht="22.5" customHeight="1" x14ac:dyDescent="0.25">
      <c r="A596" s="84" t="str">
        <f t="shared" si="108"/>
        <v>531.</v>
      </c>
      <c r="B596" s="84">
        <v>1981</v>
      </c>
      <c r="C596" s="156" t="s">
        <v>636</v>
      </c>
      <c r="D596" s="15">
        <v>306.60000000000002</v>
      </c>
      <c r="E596" s="9">
        <v>281.8</v>
      </c>
      <c r="F596" s="15">
        <v>281.8</v>
      </c>
      <c r="G596" s="29">
        <v>14</v>
      </c>
      <c r="H596" s="15">
        <f t="shared" si="116"/>
        <v>374291.20379999996</v>
      </c>
      <c r="I596" s="15"/>
      <c r="J596" s="15"/>
      <c r="K596" s="15"/>
      <c r="L596" s="9">
        <f t="shared" si="117"/>
        <v>374291.20379999996</v>
      </c>
      <c r="M596" s="15"/>
      <c r="N596" s="29"/>
      <c r="O596" s="15"/>
      <c r="P596" s="15"/>
      <c r="Q596" s="15"/>
      <c r="R596" s="15"/>
      <c r="S596" s="15"/>
      <c r="T596" s="15"/>
      <c r="U596" s="15"/>
      <c r="V596" s="15">
        <v>306.58999999999997</v>
      </c>
      <c r="W596" s="9">
        <f>V596*1220.82</f>
        <v>374291.20379999996</v>
      </c>
      <c r="X596" s="15"/>
      <c r="Y596" s="15"/>
      <c r="Z596" s="15"/>
      <c r="AA596" s="66"/>
      <c r="AB596" s="20" t="s">
        <v>211</v>
      </c>
      <c r="AC596" s="189"/>
      <c r="AD596" s="189"/>
      <c r="AE596" s="189"/>
      <c r="AF596" s="62">
        <f>MAX(AF$24:AF595)+1</f>
        <v>531</v>
      </c>
      <c r="AG596" s="62" t="s">
        <v>151</v>
      </c>
      <c r="AH596" s="62" t="str">
        <f t="shared" si="105"/>
        <v>531.</v>
      </c>
      <c r="AJ596" s="78"/>
      <c r="AM596" s="103"/>
    </row>
    <row r="597" spans="1:39" ht="22.5" customHeight="1" x14ac:dyDescent="0.25">
      <c r="A597" s="84" t="str">
        <f t="shared" si="108"/>
        <v>532.</v>
      </c>
      <c r="B597" s="84">
        <v>1874</v>
      </c>
      <c r="C597" s="168" t="s">
        <v>536</v>
      </c>
      <c r="D597" s="15">
        <v>1488.7</v>
      </c>
      <c r="E597" s="9">
        <v>966.4</v>
      </c>
      <c r="F597" s="15">
        <v>966.4</v>
      </c>
      <c r="G597" s="29">
        <v>43</v>
      </c>
      <c r="H597" s="15">
        <f t="shared" si="116"/>
        <v>1491020.3900000001</v>
      </c>
      <c r="I597" s="15"/>
      <c r="J597" s="15"/>
      <c r="K597" s="15"/>
      <c r="L597" s="9">
        <f t="shared" si="117"/>
        <v>1491020.3900000001</v>
      </c>
      <c r="M597" s="15">
        <v>1431508.8</v>
      </c>
      <c r="N597" s="29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214">
        <v>59511.59</v>
      </c>
      <c r="AB597" s="20" t="s">
        <v>211</v>
      </c>
      <c r="AC597" s="189"/>
      <c r="AD597" s="189"/>
      <c r="AE597" s="189"/>
      <c r="AF597" s="62">
        <f>MAX(AF$24:AF596)+1</f>
        <v>532</v>
      </c>
      <c r="AG597" s="62" t="s">
        <v>151</v>
      </c>
      <c r="AH597" s="62" t="str">
        <f t="shared" si="105"/>
        <v>532.</v>
      </c>
      <c r="AJ597" s="62"/>
      <c r="AM597" s="103"/>
    </row>
    <row r="598" spans="1:39" ht="22.5" customHeight="1" x14ac:dyDescent="0.25">
      <c r="A598" s="84" t="str">
        <f t="shared" si="108"/>
        <v>533.</v>
      </c>
      <c r="B598" s="84">
        <v>2161</v>
      </c>
      <c r="C598" s="156" t="s">
        <v>646</v>
      </c>
      <c r="D598" s="15">
        <v>324.10000000000002</v>
      </c>
      <c r="E598" s="9">
        <v>215</v>
      </c>
      <c r="F598" s="15">
        <v>215</v>
      </c>
      <c r="G598" s="29">
        <v>15</v>
      </c>
      <c r="H598" s="15">
        <f t="shared" si="116"/>
        <v>46024.92</v>
      </c>
      <c r="I598" s="15"/>
      <c r="J598" s="15"/>
      <c r="K598" s="15"/>
      <c r="L598" s="9">
        <f t="shared" si="117"/>
        <v>46024.92</v>
      </c>
      <c r="M598" s="15"/>
      <c r="N598" s="29"/>
      <c r="O598" s="15"/>
      <c r="P598" s="15"/>
      <c r="Q598" s="15"/>
      <c r="R598" s="15"/>
      <c r="S598" s="15"/>
      <c r="T598" s="15"/>
      <c r="U598" s="15"/>
      <c r="V598" s="15">
        <v>37.700000000000003</v>
      </c>
      <c r="W598" s="15">
        <v>46024.92</v>
      </c>
      <c r="X598" s="15"/>
      <c r="Y598" s="15"/>
      <c r="Z598" s="15"/>
      <c r="AA598" s="66"/>
      <c r="AB598" s="20" t="s">
        <v>211</v>
      </c>
      <c r="AC598" s="189"/>
      <c r="AD598" s="189"/>
      <c r="AE598" s="189"/>
      <c r="AF598" s="62">
        <f>MAX(AF$24:AF597)+1</f>
        <v>533</v>
      </c>
      <c r="AG598" s="62" t="s">
        <v>151</v>
      </c>
      <c r="AH598" s="62" t="str">
        <f t="shared" si="105"/>
        <v>533.</v>
      </c>
      <c r="AJ598" s="78"/>
      <c r="AM598" s="103"/>
    </row>
    <row r="599" spans="1:39" ht="22.5" customHeight="1" x14ac:dyDescent="0.25">
      <c r="A599" s="84" t="str">
        <f t="shared" si="108"/>
        <v>534.</v>
      </c>
      <c r="B599" s="84">
        <v>1982</v>
      </c>
      <c r="C599" s="161" t="s">
        <v>547</v>
      </c>
      <c r="D599" s="9">
        <v>407.1</v>
      </c>
      <c r="E599" s="9">
        <v>355.7</v>
      </c>
      <c r="F599" s="9">
        <v>355.7</v>
      </c>
      <c r="G599" s="26">
        <v>13</v>
      </c>
      <c r="H599" s="9">
        <f t="shared" si="116"/>
        <v>1167060</v>
      </c>
      <c r="I599" s="9"/>
      <c r="J599" s="9"/>
      <c r="K599" s="9"/>
      <c r="L599" s="9">
        <f t="shared" si="117"/>
        <v>1167060</v>
      </c>
      <c r="M599" s="9"/>
      <c r="N599" s="26"/>
      <c r="O599" s="9"/>
      <c r="P599" s="9">
        <v>318</v>
      </c>
      <c r="Q599" s="9">
        <f>P599*3670</f>
        <v>1167060</v>
      </c>
      <c r="R599" s="9"/>
      <c r="S599" s="9"/>
      <c r="T599" s="9"/>
      <c r="U599" s="9"/>
      <c r="V599" s="9"/>
      <c r="W599" s="9"/>
      <c r="X599" s="9"/>
      <c r="Y599" s="9"/>
      <c r="Z599" s="9"/>
      <c r="AA599" s="66"/>
      <c r="AB599" s="20" t="s">
        <v>211</v>
      </c>
      <c r="AC599" s="189"/>
      <c r="AD599" s="189"/>
      <c r="AE599" s="189"/>
      <c r="AF599" s="62">
        <f>MAX(AF$24:AF598)+1</f>
        <v>534</v>
      </c>
      <c r="AG599" s="62" t="s">
        <v>151</v>
      </c>
      <c r="AH599" s="62" t="str">
        <f t="shared" si="105"/>
        <v>534.</v>
      </c>
      <c r="AJ599" s="78"/>
      <c r="AM599" s="103"/>
    </row>
    <row r="600" spans="1:39" ht="22.5" customHeight="1" x14ac:dyDescent="0.25">
      <c r="A600" s="84" t="str">
        <f t="shared" si="108"/>
        <v>535.</v>
      </c>
      <c r="B600" s="84">
        <v>2172</v>
      </c>
      <c r="C600" s="161" t="s">
        <v>557</v>
      </c>
      <c r="D600" s="9">
        <v>739.4</v>
      </c>
      <c r="E600" s="9">
        <v>653.20000000000005</v>
      </c>
      <c r="F600" s="9">
        <v>653.20000000000005</v>
      </c>
      <c r="G600" s="26">
        <v>24</v>
      </c>
      <c r="H600" s="9">
        <f t="shared" si="116"/>
        <v>342365.2</v>
      </c>
      <c r="I600" s="9"/>
      <c r="J600" s="9"/>
      <c r="K600" s="9"/>
      <c r="L600" s="9">
        <f t="shared" si="117"/>
        <v>342365.2</v>
      </c>
      <c r="M600" s="9">
        <v>342365.2</v>
      </c>
      <c r="N600" s="26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66"/>
      <c r="AB600" s="20" t="s">
        <v>211</v>
      </c>
      <c r="AC600" s="189"/>
      <c r="AD600" s="189"/>
      <c r="AE600" s="189"/>
      <c r="AF600" s="62">
        <f>MAX(AF$24:AF599)+1</f>
        <v>535</v>
      </c>
      <c r="AG600" s="62" t="s">
        <v>151</v>
      </c>
      <c r="AH600" s="62" t="str">
        <f t="shared" si="105"/>
        <v>535.</v>
      </c>
      <c r="AJ600" s="78"/>
      <c r="AM600" s="103"/>
    </row>
    <row r="601" spans="1:39" ht="22.5" customHeight="1" x14ac:dyDescent="0.25">
      <c r="A601" s="84" t="str">
        <f t="shared" si="108"/>
        <v>536.</v>
      </c>
      <c r="B601" s="84">
        <v>2023</v>
      </c>
      <c r="C601" s="161" t="s">
        <v>552</v>
      </c>
      <c r="D601" s="9">
        <v>354.8</v>
      </c>
      <c r="E601" s="9">
        <v>241.1</v>
      </c>
      <c r="F601" s="9">
        <v>241.1</v>
      </c>
      <c r="G601" s="26">
        <v>25</v>
      </c>
      <c r="H601" s="9">
        <f t="shared" si="116"/>
        <v>96763.5</v>
      </c>
      <c r="I601" s="9"/>
      <c r="J601" s="9"/>
      <c r="K601" s="9"/>
      <c r="L601" s="9">
        <f t="shared" si="117"/>
        <v>96763.5</v>
      </c>
      <c r="M601" s="9">
        <v>96763.5</v>
      </c>
      <c r="N601" s="26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66"/>
      <c r="AB601" s="20" t="s">
        <v>211</v>
      </c>
      <c r="AC601" s="189"/>
      <c r="AD601" s="189"/>
      <c r="AE601" s="189"/>
      <c r="AF601" s="62">
        <f>MAX(AF$24:AF600)+1</f>
        <v>536</v>
      </c>
      <c r="AG601" s="62" t="s">
        <v>151</v>
      </c>
      <c r="AH601" s="62" t="str">
        <f t="shared" ref="AH601:AH664" si="118">CONCATENATE(AF601,AG601)</f>
        <v>536.</v>
      </c>
      <c r="AJ601" s="78"/>
      <c r="AM601" s="103"/>
    </row>
    <row r="602" spans="1:39" ht="22.5" customHeight="1" x14ac:dyDescent="0.25">
      <c r="A602" s="84" t="str">
        <f t="shared" si="108"/>
        <v>537.</v>
      </c>
      <c r="B602" s="84">
        <v>1895</v>
      </c>
      <c r="C602" s="156" t="s">
        <v>628</v>
      </c>
      <c r="D602" s="15">
        <v>2031.5</v>
      </c>
      <c r="E602" s="9">
        <v>1298.2</v>
      </c>
      <c r="F602" s="15">
        <v>1298.2</v>
      </c>
      <c r="G602" s="29">
        <v>100</v>
      </c>
      <c r="H602" s="15">
        <f t="shared" si="116"/>
        <v>933636</v>
      </c>
      <c r="I602" s="15"/>
      <c r="J602" s="15"/>
      <c r="K602" s="15"/>
      <c r="L602" s="9">
        <f t="shared" si="117"/>
        <v>933636</v>
      </c>
      <c r="M602" s="15"/>
      <c r="N602" s="29"/>
      <c r="O602" s="15"/>
      <c r="P602" s="15"/>
      <c r="Q602" s="15"/>
      <c r="R602" s="15"/>
      <c r="S602" s="15"/>
      <c r="T602" s="15">
        <v>1200</v>
      </c>
      <c r="U602" s="15">
        <f>T602*778.03</f>
        <v>933636</v>
      </c>
      <c r="V602" s="15"/>
      <c r="W602" s="15"/>
      <c r="X602" s="15"/>
      <c r="Y602" s="15"/>
      <c r="Z602" s="15"/>
      <c r="AA602" s="66"/>
      <c r="AB602" s="20" t="s">
        <v>211</v>
      </c>
      <c r="AC602" s="189"/>
      <c r="AD602" s="189"/>
      <c r="AE602" s="189"/>
      <c r="AF602" s="62">
        <f>MAX(AF$24:AF601)+1</f>
        <v>537</v>
      </c>
      <c r="AG602" s="62" t="s">
        <v>151</v>
      </c>
      <c r="AH602" s="62" t="str">
        <f t="shared" si="118"/>
        <v>537.</v>
      </c>
      <c r="AJ602" s="78"/>
      <c r="AM602" s="103"/>
    </row>
    <row r="603" spans="1:39" ht="22.5" customHeight="1" x14ac:dyDescent="0.25">
      <c r="A603" s="84" t="str">
        <f t="shared" si="108"/>
        <v>538.</v>
      </c>
      <c r="B603" s="84">
        <v>1880</v>
      </c>
      <c r="C603" s="168" t="s">
        <v>581</v>
      </c>
      <c r="D603" s="15">
        <v>1480.9</v>
      </c>
      <c r="E603" s="9">
        <v>958.7</v>
      </c>
      <c r="F603" s="15">
        <v>958.7</v>
      </c>
      <c r="G603" s="29">
        <v>41</v>
      </c>
      <c r="H603" s="15">
        <f t="shared" si="116"/>
        <v>294056</v>
      </c>
      <c r="I603" s="15"/>
      <c r="J603" s="15"/>
      <c r="K603" s="15"/>
      <c r="L603" s="9">
        <f t="shared" si="117"/>
        <v>294056</v>
      </c>
      <c r="M603" s="15">
        <v>294056</v>
      </c>
      <c r="N603" s="29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214"/>
      <c r="AB603" s="20" t="s">
        <v>211</v>
      </c>
      <c r="AC603" s="189"/>
      <c r="AD603" s="189"/>
      <c r="AE603" s="189"/>
      <c r="AF603" s="62">
        <f>MAX(AF$24:AF602)+1</f>
        <v>538</v>
      </c>
      <c r="AG603" s="62" t="s">
        <v>151</v>
      </c>
      <c r="AH603" s="62" t="str">
        <f t="shared" si="118"/>
        <v>538.</v>
      </c>
      <c r="AJ603" s="62"/>
      <c r="AM603" s="103"/>
    </row>
    <row r="604" spans="1:39" ht="22.5" customHeight="1" x14ac:dyDescent="0.25">
      <c r="A604" s="84" t="str">
        <f t="shared" si="108"/>
        <v>539.</v>
      </c>
      <c r="B604" s="84">
        <v>2171</v>
      </c>
      <c r="C604" s="161" t="s">
        <v>556</v>
      </c>
      <c r="D604" s="9">
        <v>476.6</v>
      </c>
      <c r="E604" s="9">
        <v>434.6</v>
      </c>
      <c r="F604" s="9">
        <v>434.6</v>
      </c>
      <c r="G604" s="26">
        <v>12</v>
      </c>
      <c r="H604" s="9">
        <f t="shared" si="116"/>
        <v>136526</v>
      </c>
      <c r="I604" s="9"/>
      <c r="J604" s="9"/>
      <c r="K604" s="9"/>
      <c r="L604" s="9">
        <f t="shared" si="117"/>
        <v>136526</v>
      </c>
      <c r="M604" s="9">
        <v>136526</v>
      </c>
      <c r="N604" s="26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66"/>
      <c r="AB604" s="20" t="s">
        <v>211</v>
      </c>
      <c r="AC604" s="189"/>
      <c r="AD604" s="189"/>
      <c r="AE604" s="189"/>
      <c r="AF604" s="62">
        <f>MAX(AF$24:AF603)+1</f>
        <v>539</v>
      </c>
      <c r="AG604" s="62" t="s">
        <v>151</v>
      </c>
      <c r="AH604" s="62" t="str">
        <f t="shared" si="118"/>
        <v>539.</v>
      </c>
      <c r="AJ604" s="78"/>
      <c r="AM604" s="103"/>
    </row>
    <row r="605" spans="1:39" ht="22.5" customHeight="1" x14ac:dyDescent="0.25">
      <c r="A605" s="84" t="str">
        <f t="shared" si="108"/>
        <v>540.</v>
      </c>
      <c r="B605" s="84">
        <v>2193</v>
      </c>
      <c r="C605" s="161" t="s">
        <v>1588</v>
      </c>
      <c r="D605" s="9">
        <v>989.7</v>
      </c>
      <c r="E605" s="9">
        <v>914.5</v>
      </c>
      <c r="F605" s="9">
        <v>914.5</v>
      </c>
      <c r="G605" s="26">
        <v>32</v>
      </c>
      <c r="H605" s="9">
        <f t="shared" si="116"/>
        <v>546104</v>
      </c>
      <c r="I605" s="9"/>
      <c r="J605" s="9"/>
      <c r="K605" s="9"/>
      <c r="L605" s="9">
        <f t="shared" si="117"/>
        <v>546104</v>
      </c>
      <c r="M605" s="9">
        <v>546104</v>
      </c>
      <c r="N605" s="26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66"/>
      <c r="AB605" s="20" t="s">
        <v>211</v>
      </c>
      <c r="AC605" s="189"/>
      <c r="AD605" s="189"/>
      <c r="AE605" s="189"/>
      <c r="AF605" s="62">
        <f>MAX(AF$24:AF604)+1</f>
        <v>540</v>
      </c>
      <c r="AG605" s="62" t="s">
        <v>151</v>
      </c>
      <c r="AH605" s="62" t="str">
        <f t="shared" si="118"/>
        <v>540.</v>
      </c>
      <c r="AJ605" s="78"/>
      <c r="AM605" s="103"/>
    </row>
    <row r="606" spans="1:39" ht="22.5" customHeight="1" x14ac:dyDescent="0.25">
      <c r="A606" s="84" t="str">
        <f t="shared" si="108"/>
        <v>541.</v>
      </c>
      <c r="B606" s="84">
        <v>1919</v>
      </c>
      <c r="C606" s="156" t="s">
        <v>630</v>
      </c>
      <c r="D606" s="15">
        <v>749.9</v>
      </c>
      <c r="E606" s="9">
        <v>702.6</v>
      </c>
      <c r="F606" s="15">
        <v>702.6</v>
      </c>
      <c r="G606" s="29">
        <v>37</v>
      </c>
      <c r="H606" s="15">
        <f t="shared" si="116"/>
        <v>374906.4</v>
      </c>
      <c r="I606" s="15"/>
      <c r="J606" s="15"/>
      <c r="K606" s="15"/>
      <c r="L606" s="9">
        <f t="shared" si="117"/>
        <v>374906.4</v>
      </c>
      <c r="M606" s="15">
        <v>374906.4</v>
      </c>
      <c r="N606" s="29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66"/>
      <c r="AB606" s="20" t="s">
        <v>211</v>
      </c>
      <c r="AC606" s="189"/>
      <c r="AD606" s="189"/>
      <c r="AE606" s="189"/>
      <c r="AF606" s="62">
        <f>MAX(AF$24:AF605)+1</f>
        <v>541</v>
      </c>
      <c r="AG606" s="62" t="s">
        <v>151</v>
      </c>
      <c r="AH606" s="62" t="str">
        <f t="shared" si="118"/>
        <v>541.</v>
      </c>
      <c r="AJ606" s="78"/>
      <c r="AM606" s="103"/>
    </row>
    <row r="607" spans="1:39" ht="22.5" customHeight="1" x14ac:dyDescent="0.25">
      <c r="A607" s="84" t="str">
        <f t="shared" si="108"/>
        <v>542.</v>
      </c>
      <c r="B607" s="84">
        <v>1995</v>
      </c>
      <c r="C607" s="156" t="s">
        <v>638</v>
      </c>
      <c r="D607" s="15">
        <v>557.6</v>
      </c>
      <c r="E607" s="9">
        <v>505.4</v>
      </c>
      <c r="F607" s="15">
        <v>505.4</v>
      </c>
      <c r="G607" s="29">
        <v>28</v>
      </c>
      <c r="H607" s="15">
        <f t="shared" si="116"/>
        <v>327662.40000000002</v>
      </c>
      <c r="I607" s="15"/>
      <c r="J607" s="15"/>
      <c r="K607" s="15"/>
      <c r="L607" s="9">
        <f t="shared" si="117"/>
        <v>327662.40000000002</v>
      </c>
      <c r="M607" s="15">
        <v>327662.40000000002</v>
      </c>
      <c r="N607" s="29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66"/>
      <c r="AB607" s="20" t="s">
        <v>211</v>
      </c>
      <c r="AC607" s="189"/>
      <c r="AD607" s="189"/>
      <c r="AE607" s="189"/>
      <c r="AF607" s="62">
        <f>MAX(AF$24:AF606)+1</f>
        <v>542</v>
      </c>
      <c r="AG607" s="62" t="s">
        <v>151</v>
      </c>
      <c r="AH607" s="62" t="str">
        <f t="shared" si="118"/>
        <v>542.</v>
      </c>
      <c r="AJ607" s="78"/>
      <c r="AM607" s="103"/>
    </row>
    <row r="608" spans="1:39" ht="22.5" customHeight="1" x14ac:dyDescent="0.25">
      <c r="A608" s="84" t="str">
        <f t="shared" si="108"/>
        <v>543.</v>
      </c>
      <c r="B608" s="84">
        <v>2200</v>
      </c>
      <c r="C608" s="161" t="s">
        <v>560</v>
      </c>
      <c r="D608" s="9">
        <v>985.4</v>
      </c>
      <c r="E608" s="9">
        <v>910.2</v>
      </c>
      <c r="F608" s="9">
        <v>910.2</v>
      </c>
      <c r="G608" s="26">
        <v>24</v>
      </c>
      <c r="H608" s="9">
        <f t="shared" si="116"/>
        <v>546104</v>
      </c>
      <c r="I608" s="9"/>
      <c r="J608" s="9"/>
      <c r="K608" s="9"/>
      <c r="L608" s="9">
        <f t="shared" si="117"/>
        <v>546104</v>
      </c>
      <c r="M608" s="9">
        <v>546104</v>
      </c>
      <c r="N608" s="26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66"/>
      <c r="AB608" s="20" t="s">
        <v>211</v>
      </c>
      <c r="AC608" s="189"/>
      <c r="AD608" s="189"/>
      <c r="AE608" s="189"/>
      <c r="AF608" s="62">
        <f>MAX(AF$24:AF607)+1</f>
        <v>543</v>
      </c>
      <c r="AG608" s="62" t="s">
        <v>151</v>
      </c>
      <c r="AH608" s="62" t="str">
        <f t="shared" si="118"/>
        <v>543.</v>
      </c>
      <c r="AJ608" s="78"/>
      <c r="AM608" s="103"/>
    </row>
    <row r="609" spans="1:39" ht="22.5" customHeight="1" x14ac:dyDescent="0.25">
      <c r="A609" s="84" t="str">
        <f t="shared" si="108"/>
        <v>544.</v>
      </c>
      <c r="B609" s="84">
        <v>2244</v>
      </c>
      <c r="C609" s="168" t="s">
        <v>619</v>
      </c>
      <c r="D609" s="15">
        <v>572.20000000000005</v>
      </c>
      <c r="E609" s="9">
        <v>511.5</v>
      </c>
      <c r="F609" s="15">
        <v>511.5</v>
      </c>
      <c r="G609" s="29">
        <v>24</v>
      </c>
      <c r="H609" s="15">
        <f t="shared" si="116"/>
        <v>354799.5</v>
      </c>
      <c r="I609" s="15"/>
      <c r="J609" s="15"/>
      <c r="K609" s="15"/>
      <c r="L609" s="9">
        <f t="shared" si="117"/>
        <v>354799.5</v>
      </c>
      <c r="M609" s="15">
        <v>354799.5</v>
      </c>
      <c r="N609" s="29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9"/>
      <c r="AA609" s="214"/>
      <c r="AB609" s="20" t="s">
        <v>211</v>
      </c>
      <c r="AC609" s="189"/>
      <c r="AD609" s="189"/>
      <c r="AE609" s="189"/>
      <c r="AF609" s="62">
        <f>MAX(AF$24:AF608)+1</f>
        <v>544</v>
      </c>
      <c r="AG609" s="62" t="s">
        <v>151</v>
      </c>
      <c r="AH609" s="62" t="str">
        <f t="shared" si="118"/>
        <v>544.</v>
      </c>
      <c r="AJ609" s="62"/>
      <c r="AM609" s="103"/>
    </row>
    <row r="610" spans="1:39" ht="22.5" customHeight="1" x14ac:dyDescent="0.25">
      <c r="A610" s="84" t="str">
        <f t="shared" si="108"/>
        <v>545.</v>
      </c>
      <c r="B610" s="84">
        <v>2248</v>
      </c>
      <c r="C610" s="168" t="s">
        <v>620</v>
      </c>
      <c r="D610" s="15">
        <v>384</v>
      </c>
      <c r="E610" s="9">
        <v>352.2</v>
      </c>
      <c r="F610" s="15">
        <v>352.2</v>
      </c>
      <c r="G610" s="29">
        <v>12</v>
      </c>
      <c r="H610" s="15">
        <f t="shared" si="116"/>
        <v>520899.2</v>
      </c>
      <c r="I610" s="15"/>
      <c r="J610" s="15"/>
      <c r="K610" s="15"/>
      <c r="L610" s="9">
        <f t="shared" si="117"/>
        <v>520899.2</v>
      </c>
      <c r="M610" s="15">
        <v>520899.2</v>
      </c>
      <c r="N610" s="29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214"/>
      <c r="AB610" s="20" t="s">
        <v>211</v>
      </c>
      <c r="AC610" s="189"/>
      <c r="AD610" s="189"/>
      <c r="AE610" s="189"/>
      <c r="AF610" s="62">
        <f>MAX(AF$24:AF609)+1</f>
        <v>545</v>
      </c>
      <c r="AG610" s="62" t="s">
        <v>151</v>
      </c>
      <c r="AH610" s="62" t="str">
        <f t="shared" si="118"/>
        <v>545.</v>
      </c>
      <c r="AJ610" s="62"/>
      <c r="AM610" s="103"/>
    </row>
    <row r="611" spans="1:39" ht="22.5" customHeight="1" x14ac:dyDescent="0.25">
      <c r="A611" s="84" t="str">
        <f t="shared" si="108"/>
        <v>546.</v>
      </c>
      <c r="B611" s="84">
        <v>2002</v>
      </c>
      <c r="C611" s="168" t="s">
        <v>593</v>
      </c>
      <c r="D611" s="15">
        <v>900.5</v>
      </c>
      <c r="E611" s="9">
        <v>681.5</v>
      </c>
      <c r="F611" s="15">
        <v>681.5</v>
      </c>
      <c r="G611" s="29">
        <v>75</v>
      </c>
      <c r="H611" s="15">
        <f t="shared" si="116"/>
        <v>1348939.79</v>
      </c>
      <c r="I611" s="15"/>
      <c r="J611" s="15"/>
      <c r="K611" s="15"/>
      <c r="L611" s="9">
        <f t="shared" si="117"/>
        <v>1348939.79</v>
      </c>
      <c r="M611" s="15">
        <v>386473.6</v>
      </c>
      <c r="N611" s="29"/>
      <c r="O611" s="15"/>
      <c r="P611" s="15">
        <v>500</v>
      </c>
      <c r="Q611" s="15">
        <f>P611*1846.98</f>
        <v>923490</v>
      </c>
      <c r="R611" s="15"/>
      <c r="S611" s="15"/>
      <c r="T611" s="15"/>
      <c r="U611" s="15"/>
      <c r="V611" s="15"/>
      <c r="W611" s="15"/>
      <c r="X611" s="15"/>
      <c r="Y611" s="15"/>
      <c r="Z611" s="15"/>
      <c r="AA611" s="214">
        <v>38976.19</v>
      </c>
      <c r="AB611" s="20" t="s">
        <v>211</v>
      </c>
      <c r="AC611" s="189"/>
      <c r="AD611" s="189"/>
      <c r="AE611" s="189"/>
      <c r="AF611" s="62">
        <f>MAX(AF$24:AF610)+1</f>
        <v>546</v>
      </c>
      <c r="AG611" s="62" t="s">
        <v>151</v>
      </c>
      <c r="AH611" s="62" t="str">
        <f t="shared" si="118"/>
        <v>546.</v>
      </c>
      <c r="AJ611" s="62"/>
      <c r="AM611" s="103"/>
    </row>
    <row r="612" spans="1:39" ht="22.5" customHeight="1" x14ac:dyDescent="0.25">
      <c r="A612" s="84" t="str">
        <f t="shared" si="108"/>
        <v>547.</v>
      </c>
      <c r="B612" s="84">
        <v>1853</v>
      </c>
      <c r="C612" s="156" t="s">
        <v>1501</v>
      </c>
      <c r="D612" s="15">
        <v>379.3</v>
      </c>
      <c r="E612" s="9">
        <v>308.3</v>
      </c>
      <c r="F612" s="15">
        <v>161.80000000000001</v>
      </c>
      <c r="G612" s="29">
        <v>16</v>
      </c>
      <c r="H612" s="15">
        <f t="shared" ref="H612:H630" si="119">M612+O612+Q612+S612+U612+W612+Z612+AA612</f>
        <v>439581.24</v>
      </c>
      <c r="I612" s="15"/>
      <c r="J612" s="15"/>
      <c r="K612" s="15"/>
      <c r="L612" s="9">
        <f t="shared" ref="L612:L630" si="120">H612</f>
        <v>439581.24</v>
      </c>
      <c r="M612" s="15"/>
      <c r="N612" s="29"/>
      <c r="O612" s="15"/>
      <c r="P612" s="15">
        <v>238</v>
      </c>
      <c r="Q612" s="15">
        <f>P612*1846.98</f>
        <v>439581.24</v>
      </c>
      <c r="R612" s="15"/>
      <c r="S612" s="15"/>
      <c r="T612" s="15"/>
      <c r="U612" s="15"/>
      <c r="V612" s="15"/>
      <c r="W612" s="15"/>
      <c r="X612" s="15"/>
      <c r="Y612" s="15"/>
      <c r="Z612" s="15"/>
      <c r="AA612" s="66"/>
      <c r="AB612" s="20" t="s">
        <v>211</v>
      </c>
      <c r="AC612" s="189"/>
      <c r="AD612" s="189"/>
      <c r="AE612" s="189"/>
      <c r="AF612" s="62">
        <f>MAX(AF$24:AF611)+1</f>
        <v>547</v>
      </c>
      <c r="AG612" s="62" t="s">
        <v>151</v>
      </c>
      <c r="AH612" s="62" t="str">
        <f t="shared" si="118"/>
        <v>547.</v>
      </c>
      <c r="AJ612" s="78"/>
      <c r="AM612" s="103"/>
    </row>
    <row r="613" spans="1:39" ht="22.5" customHeight="1" x14ac:dyDescent="0.25">
      <c r="A613" s="84" t="str">
        <f t="shared" si="108"/>
        <v>548.</v>
      </c>
      <c r="B613" s="84">
        <v>2199</v>
      </c>
      <c r="C613" s="168" t="s">
        <v>606</v>
      </c>
      <c r="D613" s="15">
        <v>976.1</v>
      </c>
      <c r="E613" s="9">
        <v>899.8</v>
      </c>
      <c r="F613" s="15">
        <v>899.8</v>
      </c>
      <c r="G613" s="29">
        <v>31</v>
      </c>
      <c r="H613" s="15">
        <f t="shared" si="119"/>
        <v>495151.2</v>
      </c>
      <c r="I613" s="15"/>
      <c r="J613" s="15"/>
      <c r="K613" s="15"/>
      <c r="L613" s="9">
        <f t="shared" si="120"/>
        <v>495151.2</v>
      </c>
      <c r="M613" s="15">
        <v>495151.2</v>
      </c>
      <c r="N613" s="29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214"/>
      <c r="AB613" s="20" t="s">
        <v>211</v>
      </c>
      <c r="AC613" s="189"/>
      <c r="AD613" s="189"/>
      <c r="AE613" s="189"/>
      <c r="AF613" s="62">
        <f>MAX(AF$24:AF612)+1</f>
        <v>548</v>
      </c>
      <c r="AG613" s="62" t="s">
        <v>151</v>
      </c>
      <c r="AH613" s="62" t="str">
        <f t="shared" si="118"/>
        <v>548.</v>
      </c>
      <c r="AJ613" s="62"/>
      <c r="AM613" s="103"/>
    </row>
    <row r="614" spans="1:39" ht="22.5" customHeight="1" x14ac:dyDescent="0.25">
      <c r="A614" s="84" t="str">
        <f t="shared" ref="A614:A677" si="121">AH614</f>
        <v>549.</v>
      </c>
      <c r="B614" s="84">
        <v>1920</v>
      </c>
      <c r="C614" s="168" t="s">
        <v>587</v>
      </c>
      <c r="D614" s="15">
        <v>743.7</v>
      </c>
      <c r="E614" s="9">
        <v>696.8</v>
      </c>
      <c r="F614" s="15">
        <v>696.8</v>
      </c>
      <c r="G614" s="29">
        <v>38</v>
      </c>
      <c r="H614" s="15">
        <f t="shared" si="119"/>
        <v>264650.40000000002</v>
      </c>
      <c r="I614" s="15"/>
      <c r="J614" s="15"/>
      <c r="K614" s="15"/>
      <c r="L614" s="9">
        <f t="shared" si="120"/>
        <v>264650.40000000002</v>
      </c>
      <c r="M614" s="15">
        <v>264650.40000000002</v>
      </c>
      <c r="N614" s="29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214"/>
      <c r="AB614" s="20" t="s">
        <v>211</v>
      </c>
      <c r="AC614" s="189"/>
      <c r="AD614" s="189"/>
      <c r="AE614" s="189"/>
      <c r="AF614" s="62">
        <f>MAX(AF$24:AF613)+1</f>
        <v>549</v>
      </c>
      <c r="AG614" s="62" t="s">
        <v>151</v>
      </c>
      <c r="AH614" s="62" t="str">
        <f t="shared" si="118"/>
        <v>549.</v>
      </c>
      <c r="AJ614" s="62"/>
      <c r="AM614" s="103"/>
    </row>
    <row r="615" spans="1:39" ht="22.5" customHeight="1" x14ac:dyDescent="0.25">
      <c r="A615" s="84" t="str">
        <f t="shared" si="121"/>
        <v>550.</v>
      </c>
      <c r="B615" s="84">
        <v>2202</v>
      </c>
      <c r="C615" s="161" t="s">
        <v>561</v>
      </c>
      <c r="D615" s="9">
        <v>985.3</v>
      </c>
      <c r="E615" s="9">
        <v>910.1</v>
      </c>
      <c r="F615" s="9">
        <v>910.1</v>
      </c>
      <c r="G615" s="26">
        <v>43</v>
      </c>
      <c r="H615" s="9">
        <f t="shared" si="119"/>
        <v>546104</v>
      </c>
      <c r="I615" s="9"/>
      <c r="J615" s="9"/>
      <c r="K615" s="9"/>
      <c r="L615" s="9">
        <f t="shared" si="120"/>
        <v>546104</v>
      </c>
      <c r="M615" s="9">
        <v>546104</v>
      </c>
      <c r="N615" s="26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66"/>
      <c r="AB615" s="20" t="s">
        <v>211</v>
      </c>
      <c r="AC615" s="189"/>
      <c r="AD615" s="189"/>
      <c r="AE615" s="189"/>
      <c r="AF615" s="62">
        <f>MAX(AF$24:AF614)+1</f>
        <v>550</v>
      </c>
      <c r="AG615" s="62" t="s">
        <v>151</v>
      </c>
      <c r="AH615" s="62" t="str">
        <f t="shared" si="118"/>
        <v>550.</v>
      </c>
      <c r="AJ615" s="78"/>
      <c r="AM615" s="103"/>
    </row>
    <row r="616" spans="1:39" ht="22.5" customHeight="1" x14ac:dyDescent="0.25">
      <c r="A616" s="84" t="str">
        <f t="shared" si="121"/>
        <v>551.</v>
      </c>
      <c r="B616" s="84">
        <v>2249</v>
      </c>
      <c r="C616" s="168" t="s">
        <v>621</v>
      </c>
      <c r="D616" s="15">
        <v>521.29999999999995</v>
      </c>
      <c r="E616" s="9">
        <v>331</v>
      </c>
      <c r="F616" s="15">
        <v>331</v>
      </c>
      <c r="G616" s="29">
        <v>34</v>
      </c>
      <c r="H616" s="15">
        <f t="shared" si="119"/>
        <v>52510</v>
      </c>
      <c r="I616" s="15"/>
      <c r="J616" s="15"/>
      <c r="K616" s="15"/>
      <c r="L616" s="9">
        <f t="shared" si="120"/>
        <v>52510</v>
      </c>
      <c r="M616" s="15">
        <v>52510</v>
      </c>
      <c r="N616" s="29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214"/>
      <c r="AB616" s="20" t="s">
        <v>211</v>
      </c>
      <c r="AC616" s="189"/>
      <c r="AD616" s="189"/>
      <c r="AE616" s="189"/>
      <c r="AF616" s="62">
        <f>MAX(AF$24:AF615)+1</f>
        <v>551</v>
      </c>
      <c r="AG616" s="62" t="s">
        <v>151</v>
      </c>
      <c r="AH616" s="62" t="str">
        <f t="shared" si="118"/>
        <v>551.</v>
      </c>
      <c r="AJ616" s="62"/>
      <c r="AM616" s="103"/>
    </row>
    <row r="617" spans="1:39" ht="22.5" customHeight="1" x14ac:dyDescent="0.25">
      <c r="A617" s="84" t="str">
        <f t="shared" si="121"/>
        <v>552.</v>
      </c>
      <c r="B617" s="84">
        <v>1908</v>
      </c>
      <c r="C617" s="167" t="s">
        <v>200</v>
      </c>
      <c r="D617" s="15">
        <v>1410.1</v>
      </c>
      <c r="E617" s="9">
        <v>726.1</v>
      </c>
      <c r="F617" s="15">
        <v>726.1</v>
      </c>
      <c r="G617" s="29">
        <v>48</v>
      </c>
      <c r="H617" s="15">
        <f t="shared" si="119"/>
        <v>833375.04</v>
      </c>
      <c r="I617" s="15"/>
      <c r="J617" s="15"/>
      <c r="K617" s="15"/>
      <c r="L617" s="9">
        <f t="shared" si="120"/>
        <v>833375.04</v>
      </c>
      <c r="M617" s="15">
        <f>103214.4+730160.64</f>
        <v>833375.04</v>
      </c>
      <c r="N617" s="29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9"/>
      <c r="AA617" s="66"/>
      <c r="AB617" s="20" t="s">
        <v>211</v>
      </c>
      <c r="AC617" s="189"/>
      <c r="AD617" s="189"/>
      <c r="AE617" s="189"/>
      <c r="AF617" s="62">
        <f>MAX(AF$24:AF616)+1</f>
        <v>552</v>
      </c>
      <c r="AG617" s="62" t="s">
        <v>151</v>
      </c>
      <c r="AH617" s="62" t="str">
        <f t="shared" si="118"/>
        <v>552.</v>
      </c>
      <c r="AJ617" s="78"/>
      <c r="AM617" s="103"/>
    </row>
    <row r="618" spans="1:39" ht="22.5" customHeight="1" x14ac:dyDescent="0.25">
      <c r="A618" s="84" t="str">
        <f t="shared" si="121"/>
        <v>553.</v>
      </c>
      <c r="B618" s="84">
        <v>2166</v>
      </c>
      <c r="C618" s="168" t="s">
        <v>600</v>
      </c>
      <c r="D618" s="15">
        <v>855.8</v>
      </c>
      <c r="E618" s="9">
        <v>766.6</v>
      </c>
      <c r="F618" s="15">
        <v>766.6</v>
      </c>
      <c r="G618" s="29">
        <v>24</v>
      </c>
      <c r="H618" s="15">
        <f t="shared" si="119"/>
        <v>319260.79999999999</v>
      </c>
      <c r="I618" s="15"/>
      <c r="J618" s="15"/>
      <c r="K618" s="15"/>
      <c r="L618" s="9">
        <f t="shared" si="120"/>
        <v>319260.79999999999</v>
      </c>
      <c r="M618" s="15">
        <v>319260.79999999999</v>
      </c>
      <c r="N618" s="29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214"/>
      <c r="AB618" s="20" t="s">
        <v>211</v>
      </c>
      <c r="AC618" s="189"/>
      <c r="AD618" s="189"/>
      <c r="AE618" s="189"/>
      <c r="AF618" s="62">
        <f>MAX(AF$24:AF617)+1</f>
        <v>553</v>
      </c>
      <c r="AG618" s="62" t="s">
        <v>151</v>
      </c>
      <c r="AH618" s="62" t="str">
        <f t="shared" si="118"/>
        <v>553.</v>
      </c>
      <c r="AJ618" s="62"/>
      <c r="AM618" s="103"/>
    </row>
    <row r="619" spans="1:39" ht="22.5" customHeight="1" x14ac:dyDescent="0.25">
      <c r="A619" s="84" t="str">
        <f t="shared" si="121"/>
        <v>554.</v>
      </c>
      <c r="B619" s="84">
        <v>2005</v>
      </c>
      <c r="C619" s="168" t="s">
        <v>594</v>
      </c>
      <c r="D619" s="15">
        <v>3958.4</v>
      </c>
      <c r="E619" s="9">
        <v>2665.7</v>
      </c>
      <c r="F619" s="15">
        <v>2665.7</v>
      </c>
      <c r="G619" s="29">
        <v>229</v>
      </c>
      <c r="H619" s="15">
        <f t="shared" si="119"/>
        <v>8169243.0599999996</v>
      </c>
      <c r="I619" s="15"/>
      <c r="J619" s="15"/>
      <c r="K619" s="15"/>
      <c r="L619" s="9">
        <f t="shared" si="120"/>
        <v>8169243.0599999996</v>
      </c>
      <c r="M619" s="15">
        <f>3898342.4+4013414.4</f>
        <v>7911756.7999999998</v>
      </c>
      <c r="N619" s="29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214">
        <v>257486.26</v>
      </c>
      <c r="AB619" s="20" t="s">
        <v>211</v>
      </c>
      <c r="AC619" s="189"/>
      <c r="AD619" s="189"/>
      <c r="AE619" s="189"/>
      <c r="AF619" s="62">
        <f>MAX(AF$24:AF618)+1</f>
        <v>554</v>
      </c>
      <c r="AG619" s="62" t="s">
        <v>151</v>
      </c>
      <c r="AH619" s="62" t="str">
        <f t="shared" si="118"/>
        <v>554.</v>
      </c>
      <c r="AJ619" s="62"/>
      <c r="AM619" s="103"/>
    </row>
    <row r="620" spans="1:39" ht="22.5" customHeight="1" x14ac:dyDescent="0.25">
      <c r="A620" s="84" t="str">
        <f t="shared" si="121"/>
        <v>555.</v>
      </c>
      <c r="B620" s="84">
        <v>2136</v>
      </c>
      <c r="C620" s="161" t="s">
        <v>573</v>
      </c>
      <c r="D620" s="9">
        <v>4436.7</v>
      </c>
      <c r="E620" s="9">
        <v>2947</v>
      </c>
      <c r="F620" s="9">
        <v>2947</v>
      </c>
      <c r="G620" s="26">
        <v>158</v>
      </c>
      <c r="H620" s="9">
        <f t="shared" si="119"/>
        <v>2306508.6239999998</v>
      </c>
      <c r="I620" s="9"/>
      <c r="J620" s="9"/>
      <c r="K620" s="9"/>
      <c r="L620" s="9">
        <f t="shared" si="120"/>
        <v>2306508.6239999998</v>
      </c>
      <c r="M620" s="9"/>
      <c r="N620" s="26"/>
      <c r="O620" s="9"/>
      <c r="P620" s="9">
        <v>1248.8</v>
      </c>
      <c r="Q620" s="9">
        <f>P620*1846.98</f>
        <v>2306508.6239999998</v>
      </c>
      <c r="R620" s="9"/>
      <c r="S620" s="9"/>
      <c r="T620" s="9"/>
      <c r="U620" s="9"/>
      <c r="V620" s="9"/>
      <c r="W620" s="9"/>
      <c r="X620" s="9"/>
      <c r="Y620" s="9"/>
      <c r="Z620" s="9"/>
      <c r="AA620" s="66"/>
      <c r="AB620" s="20" t="s">
        <v>211</v>
      </c>
      <c r="AC620" s="189"/>
      <c r="AD620" s="189"/>
      <c r="AE620" s="189"/>
      <c r="AF620" s="62">
        <f>MAX(AF$24:AF619)+1</f>
        <v>555</v>
      </c>
      <c r="AG620" s="62" t="s">
        <v>151</v>
      </c>
      <c r="AH620" s="62" t="str">
        <f t="shared" si="118"/>
        <v>555.</v>
      </c>
      <c r="AJ620" s="78"/>
      <c r="AM620" s="103"/>
    </row>
    <row r="621" spans="1:39" ht="22.5" customHeight="1" x14ac:dyDescent="0.25">
      <c r="A621" s="84" t="str">
        <f t="shared" si="121"/>
        <v>556.</v>
      </c>
      <c r="B621" s="84">
        <v>1992</v>
      </c>
      <c r="C621" s="168" t="s">
        <v>592</v>
      </c>
      <c r="D621" s="15">
        <v>731.6</v>
      </c>
      <c r="E621" s="9">
        <v>691.6</v>
      </c>
      <c r="F621" s="15">
        <v>627.5</v>
      </c>
      <c r="G621" s="29">
        <v>32</v>
      </c>
      <c r="H621" s="15">
        <f t="shared" si="119"/>
        <v>273052</v>
      </c>
      <c r="I621" s="15"/>
      <c r="J621" s="15"/>
      <c r="K621" s="15"/>
      <c r="L621" s="9">
        <f t="shared" si="120"/>
        <v>273052</v>
      </c>
      <c r="M621" s="15">
        <v>273052</v>
      </c>
      <c r="N621" s="29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214"/>
      <c r="AB621" s="20" t="s">
        <v>211</v>
      </c>
      <c r="AC621" s="189"/>
      <c r="AD621" s="189"/>
      <c r="AE621" s="189"/>
      <c r="AF621" s="62">
        <f>MAX(AF$24:AF620)+1</f>
        <v>556</v>
      </c>
      <c r="AG621" s="62" t="s">
        <v>151</v>
      </c>
      <c r="AH621" s="62" t="str">
        <f t="shared" si="118"/>
        <v>556.</v>
      </c>
      <c r="AJ621" s="62"/>
      <c r="AM621" s="103"/>
    </row>
    <row r="622" spans="1:39" ht="22.5" customHeight="1" x14ac:dyDescent="0.25">
      <c r="A622" s="84" t="str">
        <f t="shared" si="121"/>
        <v>557.</v>
      </c>
      <c r="B622" s="84">
        <v>2041</v>
      </c>
      <c r="C622" s="161" t="s">
        <v>553</v>
      </c>
      <c r="D622" s="9">
        <v>3634.7</v>
      </c>
      <c r="E622" s="9">
        <v>3363.9</v>
      </c>
      <c r="F622" s="9">
        <v>3363.9</v>
      </c>
      <c r="G622" s="26">
        <v>386</v>
      </c>
      <c r="H622" s="15">
        <f t="shared" si="119"/>
        <v>558706.4</v>
      </c>
      <c r="I622" s="9"/>
      <c r="J622" s="9"/>
      <c r="K622" s="9"/>
      <c r="L622" s="9">
        <f t="shared" si="120"/>
        <v>558706.4</v>
      </c>
      <c r="M622" s="15">
        <v>558706.4</v>
      </c>
      <c r="N622" s="26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66"/>
      <c r="AB622" s="20" t="s">
        <v>211</v>
      </c>
      <c r="AC622" s="189"/>
      <c r="AD622" s="189"/>
      <c r="AE622" s="189"/>
      <c r="AF622" s="62">
        <f>MAX(AF$24:AF621)+1</f>
        <v>557</v>
      </c>
      <c r="AG622" s="62" t="s">
        <v>151</v>
      </c>
      <c r="AH622" s="62" t="str">
        <f t="shared" si="118"/>
        <v>557.</v>
      </c>
      <c r="AJ622" s="78"/>
      <c r="AM622" s="103"/>
    </row>
    <row r="623" spans="1:39" ht="22.5" customHeight="1" x14ac:dyDescent="0.25">
      <c r="A623" s="84" t="str">
        <f t="shared" si="121"/>
        <v>558.</v>
      </c>
      <c r="B623" s="84">
        <v>2096</v>
      </c>
      <c r="C623" s="168" t="s">
        <v>613</v>
      </c>
      <c r="D623" s="15">
        <v>3642.6</v>
      </c>
      <c r="E623" s="9">
        <v>3366</v>
      </c>
      <c r="F623" s="15">
        <v>3366</v>
      </c>
      <c r="G623" s="29">
        <v>188</v>
      </c>
      <c r="H623" s="15">
        <f t="shared" si="119"/>
        <v>1843840.1339999998</v>
      </c>
      <c r="I623" s="15"/>
      <c r="J623" s="15"/>
      <c r="K623" s="15"/>
      <c r="L623" s="9">
        <f t="shared" si="120"/>
        <v>1843840.1339999998</v>
      </c>
      <c r="M623" s="15"/>
      <c r="N623" s="29"/>
      <c r="O623" s="15"/>
      <c r="P623" s="15">
        <v>998.3</v>
      </c>
      <c r="Q623" s="15">
        <f>P623*1846.98</f>
        <v>1843840.1339999998</v>
      </c>
      <c r="R623" s="15"/>
      <c r="S623" s="15"/>
      <c r="T623" s="15"/>
      <c r="U623" s="15"/>
      <c r="V623" s="15"/>
      <c r="W623" s="15"/>
      <c r="X623" s="15"/>
      <c r="Y623" s="15"/>
      <c r="Z623" s="15"/>
      <c r="AA623" s="214"/>
      <c r="AB623" s="20" t="s">
        <v>211</v>
      </c>
      <c r="AC623" s="189"/>
      <c r="AD623" s="189"/>
      <c r="AE623" s="189"/>
      <c r="AF623" s="62">
        <f>MAX(AF$24:AF622)+1</f>
        <v>558</v>
      </c>
      <c r="AG623" s="62" t="s">
        <v>151</v>
      </c>
      <c r="AH623" s="62" t="str">
        <f t="shared" si="118"/>
        <v>558.</v>
      </c>
      <c r="AJ623" s="62"/>
      <c r="AM623" s="103"/>
    </row>
    <row r="624" spans="1:39" ht="22.5" customHeight="1" x14ac:dyDescent="0.25">
      <c r="A624" s="84" t="str">
        <f t="shared" si="121"/>
        <v>559.</v>
      </c>
      <c r="B624" s="84">
        <v>2141</v>
      </c>
      <c r="C624" s="161" t="s">
        <v>1560</v>
      </c>
      <c r="D624" s="9">
        <v>359.6</v>
      </c>
      <c r="E624" s="9">
        <v>217.5</v>
      </c>
      <c r="F624" s="9">
        <v>217.5</v>
      </c>
      <c r="G624" s="26">
        <v>21</v>
      </c>
      <c r="H624" s="9">
        <f t="shared" si="119"/>
        <v>67212.800000000003</v>
      </c>
      <c r="I624" s="9"/>
      <c r="J624" s="9"/>
      <c r="K624" s="9"/>
      <c r="L624" s="9">
        <f t="shared" si="120"/>
        <v>67212.800000000003</v>
      </c>
      <c r="M624" s="9">
        <v>67212.800000000003</v>
      </c>
      <c r="N624" s="26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66"/>
      <c r="AB624" s="20" t="s">
        <v>211</v>
      </c>
      <c r="AC624" s="189"/>
      <c r="AD624" s="189"/>
      <c r="AE624" s="189"/>
      <c r="AF624" s="62">
        <f>MAX(AF$24:AF623)+1</f>
        <v>559</v>
      </c>
      <c r="AG624" s="62" t="s">
        <v>151</v>
      </c>
      <c r="AH624" s="62" t="str">
        <f t="shared" si="118"/>
        <v>559.</v>
      </c>
      <c r="AJ624" s="78"/>
      <c r="AM624" s="103"/>
    </row>
    <row r="625" spans="1:39" ht="22.5" customHeight="1" x14ac:dyDescent="0.25">
      <c r="A625" s="84" t="str">
        <f t="shared" si="121"/>
        <v>560.</v>
      </c>
      <c r="B625" s="84">
        <v>1923</v>
      </c>
      <c r="C625" s="168" t="s">
        <v>588</v>
      </c>
      <c r="D625" s="15">
        <v>369.4</v>
      </c>
      <c r="E625" s="9">
        <v>252.1</v>
      </c>
      <c r="F625" s="15">
        <v>252.1</v>
      </c>
      <c r="G625" s="29">
        <v>26</v>
      </c>
      <c r="H625" s="15">
        <f t="shared" si="119"/>
        <v>804304.54</v>
      </c>
      <c r="I625" s="15"/>
      <c r="J625" s="15"/>
      <c r="K625" s="15"/>
      <c r="L625" s="9">
        <f t="shared" si="120"/>
        <v>804304.54</v>
      </c>
      <c r="M625" s="15">
        <v>773274.24</v>
      </c>
      <c r="N625" s="29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214">
        <v>31030.3</v>
      </c>
      <c r="AB625" s="20" t="s">
        <v>211</v>
      </c>
      <c r="AC625" s="189"/>
      <c r="AD625" s="189"/>
      <c r="AE625" s="189"/>
      <c r="AF625" s="62">
        <f>MAX(AF$24:AF624)+1</f>
        <v>560</v>
      </c>
      <c r="AG625" s="62" t="s">
        <v>151</v>
      </c>
      <c r="AH625" s="62" t="str">
        <f t="shared" si="118"/>
        <v>560.</v>
      </c>
      <c r="AJ625" s="62"/>
      <c r="AM625" s="103"/>
    </row>
    <row r="626" spans="1:39" ht="22.5" customHeight="1" x14ac:dyDescent="0.25">
      <c r="A626" s="84" t="str">
        <f t="shared" si="121"/>
        <v>561.</v>
      </c>
      <c r="B626" s="84">
        <v>1952</v>
      </c>
      <c r="C626" s="161" t="s">
        <v>543</v>
      </c>
      <c r="D626" s="9">
        <v>368.8</v>
      </c>
      <c r="E626" s="9">
        <v>219.6</v>
      </c>
      <c r="F626" s="9">
        <v>219.6</v>
      </c>
      <c r="G626" s="26">
        <v>18</v>
      </c>
      <c r="H626" s="9">
        <f t="shared" si="119"/>
        <v>473066</v>
      </c>
      <c r="I626" s="9"/>
      <c r="J626" s="9"/>
      <c r="K626" s="9"/>
      <c r="L626" s="9">
        <f t="shared" si="120"/>
        <v>473066</v>
      </c>
      <c r="M626" s="9">
        <v>473066</v>
      </c>
      <c r="N626" s="26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66"/>
      <c r="AB626" s="20" t="s">
        <v>211</v>
      </c>
      <c r="AC626" s="189"/>
      <c r="AD626" s="189"/>
      <c r="AE626" s="189"/>
      <c r="AF626" s="62">
        <f>MAX(AF$24:AF625)+1</f>
        <v>561</v>
      </c>
      <c r="AG626" s="62" t="s">
        <v>151</v>
      </c>
      <c r="AH626" s="62" t="str">
        <f t="shared" si="118"/>
        <v>561.</v>
      </c>
      <c r="AJ626" s="78"/>
      <c r="AM626" s="103"/>
    </row>
    <row r="627" spans="1:39" ht="22.5" customHeight="1" x14ac:dyDescent="0.25">
      <c r="A627" s="84" t="str">
        <f t="shared" si="121"/>
        <v>562.</v>
      </c>
      <c r="B627" s="84">
        <v>1964</v>
      </c>
      <c r="C627" s="161" t="s">
        <v>545</v>
      </c>
      <c r="D627" s="9">
        <v>3331.6</v>
      </c>
      <c r="E627" s="9">
        <v>3331.6</v>
      </c>
      <c r="F627" s="9">
        <v>3282.1</v>
      </c>
      <c r="G627" s="26">
        <v>161</v>
      </c>
      <c r="H627" s="9">
        <f t="shared" si="119"/>
        <v>5352920.6087999996</v>
      </c>
      <c r="I627" s="9"/>
      <c r="J627" s="9"/>
      <c r="K627" s="9"/>
      <c r="L627" s="9">
        <f t="shared" si="120"/>
        <v>5352920.6087999996</v>
      </c>
      <c r="M627" s="9"/>
      <c r="N627" s="26"/>
      <c r="O627" s="9"/>
      <c r="P627" s="15">
        <v>829</v>
      </c>
      <c r="Q627" s="15">
        <f>P627*1846.98</f>
        <v>1531146.42</v>
      </c>
      <c r="R627" s="9"/>
      <c r="S627" s="9"/>
      <c r="T627" s="9">
        <v>2431.6799999999998</v>
      </c>
      <c r="U627" s="9">
        <f>T627*1571.66</f>
        <v>3821774.1888000001</v>
      </c>
      <c r="V627" s="9"/>
      <c r="W627" s="9"/>
      <c r="X627" s="9"/>
      <c r="Y627" s="9"/>
      <c r="Z627" s="9"/>
      <c r="AA627" s="66"/>
      <c r="AB627" s="20" t="s">
        <v>211</v>
      </c>
      <c r="AC627" s="189"/>
      <c r="AD627" s="189"/>
      <c r="AE627" s="189"/>
      <c r="AF627" s="62">
        <f>MAX(AF$24:AF626)+1</f>
        <v>562</v>
      </c>
      <c r="AG627" s="62" t="s">
        <v>151</v>
      </c>
      <c r="AH627" s="62" t="str">
        <f t="shared" si="118"/>
        <v>562.</v>
      </c>
      <c r="AJ627" s="78"/>
      <c r="AM627" s="103"/>
    </row>
    <row r="628" spans="1:39" ht="22.5" customHeight="1" x14ac:dyDescent="0.25">
      <c r="A628" s="84" t="str">
        <f t="shared" si="121"/>
        <v>563.</v>
      </c>
      <c r="B628" s="84">
        <v>2081</v>
      </c>
      <c r="C628" s="161" t="s">
        <v>1669</v>
      </c>
      <c r="D628" s="9">
        <v>10145.4</v>
      </c>
      <c r="E628" s="9">
        <v>9190.7999999999993</v>
      </c>
      <c r="F628" s="9">
        <v>9190.7999999999993</v>
      </c>
      <c r="G628" s="26">
        <v>489</v>
      </c>
      <c r="H628" s="9">
        <f t="shared" si="119"/>
        <v>4399507</v>
      </c>
      <c r="I628" s="9"/>
      <c r="J628" s="9"/>
      <c r="K628" s="9"/>
      <c r="L628" s="9">
        <f t="shared" si="120"/>
        <v>4399507</v>
      </c>
      <c r="M628" s="9"/>
      <c r="N628" s="26"/>
      <c r="O628" s="9"/>
      <c r="P628" s="15">
        <v>2382</v>
      </c>
      <c r="Q628" s="15">
        <v>4399507</v>
      </c>
      <c r="R628" s="9"/>
      <c r="S628" s="9"/>
      <c r="T628" s="9"/>
      <c r="U628" s="9"/>
      <c r="V628" s="9"/>
      <c r="W628" s="9"/>
      <c r="X628" s="9"/>
      <c r="Y628" s="9"/>
      <c r="Z628" s="9"/>
      <c r="AA628" s="66"/>
      <c r="AB628" s="20" t="s">
        <v>211</v>
      </c>
      <c r="AC628" s="189"/>
      <c r="AD628" s="189"/>
      <c r="AE628" s="189"/>
      <c r="AF628" s="62">
        <f>MAX(AF$24:AF627)+1</f>
        <v>563</v>
      </c>
      <c r="AG628" s="62" t="s">
        <v>151</v>
      </c>
      <c r="AH628" s="62" t="str">
        <f t="shared" si="118"/>
        <v>563.</v>
      </c>
      <c r="AJ628" s="78"/>
      <c r="AM628" s="103"/>
    </row>
    <row r="629" spans="1:39" ht="22.5" customHeight="1" x14ac:dyDescent="0.25">
      <c r="A629" s="84" t="str">
        <f t="shared" si="121"/>
        <v>564.</v>
      </c>
      <c r="B629" s="84">
        <v>2044</v>
      </c>
      <c r="C629" s="161" t="s">
        <v>1654</v>
      </c>
      <c r="D629" s="9">
        <v>3724.3</v>
      </c>
      <c r="E629" s="9">
        <v>3394.2</v>
      </c>
      <c r="F629" s="9">
        <v>3394.2</v>
      </c>
      <c r="G629" s="26">
        <v>356</v>
      </c>
      <c r="H629" s="9">
        <f t="shared" si="119"/>
        <v>2990273</v>
      </c>
      <c r="I629" s="9"/>
      <c r="J629" s="9"/>
      <c r="K629" s="9"/>
      <c r="L629" s="9">
        <f t="shared" si="120"/>
        <v>2990273</v>
      </c>
      <c r="M629" s="9"/>
      <c r="N629" s="26"/>
      <c r="O629" s="9"/>
      <c r="P629" s="15">
        <v>843</v>
      </c>
      <c r="Q629" s="15">
        <v>2990273</v>
      </c>
      <c r="R629" s="9"/>
      <c r="S629" s="9"/>
      <c r="T629" s="9"/>
      <c r="U629" s="9"/>
      <c r="V629" s="9"/>
      <c r="W629" s="9"/>
      <c r="X629" s="9"/>
      <c r="Y629" s="9"/>
      <c r="Z629" s="9"/>
      <c r="AA629" s="66"/>
      <c r="AB629" s="20" t="s">
        <v>211</v>
      </c>
      <c r="AC629" s="189"/>
      <c r="AD629" s="189"/>
      <c r="AE629" s="189"/>
      <c r="AF629" s="62">
        <f>MAX(AF$24:AF628)+1</f>
        <v>564</v>
      </c>
      <c r="AG629" s="62" t="s">
        <v>151</v>
      </c>
      <c r="AH629" s="62" t="str">
        <f t="shared" si="118"/>
        <v>564.</v>
      </c>
      <c r="AJ629" s="78"/>
      <c r="AM629" s="103"/>
    </row>
    <row r="630" spans="1:39" ht="22.5" customHeight="1" x14ac:dyDescent="0.25">
      <c r="A630" s="84" t="str">
        <f t="shared" si="121"/>
        <v>565.</v>
      </c>
      <c r="B630" s="84">
        <v>2104</v>
      </c>
      <c r="C630" s="161" t="s">
        <v>1693</v>
      </c>
      <c r="D630" s="9">
        <v>2562.3000000000002</v>
      </c>
      <c r="E630" s="9">
        <v>2400.5</v>
      </c>
      <c r="F630" s="9">
        <v>2400.5</v>
      </c>
      <c r="G630" s="26">
        <v>123</v>
      </c>
      <c r="H630" s="9">
        <f t="shared" si="119"/>
        <v>998800</v>
      </c>
      <c r="I630" s="9"/>
      <c r="J630" s="9"/>
      <c r="K630" s="9"/>
      <c r="L630" s="9">
        <f t="shared" si="120"/>
        <v>998800</v>
      </c>
      <c r="M630" s="9"/>
      <c r="N630" s="26"/>
      <c r="O630" s="9"/>
      <c r="P630" s="15">
        <v>212.69</v>
      </c>
      <c r="Q630" s="15">
        <v>998800</v>
      </c>
      <c r="R630" s="9"/>
      <c r="S630" s="9"/>
      <c r="T630" s="9"/>
      <c r="U630" s="9"/>
      <c r="V630" s="9"/>
      <c r="W630" s="9"/>
      <c r="X630" s="9"/>
      <c r="Y630" s="9"/>
      <c r="Z630" s="9"/>
      <c r="AA630" s="66"/>
      <c r="AB630" s="20" t="s">
        <v>211</v>
      </c>
      <c r="AC630" s="189"/>
      <c r="AD630" s="189"/>
      <c r="AE630" s="189"/>
      <c r="AF630" s="62">
        <f>MAX(AF$24:AF629)+1</f>
        <v>565</v>
      </c>
      <c r="AG630" s="62" t="s">
        <v>151</v>
      </c>
      <c r="AH630" s="62" t="str">
        <f t="shared" si="118"/>
        <v>565.</v>
      </c>
      <c r="AJ630" s="78"/>
      <c r="AM630" s="103"/>
    </row>
    <row r="631" spans="1:39" ht="22.5" customHeight="1" x14ac:dyDescent="0.25">
      <c r="A631" s="84" t="str">
        <f t="shared" si="121"/>
        <v/>
      </c>
      <c r="B631" s="84"/>
      <c r="C631" s="154" t="s">
        <v>204</v>
      </c>
      <c r="D631" s="6">
        <f>SUM(D632:D703)</f>
        <v>203330.79999999996</v>
      </c>
      <c r="E631" s="6">
        <f>SUM(E632:E703)</f>
        <v>158075.16000000003</v>
      </c>
      <c r="F631" s="6">
        <f>SUM(F632:F703)</f>
        <v>153574.46</v>
      </c>
      <c r="G631" s="108">
        <f>SUM(G632:G703)</f>
        <v>8809</v>
      </c>
      <c r="H631" s="6">
        <f>SUM(H632:K703)</f>
        <v>90738658.532000005</v>
      </c>
      <c r="I631" s="6"/>
      <c r="J631" s="6"/>
      <c r="K631" s="6"/>
      <c r="L631" s="6">
        <f>SUM(L632:L703)</f>
        <v>90738658.532000005</v>
      </c>
      <c r="M631" s="6">
        <f>SUM(M632:M703)</f>
        <v>32706650.84</v>
      </c>
      <c r="N631" s="6"/>
      <c r="O631" s="6"/>
      <c r="P631" s="6">
        <f t="shared" ref="P631:W631" si="122">SUM(P632:P703)</f>
        <v>22180.3</v>
      </c>
      <c r="Q631" s="6">
        <f t="shared" si="122"/>
        <v>38199303.794</v>
      </c>
      <c r="R631" s="6">
        <f t="shared" si="122"/>
        <v>410</v>
      </c>
      <c r="S631" s="6">
        <f t="shared" si="122"/>
        <v>349566</v>
      </c>
      <c r="T631" s="6">
        <f t="shared" si="122"/>
        <v>19899.8</v>
      </c>
      <c r="U631" s="6">
        <f t="shared" si="122"/>
        <v>18504456.537999999</v>
      </c>
      <c r="V631" s="6">
        <f t="shared" si="122"/>
        <v>312</v>
      </c>
      <c r="W631" s="6">
        <f t="shared" si="122"/>
        <v>978681.36</v>
      </c>
      <c r="X631" s="6"/>
      <c r="Y631" s="6"/>
      <c r="Z631" s="6"/>
      <c r="AA631" s="208"/>
      <c r="AB631" s="20"/>
      <c r="AC631" s="189"/>
      <c r="AD631" s="189"/>
      <c r="AE631" s="189"/>
      <c r="AH631" s="62" t="str">
        <f t="shared" si="118"/>
        <v/>
      </c>
      <c r="AI631" s="62"/>
      <c r="AJ631" s="62"/>
      <c r="AM631" s="103"/>
    </row>
    <row r="632" spans="1:39" ht="22.5" customHeight="1" x14ac:dyDescent="0.25">
      <c r="A632" s="84" t="str">
        <f t="shared" si="121"/>
        <v>566.</v>
      </c>
      <c r="B632" s="84">
        <v>2219</v>
      </c>
      <c r="C632" s="156" t="s">
        <v>641</v>
      </c>
      <c r="D632" s="15">
        <v>1010.2</v>
      </c>
      <c r="E632" s="9">
        <v>911.2</v>
      </c>
      <c r="F632" s="15">
        <v>911.2</v>
      </c>
      <c r="G632" s="29">
        <v>38</v>
      </c>
      <c r="H632" s="15">
        <f t="shared" ref="H632:H659" si="123">M632+O632+Q632+S632+U632+W632+Z632+AA632</f>
        <v>135038.84</v>
      </c>
      <c r="I632" s="15"/>
      <c r="J632" s="15"/>
      <c r="K632" s="15"/>
      <c r="L632" s="9">
        <f t="shared" ref="L632:L659" si="124">H632</f>
        <v>135038.84</v>
      </c>
      <c r="M632" s="15">
        <v>135038.84</v>
      </c>
      <c r="N632" s="29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9"/>
      <c r="AA632" s="66"/>
      <c r="AB632" s="20" t="s">
        <v>211</v>
      </c>
      <c r="AC632" s="189"/>
      <c r="AD632" s="189"/>
      <c r="AE632" s="189"/>
      <c r="AF632" s="62">
        <f>MAX(AF$24:AF631)+1</f>
        <v>566</v>
      </c>
      <c r="AG632" s="62" t="s">
        <v>151</v>
      </c>
      <c r="AH632" s="62" t="str">
        <f t="shared" si="118"/>
        <v>566.</v>
      </c>
      <c r="AJ632" s="78"/>
      <c r="AM632" s="103"/>
    </row>
    <row r="633" spans="1:39" ht="22.5" customHeight="1" x14ac:dyDescent="0.25">
      <c r="A633" s="84" t="str">
        <f t="shared" si="121"/>
        <v>567.</v>
      </c>
      <c r="B633" s="84">
        <v>2164</v>
      </c>
      <c r="C633" s="167" t="s">
        <v>647</v>
      </c>
      <c r="D633" s="15">
        <v>1317.9</v>
      </c>
      <c r="E633" s="9">
        <v>762.2</v>
      </c>
      <c r="F633" s="15">
        <v>762.2</v>
      </c>
      <c r="G633" s="29">
        <v>62</v>
      </c>
      <c r="H633" s="15">
        <f t="shared" si="123"/>
        <v>207432</v>
      </c>
      <c r="I633" s="15"/>
      <c r="J633" s="15"/>
      <c r="K633" s="15"/>
      <c r="L633" s="9">
        <f t="shared" si="124"/>
        <v>207432</v>
      </c>
      <c r="M633" s="15">
        <v>207432</v>
      </c>
      <c r="N633" s="29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66"/>
      <c r="AB633" s="20" t="s">
        <v>211</v>
      </c>
      <c r="AC633" s="189"/>
      <c r="AD633" s="189"/>
      <c r="AE633" s="189"/>
      <c r="AF633" s="62">
        <f>MAX(AF$24:AF632)+1</f>
        <v>567</v>
      </c>
      <c r="AG633" s="62" t="s">
        <v>151</v>
      </c>
      <c r="AH633" s="62" t="str">
        <f t="shared" si="118"/>
        <v>567.</v>
      </c>
      <c r="AJ633" s="78"/>
      <c r="AM633" s="103"/>
    </row>
    <row r="634" spans="1:39" ht="22.5" customHeight="1" x14ac:dyDescent="0.25">
      <c r="A634" s="84" t="str">
        <f t="shared" si="121"/>
        <v>568.</v>
      </c>
      <c r="B634" s="84">
        <v>2148</v>
      </c>
      <c r="C634" s="168" t="s">
        <v>618</v>
      </c>
      <c r="D634" s="15">
        <v>2753.8</v>
      </c>
      <c r="E634" s="9">
        <v>1686.8</v>
      </c>
      <c r="F634" s="15">
        <v>1686.8</v>
      </c>
      <c r="G634" s="29">
        <v>130</v>
      </c>
      <c r="H634" s="15">
        <f t="shared" si="123"/>
        <v>663782.40000000002</v>
      </c>
      <c r="I634" s="15"/>
      <c r="J634" s="15"/>
      <c r="K634" s="15"/>
      <c r="L634" s="9">
        <f t="shared" si="124"/>
        <v>663782.40000000002</v>
      </c>
      <c r="M634" s="15">
        <v>663782.40000000002</v>
      </c>
      <c r="N634" s="29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214"/>
      <c r="AB634" s="20" t="s">
        <v>211</v>
      </c>
      <c r="AC634" s="189"/>
      <c r="AD634" s="189"/>
      <c r="AE634" s="189"/>
      <c r="AF634" s="62">
        <f>MAX(AF$24:AF633)+1</f>
        <v>568</v>
      </c>
      <c r="AG634" s="62" t="s">
        <v>151</v>
      </c>
      <c r="AH634" s="62" t="str">
        <f t="shared" si="118"/>
        <v>568.</v>
      </c>
      <c r="AJ634" s="62"/>
      <c r="AM634" s="103"/>
    </row>
    <row r="635" spans="1:39" ht="22.5" customHeight="1" x14ac:dyDescent="0.25">
      <c r="A635" s="84" t="str">
        <f t="shared" si="121"/>
        <v>569.</v>
      </c>
      <c r="B635" s="84">
        <v>1854</v>
      </c>
      <c r="C635" s="155" t="s">
        <v>533</v>
      </c>
      <c r="D635" s="9">
        <v>4534.3999999999996</v>
      </c>
      <c r="E635" s="9">
        <v>3223.8</v>
      </c>
      <c r="F635" s="9">
        <v>1913.2</v>
      </c>
      <c r="G635" s="26">
        <v>138</v>
      </c>
      <c r="H635" s="9">
        <f t="shared" si="123"/>
        <v>1114138.96</v>
      </c>
      <c r="I635" s="9"/>
      <c r="J635" s="9"/>
      <c r="K635" s="9"/>
      <c r="L635" s="9">
        <f t="shared" si="124"/>
        <v>1114138.96</v>
      </c>
      <c r="M635" s="9"/>
      <c r="N635" s="26"/>
      <c r="O635" s="9"/>
      <c r="P635" s="9"/>
      <c r="Q635" s="9"/>
      <c r="R635" s="9"/>
      <c r="S635" s="9"/>
      <c r="T635" s="9">
        <v>1432</v>
      </c>
      <c r="U635" s="9">
        <f>T635*778.03</f>
        <v>1114138.96</v>
      </c>
      <c r="V635" s="9"/>
      <c r="W635" s="9"/>
      <c r="X635" s="9"/>
      <c r="Y635" s="9"/>
      <c r="Z635" s="9"/>
      <c r="AA635" s="66"/>
      <c r="AB635" s="20" t="s">
        <v>211</v>
      </c>
      <c r="AC635" s="189"/>
      <c r="AD635" s="189"/>
      <c r="AE635" s="189"/>
      <c r="AF635" s="62">
        <f>MAX(AF$24:AF634)+1</f>
        <v>569</v>
      </c>
      <c r="AG635" s="62" t="s">
        <v>151</v>
      </c>
      <c r="AH635" s="62" t="str">
        <f t="shared" si="118"/>
        <v>569.</v>
      </c>
      <c r="AJ635" s="78"/>
      <c r="AM635" s="103"/>
    </row>
    <row r="636" spans="1:39" ht="22.5" customHeight="1" x14ac:dyDescent="0.25">
      <c r="A636" s="84" t="str">
        <f t="shared" si="121"/>
        <v>570.</v>
      </c>
      <c r="B636" s="84">
        <v>1936</v>
      </c>
      <c r="C636" s="156" t="s">
        <v>631</v>
      </c>
      <c r="D636" s="15">
        <v>623.5</v>
      </c>
      <c r="E636" s="9">
        <v>566.9</v>
      </c>
      <c r="F636" s="15">
        <v>566.9</v>
      </c>
      <c r="G636" s="29">
        <v>31</v>
      </c>
      <c r="H636" s="15">
        <f t="shared" si="123"/>
        <v>217180.3</v>
      </c>
      <c r="I636" s="15"/>
      <c r="J636" s="15"/>
      <c r="K636" s="15"/>
      <c r="L636" s="9">
        <f t="shared" si="124"/>
        <v>217180.3</v>
      </c>
      <c r="M636" s="15">
        <v>217180.3</v>
      </c>
      <c r="N636" s="29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9"/>
      <c r="AA636" s="66"/>
      <c r="AB636" s="20" t="s">
        <v>211</v>
      </c>
      <c r="AC636" s="189"/>
      <c r="AD636" s="189"/>
      <c r="AE636" s="189"/>
      <c r="AF636" s="62">
        <f>MAX(AF$24:AF635)+1</f>
        <v>570</v>
      </c>
      <c r="AG636" s="62" t="s">
        <v>151</v>
      </c>
      <c r="AH636" s="62" t="str">
        <f t="shared" si="118"/>
        <v>570.</v>
      </c>
      <c r="AJ636" s="78"/>
      <c r="AM636" s="103"/>
    </row>
    <row r="637" spans="1:39" ht="22.5" customHeight="1" x14ac:dyDescent="0.25">
      <c r="A637" s="84" t="str">
        <f t="shared" si="121"/>
        <v>571.</v>
      </c>
      <c r="B637" s="84">
        <v>2267</v>
      </c>
      <c r="C637" s="161" t="s">
        <v>1561</v>
      </c>
      <c r="D637" s="9">
        <v>514.29999999999995</v>
      </c>
      <c r="E637" s="9">
        <v>290.60000000000002</v>
      </c>
      <c r="F637" s="9">
        <v>290.60000000000002</v>
      </c>
      <c r="G637" s="26">
        <v>27</v>
      </c>
      <c r="H637" s="9">
        <f t="shared" si="123"/>
        <v>33189.120000000003</v>
      </c>
      <c r="I637" s="9"/>
      <c r="J637" s="9"/>
      <c r="K637" s="9"/>
      <c r="L637" s="9">
        <f t="shared" si="124"/>
        <v>33189.120000000003</v>
      </c>
      <c r="M637" s="9">
        <v>33189.120000000003</v>
      </c>
      <c r="N637" s="26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66"/>
      <c r="AB637" s="20" t="s">
        <v>211</v>
      </c>
      <c r="AC637" s="189"/>
      <c r="AD637" s="189"/>
      <c r="AE637" s="189"/>
      <c r="AF637" s="62">
        <f>MAX(AF$24:AF636)+1</f>
        <v>571</v>
      </c>
      <c r="AG637" s="62" t="s">
        <v>151</v>
      </c>
      <c r="AH637" s="62" t="str">
        <f t="shared" si="118"/>
        <v>571.</v>
      </c>
      <c r="AJ637" s="78"/>
      <c r="AM637" s="103"/>
    </row>
    <row r="638" spans="1:39" ht="22.5" customHeight="1" x14ac:dyDescent="0.25">
      <c r="A638" s="84" t="str">
        <f t="shared" si="121"/>
        <v>572.</v>
      </c>
      <c r="B638" s="84">
        <v>2114</v>
      </c>
      <c r="C638" s="168" t="s">
        <v>615</v>
      </c>
      <c r="D638" s="15">
        <v>2155.1999999999998</v>
      </c>
      <c r="E638" s="9">
        <v>1958.8</v>
      </c>
      <c r="F638" s="15">
        <v>1958.8</v>
      </c>
      <c r="G638" s="29">
        <v>121</v>
      </c>
      <c r="H638" s="15">
        <f t="shared" si="123"/>
        <v>709935.2</v>
      </c>
      <c r="I638" s="15"/>
      <c r="J638" s="15"/>
      <c r="K638" s="15"/>
      <c r="L638" s="9">
        <f t="shared" si="124"/>
        <v>709935.2</v>
      </c>
      <c r="M638" s="15">
        <v>709935.2</v>
      </c>
      <c r="N638" s="29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214"/>
      <c r="AB638" s="20" t="s">
        <v>211</v>
      </c>
      <c r="AC638" s="189"/>
      <c r="AD638" s="189"/>
      <c r="AE638" s="189"/>
      <c r="AF638" s="62">
        <f>MAX(AF$24:AF637)+1</f>
        <v>572</v>
      </c>
      <c r="AG638" s="62" t="s">
        <v>151</v>
      </c>
      <c r="AH638" s="62" t="str">
        <f t="shared" si="118"/>
        <v>572.</v>
      </c>
      <c r="AJ638" s="62"/>
      <c r="AM638" s="103"/>
    </row>
    <row r="639" spans="1:39" ht="22.5" customHeight="1" x14ac:dyDescent="0.25">
      <c r="A639" s="84" t="str">
        <f t="shared" si="121"/>
        <v>573.</v>
      </c>
      <c r="B639" s="84">
        <v>2116</v>
      </c>
      <c r="C639" s="161" t="s">
        <v>570</v>
      </c>
      <c r="D639" s="9">
        <v>844.6</v>
      </c>
      <c r="E639" s="9">
        <v>760</v>
      </c>
      <c r="F639" s="9">
        <v>760</v>
      </c>
      <c r="G639" s="26">
        <v>47</v>
      </c>
      <c r="H639" s="9">
        <f t="shared" si="123"/>
        <v>270951.59999999998</v>
      </c>
      <c r="I639" s="9"/>
      <c r="J639" s="9"/>
      <c r="K639" s="9"/>
      <c r="L639" s="9">
        <f t="shared" si="124"/>
        <v>270951.59999999998</v>
      </c>
      <c r="M639" s="9">
        <v>270951.59999999998</v>
      </c>
      <c r="N639" s="26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66"/>
      <c r="AB639" s="20" t="s">
        <v>211</v>
      </c>
      <c r="AC639" s="189"/>
      <c r="AD639" s="189"/>
      <c r="AE639" s="189"/>
      <c r="AF639" s="62">
        <f>MAX(AF$24:AF638)+1</f>
        <v>573</v>
      </c>
      <c r="AG639" s="62" t="s">
        <v>151</v>
      </c>
      <c r="AH639" s="62" t="str">
        <f t="shared" si="118"/>
        <v>573.</v>
      </c>
      <c r="AJ639" s="78"/>
      <c r="AM639" s="103"/>
    </row>
    <row r="640" spans="1:39" ht="22.5" customHeight="1" x14ac:dyDescent="0.25">
      <c r="A640" s="84" t="str">
        <f t="shared" si="121"/>
        <v>574.</v>
      </c>
      <c r="B640" s="84">
        <v>2117</v>
      </c>
      <c r="C640" s="167" t="s">
        <v>645</v>
      </c>
      <c r="D640" s="15">
        <v>818.4</v>
      </c>
      <c r="E640" s="9">
        <v>751.1</v>
      </c>
      <c r="F640" s="15">
        <v>751.1</v>
      </c>
      <c r="G640" s="29">
        <v>34</v>
      </c>
      <c r="H640" s="15">
        <f t="shared" si="123"/>
        <v>349566</v>
      </c>
      <c r="I640" s="15"/>
      <c r="J640" s="15"/>
      <c r="K640" s="15"/>
      <c r="L640" s="9">
        <f t="shared" si="124"/>
        <v>349566</v>
      </c>
      <c r="M640" s="15"/>
      <c r="N640" s="29"/>
      <c r="O640" s="15"/>
      <c r="P640" s="15"/>
      <c r="Q640" s="15"/>
      <c r="R640" s="15">
        <v>410</v>
      </c>
      <c r="S640" s="15">
        <f>R640*852.6</f>
        <v>349566</v>
      </c>
      <c r="T640" s="15"/>
      <c r="U640" s="15"/>
      <c r="V640" s="15"/>
      <c r="W640" s="15"/>
      <c r="X640" s="15"/>
      <c r="Y640" s="15"/>
      <c r="Z640" s="15"/>
      <c r="AA640" s="66"/>
      <c r="AB640" s="20" t="s">
        <v>211</v>
      </c>
      <c r="AC640" s="189"/>
      <c r="AD640" s="189"/>
      <c r="AE640" s="189"/>
      <c r="AF640" s="62">
        <f>MAX(AF$24:AF639)+1</f>
        <v>574</v>
      </c>
      <c r="AG640" s="62" t="s">
        <v>151</v>
      </c>
      <c r="AH640" s="62" t="str">
        <f t="shared" si="118"/>
        <v>574.</v>
      </c>
      <c r="AJ640" s="78"/>
      <c r="AM640" s="103"/>
    </row>
    <row r="641" spans="1:39" ht="22.5" customHeight="1" x14ac:dyDescent="0.25">
      <c r="A641" s="84" t="str">
        <f t="shared" si="121"/>
        <v>575.</v>
      </c>
      <c r="B641" s="84">
        <v>2132</v>
      </c>
      <c r="C641" s="168" t="s">
        <v>617</v>
      </c>
      <c r="D641" s="15">
        <v>4696.8999999999996</v>
      </c>
      <c r="E641" s="9">
        <v>3198.3</v>
      </c>
      <c r="F641" s="15">
        <v>1398.3</v>
      </c>
      <c r="G641" s="29">
        <v>177</v>
      </c>
      <c r="H641" s="15">
        <f t="shared" si="123"/>
        <v>2168354.52</v>
      </c>
      <c r="I641" s="15"/>
      <c r="J641" s="15"/>
      <c r="K641" s="15"/>
      <c r="L641" s="9">
        <f t="shared" si="124"/>
        <v>2168354.52</v>
      </c>
      <c r="M641" s="15"/>
      <c r="N641" s="29"/>
      <c r="O641" s="15"/>
      <c r="P641" s="15">
        <v>1174</v>
      </c>
      <c r="Q641" s="15">
        <f>P641*1846.98</f>
        <v>2168354.52</v>
      </c>
      <c r="R641" s="15"/>
      <c r="S641" s="15"/>
      <c r="T641" s="15"/>
      <c r="U641" s="15"/>
      <c r="V641" s="15"/>
      <c r="W641" s="15"/>
      <c r="X641" s="15"/>
      <c r="Y641" s="15"/>
      <c r="Z641" s="15"/>
      <c r="AA641" s="214"/>
      <c r="AB641" s="20" t="s">
        <v>211</v>
      </c>
      <c r="AC641" s="189"/>
      <c r="AD641" s="189"/>
      <c r="AE641" s="189"/>
      <c r="AF641" s="62">
        <f>MAX(AF$24:AF640)+1</f>
        <v>575</v>
      </c>
      <c r="AG641" s="62" t="s">
        <v>151</v>
      </c>
      <c r="AH641" s="62" t="str">
        <f t="shared" si="118"/>
        <v>575.</v>
      </c>
      <c r="AJ641" s="62"/>
      <c r="AM641" s="103"/>
    </row>
    <row r="642" spans="1:39" ht="22.5" customHeight="1" x14ac:dyDescent="0.25">
      <c r="A642" s="84" t="str">
        <f t="shared" si="121"/>
        <v>576.</v>
      </c>
      <c r="B642" s="84">
        <v>1965</v>
      </c>
      <c r="C642" s="161" t="s">
        <v>546</v>
      </c>
      <c r="D642" s="9">
        <v>3341.9</v>
      </c>
      <c r="E642" s="9">
        <v>3341.9</v>
      </c>
      <c r="F642" s="9">
        <v>3233</v>
      </c>
      <c r="G642" s="26">
        <v>159</v>
      </c>
      <c r="H642" s="9">
        <f t="shared" si="123"/>
        <v>1540381.32</v>
      </c>
      <c r="I642" s="9"/>
      <c r="J642" s="9"/>
      <c r="K642" s="9"/>
      <c r="L642" s="9">
        <f t="shared" si="124"/>
        <v>1540381.32</v>
      </c>
      <c r="M642" s="9"/>
      <c r="N642" s="26"/>
      <c r="O642" s="9"/>
      <c r="P642" s="9">
        <v>834</v>
      </c>
      <c r="Q642" s="9">
        <f>P642*1846.98</f>
        <v>1540381.32</v>
      </c>
      <c r="R642" s="9"/>
      <c r="S642" s="9"/>
      <c r="T642" s="9"/>
      <c r="U642" s="9"/>
      <c r="V642" s="9"/>
      <c r="W642" s="9"/>
      <c r="X642" s="9"/>
      <c r="Y642" s="9"/>
      <c r="Z642" s="9"/>
      <c r="AA642" s="66"/>
      <c r="AB642" s="20" t="s">
        <v>211</v>
      </c>
      <c r="AC642" s="189"/>
      <c r="AD642" s="189"/>
      <c r="AE642" s="189"/>
      <c r="AF642" s="62">
        <f>MAX(AF$24:AF641)+1</f>
        <v>576</v>
      </c>
      <c r="AG642" s="62" t="s">
        <v>151</v>
      </c>
      <c r="AH642" s="62" t="str">
        <f t="shared" si="118"/>
        <v>576.</v>
      </c>
      <c r="AJ642" s="78"/>
      <c r="AM642" s="103"/>
    </row>
    <row r="643" spans="1:39" ht="22.5" customHeight="1" x14ac:dyDescent="0.25">
      <c r="A643" s="84" t="str">
        <f t="shared" si="121"/>
        <v>577.</v>
      </c>
      <c r="B643" s="84">
        <v>2101</v>
      </c>
      <c r="C643" s="161" t="s">
        <v>568</v>
      </c>
      <c r="D643" s="9">
        <v>1925.6</v>
      </c>
      <c r="E643" s="9">
        <v>1773.7</v>
      </c>
      <c r="F643" s="9">
        <v>1773.7</v>
      </c>
      <c r="G643" s="26">
        <v>98</v>
      </c>
      <c r="H643" s="9">
        <f t="shared" si="123"/>
        <v>897632.28</v>
      </c>
      <c r="I643" s="9"/>
      <c r="J643" s="9"/>
      <c r="K643" s="9"/>
      <c r="L643" s="9">
        <f t="shared" si="124"/>
        <v>897632.28</v>
      </c>
      <c r="M643" s="9"/>
      <c r="N643" s="26"/>
      <c r="O643" s="9"/>
      <c r="P643" s="9">
        <v>486</v>
      </c>
      <c r="Q643" s="9">
        <f>P643*1846.98</f>
        <v>897632.28</v>
      </c>
      <c r="R643" s="9"/>
      <c r="S643" s="9"/>
      <c r="T643" s="9"/>
      <c r="U643" s="9"/>
      <c r="V643" s="9"/>
      <c r="W643" s="9"/>
      <c r="X643" s="9"/>
      <c r="Y643" s="9"/>
      <c r="Z643" s="9"/>
      <c r="AA643" s="66"/>
      <c r="AB643" s="20" t="s">
        <v>211</v>
      </c>
      <c r="AC643" s="189"/>
      <c r="AD643" s="189"/>
      <c r="AE643" s="189"/>
      <c r="AF643" s="62">
        <f>MAX(AF$24:AF642)+1</f>
        <v>577</v>
      </c>
      <c r="AG643" s="62" t="s">
        <v>151</v>
      </c>
      <c r="AH643" s="62" t="str">
        <f t="shared" si="118"/>
        <v>577.</v>
      </c>
      <c r="AJ643" s="78"/>
      <c r="AM643" s="103"/>
    </row>
    <row r="644" spans="1:39" ht="22.5" customHeight="1" x14ac:dyDescent="0.25">
      <c r="A644" s="84" t="str">
        <f t="shared" si="121"/>
        <v>578.</v>
      </c>
      <c r="B644" s="84">
        <v>2092</v>
      </c>
      <c r="C644" s="161" t="s">
        <v>565</v>
      </c>
      <c r="D644" s="9">
        <v>4655</v>
      </c>
      <c r="E644" s="9">
        <v>4590.2</v>
      </c>
      <c r="F644" s="9">
        <v>4258.7</v>
      </c>
      <c r="G644" s="26">
        <v>212</v>
      </c>
      <c r="H644" s="9">
        <f t="shared" si="123"/>
        <v>2281020.2999999998</v>
      </c>
      <c r="I644" s="9"/>
      <c r="J644" s="9"/>
      <c r="K644" s="9"/>
      <c r="L644" s="9">
        <f t="shared" si="124"/>
        <v>2281020.2999999998</v>
      </c>
      <c r="M644" s="9"/>
      <c r="N644" s="26"/>
      <c r="O644" s="9"/>
      <c r="P644" s="9">
        <v>1235</v>
      </c>
      <c r="Q644" s="9">
        <f>P644*1846.98</f>
        <v>2281020.2999999998</v>
      </c>
      <c r="R644" s="9"/>
      <c r="S644" s="9"/>
      <c r="T644" s="9"/>
      <c r="U644" s="9"/>
      <c r="V644" s="9"/>
      <c r="W644" s="9"/>
      <c r="X644" s="9"/>
      <c r="Y644" s="9"/>
      <c r="Z644" s="9"/>
      <c r="AA644" s="66"/>
      <c r="AB644" s="20" t="s">
        <v>211</v>
      </c>
      <c r="AC644" s="189"/>
      <c r="AD644" s="189"/>
      <c r="AE644" s="189"/>
      <c r="AF644" s="62">
        <f>MAX(AF$24:AF643)+1</f>
        <v>578</v>
      </c>
      <c r="AG644" s="62" t="s">
        <v>151</v>
      </c>
      <c r="AH644" s="62" t="str">
        <f t="shared" si="118"/>
        <v>578.</v>
      </c>
      <c r="AJ644" s="78"/>
      <c r="AM644" s="103"/>
    </row>
    <row r="645" spans="1:39" ht="22.5" customHeight="1" x14ac:dyDescent="0.25">
      <c r="A645" s="84" t="str">
        <f t="shared" si="121"/>
        <v>579.</v>
      </c>
      <c r="B645" s="84">
        <v>1860</v>
      </c>
      <c r="C645" s="161" t="s">
        <v>534</v>
      </c>
      <c r="D645" s="9">
        <v>4556.3999999999996</v>
      </c>
      <c r="E645" s="9">
        <v>3623.8</v>
      </c>
      <c r="F645" s="9">
        <v>3240.1</v>
      </c>
      <c r="G645" s="26">
        <v>155</v>
      </c>
      <c r="H645" s="9">
        <f t="shared" si="123"/>
        <v>1643812.2</v>
      </c>
      <c r="I645" s="9"/>
      <c r="J645" s="9"/>
      <c r="K645" s="9"/>
      <c r="L645" s="9">
        <f t="shared" si="124"/>
        <v>1643812.2</v>
      </c>
      <c r="M645" s="9"/>
      <c r="N645" s="26"/>
      <c r="O645" s="9"/>
      <c r="P645" s="9">
        <v>890</v>
      </c>
      <c r="Q645" s="15">
        <f>P645*1846.98</f>
        <v>1643812.2</v>
      </c>
      <c r="R645" s="9"/>
      <c r="S645" s="9"/>
      <c r="T645" s="9"/>
      <c r="U645" s="9"/>
      <c r="V645" s="9"/>
      <c r="W645" s="9"/>
      <c r="X645" s="9"/>
      <c r="Y645" s="9"/>
      <c r="Z645" s="9"/>
      <c r="AA645" s="66"/>
      <c r="AB645" s="20" t="s">
        <v>211</v>
      </c>
      <c r="AC645" s="189"/>
      <c r="AD645" s="189"/>
      <c r="AE645" s="189"/>
      <c r="AF645" s="62">
        <f>MAX(AF$24:AF644)+1</f>
        <v>579</v>
      </c>
      <c r="AG645" s="62" t="s">
        <v>151</v>
      </c>
      <c r="AH645" s="62" t="str">
        <f t="shared" si="118"/>
        <v>579.</v>
      </c>
      <c r="AJ645" s="78"/>
      <c r="AM645" s="103"/>
    </row>
    <row r="646" spans="1:39" ht="22.5" customHeight="1" x14ac:dyDescent="0.25">
      <c r="A646" s="84" t="str">
        <f t="shared" si="121"/>
        <v>580.</v>
      </c>
      <c r="B646" s="84">
        <v>2095</v>
      </c>
      <c r="C646" s="161" t="s">
        <v>566</v>
      </c>
      <c r="D646" s="9">
        <v>1931.4</v>
      </c>
      <c r="E646" s="9">
        <v>1769.2</v>
      </c>
      <c r="F646" s="9">
        <v>1769.2</v>
      </c>
      <c r="G646" s="26">
        <v>88</v>
      </c>
      <c r="H646" s="9">
        <f t="shared" si="123"/>
        <v>816931.5</v>
      </c>
      <c r="I646" s="9"/>
      <c r="J646" s="9"/>
      <c r="K646" s="9"/>
      <c r="L646" s="9">
        <f t="shared" si="124"/>
        <v>816931.5</v>
      </c>
      <c r="M646" s="9"/>
      <c r="N646" s="26"/>
      <c r="O646" s="9"/>
      <c r="P646" s="9"/>
      <c r="Q646" s="9"/>
      <c r="R646" s="9"/>
      <c r="S646" s="9"/>
      <c r="T646" s="9">
        <v>1050</v>
      </c>
      <c r="U646" s="9">
        <f>T646*778.03</f>
        <v>816931.5</v>
      </c>
      <c r="V646" s="9"/>
      <c r="W646" s="9"/>
      <c r="X646" s="9"/>
      <c r="Y646" s="9"/>
      <c r="Z646" s="9"/>
      <c r="AA646" s="66"/>
      <c r="AB646" s="20" t="s">
        <v>211</v>
      </c>
      <c r="AC646" s="189"/>
      <c r="AD646" s="189"/>
      <c r="AE646" s="189"/>
      <c r="AF646" s="62">
        <f>MAX(AF$24:AF645)+1</f>
        <v>580</v>
      </c>
      <c r="AG646" s="62" t="s">
        <v>151</v>
      </c>
      <c r="AH646" s="62" t="str">
        <f t="shared" si="118"/>
        <v>580.</v>
      </c>
      <c r="AJ646" s="78"/>
      <c r="AM646" s="103"/>
    </row>
    <row r="647" spans="1:39" ht="22.5" customHeight="1" x14ac:dyDescent="0.25">
      <c r="A647" s="84" t="str">
        <f t="shared" si="121"/>
        <v>581.</v>
      </c>
      <c r="B647" s="84">
        <v>5558</v>
      </c>
      <c r="C647" s="168" t="s">
        <v>610</v>
      </c>
      <c r="D647" s="15">
        <v>1280.7</v>
      </c>
      <c r="E647" s="9">
        <v>755.7</v>
      </c>
      <c r="F647" s="15">
        <v>755.7</v>
      </c>
      <c r="G647" s="29">
        <v>81</v>
      </c>
      <c r="H647" s="15">
        <f t="shared" si="123"/>
        <v>525100</v>
      </c>
      <c r="I647" s="15"/>
      <c r="J647" s="15"/>
      <c r="K647" s="15"/>
      <c r="L647" s="9">
        <f t="shared" si="124"/>
        <v>525100</v>
      </c>
      <c r="M647" s="15">
        <v>525100</v>
      </c>
      <c r="N647" s="29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214"/>
      <c r="AB647" s="20" t="s">
        <v>211</v>
      </c>
      <c r="AC647" s="189"/>
      <c r="AD647" s="189"/>
      <c r="AE647" s="189"/>
      <c r="AF647" s="62">
        <f>MAX(AF$24:AF646)+1</f>
        <v>581</v>
      </c>
      <c r="AG647" s="62" t="s">
        <v>151</v>
      </c>
      <c r="AH647" s="62" t="str">
        <f t="shared" si="118"/>
        <v>581.</v>
      </c>
      <c r="AJ647" s="62"/>
      <c r="AM647" s="103"/>
    </row>
    <row r="648" spans="1:39" ht="22.5" customHeight="1" x14ac:dyDescent="0.25">
      <c r="A648" s="84" t="str">
        <f t="shared" si="121"/>
        <v>582.</v>
      </c>
      <c r="B648" s="84">
        <v>1872</v>
      </c>
      <c r="C648" s="168" t="s">
        <v>580</v>
      </c>
      <c r="D648" s="15">
        <v>4534.6000000000004</v>
      </c>
      <c r="E648" s="9">
        <v>3398.4</v>
      </c>
      <c r="F648" s="15">
        <v>3398.4</v>
      </c>
      <c r="G648" s="29">
        <v>186</v>
      </c>
      <c r="H648" s="15">
        <f t="shared" si="123"/>
        <v>1577320.92</v>
      </c>
      <c r="I648" s="15"/>
      <c r="J648" s="15"/>
      <c r="K648" s="15"/>
      <c r="L648" s="9">
        <f t="shared" si="124"/>
        <v>1577320.92</v>
      </c>
      <c r="M648" s="15"/>
      <c r="N648" s="29"/>
      <c r="O648" s="15"/>
      <c r="P648" s="15">
        <v>854</v>
      </c>
      <c r="Q648" s="15">
        <f>P648*1846.98</f>
        <v>1577320.92</v>
      </c>
      <c r="R648" s="15"/>
      <c r="S648" s="15"/>
      <c r="T648" s="15"/>
      <c r="U648" s="15"/>
      <c r="V648" s="15"/>
      <c r="W648" s="15"/>
      <c r="X648" s="15"/>
      <c r="Y648" s="15"/>
      <c r="Z648" s="15"/>
      <c r="AA648" s="214"/>
      <c r="AB648" s="20" t="s">
        <v>211</v>
      </c>
      <c r="AC648" s="189"/>
      <c r="AD648" s="189"/>
      <c r="AE648" s="189"/>
      <c r="AF648" s="62">
        <f>MAX(AF$24:AF647)+1</f>
        <v>582</v>
      </c>
      <c r="AG648" s="62" t="s">
        <v>151</v>
      </c>
      <c r="AH648" s="62" t="str">
        <f t="shared" si="118"/>
        <v>582.</v>
      </c>
      <c r="AJ648" s="62"/>
      <c r="AM648" s="103"/>
    </row>
    <row r="649" spans="1:39" ht="22.5" customHeight="1" x14ac:dyDescent="0.25">
      <c r="A649" s="84" t="str">
        <f t="shared" si="121"/>
        <v>583.</v>
      </c>
      <c r="B649" s="84">
        <v>2256</v>
      </c>
      <c r="C649" s="168" t="s">
        <v>622</v>
      </c>
      <c r="D649" s="15">
        <v>1406.4</v>
      </c>
      <c r="E649" s="9">
        <v>1257.7</v>
      </c>
      <c r="F649" s="15">
        <v>1257.7</v>
      </c>
      <c r="G649" s="29">
        <v>67</v>
      </c>
      <c r="H649" s="15">
        <f t="shared" si="123"/>
        <v>728838.8</v>
      </c>
      <c r="I649" s="15"/>
      <c r="J649" s="15"/>
      <c r="K649" s="15"/>
      <c r="L649" s="9">
        <f t="shared" si="124"/>
        <v>728838.8</v>
      </c>
      <c r="M649" s="15">
        <v>728838.8</v>
      </c>
      <c r="N649" s="29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214"/>
      <c r="AB649" s="20" t="s">
        <v>211</v>
      </c>
      <c r="AC649" s="189"/>
      <c r="AD649" s="189"/>
      <c r="AE649" s="189"/>
      <c r="AF649" s="62">
        <f>MAX(AF$24:AF648)+1</f>
        <v>583</v>
      </c>
      <c r="AG649" s="62" t="s">
        <v>151</v>
      </c>
      <c r="AH649" s="62" t="str">
        <f t="shared" si="118"/>
        <v>583.</v>
      </c>
      <c r="AJ649" s="62"/>
      <c r="AM649" s="103"/>
    </row>
    <row r="650" spans="1:39" ht="22.5" customHeight="1" x14ac:dyDescent="0.25">
      <c r="A650" s="84" t="str">
        <f t="shared" si="121"/>
        <v>584.</v>
      </c>
      <c r="B650" s="84">
        <v>2260</v>
      </c>
      <c r="C650" s="168" t="s">
        <v>624</v>
      </c>
      <c r="D650" s="15">
        <v>1298.4000000000001</v>
      </c>
      <c r="E650" s="9">
        <v>1175.7</v>
      </c>
      <c r="F650" s="15">
        <v>1175.7</v>
      </c>
      <c r="G650" s="29">
        <v>52</v>
      </c>
      <c r="H650" s="15">
        <f t="shared" si="123"/>
        <v>722537.6</v>
      </c>
      <c r="I650" s="15"/>
      <c r="J650" s="15"/>
      <c r="K650" s="15"/>
      <c r="L650" s="9">
        <f t="shared" si="124"/>
        <v>722537.6</v>
      </c>
      <c r="M650" s="15">
        <v>722537.6</v>
      </c>
      <c r="N650" s="29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214"/>
      <c r="AB650" s="20" t="s">
        <v>211</v>
      </c>
      <c r="AC650" s="189"/>
      <c r="AD650" s="189"/>
      <c r="AE650" s="189"/>
      <c r="AF650" s="62">
        <f>MAX(AF$24:AF649)+1</f>
        <v>584</v>
      </c>
      <c r="AG650" s="62" t="s">
        <v>151</v>
      </c>
      <c r="AH650" s="62" t="str">
        <f t="shared" si="118"/>
        <v>584.</v>
      </c>
      <c r="AJ650" s="62"/>
      <c r="AM650" s="103"/>
    </row>
    <row r="651" spans="1:39" ht="22.5" customHeight="1" x14ac:dyDescent="0.25">
      <c r="A651" s="84" t="str">
        <f t="shared" si="121"/>
        <v>585.</v>
      </c>
      <c r="B651" s="84">
        <v>2111</v>
      </c>
      <c r="C651" s="161" t="s">
        <v>569</v>
      </c>
      <c r="D651" s="9">
        <v>2003.8</v>
      </c>
      <c r="E651" s="9">
        <v>1790.3</v>
      </c>
      <c r="F651" s="9">
        <v>1790.3</v>
      </c>
      <c r="G651" s="26">
        <v>95</v>
      </c>
      <c r="H651" s="9">
        <f t="shared" si="123"/>
        <v>923490</v>
      </c>
      <c r="I651" s="9"/>
      <c r="J651" s="9"/>
      <c r="K651" s="9"/>
      <c r="L651" s="9">
        <f t="shared" si="124"/>
        <v>923490</v>
      </c>
      <c r="M651" s="9"/>
      <c r="N651" s="26"/>
      <c r="O651" s="9"/>
      <c r="P651" s="9">
        <v>500</v>
      </c>
      <c r="Q651" s="9">
        <f>P651*1846.98</f>
        <v>923490</v>
      </c>
      <c r="R651" s="9"/>
      <c r="S651" s="9"/>
      <c r="T651" s="9"/>
      <c r="U651" s="9"/>
      <c r="V651" s="9"/>
      <c r="W651" s="9"/>
      <c r="X651" s="9"/>
      <c r="Y651" s="9"/>
      <c r="Z651" s="9"/>
      <c r="AA651" s="66"/>
      <c r="AB651" s="20" t="s">
        <v>211</v>
      </c>
      <c r="AC651" s="189"/>
      <c r="AD651" s="189"/>
      <c r="AE651" s="189"/>
      <c r="AF651" s="62">
        <f>MAX(AF$24:AF650)+1</f>
        <v>585</v>
      </c>
      <c r="AG651" s="62" t="s">
        <v>151</v>
      </c>
      <c r="AH651" s="62" t="str">
        <f t="shared" si="118"/>
        <v>585.</v>
      </c>
      <c r="AJ651" s="78"/>
      <c r="AM651" s="103"/>
    </row>
    <row r="652" spans="1:39" ht="22.5" customHeight="1" x14ac:dyDescent="0.25">
      <c r="A652" s="84" t="str">
        <f t="shared" si="121"/>
        <v>586.</v>
      </c>
      <c r="B652" s="84">
        <v>2178</v>
      </c>
      <c r="C652" s="161" t="s">
        <v>558</v>
      </c>
      <c r="D652" s="9">
        <v>968.6</v>
      </c>
      <c r="E652" s="9">
        <v>894.5</v>
      </c>
      <c r="F652" s="9">
        <v>894.5</v>
      </c>
      <c r="G652" s="26">
        <v>30</v>
      </c>
      <c r="H652" s="9">
        <f t="shared" si="123"/>
        <v>546104</v>
      </c>
      <c r="I652" s="9"/>
      <c r="J652" s="9"/>
      <c r="K652" s="9"/>
      <c r="L652" s="9">
        <f t="shared" si="124"/>
        <v>546104</v>
      </c>
      <c r="M652" s="9">
        <v>546104</v>
      </c>
      <c r="N652" s="26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66"/>
      <c r="AB652" s="20" t="s">
        <v>211</v>
      </c>
      <c r="AC652" s="189"/>
      <c r="AD652" s="189"/>
      <c r="AE652" s="189"/>
      <c r="AF652" s="62">
        <f>MAX(AF$24:AF651)+1</f>
        <v>586</v>
      </c>
      <c r="AG652" s="62" t="s">
        <v>151</v>
      </c>
      <c r="AH652" s="62" t="str">
        <f t="shared" si="118"/>
        <v>586.</v>
      </c>
      <c r="AJ652" s="78"/>
      <c r="AM652" s="103"/>
    </row>
    <row r="653" spans="1:39" ht="22.5" customHeight="1" x14ac:dyDescent="0.25">
      <c r="A653" s="84" t="str">
        <f t="shared" si="121"/>
        <v>587.</v>
      </c>
      <c r="B653" s="84">
        <v>2266</v>
      </c>
      <c r="C653" s="161" t="s">
        <v>578</v>
      </c>
      <c r="D653" s="9">
        <v>1380.2</v>
      </c>
      <c r="E653" s="9">
        <v>1287.0999999999999</v>
      </c>
      <c r="F653" s="9">
        <v>1287.0999999999999</v>
      </c>
      <c r="G653" s="26">
        <v>54</v>
      </c>
      <c r="H653" s="9">
        <f t="shared" si="123"/>
        <v>961983.2</v>
      </c>
      <c r="I653" s="9"/>
      <c r="J653" s="9"/>
      <c r="K653" s="9"/>
      <c r="L653" s="9">
        <f t="shared" si="124"/>
        <v>961983.2</v>
      </c>
      <c r="M653" s="9">
        <v>961983.2</v>
      </c>
      <c r="N653" s="26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66"/>
      <c r="AB653" s="20" t="s">
        <v>211</v>
      </c>
      <c r="AC653" s="189"/>
      <c r="AD653" s="189"/>
      <c r="AE653" s="189"/>
      <c r="AF653" s="62">
        <f>MAX(AF$24:AF652)+1</f>
        <v>587</v>
      </c>
      <c r="AG653" s="62" t="s">
        <v>151</v>
      </c>
      <c r="AH653" s="62" t="str">
        <f t="shared" si="118"/>
        <v>587.</v>
      </c>
      <c r="AJ653" s="78"/>
      <c r="AM653" s="103"/>
    </row>
    <row r="654" spans="1:39" ht="22.5" customHeight="1" x14ac:dyDescent="0.25">
      <c r="A654" s="84" t="str">
        <f t="shared" si="121"/>
        <v>588.</v>
      </c>
      <c r="B654" s="84">
        <v>2179</v>
      </c>
      <c r="C654" s="168" t="s">
        <v>605</v>
      </c>
      <c r="D654" s="15">
        <v>895.4</v>
      </c>
      <c r="E654" s="9">
        <v>833.3</v>
      </c>
      <c r="F654" s="15">
        <v>883.3</v>
      </c>
      <c r="G654" s="29">
        <v>38</v>
      </c>
      <c r="H654" s="15">
        <f t="shared" si="123"/>
        <v>738792</v>
      </c>
      <c r="I654" s="15"/>
      <c r="J654" s="15"/>
      <c r="K654" s="15"/>
      <c r="L654" s="9">
        <f t="shared" si="124"/>
        <v>738792</v>
      </c>
      <c r="M654" s="15"/>
      <c r="N654" s="29"/>
      <c r="O654" s="15"/>
      <c r="P654" s="15">
        <v>400</v>
      </c>
      <c r="Q654" s="15">
        <f t="shared" ref="Q654:Q659" si="125">P654*1846.98</f>
        <v>738792</v>
      </c>
      <c r="R654" s="15"/>
      <c r="S654" s="15"/>
      <c r="T654" s="15"/>
      <c r="U654" s="15"/>
      <c r="V654" s="15"/>
      <c r="W654" s="15"/>
      <c r="X654" s="15"/>
      <c r="Y654" s="15"/>
      <c r="Z654" s="15"/>
      <c r="AA654" s="214"/>
      <c r="AB654" s="20" t="s">
        <v>211</v>
      </c>
      <c r="AC654" s="189"/>
      <c r="AD654" s="189"/>
      <c r="AE654" s="189"/>
      <c r="AF654" s="62">
        <f>MAX(AF$24:AF653)+1</f>
        <v>588</v>
      </c>
      <c r="AG654" s="62" t="s">
        <v>151</v>
      </c>
      <c r="AH654" s="62" t="str">
        <f t="shared" si="118"/>
        <v>588.</v>
      </c>
      <c r="AJ654" s="62"/>
      <c r="AM654" s="103"/>
    </row>
    <row r="655" spans="1:39" ht="22.5" customHeight="1" x14ac:dyDescent="0.25">
      <c r="A655" s="84" t="str">
        <f t="shared" si="121"/>
        <v>589.</v>
      </c>
      <c r="B655" s="84">
        <v>2067</v>
      </c>
      <c r="C655" s="161" t="s">
        <v>563</v>
      </c>
      <c r="D655" s="9">
        <v>1169.3</v>
      </c>
      <c r="E655" s="9">
        <v>1078.2</v>
      </c>
      <c r="F655" s="9">
        <v>1078.2</v>
      </c>
      <c r="G655" s="26">
        <v>59</v>
      </c>
      <c r="H655" s="9">
        <f t="shared" si="123"/>
        <v>927738.054</v>
      </c>
      <c r="I655" s="9"/>
      <c r="J655" s="9"/>
      <c r="K655" s="9"/>
      <c r="L655" s="9">
        <f t="shared" si="124"/>
        <v>927738.054</v>
      </c>
      <c r="M655" s="9"/>
      <c r="N655" s="26"/>
      <c r="O655" s="9"/>
      <c r="P655" s="9">
        <v>502.3</v>
      </c>
      <c r="Q655" s="9">
        <f t="shared" si="125"/>
        <v>927738.054</v>
      </c>
      <c r="R655" s="9"/>
      <c r="S655" s="9"/>
      <c r="T655" s="9"/>
      <c r="U655" s="9"/>
      <c r="V655" s="9"/>
      <c r="W655" s="9"/>
      <c r="X655" s="9"/>
      <c r="Y655" s="9"/>
      <c r="Z655" s="9"/>
      <c r="AA655" s="66"/>
      <c r="AB655" s="20" t="s">
        <v>211</v>
      </c>
      <c r="AC655" s="189"/>
      <c r="AD655" s="189"/>
      <c r="AE655" s="189"/>
      <c r="AF655" s="62">
        <f>MAX(AF$24:AF654)+1</f>
        <v>589</v>
      </c>
      <c r="AG655" s="62" t="s">
        <v>151</v>
      </c>
      <c r="AH655" s="62" t="str">
        <f t="shared" si="118"/>
        <v>589.</v>
      </c>
      <c r="AJ655" s="78"/>
      <c r="AM655" s="103"/>
    </row>
    <row r="656" spans="1:39" ht="22.5" customHeight="1" x14ac:dyDescent="0.25">
      <c r="A656" s="84" t="str">
        <f t="shared" si="121"/>
        <v>590.</v>
      </c>
      <c r="B656" s="84">
        <v>2259</v>
      </c>
      <c r="C656" s="168" t="s">
        <v>623</v>
      </c>
      <c r="D656" s="15">
        <v>1403.4</v>
      </c>
      <c r="E656" s="9">
        <v>1299.9000000000001</v>
      </c>
      <c r="F656" s="15">
        <v>714.4</v>
      </c>
      <c r="G656" s="29">
        <v>64</v>
      </c>
      <c r="H656" s="15">
        <f t="shared" si="123"/>
        <v>1113728.94</v>
      </c>
      <c r="I656" s="15"/>
      <c r="J656" s="15"/>
      <c r="K656" s="15"/>
      <c r="L656" s="9">
        <f t="shared" si="124"/>
        <v>1113728.94</v>
      </c>
      <c r="M656" s="15"/>
      <c r="N656" s="29"/>
      <c r="O656" s="15"/>
      <c r="P656" s="15">
        <v>603</v>
      </c>
      <c r="Q656" s="15">
        <f t="shared" si="125"/>
        <v>1113728.94</v>
      </c>
      <c r="R656" s="15"/>
      <c r="S656" s="15"/>
      <c r="T656" s="15"/>
      <c r="U656" s="15"/>
      <c r="V656" s="15"/>
      <c r="W656" s="15"/>
      <c r="X656" s="15"/>
      <c r="Y656" s="15"/>
      <c r="Z656" s="15"/>
      <c r="AA656" s="214"/>
      <c r="AB656" s="20" t="s">
        <v>211</v>
      </c>
      <c r="AC656" s="189"/>
      <c r="AD656" s="189"/>
      <c r="AE656" s="189"/>
      <c r="AF656" s="62">
        <f>MAX(AF$24:AF655)+1</f>
        <v>590</v>
      </c>
      <c r="AG656" s="62" t="s">
        <v>151</v>
      </c>
      <c r="AH656" s="62" t="str">
        <f t="shared" si="118"/>
        <v>590.</v>
      </c>
      <c r="AJ656" s="62"/>
      <c r="AM656" s="103"/>
    </row>
    <row r="657" spans="1:39" ht="22.5" customHeight="1" x14ac:dyDescent="0.25">
      <c r="A657" s="84" t="str">
        <f t="shared" si="121"/>
        <v>591.</v>
      </c>
      <c r="B657" s="84">
        <v>1935</v>
      </c>
      <c r="C657" s="156" t="s">
        <v>1562</v>
      </c>
      <c r="D657" s="15">
        <v>1431.3</v>
      </c>
      <c r="E657" s="9">
        <v>1278.9000000000001</v>
      </c>
      <c r="F657" s="15">
        <v>1278.9000000000001</v>
      </c>
      <c r="G657" s="29">
        <v>66</v>
      </c>
      <c r="H657" s="15">
        <f t="shared" si="123"/>
        <v>1128504.78</v>
      </c>
      <c r="I657" s="15"/>
      <c r="J657" s="15"/>
      <c r="K657" s="15"/>
      <c r="L657" s="9">
        <f t="shared" si="124"/>
        <v>1128504.78</v>
      </c>
      <c r="M657" s="15"/>
      <c r="N657" s="29"/>
      <c r="O657" s="15"/>
      <c r="P657" s="15">
        <v>611</v>
      </c>
      <c r="Q657" s="15">
        <f t="shared" si="125"/>
        <v>1128504.78</v>
      </c>
      <c r="R657" s="15"/>
      <c r="S657" s="15"/>
      <c r="T657" s="15"/>
      <c r="U657" s="15"/>
      <c r="V657" s="15"/>
      <c r="W657" s="15"/>
      <c r="X657" s="15"/>
      <c r="Y657" s="15"/>
      <c r="Z657" s="15"/>
      <c r="AA657" s="214"/>
      <c r="AB657" s="20" t="s">
        <v>211</v>
      </c>
      <c r="AC657" s="189"/>
      <c r="AD657" s="189"/>
      <c r="AE657" s="189"/>
      <c r="AF657" s="62">
        <f>MAX(AF$24:AF656)+1</f>
        <v>591</v>
      </c>
      <c r="AG657" s="62" t="s">
        <v>151</v>
      </c>
      <c r="AH657" s="62" t="str">
        <f t="shared" si="118"/>
        <v>591.</v>
      </c>
      <c r="AJ657" s="78"/>
      <c r="AM657" s="103"/>
    </row>
    <row r="658" spans="1:39" ht="22.5" customHeight="1" x14ac:dyDescent="0.25">
      <c r="A658" s="84" t="str">
        <f t="shared" si="121"/>
        <v>592.</v>
      </c>
      <c r="B658" s="84">
        <v>2061</v>
      </c>
      <c r="C658" s="156" t="s">
        <v>1589</v>
      </c>
      <c r="D658" s="15">
        <v>1051.4000000000001</v>
      </c>
      <c r="E658" s="9">
        <v>925.9</v>
      </c>
      <c r="F658" s="15">
        <v>925.9</v>
      </c>
      <c r="G658" s="29">
        <v>40</v>
      </c>
      <c r="H658" s="15">
        <f t="shared" si="123"/>
        <v>860692.68</v>
      </c>
      <c r="I658" s="15"/>
      <c r="J658" s="15"/>
      <c r="K658" s="15"/>
      <c r="L658" s="9">
        <f t="shared" si="124"/>
        <v>860692.68</v>
      </c>
      <c r="M658" s="15"/>
      <c r="N658" s="29"/>
      <c r="O658" s="15"/>
      <c r="P658" s="15">
        <v>466</v>
      </c>
      <c r="Q658" s="15">
        <f t="shared" si="125"/>
        <v>860692.68</v>
      </c>
      <c r="R658" s="15"/>
      <c r="S658" s="15"/>
      <c r="T658" s="15"/>
      <c r="U658" s="15"/>
      <c r="V658" s="15"/>
      <c r="W658" s="15"/>
      <c r="X658" s="15"/>
      <c r="Y658" s="15"/>
      <c r="Z658" s="15"/>
      <c r="AA658" s="66"/>
      <c r="AB658" s="20" t="s">
        <v>211</v>
      </c>
      <c r="AC658" s="189"/>
      <c r="AD658" s="189"/>
      <c r="AE658" s="189"/>
      <c r="AF658" s="62">
        <f>MAX(AF$24:AF657)+1</f>
        <v>592</v>
      </c>
      <c r="AG658" s="62" t="s">
        <v>151</v>
      </c>
      <c r="AH658" s="62" t="str">
        <f t="shared" si="118"/>
        <v>592.</v>
      </c>
      <c r="AJ658" s="78"/>
      <c r="AM658" s="103"/>
    </row>
    <row r="659" spans="1:39" ht="22.5" customHeight="1" x14ac:dyDescent="0.25">
      <c r="A659" s="84" t="str">
        <f t="shared" si="121"/>
        <v>593.</v>
      </c>
      <c r="B659" s="84">
        <v>2265</v>
      </c>
      <c r="C659" s="168" t="s">
        <v>625</v>
      </c>
      <c r="D659" s="15">
        <v>1302.8</v>
      </c>
      <c r="E659" s="9">
        <v>1180.0999999999999</v>
      </c>
      <c r="F659" s="15">
        <v>1180.0999999999999</v>
      </c>
      <c r="G659" s="29">
        <v>53</v>
      </c>
      <c r="H659" s="15">
        <f t="shared" si="123"/>
        <v>1113728.94</v>
      </c>
      <c r="I659" s="15"/>
      <c r="J659" s="15"/>
      <c r="K659" s="15"/>
      <c r="L659" s="9">
        <f t="shared" si="124"/>
        <v>1113728.94</v>
      </c>
      <c r="M659" s="15"/>
      <c r="N659" s="29"/>
      <c r="O659" s="15"/>
      <c r="P659" s="15">
        <v>603</v>
      </c>
      <c r="Q659" s="15">
        <f t="shared" si="125"/>
        <v>1113728.94</v>
      </c>
      <c r="R659" s="15"/>
      <c r="S659" s="15"/>
      <c r="T659" s="15"/>
      <c r="U659" s="15"/>
      <c r="V659" s="15"/>
      <c r="W659" s="15"/>
      <c r="X659" s="15"/>
      <c r="Y659" s="15"/>
      <c r="Z659" s="15"/>
      <c r="AA659" s="214"/>
      <c r="AB659" s="20" t="s">
        <v>211</v>
      </c>
      <c r="AC659" s="189"/>
      <c r="AD659" s="189"/>
      <c r="AE659" s="189"/>
      <c r="AF659" s="62">
        <f>MAX(AF$24:AF658)+1</f>
        <v>593</v>
      </c>
      <c r="AG659" s="62" t="s">
        <v>151</v>
      </c>
      <c r="AH659" s="62" t="str">
        <f t="shared" si="118"/>
        <v>593.</v>
      </c>
      <c r="AJ659" s="62"/>
      <c r="AM659" s="103"/>
    </row>
    <row r="660" spans="1:39" ht="22.5" customHeight="1" x14ac:dyDescent="0.25">
      <c r="A660" s="84" t="str">
        <f t="shared" si="121"/>
        <v>594.</v>
      </c>
      <c r="B660" s="84">
        <v>2184</v>
      </c>
      <c r="C660" s="161" t="s">
        <v>559</v>
      </c>
      <c r="D660" s="9">
        <v>930.3</v>
      </c>
      <c r="E660" s="9">
        <v>852.7</v>
      </c>
      <c r="F660" s="9">
        <v>852.7</v>
      </c>
      <c r="G660" s="26">
        <v>42</v>
      </c>
      <c r="H660" s="9">
        <f t="shared" ref="H660:H662" si="126">M660+O660+Q660+S660+U660+W660+Z660+AA660</f>
        <v>731102</v>
      </c>
      <c r="I660" s="9"/>
      <c r="J660" s="9"/>
      <c r="K660" s="9"/>
      <c r="L660" s="9">
        <f t="shared" ref="L660:L662" si="127">H660</f>
        <v>731102</v>
      </c>
      <c r="M660" s="9">
        <v>731102</v>
      </c>
      <c r="N660" s="26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66"/>
      <c r="AB660" s="20" t="s">
        <v>211</v>
      </c>
      <c r="AC660" s="189"/>
      <c r="AD660" s="189"/>
      <c r="AE660" s="189"/>
      <c r="AF660" s="62">
        <f>MAX(AF$24:AF659)+1</f>
        <v>594</v>
      </c>
      <c r="AG660" s="62" t="s">
        <v>151</v>
      </c>
      <c r="AH660" s="62" t="str">
        <f t="shared" si="118"/>
        <v>594.</v>
      </c>
      <c r="AJ660" s="78"/>
      <c r="AM660" s="103"/>
    </row>
    <row r="661" spans="1:39" ht="22.5" customHeight="1" x14ac:dyDescent="0.25">
      <c r="A661" s="84" t="str">
        <f t="shared" si="121"/>
        <v>595.</v>
      </c>
      <c r="B661" s="84">
        <v>2016</v>
      </c>
      <c r="C661" s="161" t="s">
        <v>551</v>
      </c>
      <c r="D661" s="9">
        <v>792.7</v>
      </c>
      <c r="E661" s="9">
        <v>573.29999999999995</v>
      </c>
      <c r="F661" s="9">
        <v>573.29999999999995</v>
      </c>
      <c r="G661" s="26">
        <v>59</v>
      </c>
      <c r="H661" s="9">
        <f t="shared" si="126"/>
        <v>923490</v>
      </c>
      <c r="I661" s="9"/>
      <c r="J661" s="9"/>
      <c r="K661" s="9"/>
      <c r="L661" s="9">
        <f t="shared" si="127"/>
        <v>923490</v>
      </c>
      <c r="M661" s="9"/>
      <c r="N661" s="26"/>
      <c r="O661" s="9"/>
      <c r="P661" s="9">
        <v>500</v>
      </c>
      <c r="Q661" s="9">
        <f>P661*1846.98</f>
        <v>923490</v>
      </c>
      <c r="R661" s="9"/>
      <c r="S661" s="9"/>
      <c r="T661" s="9"/>
      <c r="U661" s="9"/>
      <c r="V661" s="9"/>
      <c r="W661" s="9"/>
      <c r="X661" s="9"/>
      <c r="Y661" s="9"/>
      <c r="Z661" s="9"/>
      <c r="AA661" s="66"/>
      <c r="AB661" s="20" t="s">
        <v>211</v>
      </c>
      <c r="AC661" s="189"/>
      <c r="AD661" s="189"/>
      <c r="AE661" s="189"/>
      <c r="AF661" s="62">
        <f>MAX(AF$24:AF660)+1</f>
        <v>595</v>
      </c>
      <c r="AG661" s="62" t="s">
        <v>151</v>
      </c>
      <c r="AH661" s="62" t="str">
        <f t="shared" si="118"/>
        <v>595.</v>
      </c>
      <c r="AJ661" s="78"/>
      <c r="AM661" s="103"/>
    </row>
    <row r="662" spans="1:39" ht="22.5" customHeight="1" x14ac:dyDescent="0.25">
      <c r="A662" s="84" t="str">
        <f t="shared" si="121"/>
        <v>596.</v>
      </c>
      <c r="B662" s="84">
        <v>2058</v>
      </c>
      <c r="C662" s="168" t="s">
        <v>599</v>
      </c>
      <c r="D662" s="15">
        <v>2301.6999999999998</v>
      </c>
      <c r="E662" s="9">
        <v>1847</v>
      </c>
      <c r="F662" s="15">
        <v>1812.7</v>
      </c>
      <c r="G662" s="29">
        <v>112</v>
      </c>
      <c r="H662" s="15">
        <f t="shared" si="126"/>
        <v>107515</v>
      </c>
      <c r="I662" s="15"/>
      <c r="J662" s="15"/>
      <c r="K662" s="15"/>
      <c r="L662" s="9">
        <f t="shared" si="127"/>
        <v>107515</v>
      </c>
      <c r="M662" s="15">
        <v>107515</v>
      </c>
      <c r="N662" s="29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214"/>
      <c r="AB662" s="20" t="s">
        <v>211</v>
      </c>
      <c r="AC662" s="189"/>
      <c r="AD662" s="189"/>
      <c r="AE662" s="189"/>
      <c r="AF662" s="62">
        <f>MAX(AF$24:AF661)+1</f>
        <v>596</v>
      </c>
      <c r="AG662" s="62" t="s">
        <v>151</v>
      </c>
      <c r="AH662" s="62" t="str">
        <f t="shared" si="118"/>
        <v>596.</v>
      </c>
      <c r="AJ662" s="62"/>
      <c r="AM662" s="103"/>
    </row>
    <row r="663" spans="1:39" ht="22.5" customHeight="1" x14ac:dyDescent="0.25">
      <c r="A663" s="84" t="str">
        <f t="shared" si="121"/>
        <v>597.</v>
      </c>
      <c r="B663" s="84">
        <v>1873</v>
      </c>
      <c r="C663" s="161" t="s">
        <v>535</v>
      </c>
      <c r="D663" s="9">
        <v>6350.6</v>
      </c>
      <c r="E663" s="9">
        <v>4782.2</v>
      </c>
      <c r="F663" s="9">
        <v>4724.5</v>
      </c>
      <c r="G663" s="26">
        <v>146</v>
      </c>
      <c r="H663" s="9">
        <f>M663+O663+Q663+S663+U663+W663+Z663+AA663</f>
        <v>2218222.98</v>
      </c>
      <c r="I663" s="9"/>
      <c r="J663" s="9"/>
      <c r="K663" s="9"/>
      <c r="L663" s="9">
        <f>H663</f>
        <v>2218222.98</v>
      </c>
      <c r="M663" s="9"/>
      <c r="N663" s="26"/>
      <c r="O663" s="9"/>
      <c r="P663" s="9">
        <v>1201</v>
      </c>
      <c r="Q663" s="9">
        <f>P663*1846.98</f>
        <v>2218222.98</v>
      </c>
      <c r="R663" s="9"/>
      <c r="S663" s="9"/>
      <c r="T663" s="9"/>
      <c r="U663" s="9"/>
      <c r="V663" s="9"/>
      <c r="W663" s="9"/>
      <c r="X663" s="9"/>
      <c r="Y663" s="9"/>
      <c r="Z663" s="9"/>
      <c r="AA663" s="66"/>
      <c r="AB663" s="20" t="s">
        <v>211</v>
      </c>
      <c r="AC663" s="189"/>
      <c r="AD663" s="189"/>
      <c r="AE663" s="189"/>
      <c r="AF663" s="62">
        <f>MAX(AF$24:AF662)+1</f>
        <v>597</v>
      </c>
      <c r="AG663" s="62" t="s">
        <v>151</v>
      </c>
      <c r="AH663" s="62" t="str">
        <f t="shared" si="118"/>
        <v>597.</v>
      </c>
      <c r="AJ663" s="78"/>
      <c r="AM663" s="103"/>
    </row>
    <row r="664" spans="1:39" ht="22.5" customHeight="1" x14ac:dyDescent="0.25">
      <c r="A664" s="84" t="str">
        <f t="shared" si="121"/>
        <v>598.</v>
      </c>
      <c r="B664" s="84">
        <v>2100</v>
      </c>
      <c r="C664" s="161" t="s">
        <v>567</v>
      </c>
      <c r="D664" s="9">
        <v>1906.6</v>
      </c>
      <c r="E664" s="9">
        <v>1754.6</v>
      </c>
      <c r="F664" s="9">
        <v>1754.3</v>
      </c>
      <c r="G664" s="26">
        <v>96</v>
      </c>
      <c r="H664" s="9">
        <f>M664+O664+Q664+S664+U664+W664+Z664+AA664</f>
        <v>897632.28</v>
      </c>
      <c r="I664" s="9"/>
      <c r="J664" s="9"/>
      <c r="K664" s="9"/>
      <c r="L664" s="9">
        <f>H664</f>
        <v>897632.28</v>
      </c>
      <c r="M664" s="9"/>
      <c r="N664" s="26"/>
      <c r="O664" s="9"/>
      <c r="P664" s="9">
        <v>486</v>
      </c>
      <c r="Q664" s="9">
        <f>P664*1846.98</f>
        <v>897632.28</v>
      </c>
      <c r="R664" s="9"/>
      <c r="S664" s="9"/>
      <c r="T664" s="9"/>
      <c r="U664" s="9"/>
      <c r="V664" s="9"/>
      <c r="W664" s="9"/>
      <c r="X664" s="9"/>
      <c r="Y664" s="9"/>
      <c r="Z664" s="9"/>
      <c r="AA664" s="66"/>
      <c r="AB664" s="20" t="s">
        <v>211</v>
      </c>
      <c r="AC664" s="189"/>
      <c r="AD664" s="189"/>
      <c r="AE664" s="189"/>
      <c r="AF664" s="62">
        <f>MAX(AF$24:AF663)+1</f>
        <v>598</v>
      </c>
      <c r="AG664" s="62" t="s">
        <v>151</v>
      </c>
      <c r="AH664" s="62" t="str">
        <f t="shared" si="118"/>
        <v>598.</v>
      </c>
      <c r="AJ664" s="78"/>
      <c r="AM664" s="103"/>
    </row>
    <row r="665" spans="1:39" ht="22.5" customHeight="1" x14ac:dyDescent="0.25">
      <c r="A665" s="84" t="str">
        <f t="shared" si="121"/>
        <v>599.</v>
      </c>
      <c r="B665" s="84">
        <v>2007</v>
      </c>
      <c r="C665" s="168" t="s">
        <v>595</v>
      </c>
      <c r="D665" s="15">
        <v>4724.8</v>
      </c>
      <c r="E665" s="9">
        <v>3211.8</v>
      </c>
      <c r="F665" s="15">
        <v>3211.8</v>
      </c>
      <c r="G665" s="29">
        <v>259</v>
      </c>
      <c r="H665" s="15">
        <f>M665+O665+Q665+S665+U665+W665+Z665+AA665</f>
        <v>3324564</v>
      </c>
      <c r="I665" s="15"/>
      <c r="J665" s="15"/>
      <c r="K665" s="15"/>
      <c r="L665" s="9">
        <f>H665</f>
        <v>3324564</v>
      </c>
      <c r="M665" s="15"/>
      <c r="N665" s="29"/>
      <c r="O665" s="15"/>
      <c r="P665" s="15">
        <v>1800</v>
      </c>
      <c r="Q665" s="15">
        <f>P665*1846.98</f>
        <v>3324564</v>
      </c>
      <c r="R665" s="15"/>
      <c r="S665" s="15"/>
      <c r="T665" s="15"/>
      <c r="U665" s="15"/>
      <c r="V665" s="15"/>
      <c r="W665" s="15"/>
      <c r="X665" s="15"/>
      <c r="Y665" s="15"/>
      <c r="Z665" s="15"/>
      <c r="AA665" s="214"/>
      <c r="AB665" s="20" t="s">
        <v>211</v>
      </c>
      <c r="AC665" s="189"/>
      <c r="AD665" s="189"/>
      <c r="AE665" s="189"/>
      <c r="AF665" s="62">
        <f>MAX(AF$24:AF664)+1</f>
        <v>599</v>
      </c>
      <c r="AG665" s="62" t="s">
        <v>151</v>
      </c>
      <c r="AH665" s="62" t="str">
        <f t="shared" ref="AH665:AH728" si="128">CONCATENATE(AF665,AG665)</f>
        <v>599.</v>
      </c>
      <c r="AJ665" s="62"/>
      <c r="AM665" s="103"/>
    </row>
    <row r="666" spans="1:39" ht="22.5" customHeight="1" x14ac:dyDescent="0.25">
      <c r="A666" s="84" t="str">
        <f t="shared" si="121"/>
        <v>600.</v>
      </c>
      <c r="B666" s="84">
        <v>1975</v>
      </c>
      <c r="C666" s="168" t="s">
        <v>591</v>
      </c>
      <c r="D666" s="15">
        <v>3674.2</v>
      </c>
      <c r="E666" s="9">
        <v>3344.6</v>
      </c>
      <c r="F666" s="15">
        <v>3344.6</v>
      </c>
      <c r="G666" s="29">
        <v>171</v>
      </c>
      <c r="H666" s="15">
        <f>M666+O666+Q666+S666+U666+W666+Z666+AA666</f>
        <v>2278934</v>
      </c>
      <c r="I666" s="15"/>
      <c r="J666" s="15"/>
      <c r="K666" s="15"/>
      <c r="L666" s="9">
        <f>H666</f>
        <v>2278934</v>
      </c>
      <c r="M666" s="15">
        <v>2278934</v>
      </c>
      <c r="N666" s="29"/>
      <c r="O666" s="15"/>
      <c r="P666" s="15"/>
      <c r="Q666" s="9"/>
      <c r="R666" s="15"/>
      <c r="S666" s="15"/>
      <c r="T666" s="15"/>
      <c r="U666" s="15"/>
      <c r="V666" s="15"/>
      <c r="W666" s="15"/>
      <c r="X666" s="15"/>
      <c r="Y666" s="15"/>
      <c r="Z666" s="15"/>
      <c r="AA666" s="214"/>
      <c r="AB666" s="20" t="s">
        <v>211</v>
      </c>
      <c r="AC666" s="189"/>
      <c r="AD666" s="189"/>
      <c r="AE666" s="189"/>
      <c r="AF666" s="62">
        <f>MAX(AF$24:AF665)+1</f>
        <v>600</v>
      </c>
      <c r="AG666" s="62" t="s">
        <v>151</v>
      </c>
      <c r="AH666" s="62" t="str">
        <f t="shared" si="128"/>
        <v>600.</v>
      </c>
      <c r="AJ666" s="62"/>
      <c r="AM666" s="103"/>
    </row>
    <row r="667" spans="1:39" ht="22.5" customHeight="1" x14ac:dyDescent="0.25">
      <c r="A667" s="84" t="str">
        <f t="shared" si="121"/>
        <v>601.</v>
      </c>
      <c r="B667" s="84">
        <v>2008</v>
      </c>
      <c r="C667" s="168" t="s">
        <v>596</v>
      </c>
      <c r="D667" s="15">
        <v>3188.9</v>
      </c>
      <c r="E667" s="9">
        <v>1895</v>
      </c>
      <c r="F667" s="15">
        <v>1985</v>
      </c>
      <c r="G667" s="29">
        <v>169</v>
      </c>
      <c r="H667" s="15">
        <f t="shared" ref="H667:H671" si="129">M667+O667+Q667+S667+U667+W667+Z667+AA667</f>
        <v>1994738.4</v>
      </c>
      <c r="I667" s="15"/>
      <c r="J667" s="15"/>
      <c r="K667" s="15"/>
      <c r="L667" s="9">
        <f t="shared" ref="L667:L671" si="130">H667</f>
        <v>1994738.4</v>
      </c>
      <c r="M667" s="15"/>
      <c r="N667" s="29"/>
      <c r="O667" s="15"/>
      <c r="P667" s="15">
        <v>1080</v>
      </c>
      <c r="Q667" s="15">
        <f>P667*1846.98</f>
        <v>1994738.4</v>
      </c>
      <c r="R667" s="15"/>
      <c r="S667" s="15"/>
      <c r="T667" s="15"/>
      <c r="U667" s="15"/>
      <c r="V667" s="15"/>
      <c r="W667" s="15"/>
      <c r="X667" s="15"/>
      <c r="Y667" s="15"/>
      <c r="Z667" s="15"/>
      <c r="AA667" s="214"/>
      <c r="AB667" s="20" t="s">
        <v>211</v>
      </c>
      <c r="AC667" s="189"/>
      <c r="AD667" s="189"/>
      <c r="AE667" s="189"/>
      <c r="AF667" s="62">
        <f>MAX(AF$24:AF666)+1</f>
        <v>601</v>
      </c>
      <c r="AG667" s="62" t="s">
        <v>151</v>
      </c>
      <c r="AH667" s="62" t="str">
        <f t="shared" si="128"/>
        <v>601.</v>
      </c>
      <c r="AJ667" s="62"/>
      <c r="AM667" s="103"/>
    </row>
    <row r="668" spans="1:39" ht="22.5" customHeight="1" x14ac:dyDescent="0.25">
      <c r="A668" s="84" t="str">
        <f t="shared" si="121"/>
        <v>602.</v>
      </c>
      <c r="B668" s="84">
        <v>1954</v>
      </c>
      <c r="C668" s="161" t="s">
        <v>544</v>
      </c>
      <c r="D668" s="9">
        <v>3953.4</v>
      </c>
      <c r="E668" s="9">
        <v>3457.2</v>
      </c>
      <c r="F668" s="9">
        <v>3457.2</v>
      </c>
      <c r="G668" s="26">
        <v>174</v>
      </c>
      <c r="H668" s="9">
        <f t="shared" si="129"/>
        <v>1715844.42</v>
      </c>
      <c r="I668" s="9"/>
      <c r="J668" s="9"/>
      <c r="K668" s="9"/>
      <c r="L668" s="9">
        <f t="shared" si="130"/>
        <v>1715844.42</v>
      </c>
      <c r="M668" s="9"/>
      <c r="N668" s="26"/>
      <c r="O668" s="9"/>
      <c r="P668" s="9">
        <v>929</v>
      </c>
      <c r="Q668" s="9">
        <f>P668*1846.98</f>
        <v>1715844.42</v>
      </c>
      <c r="R668" s="9"/>
      <c r="S668" s="9"/>
      <c r="T668" s="9"/>
      <c r="U668" s="9"/>
      <c r="V668" s="9"/>
      <c r="W668" s="9"/>
      <c r="X668" s="9"/>
      <c r="Y668" s="9"/>
      <c r="Z668" s="9"/>
      <c r="AA668" s="66"/>
      <c r="AB668" s="20" t="s">
        <v>211</v>
      </c>
      <c r="AC668" s="189"/>
      <c r="AD668" s="189"/>
      <c r="AE668" s="189"/>
      <c r="AF668" s="62">
        <f>MAX(AF$24:AF667)+1</f>
        <v>602</v>
      </c>
      <c r="AG668" s="62" t="s">
        <v>151</v>
      </c>
      <c r="AH668" s="62" t="str">
        <f t="shared" si="128"/>
        <v>602.</v>
      </c>
      <c r="AJ668" s="78"/>
      <c r="AM668" s="103"/>
    </row>
    <row r="669" spans="1:39" ht="22.5" customHeight="1" x14ac:dyDescent="0.25">
      <c r="A669" s="84" t="str">
        <f t="shared" si="121"/>
        <v>603.</v>
      </c>
      <c r="B669" s="84">
        <v>1856</v>
      </c>
      <c r="C669" s="168" t="s">
        <v>579</v>
      </c>
      <c r="D669" s="15">
        <v>3042.7</v>
      </c>
      <c r="E669" s="9">
        <v>2168.1999999999998</v>
      </c>
      <c r="F669" s="15">
        <v>2168.1999999999998</v>
      </c>
      <c r="G669" s="29">
        <v>115</v>
      </c>
      <c r="H669" s="15">
        <f t="shared" si="129"/>
        <v>1110034.98</v>
      </c>
      <c r="I669" s="15"/>
      <c r="J669" s="15"/>
      <c r="K669" s="15"/>
      <c r="L669" s="9">
        <f t="shared" si="130"/>
        <v>1110034.98</v>
      </c>
      <c r="M669" s="15"/>
      <c r="N669" s="29"/>
      <c r="O669" s="15"/>
      <c r="P669" s="15">
        <v>601</v>
      </c>
      <c r="Q669" s="15">
        <f>P669*1846.98</f>
        <v>1110034.98</v>
      </c>
      <c r="R669" s="15"/>
      <c r="S669" s="15"/>
      <c r="T669" s="15"/>
      <c r="U669" s="15"/>
      <c r="V669" s="15"/>
      <c r="W669" s="15"/>
      <c r="X669" s="15"/>
      <c r="Y669" s="15"/>
      <c r="Z669" s="15"/>
      <c r="AA669" s="214"/>
      <c r="AB669" s="20" t="s">
        <v>211</v>
      </c>
      <c r="AC669" s="189"/>
      <c r="AD669" s="189"/>
      <c r="AE669" s="189"/>
      <c r="AF669" s="62">
        <f>MAX(AF$24:AF668)+1</f>
        <v>603</v>
      </c>
      <c r="AG669" s="62" t="s">
        <v>151</v>
      </c>
      <c r="AH669" s="62" t="str">
        <f t="shared" si="128"/>
        <v>603.</v>
      </c>
      <c r="AM669" s="103"/>
    </row>
    <row r="670" spans="1:39" ht="22.5" customHeight="1" x14ac:dyDescent="0.25">
      <c r="A670" s="84" t="str">
        <f t="shared" si="121"/>
        <v>604.</v>
      </c>
      <c r="B670" s="84">
        <v>2081</v>
      </c>
      <c r="C670" s="168" t="s">
        <v>1669</v>
      </c>
      <c r="D670" s="15">
        <v>10145.4</v>
      </c>
      <c r="E670" s="9">
        <v>9190.7999999999993</v>
      </c>
      <c r="F670" s="15">
        <v>9190.7999999999993</v>
      </c>
      <c r="G670" s="29">
        <v>489</v>
      </c>
      <c r="H670" s="15">
        <f t="shared" si="129"/>
        <v>533399.92000000004</v>
      </c>
      <c r="I670" s="15"/>
      <c r="J670" s="15"/>
      <c r="K670" s="15"/>
      <c r="L670" s="9">
        <f t="shared" si="130"/>
        <v>533399.92000000004</v>
      </c>
      <c r="M670" s="15">
        <v>533399.92000000004</v>
      </c>
      <c r="N670" s="29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9"/>
      <c r="AA670" s="214"/>
      <c r="AB670" s="20" t="s">
        <v>211</v>
      </c>
      <c r="AC670" s="189"/>
      <c r="AD670" s="189"/>
      <c r="AE670" s="189"/>
      <c r="AF670" s="62">
        <f>MAX(AF$24:AF669)+1</f>
        <v>604</v>
      </c>
      <c r="AG670" s="62" t="s">
        <v>151</v>
      </c>
      <c r="AH670" s="62" t="str">
        <f t="shared" si="128"/>
        <v>604.</v>
      </c>
      <c r="AJ670" s="62"/>
      <c r="AM670" s="103"/>
    </row>
    <row r="671" spans="1:39" ht="22.5" customHeight="1" x14ac:dyDescent="0.25">
      <c r="A671" s="84" t="str">
        <f t="shared" si="121"/>
        <v>605.</v>
      </c>
      <c r="B671" s="84">
        <v>2094</v>
      </c>
      <c r="C671" s="167" t="s">
        <v>643</v>
      </c>
      <c r="D671" s="15">
        <v>6142.2</v>
      </c>
      <c r="E671" s="9">
        <v>5422.8</v>
      </c>
      <c r="F671" s="15">
        <v>5422.8</v>
      </c>
      <c r="G671" s="29">
        <v>305</v>
      </c>
      <c r="H671" s="15">
        <f t="shared" si="129"/>
        <v>3764887.17</v>
      </c>
      <c r="I671" s="15"/>
      <c r="J671" s="15"/>
      <c r="K671" s="15"/>
      <c r="L671" s="9">
        <f t="shared" si="130"/>
        <v>3764887.17</v>
      </c>
      <c r="M671" s="15"/>
      <c r="N671" s="29"/>
      <c r="O671" s="15"/>
      <c r="P671" s="15"/>
      <c r="Q671" s="15"/>
      <c r="R671" s="15"/>
      <c r="S671" s="15"/>
      <c r="T671" s="15">
        <v>4839</v>
      </c>
      <c r="U671" s="15">
        <f>T671*778.03</f>
        <v>3764887.17</v>
      </c>
      <c r="V671" s="15"/>
      <c r="W671" s="15"/>
      <c r="X671" s="15"/>
      <c r="Y671" s="15"/>
      <c r="Z671" s="15"/>
      <c r="AA671" s="214"/>
      <c r="AB671" s="20" t="s">
        <v>211</v>
      </c>
      <c r="AC671" s="189"/>
      <c r="AD671" s="189"/>
      <c r="AE671" s="189"/>
      <c r="AF671" s="62">
        <f>MAX(AF$24:AF670)+1</f>
        <v>605</v>
      </c>
      <c r="AG671" s="62" t="s">
        <v>151</v>
      </c>
      <c r="AH671" s="62" t="str">
        <f t="shared" si="128"/>
        <v>605.</v>
      </c>
      <c r="AJ671" s="78"/>
      <c r="AM671" s="103"/>
    </row>
    <row r="672" spans="1:39" ht="22.5" customHeight="1" x14ac:dyDescent="0.25">
      <c r="A672" s="84" t="str">
        <f t="shared" si="121"/>
        <v>606.</v>
      </c>
      <c r="B672" s="84">
        <v>2042</v>
      </c>
      <c r="C672" s="156" t="s">
        <v>554</v>
      </c>
      <c r="D672" s="15">
        <v>3593.9</v>
      </c>
      <c r="E672" s="9">
        <v>3324.9</v>
      </c>
      <c r="F672" s="15">
        <v>3324.9</v>
      </c>
      <c r="G672" s="29">
        <v>374</v>
      </c>
      <c r="H672" s="15">
        <f>M672+O672+Q672+S672+U672+W672+Z672+AA672</f>
        <v>2678010</v>
      </c>
      <c r="I672" s="15"/>
      <c r="J672" s="15"/>
      <c r="K672" s="15"/>
      <c r="L672" s="9">
        <f>H672</f>
        <v>2678010</v>
      </c>
      <c r="M672" s="15">
        <v>2678010</v>
      </c>
      <c r="N672" s="29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66"/>
      <c r="AB672" s="20" t="s">
        <v>211</v>
      </c>
      <c r="AC672" s="189"/>
      <c r="AD672" s="189"/>
      <c r="AE672" s="189"/>
      <c r="AF672" s="62">
        <f>MAX(AF$24:AF671)+1</f>
        <v>606</v>
      </c>
      <c r="AG672" s="62" t="s">
        <v>151</v>
      </c>
      <c r="AH672" s="62" t="str">
        <f t="shared" si="128"/>
        <v>606.</v>
      </c>
      <c r="AJ672" s="78"/>
      <c r="AM672" s="103"/>
    </row>
    <row r="673" spans="1:39" ht="22.5" customHeight="1" x14ac:dyDescent="0.25">
      <c r="A673" s="84" t="str">
        <f t="shared" si="121"/>
        <v>607.</v>
      </c>
      <c r="B673" s="84">
        <v>2137</v>
      </c>
      <c r="C673" s="161" t="s">
        <v>574</v>
      </c>
      <c r="D673" s="9">
        <v>3038.7</v>
      </c>
      <c r="E673" s="9">
        <v>1345.7</v>
      </c>
      <c r="F673" s="9">
        <v>1345.7</v>
      </c>
      <c r="G673" s="26">
        <v>89</v>
      </c>
      <c r="H673" s="9">
        <f>M673+O673+Q673+S673+U673+W673+Z673+AA673</f>
        <v>2304902.16</v>
      </c>
      <c r="I673" s="9"/>
      <c r="J673" s="9"/>
      <c r="K673" s="9"/>
      <c r="L673" s="9">
        <f>H673</f>
        <v>2304902.16</v>
      </c>
      <c r="M673" s="9">
        <v>2304902.16</v>
      </c>
      <c r="N673" s="26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66"/>
      <c r="AB673" s="20" t="s">
        <v>211</v>
      </c>
      <c r="AC673" s="189"/>
      <c r="AD673" s="189"/>
      <c r="AE673" s="189"/>
      <c r="AF673" s="62">
        <f>MAX(AF$24:AF672)+1</f>
        <v>607</v>
      </c>
      <c r="AG673" s="62" t="s">
        <v>151</v>
      </c>
      <c r="AH673" s="62" t="str">
        <f t="shared" si="128"/>
        <v>607.</v>
      </c>
      <c r="AJ673" s="78"/>
      <c r="AM673" s="103"/>
    </row>
    <row r="674" spans="1:39" ht="22.5" customHeight="1" x14ac:dyDescent="0.25">
      <c r="A674" s="84" t="str">
        <f t="shared" si="121"/>
        <v>608.</v>
      </c>
      <c r="B674" s="84">
        <v>2135</v>
      </c>
      <c r="C674" s="161" t="s">
        <v>572</v>
      </c>
      <c r="D674" s="9">
        <v>4527.8999999999996</v>
      </c>
      <c r="E674" s="9">
        <v>3024.4</v>
      </c>
      <c r="F674" s="9">
        <v>3024.4</v>
      </c>
      <c r="G674" s="26">
        <v>184</v>
      </c>
      <c r="H674" s="9">
        <f>M674+O674+Q674+S674+U674+W674+Z674+AA674</f>
        <v>5078828.88</v>
      </c>
      <c r="I674" s="9"/>
      <c r="J674" s="9"/>
      <c r="K674" s="9"/>
      <c r="L674" s="9">
        <f>H674</f>
        <v>5078828.88</v>
      </c>
      <c r="M674" s="9">
        <v>5078828.88</v>
      </c>
      <c r="N674" s="26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66"/>
      <c r="AB674" s="20" t="s">
        <v>211</v>
      </c>
      <c r="AC674" s="189"/>
      <c r="AD674" s="189"/>
      <c r="AE674" s="189"/>
      <c r="AF674" s="62">
        <f>MAX(AF$24:AF673)+1</f>
        <v>608</v>
      </c>
      <c r="AG674" s="62" t="s">
        <v>151</v>
      </c>
      <c r="AH674" s="62" t="str">
        <f t="shared" si="128"/>
        <v>608.</v>
      </c>
      <c r="AJ674" s="78"/>
      <c r="AM674" s="103"/>
    </row>
    <row r="675" spans="1:39" ht="22.5" customHeight="1" x14ac:dyDescent="0.25">
      <c r="A675" s="84" t="str">
        <f t="shared" si="121"/>
        <v>609.</v>
      </c>
      <c r="B675" s="84">
        <v>1877</v>
      </c>
      <c r="C675" s="161" t="s">
        <v>537</v>
      </c>
      <c r="D675" s="9">
        <v>1203.5999999999999</v>
      </c>
      <c r="E675" s="9">
        <v>834.4</v>
      </c>
      <c r="F675" s="9">
        <v>834.4</v>
      </c>
      <c r="G675" s="26">
        <v>37</v>
      </c>
      <c r="H675" s="9">
        <f t="shared" ref="H675:H694" si="131">M675+O675+Q675+S675+U675+W675+Z675+AA675</f>
        <v>1042276.8</v>
      </c>
      <c r="I675" s="9"/>
      <c r="J675" s="9"/>
      <c r="K675" s="9"/>
      <c r="L675" s="9">
        <f t="shared" ref="L675:L694" si="132">H675</f>
        <v>1042276.8</v>
      </c>
      <c r="M675" s="9">
        <v>1042276.8</v>
      </c>
      <c r="N675" s="26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66"/>
      <c r="AB675" s="20" t="s">
        <v>211</v>
      </c>
      <c r="AC675" s="189"/>
      <c r="AD675" s="189"/>
      <c r="AE675" s="189"/>
      <c r="AF675" s="62">
        <f>MAX(AF$24:AF674)+1</f>
        <v>609</v>
      </c>
      <c r="AG675" s="62" t="s">
        <v>151</v>
      </c>
      <c r="AH675" s="62" t="str">
        <f t="shared" si="128"/>
        <v>609.</v>
      </c>
      <c r="AJ675" s="78"/>
      <c r="AM675" s="103"/>
    </row>
    <row r="676" spans="1:39" ht="22.5" customHeight="1" x14ac:dyDescent="0.25">
      <c r="A676" s="84" t="str">
        <f t="shared" si="121"/>
        <v>610.</v>
      </c>
      <c r="B676" s="84">
        <v>1887</v>
      </c>
      <c r="C676" s="161" t="s">
        <v>538</v>
      </c>
      <c r="D676" s="9">
        <v>4277</v>
      </c>
      <c r="E676" s="9">
        <v>2560.5</v>
      </c>
      <c r="F676" s="9">
        <v>2560.5</v>
      </c>
      <c r="G676" s="26">
        <v>231</v>
      </c>
      <c r="H676" s="9">
        <f t="shared" si="131"/>
        <v>933636</v>
      </c>
      <c r="I676" s="9"/>
      <c r="J676" s="9"/>
      <c r="K676" s="9"/>
      <c r="L676" s="9">
        <f t="shared" si="132"/>
        <v>933636</v>
      </c>
      <c r="M676" s="9"/>
      <c r="N676" s="26"/>
      <c r="O676" s="9"/>
      <c r="P676" s="9"/>
      <c r="Q676" s="9"/>
      <c r="R676" s="9"/>
      <c r="S676" s="9"/>
      <c r="T676" s="9">
        <v>1200</v>
      </c>
      <c r="U676" s="9">
        <f>T676*778.03</f>
        <v>933636</v>
      </c>
      <c r="V676" s="9"/>
      <c r="W676" s="9"/>
      <c r="X676" s="9"/>
      <c r="Y676" s="9"/>
      <c r="Z676" s="9"/>
      <c r="AA676" s="66"/>
      <c r="AB676" s="20" t="s">
        <v>211</v>
      </c>
      <c r="AC676" s="189"/>
      <c r="AD676" s="189"/>
      <c r="AE676" s="189"/>
      <c r="AF676" s="62">
        <f>MAX(AF$24:AF675)+1</f>
        <v>610</v>
      </c>
      <c r="AG676" s="62" t="s">
        <v>151</v>
      </c>
      <c r="AH676" s="62" t="str">
        <f t="shared" si="128"/>
        <v>610.</v>
      </c>
      <c r="AJ676" s="78"/>
      <c r="AM676" s="103"/>
    </row>
    <row r="677" spans="1:39" ht="22.5" customHeight="1" x14ac:dyDescent="0.25">
      <c r="A677" s="84" t="str">
        <f t="shared" si="121"/>
        <v>611.</v>
      </c>
      <c r="B677" s="84">
        <v>1905</v>
      </c>
      <c r="C677" s="161" t="s">
        <v>539</v>
      </c>
      <c r="D677" s="9">
        <v>1551.8</v>
      </c>
      <c r="E677" s="9">
        <v>851.3</v>
      </c>
      <c r="F677" s="9">
        <v>851.3</v>
      </c>
      <c r="G677" s="26">
        <v>49</v>
      </c>
      <c r="H677" s="9">
        <f t="shared" si="131"/>
        <v>226843.2</v>
      </c>
      <c r="I677" s="9"/>
      <c r="J677" s="9"/>
      <c r="K677" s="9"/>
      <c r="L677" s="9">
        <f t="shared" si="132"/>
        <v>226843.2</v>
      </c>
      <c r="M677" s="9">
        <v>226843.2</v>
      </c>
      <c r="N677" s="26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66"/>
      <c r="AB677" s="20" t="s">
        <v>211</v>
      </c>
      <c r="AC677" s="189"/>
      <c r="AD677" s="189"/>
      <c r="AE677" s="189"/>
      <c r="AF677" s="62">
        <f>MAX(AF$24:AF676)+1</f>
        <v>611</v>
      </c>
      <c r="AG677" s="62" t="s">
        <v>151</v>
      </c>
      <c r="AH677" s="62" t="str">
        <f t="shared" si="128"/>
        <v>611.</v>
      </c>
      <c r="AJ677" s="78"/>
      <c r="AM677" s="103"/>
    </row>
    <row r="678" spans="1:39" ht="22.5" customHeight="1" x14ac:dyDescent="0.25">
      <c r="A678" s="84" t="str">
        <f t="shared" ref="A678:A741" si="133">AH678</f>
        <v>612.</v>
      </c>
      <c r="B678" s="84">
        <v>1912</v>
      </c>
      <c r="C678" s="161" t="s">
        <v>540</v>
      </c>
      <c r="D678" s="9">
        <v>986.7</v>
      </c>
      <c r="E678" s="9">
        <v>554</v>
      </c>
      <c r="F678" s="9">
        <v>554</v>
      </c>
      <c r="G678" s="26">
        <v>6</v>
      </c>
      <c r="H678" s="9">
        <f t="shared" si="131"/>
        <v>220542</v>
      </c>
      <c r="I678" s="9"/>
      <c r="J678" s="9"/>
      <c r="K678" s="9"/>
      <c r="L678" s="9">
        <f t="shared" si="132"/>
        <v>220542</v>
      </c>
      <c r="M678" s="9">
        <v>220542</v>
      </c>
      <c r="N678" s="26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66"/>
      <c r="AB678" s="20" t="s">
        <v>211</v>
      </c>
      <c r="AC678" s="189"/>
      <c r="AD678" s="189"/>
      <c r="AE678" s="189"/>
      <c r="AF678" s="62">
        <f>MAX(AF$24:AF677)+1</f>
        <v>612</v>
      </c>
      <c r="AG678" s="62" t="s">
        <v>151</v>
      </c>
      <c r="AH678" s="62" t="str">
        <f t="shared" si="128"/>
        <v>612.</v>
      </c>
      <c r="AJ678" s="78"/>
      <c r="AM678" s="103"/>
    </row>
    <row r="679" spans="1:39" ht="22.5" customHeight="1" x14ac:dyDescent="0.25">
      <c r="A679" s="84" t="str">
        <f t="shared" si="133"/>
        <v>613.</v>
      </c>
      <c r="B679" s="84">
        <v>1913</v>
      </c>
      <c r="C679" s="161" t="s">
        <v>541</v>
      </c>
      <c r="D679" s="9">
        <v>1786.1</v>
      </c>
      <c r="E679" s="9">
        <v>1202.5</v>
      </c>
      <c r="F679" s="9">
        <v>1202.5</v>
      </c>
      <c r="G679" s="26">
        <v>73</v>
      </c>
      <c r="H679" s="9">
        <f t="shared" si="131"/>
        <v>921643.02</v>
      </c>
      <c r="I679" s="9"/>
      <c r="J679" s="9"/>
      <c r="K679" s="9"/>
      <c r="L679" s="9">
        <f t="shared" si="132"/>
        <v>921643.02</v>
      </c>
      <c r="M679" s="9"/>
      <c r="N679" s="26"/>
      <c r="O679" s="9"/>
      <c r="P679" s="9">
        <v>499</v>
      </c>
      <c r="Q679" s="9">
        <f>P679*1846.98</f>
        <v>921643.02</v>
      </c>
      <c r="R679" s="9"/>
      <c r="S679" s="9"/>
      <c r="T679" s="9"/>
      <c r="U679" s="9"/>
      <c r="V679" s="9"/>
      <c r="W679" s="9"/>
      <c r="X679" s="9"/>
      <c r="Y679" s="9"/>
      <c r="Z679" s="9"/>
      <c r="AA679" s="66"/>
      <c r="AB679" s="20" t="s">
        <v>211</v>
      </c>
      <c r="AC679" s="189"/>
      <c r="AD679" s="189"/>
      <c r="AE679" s="189"/>
      <c r="AF679" s="62">
        <f>MAX(AF$24:AF678)+1</f>
        <v>613</v>
      </c>
      <c r="AG679" s="62" t="s">
        <v>151</v>
      </c>
      <c r="AH679" s="62" t="str">
        <f t="shared" si="128"/>
        <v>613.</v>
      </c>
      <c r="AJ679" s="78"/>
      <c r="AM679" s="103"/>
    </row>
    <row r="680" spans="1:39" ht="22.5" customHeight="1" x14ac:dyDescent="0.25">
      <c r="A680" s="84" t="str">
        <f t="shared" si="133"/>
        <v>614.</v>
      </c>
      <c r="B680" s="84">
        <v>1915</v>
      </c>
      <c r="C680" s="161" t="s">
        <v>542</v>
      </c>
      <c r="D680" s="9">
        <v>550.20000000000005</v>
      </c>
      <c r="E680" s="9">
        <v>307.39999999999998</v>
      </c>
      <c r="F680" s="9">
        <v>307.39999999999998</v>
      </c>
      <c r="G680" s="26">
        <v>5</v>
      </c>
      <c r="H680" s="9">
        <f t="shared" si="131"/>
        <v>746028</v>
      </c>
      <c r="I680" s="9"/>
      <c r="J680" s="9"/>
      <c r="K680" s="9"/>
      <c r="L680" s="9">
        <f t="shared" si="132"/>
        <v>746028</v>
      </c>
      <c r="M680" s="9">
        <v>746028</v>
      </c>
      <c r="N680" s="26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66"/>
      <c r="AB680" s="20" t="s">
        <v>211</v>
      </c>
      <c r="AC680" s="189"/>
      <c r="AD680" s="189"/>
      <c r="AE680" s="189"/>
      <c r="AF680" s="62">
        <f>MAX(AF$24:AF679)+1</f>
        <v>614</v>
      </c>
      <c r="AG680" s="62" t="s">
        <v>151</v>
      </c>
      <c r="AH680" s="62" t="str">
        <f t="shared" si="128"/>
        <v>614.</v>
      </c>
      <c r="AJ680" s="78"/>
      <c r="AM680" s="103"/>
    </row>
    <row r="681" spans="1:39" ht="22.5" customHeight="1" x14ac:dyDescent="0.25">
      <c r="A681" s="84" t="str">
        <f t="shared" si="133"/>
        <v>615.</v>
      </c>
      <c r="B681" s="84">
        <v>2074</v>
      </c>
      <c r="C681" s="161" t="s">
        <v>564</v>
      </c>
      <c r="D681" s="9">
        <v>2585.1</v>
      </c>
      <c r="E681" s="9">
        <v>2096.6</v>
      </c>
      <c r="F681" s="9">
        <v>2096.6</v>
      </c>
      <c r="G681" s="26">
        <v>96</v>
      </c>
      <c r="H681" s="9">
        <f t="shared" si="131"/>
        <v>597404.16000000003</v>
      </c>
      <c r="I681" s="9"/>
      <c r="J681" s="9"/>
      <c r="K681" s="9"/>
      <c r="L681" s="9">
        <f t="shared" si="132"/>
        <v>597404.16000000003</v>
      </c>
      <c r="M681" s="9">
        <v>597404.16000000003</v>
      </c>
      <c r="N681" s="26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66"/>
      <c r="AB681" s="20" t="s">
        <v>211</v>
      </c>
      <c r="AC681" s="189"/>
      <c r="AD681" s="189"/>
      <c r="AE681" s="189"/>
      <c r="AF681" s="62">
        <f>MAX(AF$24:AF680)+1</f>
        <v>615</v>
      </c>
      <c r="AG681" s="62" t="s">
        <v>151</v>
      </c>
      <c r="AH681" s="62" t="str">
        <f t="shared" si="128"/>
        <v>615.</v>
      </c>
      <c r="AJ681" s="78"/>
      <c r="AM681" s="103"/>
    </row>
    <row r="682" spans="1:39" ht="22.5" customHeight="1" x14ac:dyDescent="0.25">
      <c r="A682" s="84" t="str">
        <f t="shared" si="133"/>
        <v>616.</v>
      </c>
      <c r="B682" s="84">
        <v>2257</v>
      </c>
      <c r="C682" s="161" t="s">
        <v>577</v>
      </c>
      <c r="D682" s="9">
        <v>1404.9</v>
      </c>
      <c r="E682" s="9">
        <v>1260.5</v>
      </c>
      <c r="F682" s="9">
        <v>1260.5</v>
      </c>
      <c r="G682" s="26">
        <v>73</v>
      </c>
      <c r="H682" s="9">
        <f t="shared" si="131"/>
        <v>281453.59999999998</v>
      </c>
      <c r="I682" s="9"/>
      <c r="J682" s="9"/>
      <c r="K682" s="9"/>
      <c r="L682" s="9">
        <f t="shared" si="132"/>
        <v>281453.59999999998</v>
      </c>
      <c r="M682" s="9">
        <v>281453.59999999998</v>
      </c>
      <c r="N682" s="26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66"/>
      <c r="AB682" s="20" t="s">
        <v>211</v>
      </c>
      <c r="AC682" s="189"/>
      <c r="AD682" s="189"/>
      <c r="AE682" s="189"/>
      <c r="AF682" s="62">
        <f>MAX(AF$24:AF681)+1</f>
        <v>616</v>
      </c>
      <c r="AG682" s="62" t="s">
        <v>151</v>
      </c>
      <c r="AH682" s="62" t="str">
        <f t="shared" si="128"/>
        <v>616.</v>
      </c>
      <c r="AJ682" s="78"/>
      <c r="AM682" s="103"/>
    </row>
    <row r="683" spans="1:39" ht="22.5" customHeight="1" x14ac:dyDescent="0.25">
      <c r="A683" s="84" t="str">
        <f t="shared" si="133"/>
        <v>617.</v>
      </c>
      <c r="B683" s="84">
        <v>1883</v>
      </c>
      <c r="C683" s="168" t="s">
        <v>582</v>
      </c>
      <c r="D683" s="15">
        <v>1259.5999999999999</v>
      </c>
      <c r="E683" s="9">
        <v>826.8</v>
      </c>
      <c r="F683" s="15">
        <v>826.8</v>
      </c>
      <c r="G683" s="29">
        <v>51</v>
      </c>
      <c r="H683" s="15">
        <f t="shared" si="131"/>
        <v>339805.78</v>
      </c>
      <c r="I683" s="15"/>
      <c r="J683" s="15"/>
      <c r="K683" s="15"/>
      <c r="L683" s="9">
        <f t="shared" si="132"/>
        <v>339805.78</v>
      </c>
      <c r="M683" s="15">
        <v>339805.78</v>
      </c>
      <c r="N683" s="29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214"/>
      <c r="AB683" s="20" t="s">
        <v>211</v>
      </c>
      <c r="AC683" s="189"/>
      <c r="AD683" s="189"/>
      <c r="AE683" s="189"/>
      <c r="AF683" s="62">
        <f>MAX(AF$24:AF682)+1</f>
        <v>617</v>
      </c>
      <c r="AG683" s="62" t="s">
        <v>151</v>
      </c>
      <c r="AH683" s="62" t="str">
        <f t="shared" si="128"/>
        <v>617.</v>
      </c>
      <c r="AJ683" s="62"/>
      <c r="AM683" s="103"/>
    </row>
    <row r="684" spans="1:39" ht="22.5" customHeight="1" x14ac:dyDescent="0.25">
      <c r="A684" s="84" t="str">
        <f t="shared" si="133"/>
        <v>618.</v>
      </c>
      <c r="B684" s="84">
        <v>1886</v>
      </c>
      <c r="C684" s="168" t="s">
        <v>583</v>
      </c>
      <c r="D684" s="15">
        <v>1279.4000000000001</v>
      </c>
      <c r="E684" s="9">
        <v>753.2</v>
      </c>
      <c r="F684" s="15">
        <v>753.2</v>
      </c>
      <c r="G684" s="29">
        <v>72</v>
      </c>
      <c r="H684" s="15">
        <f t="shared" si="131"/>
        <v>172842.6</v>
      </c>
      <c r="I684" s="15"/>
      <c r="J684" s="15"/>
      <c r="K684" s="15"/>
      <c r="L684" s="9">
        <f t="shared" si="132"/>
        <v>172842.6</v>
      </c>
      <c r="M684" s="15">
        <v>172842.6</v>
      </c>
      <c r="N684" s="29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214"/>
      <c r="AB684" s="20" t="s">
        <v>211</v>
      </c>
      <c r="AC684" s="189"/>
      <c r="AD684" s="189"/>
      <c r="AE684" s="189"/>
      <c r="AF684" s="62">
        <f>MAX(AF$24:AF683)+1</f>
        <v>618</v>
      </c>
      <c r="AG684" s="62" t="s">
        <v>151</v>
      </c>
      <c r="AH684" s="62" t="str">
        <f t="shared" si="128"/>
        <v>618.</v>
      </c>
      <c r="AJ684" s="62"/>
      <c r="AM684" s="103"/>
    </row>
    <row r="685" spans="1:39" ht="22.5" customHeight="1" x14ac:dyDescent="0.25">
      <c r="A685" s="84" t="str">
        <f t="shared" si="133"/>
        <v>619.</v>
      </c>
      <c r="B685" s="84">
        <v>1904</v>
      </c>
      <c r="C685" s="168" t="s">
        <v>584</v>
      </c>
      <c r="D685" s="15">
        <v>1536.6</v>
      </c>
      <c r="E685" s="9">
        <v>836.1</v>
      </c>
      <c r="F685" s="15">
        <v>836.1</v>
      </c>
      <c r="G685" s="29">
        <v>43</v>
      </c>
      <c r="H685" s="15">
        <f t="shared" si="131"/>
        <v>226843.2</v>
      </c>
      <c r="I685" s="15"/>
      <c r="J685" s="15"/>
      <c r="K685" s="15"/>
      <c r="L685" s="9">
        <f t="shared" si="132"/>
        <v>226843.2</v>
      </c>
      <c r="M685" s="15">
        <v>226843.2</v>
      </c>
      <c r="N685" s="29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214"/>
      <c r="AB685" s="20" t="s">
        <v>211</v>
      </c>
      <c r="AC685" s="189"/>
      <c r="AD685" s="189"/>
      <c r="AE685" s="189"/>
      <c r="AF685" s="62">
        <f>MAX(AF$24:AF684)+1</f>
        <v>619</v>
      </c>
      <c r="AG685" s="62" t="s">
        <v>151</v>
      </c>
      <c r="AH685" s="62" t="str">
        <f t="shared" si="128"/>
        <v>619.</v>
      </c>
      <c r="AJ685" s="62"/>
      <c r="AM685" s="103"/>
    </row>
    <row r="686" spans="1:39" ht="22.5" customHeight="1" x14ac:dyDescent="0.25">
      <c r="A686" s="84" t="str">
        <f t="shared" si="133"/>
        <v>620.</v>
      </c>
      <c r="B686" s="84">
        <v>1914</v>
      </c>
      <c r="C686" s="168" t="s">
        <v>585</v>
      </c>
      <c r="D686" s="15">
        <v>1341.9</v>
      </c>
      <c r="E686" s="9">
        <v>860.8</v>
      </c>
      <c r="F686" s="15">
        <v>860.8</v>
      </c>
      <c r="G686" s="29">
        <v>60</v>
      </c>
      <c r="H686" s="15">
        <f t="shared" si="131"/>
        <v>1044439.2</v>
      </c>
      <c r="I686" s="15"/>
      <c r="J686" s="15"/>
      <c r="K686" s="15"/>
      <c r="L686" s="9">
        <f t="shared" si="132"/>
        <v>1044439.2</v>
      </c>
      <c r="M686" s="15">
        <v>1044439.2</v>
      </c>
      <c r="N686" s="29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214"/>
      <c r="AB686" s="20" t="s">
        <v>211</v>
      </c>
      <c r="AC686" s="189"/>
      <c r="AD686" s="189"/>
      <c r="AE686" s="189"/>
      <c r="AF686" s="62">
        <f>MAX(AF$24:AF685)+1</f>
        <v>620</v>
      </c>
      <c r="AG686" s="62" t="s">
        <v>151</v>
      </c>
      <c r="AH686" s="62" t="str">
        <f t="shared" si="128"/>
        <v>620.</v>
      </c>
      <c r="AJ686" s="62"/>
      <c r="AM686" s="103"/>
    </row>
    <row r="687" spans="1:39" ht="22.5" customHeight="1" x14ac:dyDescent="0.25">
      <c r="A687" s="84" t="str">
        <f t="shared" si="133"/>
        <v>621.</v>
      </c>
      <c r="B687" s="84">
        <v>1918</v>
      </c>
      <c r="C687" s="168" t="s">
        <v>586</v>
      </c>
      <c r="D687" s="15">
        <v>1962.9</v>
      </c>
      <c r="E687" s="9">
        <v>1295.4000000000001</v>
      </c>
      <c r="F687" s="15">
        <v>1295.4000000000001</v>
      </c>
      <c r="G687" s="29">
        <v>73</v>
      </c>
      <c r="H687" s="15">
        <f t="shared" si="131"/>
        <v>1808807.04</v>
      </c>
      <c r="I687" s="15"/>
      <c r="J687" s="15"/>
      <c r="K687" s="15"/>
      <c r="L687" s="9">
        <f t="shared" si="132"/>
        <v>1808807.04</v>
      </c>
      <c r="M687" s="15">
        <v>1808807.04</v>
      </c>
      <c r="N687" s="29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214"/>
      <c r="AB687" s="20" t="s">
        <v>211</v>
      </c>
      <c r="AC687" s="189"/>
      <c r="AD687" s="189"/>
      <c r="AE687" s="189"/>
      <c r="AF687" s="62">
        <f>MAX(AF$24:AF686)+1</f>
        <v>621</v>
      </c>
      <c r="AG687" s="62" t="s">
        <v>151</v>
      </c>
      <c r="AH687" s="62" t="str">
        <f t="shared" si="128"/>
        <v>621.</v>
      </c>
      <c r="AJ687" s="62"/>
      <c r="AM687" s="103"/>
    </row>
    <row r="688" spans="1:39" ht="22.5" customHeight="1" x14ac:dyDescent="0.25">
      <c r="A688" s="84" t="str">
        <f t="shared" si="133"/>
        <v>622.</v>
      </c>
      <c r="B688" s="84">
        <v>1933</v>
      </c>
      <c r="C688" s="168" t="s">
        <v>589</v>
      </c>
      <c r="D688" s="15">
        <v>1441.6</v>
      </c>
      <c r="E688" s="9">
        <v>1289.2</v>
      </c>
      <c r="F688" s="15">
        <v>1289.2</v>
      </c>
      <c r="G688" s="29">
        <v>73</v>
      </c>
      <c r="H688" s="15">
        <f t="shared" si="131"/>
        <v>1128504.78</v>
      </c>
      <c r="I688" s="15"/>
      <c r="J688" s="15"/>
      <c r="K688" s="15"/>
      <c r="L688" s="9">
        <f t="shared" si="132"/>
        <v>1128504.78</v>
      </c>
      <c r="M688" s="15"/>
      <c r="N688" s="29"/>
      <c r="O688" s="15"/>
      <c r="P688" s="15">
        <v>611</v>
      </c>
      <c r="Q688" s="15">
        <f>P688*1846.98</f>
        <v>1128504.78</v>
      </c>
      <c r="R688" s="15"/>
      <c r="S688" s="15"/>
      <c r="T688" s="15"/>
      <c r="U688" s="15"/>
      <c r="V688" s="15"/>
      <c r="W688" s="15"/>
      <c r="X688" s="15"/>
      <c r="Y688" s="15"/>
      <c r="Z688" s="15"/>
      <c r="AA688" s="214"/>
      <c r="AB688" s="20" t="s">
        <v>211</v>
      </c>
      <c r="AC688" s="189"/>
      <c r="AD688" s="189"/>
      <c r="AE688" s="189"/>
      <c r="AF688" s="62">
        <f>MAX(AF$24:AF687)+1</f>
        <v>622</v>
      </c>
      <c r="AG688" s="62" t="s">
        <v>151</v>
      </c>
      <c r="AH688" s="62" t="str">
        <f t="shared" si="128"/>
        <v>622.</v>
      </c>
      <c r="AJ688" s="62"/>
      <c r="AM688" s="103"/>
    </row>
    <row r="689" spans="1:39" ht="22.5" customHeight="1" x14ac:dyDescent="0.25">
      <c r="A689" s="84" t="str">
        <f t="shared" si="133"/>
        <v>623.</v>
      </c>
      <c r="B689" s="84">
        <v>1947</v>
      </c>
      <c r="C689" s="168" t="s">
        <v>590</v>
      </c>
      <c r="D689" s="15">
        <v>5930.4</v>
      </c>
      <c r="E689" s="9">
        <v>4083.4</v>
      </c>
      <c r="F689" s="15">
        <v>4055.5</v>
      </c>
      <c r="G689" s="29">
        <v>174</v>
      </c>
      <c r="H689" s="15">
        <f t="shared" si="131"/>
        <v>180681.36</v>
      </c>
      <c r="I689" s="15"/>
      <c r="J689" s="15"/>
      <c r="K689" s="15"/>
      <c r="L689" s="9">
        <f t="shared" si="132"/>
        <v>180681.36</v>
      </c>
      <c r="M689" s="15"/>
      <c r="N689" s="29"/>
      <c r="O689" s="15"/>
      <c r="P689" s="15"/>
      <c r="Q689" s="15"/>
      <c r="R689" s="15"/>
      <c r="S689" s="15"/>
      <c r="T689" s="15"/>
      <c r="U689" s="15"/>
      <c r="V689" s="15">
        <v>148</v>
      </c>
      <c r="W689" s="15">
        <f>V689*1220.82</f>
        <v>180681.36</v>
      </c>
      <c r="X689" s="15"/>
      <c r="Y689" s="15"/>
      <c r="Z689" s="15"/>
      <c r="AA689" s="214"/>
      <c r="AB689" s="20" t="s">
        <v>211</v>
      </c>
      <c r="AC689" s="189"/>
      <c r="AD689" s="189"/>
      <c r="AE689" s="189"/>
      <c r="AF689" s="62">
        <f>MAX(AF$24:AF688)+1</f>
        <v>623</v>
      </c>
      <c r="AG689" s="62" t="s">
        <v>151</v>
      </c>
      <c r="AH689" s="62" t="str">
        <f t="shared" si="128"/>
        <v>623.</v>
      </c>
      <c r="AJ689" s="62"/>
      <c r="AM689" s="103"/>
    </row>
    <row r="690" spans="1:39" ht="23.25" customHeight="1" x14ac:dyDescent="0.25">
      <c r="A690" s="84" t="str">
        <f t="shared" si="133"/>
        <v>624.</v>
      </c>
      <c r="B690" s="84">
        <v>2069</v>
      </c>
      <c r="C690" s="168" t="s">
        <v>611</v>
      </c>
      <c r="D690" s="15">
        <v>4828</v>
      </c>
      <c r="E690" s="9">
        <v>4036.6</v>
      </c>
      <c r="F690" s="15">
        <v>4036.3</v>
      </c>
      <c r="G690" s="29">
        <v>200</v>
      </c>
      <c r="H690" s="15">
        <f t="shared" si="131"/>
        <v>2528597.5</v>
      </c>
      <c r="I690" s="15"/>
      <c r="J690" s="15"/>
      <c r="K690" s="15"/>
      <c r="L690" s="9">
        <f t="shared" si="132"/>
        <v>2528597.5</v>
      </c>
      <c r="M690" s="15"/>
      <c r="N690" s="29"/>
      <c r="O690" s="15"/>
      <c r="P690" s="15"/>
      <c r="Q690" s="15"/>
      <c r="R690" s="15"/>
      <c r="S690" s="15"/>
      <c r="T690" s="15">
        <v>3250</v>
      </c>
      <c r="U690" s="15">
        <f>T690*778.03</f>
        <v>2528597.5</v>
      </c>
      <c r="V690" s="15"/>
      <c r="W690" s="15"/>
      <c r="X690" s="15"/>
      <c r="Y690" s="15"/>
      <c r="Z690" s="15"/>
      <c r="AA690" s="214"/>
      <c r="AB690" s="20" t="s">
        <v>211</v>
      </c>
      <c r="AC690" s="189"/>
      <c r="AD690" s="189"/>
      <c r="AE690" s="189"/>
      <c r="AF690" s="62">
        <f>MAX(AF$24:AF689)+1</f>
        <v>624</v>
      </c>
      <c r="AG690" s="62" t="s">
        <v>151</v>
      </c>
      <c r="AH690" s="62" t="str">
        <f t="shared" si="128"/>
        <v>624.</v>
      </c>
      <c r="AJ690" s="62"/>
      <c r="AM690" s="103"/>
    </row>
    <row r="691" spans="1:39" ht="22.5" customHeight="1" x14ac:dyDescent="0.25">
      <c r="A691" s="84" t="str">
        <f t="shared" si="133"/>
        <v>625.</v>
      </c>
      <c r="B691" s="84">
        <v>2084</v>
      </c>
      <c r="C691" s="168" t="s">
        <v>612</v>
      </c>
      <c r="D691" s="15">
        <v>3956.4</v>
      </c>
      <c r="E691" s="9">
        <v>3462.9</v>
      </c>
      <c r="F691" s="15">
        <v>3462.9</v>
      </c>
      <c r="G691" s="29">
        <v>189</v>
      </c>
      <c r="H691" s="15">
        <f t="shared" si="131"/>
        <v>817114</v>
      </c>
      <c r="I691" s="15"/>
      <c r="J691" s="15"/>
      <c r="K691" s="15"/>
      <c r="L691" s="9">
        <f t="shared" si="132"/>
        <v>817114</v>
      </c>
      <c r="M691" s="15">
        <v>817114</v>
      </c>
      <c r="N691" s="29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9"/>
      <c r="AA691" s="214"/>
      <c r="AB691" s="20" t="s">
        <v>211</v>
      </c>
      <c r="AC691" s="189"/>
      <c r="AD691" s="189"/>
      <c r="AE691" s="189"/>
      <c r="AF691" s="62">
        <f>MAX(AF$24:AF690)+1</f>
        <v>625</v>
      </c>
      <c r="AG691" s="62" t="s">
        <v>151</v>
      </c>
      <c r="AH691" s="62" t="str">
        <f t="shared" si="128"/>
        <v>625.</v>
      </c>
      <c r="AJ691" s="62"/>
      <c r="AM691" s="103"/>
    </row>
    <row r="692" spans="1:39" ht="22.5" customHeight="1" x14ac:dyDescent="0.25">
      <c r="A692" s="84" t="str">
        <f t="shared" si="133"/>
        <v>626.</v>
      </c>
      <c r="B692" s="84">
        <v>1869</v>
      </c>
      <c r="C692" s="167" t="s">
        <v>626</v>
      </c>
      <c r="D692" s="15">
        <v>5780</v>
      </c>
      <c r="E692" s="9">
        <v>4363.8</v>
      </c>
      <c r="F692" s="15">
        <v>4363.8</v>
      </c>
      <c r="G692" s="29">
        <v>211</v>
      </c>
      <c r="H692" s="15">
        <f t="shared" si="131"/>
        <v>2230930</v>
      </c>
      <c r="I692" s="15"/>
      <c r="J692" s="15"/>
      <c r="K692" s="15"/>
      <c r="L692" s="9">
        <f t="shared" si="132"/>
        <v>2230930</v>
      </c>
      <c r="M692" s="15">
        <v>2230930</v>
      </c>
      <c r="N692" s="29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9"/>
      <c r="AA692" s="66"/>
      <c r="AB692" s="20" t="s">
        <v>211</v>
      </c>
      <c r="AC692" s="189"/>
      <c r="AD692" s="189"/>
      <c r="AE692" s="189"/>
      <c r="AF692" s="62">
        <f>MAX(AF$24:AF691)+1</f>
        <v>626</v>
      </c>
      <c r="AG692" s="62" t="s">
        <v>151</v>
      </c>
      <c r="AH692" s="62" t="str">
        <f t="shared" si="128"/>
        <v>626.</v>
      </c>
      <c r="AJ692" s="78"/>
      <c r="AM692" s="103"/>
    </row>
    <row r="693" spans="1:39" ht="22.5" customHeight="1" x14ac:dyDescent="0.25">
      <c r="A693" s="84" t="str">
        <f t="shared" si="133"/>
        <v>627.</v>
      </c>
      <c r="B693" s="84">
        <v>1881</v>
      </c>
      <c r="C693" s="167" t="s">
        <v>627</v>
      </c>
      <c r="D693" s="15">
        <v>1493.1</v>
      </c>
      <c r="E693" s="9">
        <v>1023.1</v>
      </c>
      <c r="F693" s="15">
        <v>1023.1</v>
      </c>
      <c r="G693" s="29">
        <v>53</v>
      </c>
      <c r="H693" s="15">
        <f t="shared" si="131"/>
        <v>550386.24</v>
      </c>
      <c r="I693" s="15"/>
      <c r="J693" s="15"/>
      <c r="K693" s="15"/>
      <c r="L693" s="9">
        <f t="shared" si="132"/>
        <v>550386.24</v>
      </c>
      <c r="M693" s="15">
        <v>550386.24</v>
      </c>
      <c r="N693" s="29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66"/>
      <c r="AB693" s="20" t="s">
        <v>211</v>
      </c>
      <c r="AC693" s="189"/>
      <c r="AD693" s="189"/>
      <c r="AE693" s="189"/>
      <c r="AF693" s="62">
        <f>MAX(AF$24:AF692)+1</f>
        <v>627</v>
      </c>
      <c r="AG693" s="62" t="s">
        <v>151</v>
      </c>
      <c r="AH693" s="62" t="str">
        <f t="shared" si="128"/>
        <v>627.</v>
      </c>
      <c r="AJ693" s="78"/>
      <c r="AM693" s="103"/>
    </row>
    <row r="694" spans="1:39" ht="22.5" customHeight="1" x14ac:dyDescent="0.25">
      <c r="A694" s="84" t="str">
        <f t="shared" si="133"/>
        <v>628.</v>
      </c>
      <c r="B694" s="84">
        <v>1910</v>
      </c>
      <c r="C694" s="156" t="s">
        <v>629</v>
      </c>
      <c r="D694" s="15">
        <v>992.7</v>
      </c>
      <c r="E694" s="9">
        <v>551.6</v>
      </c>
      <c r="F694" s="15">
        <v>551.6</v>
      </c>
      <c r="G694" s="29">
        <v>7</v>
      </c>
      <c r="H694" s="15">
        <f t="shared" si="131"/>
        <v>220542</v>
      </c>
      <c r="I694" s="15"/>
      <c r="J694" s="15"/>
      <c r="K694" s="15"/>
      <c r="L694" s="9">
        <f t="shared" si="132"/>
        <v>220542</v>
      </c>
      <c r="M694" s="15">
        <v>220542</v>
      </c>
      <c r="N694" s="29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66"/>
      <c r="AB694" s="20" t="s">
        <v>211</v>
      </c>
      <c r="AC694" s="189"/>
      <c r="AD694" s="189"/>
      <c r="AE694" s="189"/>
      <c r="AF694" s="62">
        <f>MAX(AF$24:AF693)+1</f>
        <v>628</v>
      </c>
      <c r="AG694" s="62" t="s">
        <v>151</v>
      </c>
      <c r="AH694" s="62" t="str">
        <f t="shared" si="128"/>
        <v>628.</v>
      </c>
      <c r="AJ694" s="78"/>
      <c r="AM694" s="103"/>
    </row>
    <row r="695" spans="1:39" ht="22.5" customHeight="1" x14ac:dyDescent="0.25">
      <c r="A695" s="84" t="str">
        <f t="shared" si="133"/>
        <v>629.</v>
      </c>
      <c r="B695" s="84">
        <v>1948</v>
      </c>
      <c r="C695" s="156" t="s">
        <v>632</v>
      </c>
      <c r="D695" s="15">
        <v>6510.3</v>
      </c>
      <c r="E695" s="9">
        <v>3978.3</v>
      </c>
      <c r="F695" s="15">
        <v>3978.3</v>
      </c>
      <c r="G695" s="29">
        <v>339</v>
      </c>
      <c r="H695" s="15">
        <f t="shared" ref="H695:H699" si="134">M695+O695+Q695+S695+U695+W695+Z695+AA695</f>
        <v>1288088</v>
      </c>
      <c r="I695" s="15"/>
      <c r="J695" s="15"/>
      <c r="K695" s="15"/>
      <c r="L695" s="9">
        <f t="shared" ref="L695:L699" si="135">H695</f>
        <v>1288088</v>
      </c>
      <c r="M695" s="15"/>
      <c r="N695" s="29"/>
      <c r="O695" s="15"/>
      <c r="P695" s="15">
        <v>2157</v>
      </c>
      <c r="Q695" s="15">
        <v>1288088</v>
      </c>
      <c r="R695" s="15"/>
      <c r="S695" s="15"/>
      <c r="T695" s="15"/>
      <c r="U695" s="15"/>
      <c r="V695" s="15"/>
      <c r="W695" s="15"/>
      <c r="X695" s="15"/>
      <c r="Y695" s="15"/>
      <c r="Z695" s="15"/>
      <c r="AA695" s="66"/>
      <c r="AB695" s="20" t="s">
        <v>211</v>
      </c>
      <c r="AC695" s="189"/>
      <c r="AD695" s="189"/>
      <c r="AE695" s="189"/>
      <c r="AF695" s="62">
        <f>MAX(AF$24:AF694)+1</f>
        <v>629</v>
      </c>
      <c r="AG695" s="62" t="s">
        <v>151</v>
      </c>
      <c r="AH695" s="62" t="str">
        <f t="shared" si="128"/>
        <v>629.</v>
      </c>
      <c r="AJ695" s="78"/>
      <c r="AM695" s="103"/>
    </row>
    <row r="696" spans="1:39" ht="22.5" customHeight="1" x14ac:dyDescent="0.25">
      <c r="A696" s="84" t="str">
        <f t="shared" si="133"/>
        <v>630.</v>
      </c>
      <c r="B696" s="84">
        <v>1969</v>
      </c>
      <c r="C696" s="156" t="s">
        <v>633</v>
      </c>
      <c r="D696" s="15">
        <v>3637.9</v>
      </c>
      <c r="E696" s="9">
        <v>3367.9</v>
      </c>
      <c r="F696" s="15">
        <v>3367.9</v>
      </c>
      <c r="G696" s="29">
        <v>174</v>
      </c>
      <c r="H696" s="15">
        <f t="shared" si="134"/>
        <v>2745628</v>
      </c>
      <c r="I696" s="15"/>
      <c r="J696" s="15"/>
      <c r="K696" s="15"/>
      <c r="L696" s="9">
        <f t="shared" si="135"/>
        <v>2745628</v>
      </c>
      <c r="M696" s="15">
        <v>2745628</v>
      </c>
      <c r="N696" s="29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66"/>
      <c r="AB696" s="20" t="s">
        <v>211</v>
      </c>
      <c r="AC696" s="189"/>
      <c r="AD696" s="189"/>
      <c r="AE696" s="189"/>
      <c r="AF696" s="62">
        <f>MAX(AF$24:AF695)+1</f>
        <v>630</v>
      </c>
      <c r="AG696" s="62" t="s">
        <v>151</v>
      </c>
      <c r="AH696" s="62" t="str">
        <f t="shared" si="128"/>
        <v>630.</v>
      </c>
      <c r="AJ696" s="78"/>
      <c r="AM696" s="103"/>
    </row>
    <row r="697" spans="1:39" ht="22.5" customHeight="1" x14ac:dyDescent="0.25">
      <c r="A697" s="84" t="str">
        <f t="shared" si="133"/>
        <v>631.</v>
      </c>
      <c r="B697" s="84">
        <v>2093</v>
      </c>
      <c r="C697" s="167" t="s">
        <v>642</v>
      </c>
      <c r="D697" s="15">
        <v>3653.4</v>
      </c>
      <c r="E697" s="9">
        <v>1769.2</v>
      </c>
      <c r="F697" s="15">
        <v>1769.2</v>
      </c>
      <c r="G697" s="29">
        <v>95</v>
      </c>
      <c r="H697" s="15">
        <f t="shared" si="134"/>
        <v>2940953.4</v>
      </c>
      <c r="I697" s="15"/>
      <c r="J697" s="15"/>
      <c r="K697" s="15"/>
      <c r="L697" s="9">
        <f t="shared" si="135"/>
        <v>2940953.4</v>
      </c>
      <c r="M697" s="15"/>
      <c r="N697" s="29"/>
      <c r="O697" s="15"/>
      <c r="P697" s="15"/>
      <c r="Q697" s="15"/>
      <c r="R697" s="15"/>
      <c r="S697" s="15"/>
      <c r="T697" s="15">
        <v>3780</v>
      </c>
      <c r="U697" s="15">
        <f>T697*778.03</f>
        <v>2940953.4</v>
      </c>
      <c r="V697" s="15"/>
      <c r="W697" s="15"/>
      <c r="X697" s="15"/>
      <c r="Y697" s="15"/>
      <c r="Z697" s="15"/>
      <c r="AA697" s="214"/>
      <c r="AB697" s="20" t="s">
        <v>211</v>
      </c>
      <c r="AC697" s="189"/>
      <c r="AD697" s="189"/>
      <c r="AE697" s="189"/>
      <c r="AF697" s="62">
        <f>MAX(AF$24:AF696)+1</f>
        <v>631</v>
      </c>
      <c r="AG697" s="62" t="s">
        <v>151</v>
      </c>
      <c r="AH697" s="62" t="str">
        <f t="shared" si="128"/>
        <v>631.</v>
      </c>
      <c r="AJ697" s="78"/>
      <c r="AM697" s="103"/>
    </row>
    <row r="698" spans="1:39" ht="22.5" customHeight="1" x14ac:dyDescent="0.25">
      <c r="A698" s="84" t="str">
        <f t="shared" si="133"/>
        <v>632.</v>
      </c>
      <c r="B698" s="84">
        <v>1929</v>
      </c>
      <c r="C698" s="167" t="s">
        <v>1540</v>
      </c>
      <c r="D698" s="15">
        <v>3161.5</v>
      </c>
      <c r="E698" s="9">
        <v>2970.7</v>
      </c>
      <c r="F698" s="15">
        <v>2970.7</v>
      </c>
      <c r="G698" s="29">
        <v>168</v>
      </c>
      <c r="H698" s="15">
        <f t="shared" si="134"/>
        <v>2355604.0079999999</v>
      </c>
      <c r="I698" s="15"/>
      <c r="J698" s="15"/>
      <c r="K698" s="15"/>
      <c r="L698" s="9">
        <f t="shared" si="135"/>
        <v>2355604.0079999999</v>
      </c>
      <c r="M698" s="15"/>
      <c r="N698" s="29"/>
      <c r="O698" s="15"/>
      <c r="P698" s="15"/>
      <c r="Q698" s="15"/>
      <c r="R698" s="15"/>
      <c r="S698" s="15"/>
      <c r="T698" s="15">
        <v>1498.8</v>
      </c>
      <c r="U698" s="15">
        <f>T698*1571.66</f>
        <v>2355604.0079999999</v>
      </c>
      <c r="V698" s="15"/>
      <c r="W698" s="15"/>
      <c r="X698" s="15"/>
      <c r="Y698" s="15"/>
      <c r="Z698" s="15"/>
      <c r="AA698" s="214"/>
      <c r="AB698" s="20" t="s">
        <v>211</v>
      </c>
      <c r="AC698" s="189"/>
      <c r="AD698" s="189"/>
      <c r="AE698" s="189"/>
      <c r="AF698" s="62">
        <f>MAX(AF$24:AF697)+1</f>
        <v>632</v>
      </c>
      <c r="AG698" s="62" t="s">
        <v>151</v>
      </c>
      <c r="AH698" s="62" t="str">
        <f t="shared" si="128"/>
        <v>632.</v>
      </c>
      <c r="AJ698" s="78"/>
      <c r="AM698" s="103"/>
    </row>
    <row r="699" spans="1:39" ht="22.5" customHeight="1" x14ac:dyDescent="0.25">
      <c r="A699" s="84" t="str">
        <f t="shared" si="133"/>
        <v>633.</v>
      </c>
      <c r="B699" s="84">
        <v>2057</v>
      </c>
      <c r="C699" s="167" t="s">
        <v>1649</v>
      </c>
      <c r="D699" s="15">
        <v>8050</v>
      </c>
      <c r="E699" s="9">
        <v>4694.0600000000004</v>
      </c>
      <c r="F699" s="15">
        <v>4694.0600000000004</v>
      </c>
      <c r="G699" s="29">
        <v>217</v>
      </c>
      <c r="H699" s="15">
        <f t="shared" si="134"/>
        <v>2500811</v>
      </c>
      <c r="I699" s="15"/>
      <c r="J699" s="15"/>
      <c r="K699" s="15"/>
      <c r="L699" s="9">
        <f t="shared" si="135"/>
        <v>2500811</v>
      </c>
      <c r="M699" s="15"/>
      <c r="N699" s="29"/>
      <c r="O699" s="15"/>
      <c r="P699" s="15">
        <v>1354</v>
      </c>
      <c r="Q699" s="15">
        <v>2500811</v>
      </c>
      <c r="R699" s="15"/>
      <c r="S699" s="15"/>
      <c r="T699" s="15"/>
      <c r="U699" s="15"/>
      <c r="V699" s="15"/>
      <c r="W699" s="15"/>
      <c r="X699" s="15"/>
      <c r="Y699" s="15"/>
      <c r="Z699" s="15"/>
      <c r="AA699" s="214"/>
      <c r="AB699" s="20" t="s">
        <v>211</v>
      </c>
      <c r="AC699" s="189"/>
      <c r="AD699" s="189"/>
      <c r="AE699" s="189"/>
      <c r="AF699" s="62">
        <f>MAX(AF$24:AF698)+1</f>
        <v>633</v>
      </c>
      <c r="AG699" s="62" t="s">
        <v>151</v>
      </c>
      <c r="AH699" s="62" t="str">
        <f t="shared" si="128"/>
        <v>633.</v>
      </c>
      <c r="AJ699" s="78"/>
      <c r="AM699" s="103"/>
    </row>
    <row r="700" spans="1:39" ht="22.5" customHeight="1" x14ac:dyDescent="0.25">
      <c r="A700" s="84" t="str">
        <f t="shared" si="133"/>
        <v>634.</v>
      </c>
      <c r="B700" s="84">
        <v>2027</v>
      </c>
      <c r="C700" s="167" t="s">
        <v>1653</v>
      </c>
      <c r="D700" s="15">
        <v>5859.2</v>
      </c>
      <c r="E700" s="9">
        <v>5859.2</v>
      </c>
      <c r="F700" s="15">
        <v>5859.2</v>
      </c>
      <c r="G700" s="29">
        <v>356</v>
      </c>
      <c r="H700" s="15">
        <f t="shared" ref="H700:H703" si="136">M700+O700+Q700+S700+U700+W700+Z700+AA700</f>
        <v>4049708</v>
      </c>
      <c r="I700" s="15"/>
      <c r="J700" s="15"/>
      <c r="K700" s="15"/>
      <c r="L700" s="9">
        <f t="shared" ref="L700:L703" si="137">H700</f>
        <v>4049708</v>
      </c>
      <c r="M700" s="15"/>
      <c r="N700" s="29"/>
      <c r="O700" s="15"/>
      <c r="P700" s="15"/>
      <c r="Q700" s="15"/>
      <c r="R700" s="15"/>
      <c r="S700" s="15"/>
      <c r="T700" s="15">
        <v>2850</v>
      </c>
      <c r="U700" s="15">
        <v>4049708</v>
      </c>
      <c r="V700" s="15"/>
      <c r="W700" s="15"/>
      <c r="X700" s="15"/>
      <c r="Y700" s="15"/>
      <c r="Z700" s="15"/>
      <c r="AA700" s="214"/>
      <c r="AB700" s="20" t="s">
        <v>211</v>
      </c>
      <c r="AC700" s="189"/>
      <c r="AD700" s="189"/>
      <c r="AE700" s="189"/>
      <c r="AF700" s="62">
        <f>MAX(AF$24:AF699)+1</f>
        <v>634</v>
      </c>
      <c r="AG700" s="62" t="s">
        <v>151</v>
      </c>
      <c r="AH700" s="62" t="str">
        <f t="shared" si="128"/>
        <v>634.</v>
      </c>
      <c r="AJ700" s="78"/>
      <c r="AM700" s="103"/>
    </row>
    <row r="701" spans="1:39" ht="22.5" customHeight="1" x14ac:dyDescent="0.25">
      <c r="A701" s="84" t="str">
        <f t="shared" si="133"/>
        <v>635.</v>
      </c>
      <c r="B701" s="84">
        <v>1859</v>
      </c>
      <c r="C701" s="167" t="s">
        <v>1719</v>
      </c>
      <c r="D701" s="15">
        <v>4447.8999999999996</v>
      </c>
      <c r="E701" s="9">
        <v>3370.3</v>
      </c>
      <c r="F701" s="15">
        <v>3370.3</v>
      </c>
      <c r="G701" s="29">
        <v>187</v>
      </c>
      <c r="H701" s="15">
        <f t="shared" si="136"/>
        <v>798000</v>
      </c>
      <c r="I701" s="15"/>
      <c r="J701" s="15"/>
      <c r="K701" s="15"/>
      <c r="L701" s="9">
        <f t="shared" si="137"/>
        <v>798000</v>
      </c>
      <c r="M701" s="15"/>
      <c r="N701" s="29"/>
      <c r="O701" s="15"/>
      <c r="P701" s="15"/>
      <c r="Q701" s="15"/>
      <c r="R701" s="15"/>
      <c r="S701" s="15"/>
      <c r="T701" s="15"/>
      <c r="U701" s="15"/>
      <c r="V701" s="15">
        <v>164</v>
      </c>
      <c r="W701" s="15">
        <v>798000</v>
      </c>
      <c r="X701" s="15"/>
      <c r="Y701" s="15"/>
      <c r="Z701" s="15"/>
      <c r="AA701" s="214"/>
      <c r="AB701" s="20" t="s">
        <v>211</v>
      </c>
      <c r="AC701" s="189"/>
      <c r="AD701" s="189"/>
      <c r="AE701" s="189"/>
      <c r="AF701" s="62">
        <f>MAX(AF$24:AF700)+1</f>
        <v>635</v>
      </c>
      <c r="AG701" s="62" t="s">
        <v>151</v>
      </c>
      <c r="AH701" s="62" t="str">
        <f t="shared" si="128"/>
        <v>635.</v>
      </c>
      <c r="AJ701" s="78"/>
      <c r="AM701" s="103"/>
    </row>
    <row r="702" spans="1:39" ht="22.5" customHeight="1" x14ac:dyDescent="0.25">
      <c r="A702" s="84" t="str">
        <f t="shared" si="133"/>
        <v>636.</v>
      </c>
      <c r="B702" s="84">
        <v>2087</v>
      </c>
      <c r="C702" s="167" t="s">
        <v>1720</v>
      </c>
      <c r="D702" s="15">
        <v>4780.8</v>
      </c>
      <c r="E702" s="9">
        <v>4382.7</v>
      </c>
      <c r="F702" s="15">
        <v>4382.7</v>
      </c>
      <c r="G702" s="29">
        <v>197</v>
      </c>
      <c r="H702" s="15">
        <f t="shared" si="136"/>
        <v>2305749</v>
      </c>
      <c r="I702" s="15"/>
      <c r="J702" s="15"/>
      <c r="K702" s="15"/>
      <c r="L702" s="9">
        <f t="shared" si="137"/>
        <v>2305749</v>
      </c>
      <c r="M702" s="15"/>
      <c r="N702" s="29"/>
      <c r="O702" s="15"/>
      <c r="P702" s="15">
        <v>1171</v>
      </c>
      <c r="Q702" s="15">
        <v>2305749</v>
      </c>
      <c r="R702" s="15"/>
      <c r="S702" s="15"/>
      <c r="T702" s="15"/>
      <c r="U702" s="15"/>
      <c r="V702" s="15"/>
      <c r="W702" s="15"/>
      <c r="X702" s="15"/>
      <c r="Y702" s="15"/>
      <c r="Z702" s="15"/>
      <c r="AA702" s="214"/>
      <c r="AB702" s="20" t="s">
        <v>211</v>
      </c>
      <c r="AC702" s="189"/>
      <c r="AD702" s="189"/>
      <c r="AE702" s="189"/>
      <c r="AF702" s="62">
        <f>MAX(AF$24:AF701)+1</f>
        <v>636</v>
      </c>
      <c r="AG702" s="62" t="s">
        <v>151</v>
      </c>
      <c r="AH702" s="62" t="str">
        <f t="shared" si="128"/>
        <v>636.</v>
      </c>
      <c r="AJ702" s="78"/>
      <c r="AM702" s="103"/>
    </row>
    <row r="703" spans="1:39" ht="22.5" customHeight="1" x14ac:dyDescent="0.25">
      <c r="A703" s="84" t="str">
        <f t="shared" si="133"/>
        <v>637.</v>
      </c>
      <c r="B703" s="84">
        <v>1949</v>
      </c>
      <c r="C703" s="167" t="s">
        <v>1718</v>
      </c>
      <c r="D703" s="15">
        <v>2962</v>
      </c>
      <c r="E703" s="9">
        <v>2073.3000000000002</v>
      </c>
      <c r="F703" s="15">
        <v>2073.3000000000002</v>
      </c>
      <c r="G703" s="29">
        <v>114</v>
      </c>
      <c r="H703" s="15">
        <f t="shared" si="136"/>
        <v>954784</v>
      </c>
      <c r="I703" s="15"/>
      <c r="J703" s="15"/>
      <c r="K703" s="15"/>
      <c r="L703" s="9">
        <f t="shared" si="137"/>
        <v>954784</v>
      </c>
      <c r="M703" s="15"/>
      <c r="N703" s="29"/>
      <c r="O703" s="15"/>
      <c r="P703" s="15">
        <v>633</v>
      </c>
      <c r="Q703" s="15">
        <v>954784</v>
      </c>
      <c r="R703" s="15"/>
      <c r="S703" s="15"/>
      <c r="T703" s="15"/>
      <c r="U703" s="15"/>
      <c r="V703" s="15"/>
      <c r="W703" s="15"/>
      <c r="X703" s="15"/>
      <c r="Y703" s="15"/>
      <c r="Z703" s="15"/>
      <c r="AA703" s="214"/>
      <c r="AB703" s="20" t="s">
        <v>211</v>
      </c>
      <c r="AC703" s="189"/>
      <c r="AD703" s="189"/>
      <c r="AE703" s="189"/>
      <c r="AF703" s="62">
        <f>MAX(AF$24:AF702)+1</f>
        <v>637</v>
      </c>
      <c r="AG703" s="62" t="s">
        <v>151</v>
      </c>
      <c r="AH703" s="62" t="str">
        <f t="shared" si="128"/>
        <v>637.</v>
      </c>
      <c r="AJ703" s="78"/>
      <c r="AM703" s="103"/>
    </row>
    <row r="704" spans="1:39" ht="22.5" customHeight="1" x14ac:dyDescent="0.25">
      <c r="A704" s="84" t="str">
        <f t="shared" si="133"/>
        <v/>
      </c>
      <c r="B704" s="84"/>
      <c r="C704" s="154" t="s">
        <v>91</v>
      </c>
      <c r="D704" s="6">
        <f>D705+D713+D732</f>
        <v>85760.75</v>
      </c>
      <c r="E704" s="9">
        <f>E705+E713+E732</f>
        <v>56203.509999999995</v>
      </c>
      <c r="F704" s="6">
        <f>F705+F713+F732</f>
        <v>51949.41</v>
      </c>
      <c r="G704" s="25">
        <f>G705+G713+G732</f>
        <v>3540</v>
      </c>
      <c r="H704" s="6">
        <f>H705+H713+H732</f>
        <v>52731174.487999998</v>
      </c>
      <c r="I704" s="6"/>
      <c r="J704" s="6"/>
      <c r="K704" s="6"/>
      <c r="L704" s="6">
        <f>L705+L713+L732</f>
        <v>52731174.487999998</v>
      </c>
      <c r="M704" s="6">
        <f t="shared" ref="M704:AA704" si="138">M705+M713+M732</f>
        <v>10958888.600000001</v>
      </c>
      <c r="N704" s="6"/>
      <c r="O704" s="6"/>
      <c r="P704" s="6">
        <f t="shared" si="138"/>
        <v>15345.16</v>
      </c>
      <c r="Q704" s="6">
        <f t="shared" si="138"/>
        <v>39322473.189999998</v>
      </c>
      <c r="R704" s="6"/>
      <c r="S704" s="6"/>
      <c r="T704" s="6"/>
      <c r="U704" s="6"/>
      <c r="V704" s="6">
        <f t="shared" si="138"/>
        <v>1442.9</v>
      </c>
      <c r="W704" s="6">
        <f t="shared" si="138"/>
        <v>1761521.1779999998</v>
      </c>
      <c r="X704" s="6"/>
      <c r="Y704" s="6"/>
      <c r="Z704" s="6">
        <f t="shared" si="138"/>
        <v>192041.26</v>
      </c>
      <c r="AA704" s="208">
        <f t="shared" si="138"/>
        <v>496250.26</v>
      </c>
      <c r="AB704" s="20"/>
      <c r="AC704" s="189"/>
      <c r="AD704" s="189"/>
      <c r="AE704" s="189"/>
      <c r="AH704" s="62" t="str">
        <f t="shared" si="128"/>
        <v/>
      </c>
      <c r="AI704" s="62"/>
      <c r="AJ704" s="62"/>
      <c r="AM704" s="103"/>
    </row>
    <row r="705" spans="1:39" ht="22.5" customHeight="1" x14ac:dyDescent="0.25">
      <c r="A705" s="84" t="str">
        <f t="shared" si="133"/>
        <v/>
      </c>
      <c r="B705" s="84"/>
      <c r="C705" s="154" t="s">
        <v>202</v>
      </c>
      <c r="D705" s="6">
        <f>SUM(D706:D712)</f>
        <v>8390.2000000000007</v>
      </c>
      <c r="E705" s="6">
        <f>SUM(E706:E712)</f>
        <v>5101.51</v>
      </c>
      <c r="F705" s="6">
        <f>SUM(F706:F712)</f>
        <v>4940.91</v>
      </c>
      <c r="G705" s="25">
        <f>SUM(G706:G712)</f>
        <v>338</v>
      </c>
      <c r="H705" s="6">
        <f>SUM(H706:K712)</f>
        <v>11252653.4</v>
      </c>
      <c r="I705" s="6"/>
      <c r="J705" s="6"/>
      <c r="K705" s="6"/>
      <c r="L705" s="6">
        <f>SUM(L706:L712)</f>
        <v>11252653.4</v>
      </c>
      <c r="M705" s="6">
        <f t="shared" ref="M705:AA705" si="139">SUM(M706:M712)</f>
        <v>774329.16</v>
      </c>
      <c r="N705" s="6"/>
      <c r="O705" s="6"/>
      <c r="P705" s="6">
        <f t="shared" si="139"/>
        <v>4298.0600000000004</v>
      </c>
      <c r="Q705" s="6">
        <f t="shared" si="139"/>
        <v>10050437.34</v>
      </c>
      <c r="R705" s="6"/>
      <c r="S705" s="6"/>
      <c r="T705" s="6"/>
      <c r="U705" s="6"/>
      <c r="V705" s="6"/>
      <c r="W705" s="6"/>
      <c r="X705" s="6"/>
      <c r="Y705" s="6"/>
      <c r="Z705" s="6">
        <f t="shared" si="139"/>
        <v>192041.26</v>
      </c>
      <c r="AA705" s="208">
        <f t="shared" si="139"/>
        <v>235845.64</v>
      </c>
      <c r="AB705" s="20"/>
      <c r="AC705" s="189"/>
      <c r="AD705" s="189"/>
      <c r="AE705" s="189"/>
      <c r="AH705" s="62" t="str">
        <f t="shared" si="128"/>
        <v/>
      </c>
      <c r="AI705" s="62"/>
      <c r="AJ705" s="62"/>
      <c r="AM705" s="103"/>
    </row>
    <row r="706" spans="1:39" ht="22.5" customHeight="1" x14ac:dyDescent="0.25">
      <c r="A706" s="84" t="str">
        <f t="shared" si="133"/>
        <v>638.</v>
      </c>
      <c r="B706" s="84">
        <v>2291</v>
      </c>
      <c r="C706" s="155" t="s">
        <v>650</v>
      </c>
      <c r="D706" s="9">
        <v>507.2</v>
      </c>
      <c r="E706" s="9">
        <v>223.3</v>
      </c>
      <c r="F706" s="9">
        <v>223.3</v>
      </c>
      <c r="G706" s="26">
        <v>17</v>
      </c>
      <c r="H706" s="9">
        <f t="shared" ref="H706:H712" si="140">M706+O706+Q706+S706+U706+W706+Z706+AA706</f>
        <v>2008077.2</v>
      </c>
      <c r="I706" s="9"/>
      <c r="J706" s="9"/>
      <c r="K706" s="9"/>
      <c r="L706" s="9">
        <f t="shared" ref="L706:L712" si="141">H706</f>
        <v>2008077.2</v>
      </c>
      <c r="M706" s="9"/>
      <c r="N706" s="26"/>
      <c r="O706" s="9"/>
      <c r="P706" s="9">
        <v>547.16</v>
      </c>
      <c r="Q706" s="9">
        <f>P706*3670</f>
        <v>2008077.2</v>
      </c>
      <c r="R706" s="9"/>
      <c r="S706" s="9"/>
      <c r="T706" s="9"/>
      <c r="U706" s="9"/>
      <c r="V706" s="9"/>
      <c r="W706" s="9"/>
      <c r="X706" s="9"/>
      <c r="Y706" s="9"/>
      <c r="Z706" s="9"/>
      <c r="AA706" s="66"/>
      <c r="AB706" s="20" t="s">
        <v>211</v>
      </c>
      <c r="AC706" s="189"/>
      <c r="AD706" s="189"/>
      <c r="AE706" s="189"/>
      <c r="AF706" s="62">
        <f>MAX(AF$24:AF705)+1</f>
        <v>638</v>
      </c>
      <c r="AG706" s="62" t="s">
        <v>151</v>
      </c>
      <c r="AH706" s="62" t="str">
        <f t="shared" si="128"/>
        <v>638.</v>
      </c>
      <c r="AJ706" s="78"/>
      <c r="AM706" s="103"/>
    </row>
    <row r="707" spans="1:39" ht="22.5" customHeight="1" x14ac:dyDescent="0.25">
      <c r="A707" s="84" t="str">
        <f t="shared" si="133"/>
        <v>639.</v>
      </c>
      <c r="B707" s="84">
        <v>2295</v>
      </c>
      <c r="C707" s="155" t="s">
        <v>652</v>
      </c>
      <c r="D707" s="9">
        <v>451.2</v>
      </c>
      <c r="E707" s="9">
        <v>433.6</v>
      </c>
      <c r="F707" s="9">
        <v>323.5</v>
      </c>
      <c r="G707" s="26">
        <v>27</v>
      </c>
      <c r="H707" s="9">
        <f t="shared" si="140"/>
        <v>1918675.9999999998</v>
      </c>
      <c r="I707" s="9"/>
      <c r="J707" s="9"/>
      <c r="K707" s="9"/>
      <c r="L707" s="9">
        <f t="shared" si="141"/>
        <v>1918675.9999999998</v>
      </c>
      <c r="M707" s="9"/>
      <c r="N707" s="26"/>
      <c r="O707" s="9"/>
      <c r="P707" s="9">
        <v>522.79999999999995</v>
      </c>
      <c r="Q707" s="9">
        <f>P707*3670</f>
        <v>1918675.9999999998</v>
      </c>
      <c r="R707" s="9"/>
      <c r="S707" s="9"/>
      <c r="T707" s="9"/>
      <c r="U707" s="9"/>
      <c r="V707" s="9"/>
      <c r="W707" s="9"/>
      <c r="X707" s="9"/>
      <c r="Y707" s="9"/>
      <c r="Z707" s="9"/>
      <c r="AA707" s="66"/>
      <c r="AB707" s="20" t="s">
        <v>211</v>
      </c>
      <c r="AC707" s="189"/>
      <c r="AD707" s="189"/>
      <c r="AE707" s="189"/>
      <c r="AF707" s="62">
        <f>MAX(AF$24:AF706)+1</f>
        <v>639</v>
      </c>
      <c r="AG707" s="62" t="s">
        <v>151</v>
      </c>
      <c r="AH707" s="62" t="str">
        <f t="shared" si="128"/>
        <v>639.</v>
      </c>
      <c r="AJ707" s="78"/>
      <c r="AM707" s="103"/>
    </row>
    <row r="708" spans="1:39" ht="22.5" customHeight="1" x14ac:dyDescent="0.25">
      <c r="A708" s="84" t="str">
        <f t="shared" si="133"/>
        <v>640.</v>
      </c>
      <c r="B708" s="84">
        <v>2476</v>
      </c>
      <c r="C708" s="155" t="s">
        <v>93</v>
      </c>
      <c r="D708" s="9">
        <v>1766.4</v>
      </c>
      <c r="E708" s="9">
        <v>1005.4</v>
      </c>
      <c r="F708" s="9">
        <v>1005.4</v>
      </c>
      <c r="G708" s="26">
        <v>61</v>
      </c>
      <c r="H708" s="9">
        <f t="shared" si="140"/>
        <v>2432828.35</v>
      </c>
      <c r="I708" s="9"/>
      <c r="J708" s="9"/>
      <c r="K708" s="9"/>
      <c r="L708" s="9">
        <f t="shared" si="141"/>
        <v>2432828.35</v>
      </c>
      <c r="M708" s="9"/>
      <c r="N708" s="26"/>
      <c r="O708" s="9"/>
      <c r="P708" s="9">
        <v>1189.5</v>
      </c>
      <c r="Q708" s="9">
        <f>P708*1846.98</f>
        <v>2196982.71</v>
      </c>
      <c r="R708" s="9"/>
      <c r="S708" s="9"/>
      <c r="T708" s="9"/>
      <c r="U708" s="9"/>
      <c r="V708" s="9"/>
      <c r="W708" s="9"/>
      <c r="X708" s="9"/>
      <c r="Y708" s="9"/>
      <c r="Z708" s="9"/>
      <c r="AA708" s="66">
        <v>235845.64</v>
      </c>
      <c r="AB708" s="20" t="s">
        <v>211</v>
      </c>
      <c r="AC708" s="189"/>
      <c r="AD708" s="189"/>
      <c r="AE708" s="189"/>
      <c r="AF708" s="62">
        <f>MAX(AF$24:AF707)+1</f>
        <v>640</v>
      </c>
      <c r="AG708" s="62" t="s">
        <v>151</v>
      </c>
      <c r="AH708" s="62" t="str">
        <f t="shared" si="128"/>
        <v>640.</v>
      </c>
      <c r="AJ708" s="78"/>
      <c r="AM708" s="103"/>
    </row>
    <row r="709" spans="1:39" ht="22.5" customHeight="1" x14ac:dyDescent="0.25">
      <c r="A709" s="84" t="str">
        <f t="shared" si="133"/>
        <v>641.</v>
      </c>
      <c r="B709" s="84">
        <v>2526</v>
      </c>
      <c r="C709" s="155" t="s">
        <v>1563</v>
      </c>
      <c r="D709" s="9">
        <v>720.8</v>
      </c>
      <c r="E709" s="9">
        <v>479.31</v>
      </c>
      <c r="F709" s="9">
        <v>479.31</v>
      </c>
      <c r="G709" s="26">
        <v>50</v>
      </c>
      <c r="H709" s="9">
        <f t="shared" si="140"/>
        <v>966370.42</v>
      </c>
      <c r="I709" s="9"/>
      <c r="J709" s="9"/>
      <c r="K709" s="9"/>
      <c r="L709" s="9">
        <f t="shared" si="141"/>
        <v>966370.42</v>
      </c>
      <c r="M709" s="9">
        <v>774329.16</v>
      </c>
      <c r="N709" s="26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>
        <v>192041.26</v>
      </c>
      <c r="AA709" s="66"/>
      <c r="AB709" s="20" t="s">
        <v>211</v>
      </c>
      <c r="AC709" s="189"/>
      <c r="AD709" s="189"/>
      <c r="AE709" s="189"/>
      <c r="AF709" s="62">
        <f>MAX(AF$24:AF708)+1</f>
        <v>641</v>
      </c>
      <c r="AG709" s="62" t="s">
        <v>151</v>
      </c>
      <c r="AH709" s="62" t="str">
        <f t="shared" si="128"/>
        <v>641.</v>
      </c>
      <c r="AJ709" s="78"/>
      <c r="AM709" s="103"/>
    </row>
    <row r="710" spans="1:39" ht="22.5" customHeight="1" x14ac:dyDescent="0.25">
      <c r="A710" s="84" t="str">
        <f t="shared" si="133"/>
        <v>642.</v>
      </c>
      <c r="B710" s="84">
        <v>2321</v>
      </c>
      <c r="C710" s="155" t="s">
        <v>94</v>
      </c>
      <c r="D710" s="9">
        <v>1785.6</v>
      </c>
      <c r="E710" s="9">
        <v>1035.5999999999999</v>
      </c>
      <c r="F710" s="9">
        <v>999.9</v>
      </c>
      <c r="G710" s="26">
        <v>65</v>
      </c>
      <c r="H710" s="9">
        <f t="shared" si="140"/>
        <v>1521817.26</v>
      </c>
      <c r="I710" s="9"/>
      <c r="J710" s="9"/>
      <c r="K710" s="9"/>
      <c r="L710" s="9">
        <f t="shared" si="141"/>
        <v>1521817.26</v>
      </c>
      <c r="M710" s="9"/>
      <c r="N710" s="26"/>
      <c r="O710" s="9"/>
      <c r="P710" s="9">
        <v>957</v>
      </c>
      <c r="Q710" s="9">
        <v>1521817.26</v>
      </c>
      <c r="R710" s="9"/>
      <c r="S710" s="9"/>
      <c r="T710" s="9"/>
      <c r="U710" s="9"/>
      <c r="V710" s="9"/>
      <c r="W710" s="9"/>
      <c r="X710" s="9"/>
      <c r="Y710" s="9"/>
      <c r="Z710" s="9"/>
      <c r="AA710" s="66"/>
      <c r="AB710" s="20" t="s">
        <v>211</v>
      </c>
      <c r="AC710" s="189"/>
      <c r="AD710" s="189"/>
      <c r="AE710" s="189"/>
      <c r="AF710" s="62">
        <f>MAX(AF$24:AF709)+1</f>
        <v>642</v>
      </c>
      <c r="AG710" s="62" t="s">
        <v>151</v>
      </c>
      <c r="AH710" s="62" t="str">
        <f t="shared" si="128"/>
        <v>642.</v>
      </c>
      <c r="AJ710" s="78"/>
      <c r="AM710" s="103"/>
    </row>
    <row r="711" spans="1:39" ht="22.5" customHeight="1" x14ac:dyDescent="0.25">
      <c r="A711" s="84" t="str">
        <f t="shared" si="133"/>
        <v>643.</v>
      </c>
      <c r="B711" s="84">
        <v>2488</v>
      </c>
      <c r="C711" s="155" t="s">
        <v>1616</v>
      </c>
      <c r="D711" s="9">
        <v>340.5</v>
      </c>
      <c r="E711" s="9">
        <v>206.2</v>
      </c>
      <c r="F711" s="9">
        <v>191.4</v>
      </c>
      <c r="G711" s="26">
        <v>10</v>
      </c>
      <c r="H711" s="9">
        <f t="shared" si="140"/>
        <v>909898.02</v>
      </c>
      <c r="I711" s="9"/>
      <c r="J711" s="9"/>
      <c r="K711" s="9"/>
      <c r="L711" s="9">
        <f t="shared" si="141"/>
        <v>909898.02</v>
      </c>
      <c r="M711" s="9"/>
      <c r="N711" s="26"/>
      <c r="O711" s="9"/>
      <c r="P711" s="9">
        <v>296</v>
      </c>
      <c r="Q711" s="9">
        <v>909898.02</v>
      </c>
      <c r="R711" s="9"/>
      <c r="S711" s="9"/>
      <c r="T711" s="9"/>
      <c r="U711" s="9"/>
      <c r="V711" s="9"/>
      <c r="W711" s="9"/>
      <c r="X711" s="9"/>
      <c r="Y711" s="9"/>
      <c r="Z711" s="9"/>
      <c r="AA711" s="66"/>
      <c r="AB711" s="20" t="s">
        <v>211</v>
      </c>
      <c r="AC711" s="189"/>
      <c r="AD711" s="189"/>
      <c r="AE711" s="189"/>
      <c r="AF711" s="62">
        <f>MAX(AF$24:AF710)+1</f>
        <v>643</v>
      </c>
      <c r="AG711" s="62" t="s">
        <v>151</v>
      </c>
      <c r="AH711" s="62" t="str">
        <f t="shared" si="128"/>
        <v>643.</v>
      </c>
      <c r="AJ711" s="78"/>
      <c r="AM711" s="103"/>
    </row>
    <row r="712" spans="1:39" ht="22.5" customHeight="1" x14ac:dyDescent="0.25">
      <c r="A712" s="84" t="str">
        <f t="shared" si="133"/>
        <v>644.</v>
      </c>
      <c r="B712" s="84">
        <v>2463</v>
      </c>
      <c r="C712" s="168" t="s">
        <v>675</v>
      </c>
      <c r="D712" s="9">
        <v>2818.5</v>
      </c>
      <c r="E712" s="9">
        <v>1718.1</v>
      </c>
      <c r="F712" s="9">
        <v>1718.1</v>
      </c>
      <c r="G712" s="26">
        <v>108</v>
      </c>
      <c r="H712" s="9">
        <f t="shared" si="140"/>
        <v>1494986.15</v>
      </c>
      <c r="I712" s="9"/>
      <c r="J712" s="9"/>
      <c r="K712" s="9"/>
      <c r="L712" s="9">
        <f t="shared" si="141"/>
        <v>1494986.15</v>
      </c>
      <c r="M712" s="9"/>
      <c r="N712" s="26"/>
      <c r="O712" s="9"/>
      <c r="P712" s="9">
        <v>785.6</v>
      </c>
      <c r="Q712" s="9">
        <v>1494986.15</v>
      </c>
      <c r="R712" s="9"/>
      <c r="S712" s="9"/>
      <c r="T712" s="9"/>
      <c r="U712" s="9"/>
      <c r="V712" s="9"/>
      <c r="W712" s="9"/>
      <c r="X712" s="9"/>
      <c r="Y712" s="9"/>
      <c r="Z712" s="9"/>
      <c r="AA712" s="66"/>
      <c r="AB712" s="20" t="s">
        <v>211</v>
      </c>
      <c r="AC712" s="189"/>
      <c r="AD712" s="189"/>
      <c r="AE712" s="189"/>
      <c r="AF712" s="62">
        <f>MAX(AF$24:AF711)+1</f>
        <v>644</v>
      </c>
      <c r="AG712" s="62" t="s">
        <v>151</v>
      </c>
      <c r="AH712" s="62" t="str">
        <f t="shared" si="128"/>
        <v>644.</v>
      </c>
      <c r="AJ712" s="78"/>
      <c r="AM712" s="103"/>
    </row>
    <row r="713" spans="1:39" ht="22.5" customHeight="1" x14ac:dyDescent="0.25">
      <c r="A713" s="84" t="str">
        <f t="shared" si="133"/>
        <v/>
      </c>
      <c r="B713" s="84"/>
      <c r="C713" s="154" t="s">
        <v>203</v>
      </c>
      <c r="D713" s="6">
        <f>SUM(D714:D731)</f>
        <v>28672.580000000005</v>
      </c>
      <c r="E713" s="6">
        <f>SUM(E714:E731)</f>
        <v>18453.199999999997</v>
      </c>
      <c r="F713" s="6">
        <f>SUM(F714:F731)</f>
        <v>18179.899999999998</v>
      </c>
      <c r="G713" s="25">
        <f>SUM(G714:G731)</f>
        <v>1225</v>
      </c>
      <c r="H713" s="6">
        <f>SUM(H714:H731)</f>
        <v>13988834.128</v>
      </c>
      <c r="I713" s="6"/>
      <c r="J713" s="6"/>
      <c r="K713" s="6"/>
      <c r="L713" s="6">
        <f>SUM(L714:L731)</f>
        <v>13988834.128</v>
      </c>
      <c r="M713" s="6">
        <f t="shared" ref="M713:AA713" si="142">SUM(M714:M731)</f>
        <v>5921096.6400000006</v>
      </c>
      <c r="N713" s="6"/>
      <c r="O713" s="6"/>
      <c r="P713" s="6">
        <f t="shared" si="142"/>
        <v>2806.5</v>
      </c>
      <c r="Q713" s="6">
        <f t="shared" si="142"/>
        <v>7298617.1740000006</v>
      </c>
      <c r="R713" s="6"/>
      <c r="S713" s="6"/>
      <c r="T713" s="6"/>
      <c r="U713" s="6"/>
      <c r="V713" s="6">
        <f t="shared" si="142"/>
        <v>416.70000000000005</v>
      </c>
      <c r="W713" s="6">
        <f t="shared" si="142"/>
        <v>508715.69399999996</v>
      </c>
      <c r="X713" s="6"/>
      <c r="Y713" s="6"/>
      <c r="Z713" s="6"/>
      <c r="AA713" s="208">
        <f t="shared" si="142"/>
        <v>260404.62</v>
      </c>
      <c r="AB713" s="20"/>
      <c r="AC713" s="189"/>
      <c r="AD713" s="189"/>
      <c r="AE713" s="189"/>
      <c r="AH713" s="62" t="str">
        <f t="shared" si="128"/>
        <v/>
      </c>
      <c r="AI713" s="62"/>
      <c r="AJ713" s="62"/>
      <c r="AM713" s="103"/>
    </row>
    <row r="714" spans="1:39" ht="22.5" customHeight="1" x14ac:dyDescent="0.25">
      <c r="A714" s="84" t="str">
        <f t="shared" si="133"/>
        <v>645.</v>
      </c>
      <c r="B714" s="84">
        <v>2472</v>
      </c>
      <c r="C714" s="155" t="s">
        <v>661</v>
      </c>
      <c r="D714" s="9">
        <v>1737</v>
      </c>
      <c r="E714" s="9">
        <v>1553</v>
      </c>
      <c r="F714" s="9">
        <v>864.3</v>
      </c>
      <c r="G714" s="26">
        <v>70</v>
      </c>
      <c r="H714" s="9">
        <f t="shared" ref="H714:H728" si="143">M714+O714+Q714+S714+U714+W714+Z714+AA714</f>
        <v>1189455.1200000001</v>
      </c>
      <c r="I714" s="9"/>
      <c r="J714" s="9"/>
      <c r="K714" s="9"/>
      <c r="L714" s="9">
        <f t="shared" ref="L714:L728" si="144">H714</f>
        <v>1189455.1200000001</v>
      </c>
      <c r="M714" s="9"/>
      <c r="N714" s="26"/>
      <c r="O714" s="9"/>
      <c r="P714" s="9">
        <v>644</v>
      </c>
      <c r="Q714" s="9">
        <f>P714*1846.98</f>
        <v>1189455.1200000001</v>
      </c>
      <c r="R714" s="9"/>
      <c r="S714" s="9"/>
      <c r="T714" s="9"/>
      <c r="U714" s="9"/>
      <c r="V714" s="9"/>
      <c r="W714" s="9"/>
      <c r="X714" s="9"/>
      <c r="Y714" s="9"/>
      <c r="Z714" s="9"/>
      <c r="AA714" s="66"/>
      <c r="AB714" s="20" t="s">
        <v>211</v>
      </c>
      <c r="AC714" s="189"/>
      <c r="AD714" s="189"/>
      <c r="AE714" s="189"/>
      <c r="AF714" s="62">
        <f>MAX(AF$24:AF713)+1</f>
        <v>645</v>
      </c>
      <c r="AG714" s="62" t="s">
        <v>151</v>
      </c>
      <c r="AH714" s="62" t="str">
        <f t="shared" si="128"/>
        <v>645.</v>
      </c>
      <c r="AJ714" s="78"/>
      <c r="AM714" s="103"/>
    </row>
    <row r="715" spans="1:39" ht="22.5" customHeight="1" x14ac:dyDescent="0.25">
      <c r="A715" s="84" t="str">
        <f t="shared" si="133"/>
        <v>646.</v>
      </c>
      <c r="B715" s="84">
        <v>2546</v>
      </c>
      <c r="C715" s="155" t="s">
        <v>664</v>
      </c>
      <c r="D715" s="9">
        <v>3166.38</v>
      </c>
      <c r="E715" s="9">
        <v>2268</v>
      </c>
      <c r="F715" s="9">
        <v>2268</v>
      </c>
      <c r="G715" s="26">
        <v>205</v>
      </c>
      <c r="H715" s="9">
        <f t="shared" si="143"/>
        <v>373520</v>
      </c>
      <c r="I715" s="9"/>
      <c r="J715" s="9"/>
      <c r="K715" s="9"/>
      <c r="L715" s="9">
        <f t="shared" si="144"/>
        <v>373520</v>
      </c>
      <c r="M715" s="9">
        <v>373520</v>
      </c>
      <c r="N715" s="26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66"/>
      <c r="AB715" s="20" t="s">
        <v>211</v>
      </c>
      <c r="AC715" s="189"/>
      <c r="AD715" s="189"/>
      <c r="AE715" s="189"/>
      <c r="AF715" s="62">
        <f>MAX(AF$24:AF714)+1</f>
        <v>646</v>
      </c>
      <c r="AG715" s="62" t="s">
        <v>151</v>
      </c>
      <c r="AH715" s="62" t="str">
        <f t="shared" si="128"/>
        <v>646.</v>
      </c>
      <c r="AJ715" s="78"/>
      <c r="AM715" s="103"/>
    </row>
    <row r="716" spans="1:39" ht="22.5" customHeight="1" x14ac:dyDescent="0.25">
      <c r="A716" s="84" t="str">
        <f t="shared" si="133"/>
        <v>647.</v>
      </c>
      <c r="B716" s="84">
        <v>2544</v>
      </c>
      <c r="C716" s="168" t="s">
        <v>689</v>
      </c>
      <c r="D716" s="9">
        <v>1293.7</v>
      </c>
      <c r="E716" s="9">
        <v>1185.3</v>
      </c>
      <c r="F716" s="9">
        <v>761</v>
      </c>
      <c r="G716" s="26">
        <v>45</v>
      </c>
      <c r="H716" s="9">
        <f t="shared" si="143"/>
        <v>1644160</v>
      </c>
      <c r="I716" s="9"/>
      <c r="J716" s="9"/>
      <c r="K716" s="9"/>
      <c r="L716" s="9">
        <f t="shared" si="144"/>
        <v>1644160</v>
      </c>
      <c r="M716" s="9"/>
      <c r="N716" s="26"/>
      <c r="O716" s="9"/>
      <c r="P716" s="9">
        <v>448</v>
      </c>
      <c r="Q716" s="9">
        <f>P716*3670</f>
        <v>1644160</v>
      </c>
      <c r="R716" s="9"/>
      <c r="S716" s="9"/>
      <c r="T716" s="9"/>
      <c r="U716" s="9"/>
      <c r="V716" s="9"/>
      <c r="W716" s="9"/>
      <c r="X716" s="9"/>
      <c r="Y716" s="9"/>
      <c r="Z716" s="9"/>
      <c r="AA716" s="66"/>
      <c r="AB716" s="20" t="s">
        <v>211</v>
      </c>
      <c r="AC716" s="189"/>
      <c r="AD716" s="189"/>
      <c r="AE716" s="189"/>
      <c r="AF716" s="62">
        <f>MAX(AF$24:AF715)+1</f>
        <v>647</v>
      </c>
      <c r="AG716" s="62" t="s">
        <v>151</v>
      </c>
      <c r="AH716" s="62" t="str">
        <f t="shared" si="128"/>
        <v>647.</v>
      </c>
      <c r="AJ716" s="78"/>
      <c r="AM716" s="103"/>
    </row>
    <row r="717" spans="1:39" ht="22.5" customHeight="1" x14ac:dyDescent="0.25">
      <c r="A717" s="84" t="str">
        <f t="shared" si="133"/>
        <v>648.</v>
      </c>
      <c r="B717" s="84">
        <v>2293</v>
      </c>
      <c r="C717" s="155" t="s">
        <v>651</v>
      </c>
      <c r="D717" s="9">
        <v>394</v>
      </c>
      <c r="E717" s="9">
        <v>231.3</v>
      </c>
      <c r="F717" s="9">
        <v>231.3</v>
      </c>
      <c r="G717" s="26">
        <v>15</v>
      </c>
      <c r="H717" s="9">
        <f t="shared" si="143"/>
        <v>998974</v>
      </c>
      <c r="I717" s="9"/>
      <c r="J717" s="9"/>
      <c r="K717" s="9"/>
      <c r="L717" s="9">
        <f t="shared" si="144"/>
        <v>998974</v>
      </c>
      <c r="M717" s="9"/>
      <c r="N717" s="26"/>
      <c r="O717" s="9"/>
      <c r="P717" s="9">
        <v>272.2</v>
      </c>
      <c r="Q717" s="9">
        <f>P717*3670</f>
        <v>998974</v>
      </c>
      <c r="R717" s="9"/>
      <c r="S717" s="9"/>
      <c r="T717" s="9"/>
      <c r="U717" s="9"/>
      <c r="V717" s="9"/>
      <c r="W717" s="9"/>
      <c r="X717" s="9"/>
      <c r="Y717" s="9"/>
      <c r="Z717" s="9"/>
      <c r="AA717" s="66"/>
      <c r="AB717" s="20" t="s">
        <v>211</v>
      </c>
      <c r="AC717" s="189"/>
      <c r="AD717" s="189"/>
      <c r="AE717" s="189"/>
      <c r="AF717" s="62">
        <f>MAX(AF$24:AF716)+1</f>
        <v>648</v>
      </c>
      <c r="AG717" s="62" t="s">
        <v>151</v>
      </c>
      <c r="AH717" s="62" t="str">
        <f t="shared" si="128"/>
        <v>648.</v>
      </c>
      <c r="AJ717" s="78"/>
      <c r="AM717" s="103"/>
    </row>
    <row r="718" spans="1:39" ht="22.5" customHeight="1" x14ac:dyDescent="0.25">
      <c r="A718" s="84" t="str">
        <f t="shared" si="133"/>
        <v>649.</v>
      </c>
      <c r="B718" s="84">
        <v>2307</v>
      </c>
      <c r="C718" s="168" t="s">
        <v>669</v>
      </c>
      <c r="D718" s="9">
        <v>574.4</v>
      </c>
      <c r="E718" s="9">
        <v>324.5</v>
      </c>
      <c r="F718" s="9">
        <v>324.5</v>
      </c>
      <c r="G718" s="26">
        <v>28</v>
      </c>
      <c r="H718" s="9">
        <f t="shared" si="143"/>
        <v>92660.237999999998</v>
      </c>
      <c r="I718" s="9"/>
      <c r="J718" s="9"/>
      <c r="K718" s="9"/>
      <c r="L718" s="9">
        <f t="shared" si="144"/>
        <v>92660.237999999998</v>
      </c>
      <c r="M718" s="9"/>
      <c r="N718" s="26"/>
      <c r="O718" s="9"/>
      <c r="P718" s="9"/>
      <c r="Q718" s="9"/>
      <c r="R718" s="9"/>
      <c r="S718" s="9"/>
      <c r="T718" s="9"/>
      <c r="U718" s="9"/>
      <c r="V718" s="9">
        <v>75.900000000000006</v>
      </c>
      <c r="W718" s="9">
        <f>V718*1220.82</f>
        <v>92660.237999999998</v>
      </c>
      <c r="X718" s="9"/>
      <c r="Y718" s="9"/>
      <c r="Z718" s="9"/>
      <c r="AA718" s="66"/>
      <c r="AB718" s="20" t="s">
        <v>211</v>
      </c>
      <c r="AC718" s="189"/>
      <c r="AD718" s="189"/>
      <c r="AE718" s="189"/>
      <c r="AF718" s="62">
        <f>MAX(AF$24:AF717)+1</f>
        <v>649</v>
      </c>
      <c r="AG718" s="62" t="s">
        <v>151</v>
      </c>
      <c r="AH718" s="62" t="str">
        <f t="shared" si="128"/>
        <v>649.</v>
      </c>
      <c r="AJ718" s="78"/>
      <c r="AM718" s="103"/>
    </row>
    <row r="719" spans="1:39" ht="22.5" customHeight="1" x14ac:dyDescent="0.25">
      <c r="A719" s="84" t="str">
        <f t="shared" si="133"/>
        <v>650.</v>
      </c>
      <c r="B719" s="84">
        <v>2319</v>
      </c>
      <c r="C719" s="155" t="s">
        <v>649</v>
      </c>
      <c r="D719" s="9">
        <v>3133.7</v>
      </c>
      <c r="E719" s="9">
        <v>1873.9</v>
      </c>
      <c r="F719" s="9">
        <v>1873.9</v>
      </c>
      <c r="G719" s="26">
        <v>114</v>
      </c>
      <c r="H719" s="9">
        <f t="shared" si="143"/>
        <v>370300</v>
      </c>
      <c r="I719" s="9"/>
      <c r="J719" s="9"/>
      <c r="K719" s="9"/>
      <c r="L719" s="9">
        <f t="shared" si="144"/>
        <v>370300</v>
      </c>
      <c r="M719" s="9">
        <v>370300</v>
      </c>
      <c r="N719" s="26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66"/>
      <c r="AB719" s="20" t="s">
        <v>211</v>
      </c>
      <c r="AC719" s="189"/>
      <c r="AD719" s="189"/>
      <c r="AE719" s="189"/>
      <c r="AF719" s="62">
        <f>MAX(AF$24:AF718)+1</f>
        <v>650</v>
      </c>
      <c r="AG719" s="62" t="s">
        <v>151</v>
      </c>
      <c r="AH719" s="62" t="str">
        <f t="shared" si="128"/>
        <v>650.</v>
      </c>
      <c r="AJ719" s="78"/>
      <c r="AM719" s="103"/>
    </row>
    <row r="720" spans="1:39" ht="22.5" customHeight="1" x14ac:dyDescent="0.25">
      <c r="A720" s="84" t="str">
        <f t="shared" si="133"/>
        <v>651.</v>
      </c>
      <c r="B720" s="84">
        <v>2322</v>
      </c>
      <c r="C720" s="168" t="s">
        <v>670</v>
      </c>
      <c r="D720" s="9">
        <v>583.5</v>
      </c>
      <c r="E720" s="9">
        <v>338.4</v>
      </c>
      <c r="F720" s="9">
        <v>338.4</v>
      </c>
      <c r="G720" s="26">
        <v>26</v>
      </c>
      <c r="H720" s="9">
        <f t="shared" si="143"/>
        <v>87899.04</v>
      </c>
      <c r="I720" s="9"/>
      <c r="J720" s="9"/>
      <c r="K720" s="9"/>
      <c r="L720" s="9">
        <f t="shared" si="144"/>
        <v>87899.04</v>
      </c>
      <c r="M720" s="9"/>
      <c r="N720" s="26"/>
      <c r="O720" s="9"/>
      <c r="P720" s="9"/>
      <c r="Q720" s="9"/>
      <c r="R720" s="9"/>
      <c r="S720" s="9"/>
      <c r="T720" s="9"/>
      <c r="U720" s="9"/>
      <c r="V720" s="9">
        <v>72</v>
      </c>
      <c r="W720" s="9">
        <f>V720*1220.82</f>
        <v>87899.04</v>
      </c>
      <c r="X720" s="9"/>
      <c r="Y720" s="9"/>
      <c r="Z720" s="9"/>
      <c r="AA720" s="66"/>
      <c r="AB720" s="20" t="s">
        <v>211</v>
      </c>
      <c r="AC720" s="189"/>
      <c r="AD720" s="189"/>
      <c r="AE720" s="189"/>
      <c r="AF720" s="62">
        <f>MAX(AF$24:AF719)+1</f>
        <v>651</v>
      </c>
      <c r="AG720" s="62" t="s">
        <v>151</v>
      </c>
      <c r="AH720" s="62" t="str">
        <f t="shared" si="128"/>
        <v>651.</v>
      </c>
      <c r="AJ720" s="78"/>
      <c r="AM720" s="103"/>
    </row>
    <row r="721" spans="1:39" ht="22.5" customHeight="1" x14ac:dyDescent="0.25">
      <c r="A721" s="84" t="str">
        <f t="shared" si="133"/>
        <v>652.</v>
      </c>
      <c r="B721" s="84">
        <v>2359</v>
      </c>
      <c r="C721" s="168" t="s">
        <v>653</v>
      </c>
      <c r="D721" s="9">
        <v>1768.6</v>
      </c>
      <c r="E721" s="9">
        <v>1768.6</v>
      </c>
      <c r="F721" s="9">
        <v>1200</v>
      </c>
      <c r="G721" s="26">
        <v>75</v>
      </c>
      <c r="H721" s="9">
        <f t="shared" si="143"/>
        <v>936418.86</v>
      </c>
      <c r="I721" s="9"/>
      <c r="J721" s="9"/>
      <c r="K721" s="9"/>
      <c r="L721" s="9">
        <f t="shared" si="144"/>
        <v>936418.86</v>
      </c>
      <c r="M721" s="9"/>
      <c r="N721" s="26"/>
      <c r="O721" s="9"/>
      <c r="P721" s="9">
        <v>507</v>
      </c>
      <c r="Q721" s="9">
        <f>P721*1846.98</f>
        <v>936418.86</v>
      </c>
      <c r="R721" s="9"/>
      <c r="S721" s="9"/>
      <c r="T721" s="9"/>
      <c r="U721" s="9"/>
      <c r="V721" s="9"/>
      <c r="W721" s="9"/>
      <c r="X721" s="9"/>
      <c r="Y721" s="9"/>
      <c r="Z721" s="9"/>
      <c r="AA721" s="66"/>
      <c r="AB721" s="20" t="s">
        <v>211</v>
      </c>
      <c r="AC721" s="189"/>
      <c r="AD721" s="189"/>
      <c r="AE721" s="189"/>
      <c r="AF721" s="62">
        <f>MAX(AF$24:AF720)+1</f>
        <v>652</v>
      </c>
      <c r="AG721" s="62" t="s">
        <v>151</v>
      </c>
      <c r="AH721" s="62" t="str">
        <f t="shared" si="128"/>
        <v>652.</v>
      </c>
      <c r="AJ721" s="78"/>
      <c r="AM721" s="103"/>
    </row>
    <row r="722" spans="1:39" ht="22.5" customHeight="1" x14ac:dyDescent="0.25">
      <c r="A722" s="84" t="str">
        <f t="shared" si="133"/>
        <v>653.</v>
      </c>
      <c r="B722" s="84">
        <v>2393</v>
      </c>
      <c r="C722" s="168" t="s">
        <v>671</v>
      </c>
      <c r="D722" s="9">
        <v>288.2</v>
      </c>
      <c r="E722" s="9">
        <v>179.2</v>
      </c>
      <c r="F722" s="9">
        <v>179.2</v>
      </c>
      <c r="G722" s="26">
        <v>14</v>
      </c>
      <c r="H722" s="9">
        <f t="shared" si="143"/>
        <v>535820</v>
      </c>
      <c r="I722" s="9"/>
      <c r="J722" s="9"/>
      <c r="K722" s="9"/>
      <c r="L722" s="9">
        <f t="shared" si="144"/>
        <v>535820</v>
      </c>
      <c r="M722" s="9"/>
      <c r="N722" s="26"/>
      <c r="O722" s="9"/>
      <c r="P722" s="9">
        <v>146</v>
      </c>
      <c r="Q722" s="9">
        <f>P722*3670</f>
        <v>535820</v>
      </c>
      <c r="R722" s="9"/>
      <c r="S722" s="9"/>
      <c r="T722" s="9"/>
      <c r="U722" s="9"/>
      <c r="V722" s="9"/>
      <c r="W722" s="9"/>
      <c r="X722" s="9"/>
      <c r="Y722" s="9"/>
      <c r="Z722" s="9"/>
      <c r="AA722" s="66"/>
      <c r="AB722" s="20" t="s">
        <v>211</v>
      </c>
      <c r="AC722" s="189"/>
      <c r="AD722" s="189"/>
      <c r="AE722" s="189"/>
      <c r="AF722" s="62">
        <f>MAX(AF$24:AF721)+1</f>
        <v>653</v>
      </c>
      <c r="AG722" s="62" t="s">
        <v>151</v>
      </c>
      <c r="AH722" s="62" t="str">
        <f t="shared" si="128"/>
        <v>653.</v>
      </c>
      <c r="AJ722" s="78"/>
      <c r="AM722" s="103"/>
    </row>
    <row r="723" spans="1:39" ht="22.5" customHeight="1" x14ac:dyDescent="0.25">
      <c r="A723" s="84" t="str">
        <f t="shared" si="133"/>
        <v>654.</v>
      </c>
      <c r="B723" s="84">
        <v>2412</v>
      </c>
      <c r="C723" s="155" t="s">
        <v>654</v>
      </c>
      <c r="D723" s="9">
        <v>1769.9</v>
      </c>
      <c r="E723" s="9">
        <v>1738</v>
      </c>
      <c r="F723" s="9">
        <v>1680.2</v>
      </c>
      <c r="G723" s="26">
        <v>68</v>
      </c>
      <c r="H723" s="9">
        <f t="shared" si="143"/>
        <v>914809.19400000002</v>
      </c>
      <c r="I723" s="9"/>
      <c r="J723" s="9"/>
      <c r="K723" s="9"/>
      <c r="L723" s="9">
        <f t="shared" si="144"/>
        <v>914809.19400000002</v>
      </c>
      <c r="M723" s="9"/>
      <c r="N723" s="26"/>
      <c r="O723" s="9"/>
      <c r="P723" s="9">
        <v>495.3</v>
      </c>
      <c r="Q723" s="9">
        <f>P723*1846.98</f>
        <v>914809.19400000002</v>
      </c>
      <c r="R723" s="9"/>
      <c r="S723" s="9"/>
      <c r="T723" s="9"/>
      <c r="U723" s="9"/>
      <c r="V723" s="9"/>
      <c r="W723" s="9"/>
      <c r="X723" s="9"/>
      <c r="Y723" s="9"/>
      <c r="Z723" s="9"/>
      <c r="AA723" s="66"/>
      <c r="AB723" s="20" t="s">
        <v>211</v>
      </c>
      <c r="AC723" s="189"/>
      <c r="AD723" s="189"/>
      <c r="AE723" s="189"/>
      <c r="AF723" s="62">
        <f>MAX(AF$24:AF722)+1</f>
        <v>654</v>
      </c>
      <c r="AG723" s="62" t="s">
        <v>151</v>
      </c>
      <c r="AH723" s="62" t="str">
        <f t="shared" si="128"/>
        <v>654.</v>
      </c>
      <c r="AJ723" s="78"/>
      <c r="AM723" s="103"/>
    </row>
    <row r="724" spans="1:39" ht="22.5" customHeight="1" x14ac:dyDescent="0.25">
      <c r="A724" s="84" t="str">
        <f t="shared" si="133"/>
        <v>655.</v>
      </c>
      <c r="B724" s="84">
        <v>2421</v>
      </c>
      <c r="C724" s="168" t="s">
        <v>672</v>
      </c>
      <c r="D724" s="9">
        <v>380.4</v>
      </c>
      <c r="E724" s="9">
        <v>170.8</v>
      </c>
      <c r="F724" s="9">
        <v>170.8</v>
      </c>
      <c r="G724" s="26">
        <v>18</v>
      </c>
      <c r="H724" s="9">
        <f t="shared" si="143"/>
        <v>82039.103999999992</v>
      </c>
      <c r="I724" s="9"/>
      <c r="J724" s="9"/>
      <c r="K724" s="9"/>
      <c r="L724" s="9">
        <f t="shared" si="144"/>
        <v>82039.103999999992</v>
      </c>
      <c r="M724" s="9"/>
      <c r="N724" s="26"/>
      <c r="O724" s="9"/>
      <c r="P724" s="9"/>
      <c r="Q724" s="9"/>
      <c r="R724" s="9"/>
      <c r="S724" s="9"/>
      <c r="T724" s="9"/>
      <c r="U724" s="9"/>
      <c r="V724" s="9">
        <v>67.2</v>
      </c>
      <c r="W724" s="9">
        <f>V724*1220.82</f>
        <v>82039.103999999992</v>
      </c>
      <c r="X724" s="9"/>
      <c r="Y724" s="9"/>
      <c r="Z724" s="9"/>
      <c r="AA724" s="66"/>
      <c r="AB724" s="20" t="s">
        <v>211</v>
      </c>
      <c r="AC724" s="189"/>
      <c r="AD724" s="189"/>
      <c r="AE724" s="189"/>
      <c r="AF724" s="62">
        <f>MAX(AF$24:AF723)+1</f>
        <v>655</v>
      </c>
      <c r="AG724" s="62" t="s">
        <v>151</v>
      </c>
      <c r="AH724" s="62" t="str">
        <f t="shared" si="128"/>
        <v>655.</v>
      </c>
      <c r="AJ724" s="78"/>
      <c r="AM724" s="103"/>
    </row>
    <row r="725" spans="1:39" ht="22.5" customHeight="1" x14ac:dyDescent="0.25">
      <c r="A725" s="84" t="str">
        <f t="shared" si="133"/>
        <v>656.</v>
      </c>
      <c r="B725" s="84">
        <v>2417</v>
      </c>
      <c r="C725" s="155" t="s">
        <v>655</v>
      </c>
      <c r="D725" s="9">
        <v>168</v>
      </c>
      <c r="E725" s="9">
        <v>121.8</v>
      </c>
      <c r="F725" s="9">
        <v>121.8</v>
      </c>
      <c r="G725" s="26">
        <v>10</v>
      </c>
      <c r="H725" s="9">
        <f t="shared" si="143"/>
        <v>82039.103999999992</v>
      </c>
      <c r="I725" s="9"/>
      <c r="J725" s="9"/>
      <c r="K725" s="9"/>
      <c r="L725" s="9">
        <f t="shared" si="144"/>
        <v>82039.103999999992</v>
      </c>
      <c r="M725" s="9"/>
      <c r="N725" s="26"/>
      <c r="O725" s="9"/>
      <c r="P725" s="9"/>
      <c r="Q725" s="9"/>
      <c r="R725" s="9"/>
      <c r="S725" s="9"/>
      <c r="T725" s="9"/>
      <c r="U725" s="9"/>
      <c r="V725" s="9">
        <v>67.2</v>
      </c>
      <c r="W725" s="9">
        <f>V725*1220.82</f>
        <v>82039.103999999992</v>
      </c>
      <c r="X725" s="9"/>
      <c r="Y725" s="9"/>
      <c r="Z725" s="9"/>
      <c r="AA725" s="66"/>
      <c r="AB725" s="20" t="s">
        <v>211</v>
      </c>
      <c r="AC725" s="189"/>
      <c r="AD725" s="189"/>
      <c r="AE725" s="189"/>
      <c r="AF725" s="62">
        <f>MAX(AF$24:AF724)+1</f>
        <v>656</v>
      </c>
      <c r="AG725" s="62" t="s">
        <v>151</v>
      </c>
      <c r="AH725" s="62" t="str">
        <f t="shared" si="128"/>
        <v>656.</v>
      </c>
      <c r="AJ725" s="78"/>
      <c r="AM725" s="103"/>
    </row>
    <row r="726" spans="1:39" ht="22.5" customHeight="1" x14ac:dyDescent="0.25">
      <c r="A726" s="84" t="str">
        <f t="shared" si="133"/>
        <v>657.</v>
      </c>
      <c r="B726" s="84">
        <v>2432</v>
      </c>
      <c r="C726" s="168" t="s">
        <v>92</v>
      </c>
      <c r="D726" s="9">
        <v>253.7</v>
      </c>
      <c r="E726" s="9">
        <v>173.3</v>
      </c>
      <c r="F726" s="9">
        <v>173.3</v>
      </c>
      <c r="G726" s="26">
        <v>13</v>
      </c>
      <c r="H726" s="9">
        <f t="shared" si="143"/>
        <v>1078980</v>
      </c>
      <c r="I726" s="9"/>
      <c r="J726" s="9"/>
      <c r="K726" s="9"/>
      <c r="L726" s="9">
        <f t="shared" si="144"/>
        <v>1078980</v>
      </c>
      <c r="M726" s="9"/>
      <c r="N726" s="26"/>
      <c r="O726" s="9"/>
      <c r="P726" s="9">
        <v>294</v>
      </c>
      <c r="Q726" s="9">
        <f>P726*3670</f>
        <v>1078980</v>
      </c>
      <c r="R726" s="9"/>
      <c r="S726" s="9"/>
      <c r="T726" s="9"/>
      <c r="U726" s="9"/>
      <c r="V726" s="9"/>
      <c r="W726" s="9"/>
      <c r="X726" s="9"/>
      <c r="Y726" s="9"/>
      <c r="Z726" s="9"/>
      <c r="AA726" s="66"/>
      <c r="AB726" s="20" t="s">
        <v>211</v>
      </c>
      <c r="AC726" s="189"/>
      <c r="AD726" s="189"/>
      <c r="AE726" s="189"/>
      <c r="AF726" s="62">
        <f>MAX(AF$24:AF725)+1</f>
        <v>657</v>
      </c>
      <c r="AG726" s="62" t="s">
        <v>151</v>
      </c>
      <c r="AH726" s="62" t="str">
        <f t="shared" si="128"/>
        <v>657.</v>
      </c>
      <c r="AJ726" s="78"/>
      <c r="AM726" s="103"/>
    </row>
    <row r="727" spans="1:39" ht="22.5" customHeight="1" x14ac:dyDescent="0.25">
      <c r="A727" s="84" t="str">
        <f t="shared" si="133"/>
        <v>658.</v>
      </c>
      <c r="B727" s="84">
        <v>2435</v>
      </c>
      <c r="C727" s="155" t="s">
        <v>656</v>
      </c>
      <c r="D727" s="9">
        <v>2664</v>
      </c>
      <c r="E727" s="9">
        <v>1506.9</v>
      </c>
      <c r="F727" s="9">
        <v>1506.9</v>
      </c>
      <c r="G727" s="26">
        <v>100</v>
      </c>
      <c r="H727" s="9">
        <f t="shared" si="143"/>
        <v>2145920</v>
      </c>
      <c r="I727" s="9"/>
      <c r="J727" s="9"/>
      <c r="K727" s="9"/>
      <c r="L727" s="9">
        <f t="shared" si="144"/>
        <v>2145920</v>
      </c>
      <c r="M727" s="9">
        <v>2145920</v>
      </c>
      <c r="N727" s="26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66"/>
      <c r="AB727" s="20" t="s">
        <v>211</v>
      </c>
      <c r="AC727" s="189"/>
      <c r="AD727" s="189"/>
      <c r="AE727" s="189"/>
      <c r="AF727" s="62">
        <f>MAX(AF$24:AF726)+1</f>
        <v>658</v>
      </c>
      <c r="AG727" s="62" t="s">
        <v>151</v>
      </c>
      <c r="AH727" s="62" t="str">
        <f t="shared" si="128"/>
        <v>658.</v>
      </c>
      <c r="AJ727" s="78"/>
      <c r="AM727" s="103"/>
    </row>
    <row r="728" spans="1:39" ht="22.5" customHeight="1" x14ac:dyDescent="0.25">
      <c r="A728" s="84" t="str">
        <f t="shared" si="133"/>
        <v>659.</v>
      </c>
      <c r="B728" s="84">
        <v>2438</v>
      </c>
      <c r="C728" s="168" t="s">
        <v>673</v>
      </c>
      <c r="D728" s="9">
        <v>3320.2</v>
      </c>
      <c r="E728" s="9">
        <v>2258</v>
      </c>
      <c r="F728" s="9">
        <v>2258</v>
      </c>
      <c r="G728" s="26">
        <v>146</v>
      </c>
      <c r="H728" s="9">
        <f t="shared" si="143"/>
        <v>164078.20799999998</v>
      </c>
      <c r="I728" s="9"/>
      <c r="J728" s="9"/>
      <c r="K728" s="9"/>
      <c r="L728" s="9">
        <f t="shared" si="144"/>
        <v>164078.20799999998</v>
      </c>
      <c r="M728" s="9"/>
      <c r="N728" s="26"/>
      <c r="O728" s="9"/>
      <c r="P728" s="9"/>
      <c r="Q728" s="9"/>
      <c r="R728" s="9"/>
      <c r="S728" s="9"/>
      <c r="T728" s="9"/>
      <c r="U728" s="9"/>
      <c r="V728" s="9">
        <v>134.4</v>
      </c>
      <c r="W728" s="9">
        <f>V728*1220.82</f>
        <v>164078.20799999998</v>
      </c>
      <c r="X728" s="9"/>
      <c r="Y728" s="9"/>
      <c r="Z728" s="9"/>
      <c r="AA728" s="66"/>
      <c r="AB728" s="20" t="s">
        <v>211</v>
      </c>
      <c r="AC728" s="189"/>
      <c r="AD728" s="189"/>
      <c r="AE728" s="189"/>
      <c r="AF728" s="62">
        <f>MAX(AF$24:AF727)+1</f>
        <v>659</v>
      </c>
      <c r="AG728" s="62" t="s">
        <v>151</v>
      </c>
      <c r="AH728" s="62" t="str">
        <f t="shared" si="128"/>
        <v>659.</v>
      </c>
      <c r="AJ728" s="78"/>
      <c r="AM728" s="103"/>
    </row>
    <row r="729" spans="1:39" ht="22.5" customHeight="1" x14ac:dyDescent="0.25">
      <c r="A729" s="84" t="str">
        <f t="shared" si="133"/>
        <v>660.</v>
      </c>
      <c r="B729" s="84">
        <v>2345</v>
      </c>
      <c r="C729" s="155" t="s">
        <v>665</v>
      </c>
      <c r="D729" s="9">
        <v>3374.8</v>
      </c>
      <c r="E729" s="9">
        <v>173</v>
      </c>
      <c r="F729" s="9">
        <v>1773</v>
      </c>
      <c r="G729" s="26">
        <v>106</v>
      </c>
      <c r="H729" s="9">
        <f>M729+O729+Q729+S729+U729+W729+Z729+AA729</f>
        <v>1067077.71</v>
      </c>
      <c r="I729" s="9"/>
      <c r="J729" s="9"/>
      <c r="K729" s="9"/>
      <c r="L729" s="9">
        <f>H729</f>
        <v>1067077.71</v>
      </c>
      <c r="M729" s="9">
        <v>915748</v>
      </c>
      <c r="N729" s="26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66">
        <v>151329.71</v>
      </c>
      <c r="AB729" s="20" t="s">
        <v>211</v>
      </c>
      <c r="AC729" s="189"/>
      <c r="AD729" s="189"/>
      <c r="AE729" s="189"/>
      <c r="AF729" s="62">
        <f>MAX(AF$24:AF728)+1</f>
        <v>660</v>
      </c>
      <c r="AG729" s="62" t="s">
        <v>151</v>
      </c>
      <c r="AH729" s="62" t="str">
        <f t="shared" ref="AH729:AH792" si="145">CONCATENATE(AF729,AG729)</f>
        <v>660.</v>
      </c>
      <c r="AJ729" s="78"/>
      <c r="AM729" s="103"/>
    </row>
    <row r="730" spans="1:39" ht="22.5" customHeight="1" x14ac:dyDescent="0.25">
      <c r="A730" s="84" t="str">
        <f t="shared" si="133"/>
        <v>661.</v>
      </c>
      <c r="B730" s="84">
        <v>2455</v>
      </c>
      <c r="C730" s="167" t="s">
        <v>95</v>
      </c>
      <c r="D730" s="9">
        <v>497.4</v>
      </c>
      <c r="E730" s="9">
        <v>497.4</v>
      </c>
      <c r="F730" s="9">
        <v>363.5</v>
      </c>
      <c r="G730" s="26">
        <v>32</v>
      </c>
      <c r="H730" s="9">
        <f>M730+O730+Q730+S730+U730+W730+Z730+AA730</f>
        <v>360983.7</v>
      </c>
      <c r="I730" s="9"/>
      <c r="J730" s="9"/>
      <c r="K730" s="9"/>
      <c r="L730" s="9">
        <f>H730</f>
        <v>360983.7</v>
      </c>
      <c r="M730" s="135">
        <v>360983.7</v>
      </c>
      <c r="N730" s="26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218"/>
      <c r="AB730" s="20" t="s">
        <v>211</v>
      </c>
      <c r="AC730" s="189"/>
      <c r="AD730" s="189"/>
      <c r="AE730" s="189"/>
      <c r="AF730" s="62">
        <f>MAX(AF$24:AF729)+1</f>
        <v>661</v>
      </c>
      <c r="AG730" s="62" t="s">
        <v>151</v>
      </c>
      <c r="AH730" s="62" t="str">
        <f t="shared" si="145"/>
        <v>661.</v>
      </c>
      <c r="AJ730" s="62"/>
      <c r="AM730" s="103"/>
    </row>
    <row r="731" spans="1:39" ht="22.5" customHeight="1" x14ac:dyDescent="0.25">
      <c r="A731" s="84" t="str">
        <f t="shared" si="133"/>
        <v>662.</v>
      </c>
      <c r="B731" s="84">
        <v>2458</v>
      </c>
      <c r="C731" s="167" t="s">
        <v>96</v>
      </c>
      <c r="D731" s="9">
        <v>3304.7</v>
      </c>
      <c r="E731" s="9">
        <v>2091.8000000000002</v>
      </c>
      <c r="F731" s="9">
        <v>2091.8000000000002</v>
      </c>
      <c r="G731" s="26">
        <v>140</v>
      </c>
      <c r="H731" s="9">
        <f>M731+O731+Q731+S731+U731+W731+Z731+AA731</f>
        <v>1863699.8499999999</v>
      </c>
      <c r="I731" s="9"/>
      <c r="J731" s="9"/>
      <c r="K731" s="9"/>
      <c r="L731" s="9">
        <f>H731</f>
        <v>1863699.8499999999</v>
      </c>
      <c r="M731" s="135">
        <v>1754624.94</v>
      </c>
      <c r="N731" s="26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218">
        <v>109074.91</v>
      </c>
      <c r="AB731" s="20" t="s">
        <v>211</v>
      </c>
      <c r="AC731" s="189"/>
      <c r="AD731" s="189"/>
      <c r="AE731" s="189"/>
      <c r="AF731" s="62">
        <f>MAX(AF$24:AF730)+1</f>
        <v>662</v>
      </c>
      <c r="AG731" s="62" t="s">
        <v>151</v>
      </c>
      <c r="AH731" s="62" t="str">
        <f t="shared" si="145"/>
        <v>662.</v>
      </c>
      <c r="AJ731" s="62"/>
      <c r="AM731" s="103"/>
    </row>
    <row r="732" spans="1:39" ht="22.5" customHeight="1" x14ac:dyDescent="0.25">
      <c r="A732" s="84" t="str">
        <f t="shared" si="133"/>
        <v/>
      </c>
      <c r="B732" s="84"/>
      <c r="C732" s="154" t="s">
        <v>204</v>
      </c>
      <c r="D732" s="6">
        <f>SUM(D733:D763)</f>
        <v>48697.969999999994</v>
      </c>
      <c r="E732" s="6">
        <f>SUM(E733:E763)</f>
        <v>32648.799999999999</v>
      </c>
      <c r="F732" s="6">
        <f>SUM(F733:F763)</f>
        <v>28828.600000000002</v>
      </c>
      <c r="G732" s="25">
        <f>SUM(G733:G763)</f>
        <v>1977</v>
      </c>
      <c r="H732" s="6">
        <f>SUM(H733:H763)</f>
        <v>27489686.959999997</v>
      </c>
      <c r="I732" s="6"/>
      <c r="J732" s="6"/>
      <c r="K732" s="6"/>
      <c r="L732" s="6">
        <f>SUM(L733:L763)</f>
        <v>27489686.959999997</v>
      </c>
      <c r="M732" s="6">
        <f>SUM(M733:M763)</f>
        <v>4263462.8</v>
      </c>
      <c r="N732" s="6"/>
      <c r="O732" s="6"/>
      <c r="P732" s="6">
        <f>SUM(P733:P763)</f>
        <v>8240.6</v>
      </c>
      <c r="Q732" s="6">
        <f>SUM(Q733:Q763)</f>
        <v>21973418.675999999</v>
      </c>
      <c r="R732" s="6"/>
      <c r="S732" s="6"/>
      <c r="T732" s="6"/>
      <c r="U732" s="6"/>
      <c r="V732" s="6">
        <f>SUM(V733:V763)</f>
        <v>1026.2</v>
      </c>
      <c r="W732" s="6">
        <f>SUM(W733:W763)</f>
        <v>1252805.4839999999</v>
      </c>
      <c r="X732" s="6"/>
      <c r="Y732" s="6"/>
      <c r="Z732" s="6"/>
      <c r="AA732" s="208"/>
      <c r="AB732" s="20"/>
      <c r="AC732" s="189"/>
      <c r="AD732" s="189"/>
      <c r="AE732" s="189"/>
      <c r="AH732" s="62" t="str">
        <f t="shared" si="145"/>
        <v/>
      </c>
      <c r="AI732" s="62"/>
      <c r="AJ732" s="62"/>
      <c r="AM732" s="103"/>
    </row>
    <row r="733" spans="1:39" ht="22.5" customHeight="1" x14ac:dyDescent="0.25">
      <c r="A733" s="84" t="str">
        <f t="shared" si="133"/>
        <v>663.</v>
      </c>
      <c r="B733" s="84">
        <v>2451</v>
      </c>
      <c r="C733" s="155" t="s">
        <v>657</v>
      </c>
      <c r="D733" s="9">
        <v>772.96</v>
      </c>
      <c r="E733" s="9">
        <v>443.2</v>
      </c>
      <c r="F733" s="9">
        <v>443.2</v>
      </c>
      <c r="G733" s="26">
        <v>33</v>
      </c>
      <c r="H733" s="9">
        <f t="shared" ref="H733:H760" si="146">M733+O733+Q733+S733+U733+W733+Z733+AA733</f>
        <v>1277371.368</v>
      </c>
      <c r="I733" s="9"/>
      <c r="J733" s="9"/>
      <c r="K733" s="9"/>
      <c r="L733" s="9">
        <f t="shared" ref="L733:L760" si="147">H733</f>
        <v>1277371.368</v>
      </c>
      <c r="M733" s="9"/>
      <c r="N733" s="26"/>
      <c r="O733" s="9"/>
      <c r="P733" s="9">
        <v>691.6</v>
      </c>
      <c r="Q733" s="9">
        <f>P733*1846.98</f>
        <v>1277371.368</v>
      </c>
      <c r="R733" s="9"/>
      <c r="S733" s="9"/>
      <c r="T733" s="9"/>
      <c r="U733" s="9"/>
      <c r="V733" s="9"/>
      <c r="W733" s="9"/>
      <c r="X733" s="9"/>
      <c r="Y733" s="9"/>
      <c r="Z733" s="9"/>
      <c r="AA733" s="66"/>
      <c r="AB733" s="20" t="s">
        <v>211</v>
      </c>
      <c r="AC733" s="189"/>
      <c r="AD733" s="189"/>
      <c r="AE733" s="189"/>
      <c r="AF733" s="62">
        <f>MAX(AF$24:AF732)+1</f>
        <v>663</v>
      </c>
      <c r="AG733" s="62" t="s">
        <v>151</v>
      </c>
      <c r="AH733" s="62" t="str">
        <f t="shared" si="145"/>
        <v>663.</v>
      </c>
      <c r="AJ733" s="78"/>
      <c r="AM733" s="103"/>
    </row>
    <row r="734" spans="1:39" ht="22.5" customHeight="1" x14ac:dyDescent="0.25">
      <c r="A734" s="84" t="str">
        <f t="shared" si="133"/>
        <v>664.</v>
      </c>
      <c r="B734" s="84">
        <v>2453</v>
      </c>
      <c r="C734" s="168" t="s">
        <v>674</v>
      </c>
      <c r="D734" s="9">
        <v>438.6</v>
      </c>
      <c r="E734" s="9">
        <v>298.2</v>
      </c>
      <c r="F734" s="9">
        <v>298.2</v>
      </c>
      <c r="G734" s="26">
        <v>30</v>
      </c>
      <c r="H734" s="9">
        <f t="shared" si="146"/>
        <v>650136.96</v>
      </c>
      <c r="I734" s="9"/>
      <c r="J734" s="9"/>
      <c r="K734" s="9"/>
      <c r="L734" s="9">
        <f t="shared" si="147"/>
        <v>650136.96</v>
      </c>
      <c r="M734" s="9"/>
      <c r="N734" s="26"/>
      <c r="O734" s="9"/>
      <c r="P734" s="9">
        <v>352</v>
      </c>
      <c r="Q734" s="9">
        <f>P734*1846.98</f>
        <v>650136.96</v>
      </c>
      <c r="R734" s="9"/>
      <c r="S734" s="9"/>
      <c r="T734" s="9"/>
      <c r="U734" s="9"/>
      <c r="V734" s="9"/>
      <c r="W734" s="9"/>
      <c r="X734" s="9"/>
      <c r="Y734" s="9"/>
      <c r="Z734" s="9"/>
      <c r="AA734" s="66"/>
      <c r="AB734" s="20" t="s">
        <v>211</v>
      </c>
      <c r="AC734" s="189"/>
      <c r="AD734" s="189"/>
      <c r="AE734" s="189"/>
      <c r="AF734" s="62">
        <f>MAX(AF$24:AF733)+1</f>
        <v>664</v>
      </c>
      <c r="AG734" s="62" t="s">
        <v>151</v>
      </c>
      <c r="AH734" s="62" t="str">
        <f t="shared" si="145"/>
        <v>664.</v>
      </c>
      <c r="AJ734" s="78"/>
      <c r="AM734" s="103"/>
    </row>
    <row r="735" spans="1:39" ht="22.5" customHeight="1" x14ac:dyDescent="0.25">
      <c r="A735" s="84" t="str">
        <f t="shared" si="133"/>
        <v>665.</v>
      </c>
      <c r="B735" s="84">
        <v>2459</v>
      </c>
      <c r="C735" s="155" t="s">
        <v>658</v>
      </c>
      <c r="D735" s="9">
        <v>3146.4</v>
      </c>
      <c r="E735" s="9">
        <v>2139.1</v>
      </c>
      <c r="F735" s="9">
        <v>2139.1</v>
      </c>
      <c r="G735" s="26">
        <v>133</v>
      </c>
      <c r="H735" s="9">
        <f t="shared" si="146"/>
        <v>531300</v>
      </c>
      <c r="I735" s="9"/>
      <c r="J735" s="9"/>
      <c r="K735" s="9"/>
      <c r="L735" s="9">
        <f t="shared" si="147"/>
        <v>531300</v>
      </c>
      <c r="M735" s="9">
        <v>531300</v>
      </c>
      <c r="N735" s="26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66"/>
      <c r="AB735" s="20" t="s">
        <v>211</v>
      </c>
      <c r="AC735" s="189"/>
      <c r="AD735" s="189"/>
      <c r="AE735" s="189"/>
      <c r="AF735" s="62">
        <f>MAX(AF$24:AF734)+1</f>
        <v>665</v>
      </c>
      <c r="AG735" s="62" t="s">
        <v>151</v>
      </c>
      <c r="AH735" s="62" t="str">
        <f t="shared" si="145"/>
        <v>665.</v>
      </c>
      <c r="AJ735" s="78"/>
      <c r="AM735" s="103"/>
    </row>
    <row r="736" spans="1:39" ht="22.5" customHeight="1" x14ac:dyDescent="0.25">
      <c r="A736" s="84" t="str">
        <f t="shared" si="133"/>
        <v>666.</v>
      </c>
      <c r="B736" s="84">
        <v>2460</v>
      </c>
      <c r="C736" s="155" t="s">
        <v>659</v>
      </c>
      <c r="D736" s="9">
        <v>3347.5</v>
      </c>
      <c r="E736" s="9">
        <v>2286</v>
      </c>
      <c r="F736" s="9">
        <v>2286</v>
      </c>
      <c r="G736" s="26">
        <v>131</v>
      </c>
      <c r="H736" s="9">
        <f t="shared" si="146"/>
        <v>160171.58399999997</v>
      </c>
      <c r="I736" s="9"/>
      <c r="J736" s="9"/>
      <c r="K736" s="9"/>
      <c r="L736" s="9">
        <f t="shared" si="147"/>
        <v>160171.58399999997</v>
      </c>
      <c r="M736" s="9"/>
      <c r="N736" s="26"/>
      <c r="O736" s="9"/>
      <c r="P736" s="9"/>
      <c r="Q736" s="9"/>
      <c r="R736" s="9"/>
      <c r="S736" s="9"/>
      <c r="T736" s="9"/>
      <c r="U736" s="9"/>
      <c r="V736" s="9">
        <v>131.19999999999999</v>
      </c>
      <c r="W736" s="9">
        <f>V736*1220.82</f>
        <v>160171.58399999997</v>
      </c>
      <c r="X736" s="9"/>
      <c r="Y736" s="9"/>
      <c r="Z736" s="9"/>
      <c r="AA736" s="66"/>
      <c r="AB736" s="20" t="s">
        <v>211</v>
      </c>
      <c r="AC736" s="189"/>
      <c r="AD736" s="189"/>
      <c r="AE736" s="189"/>
      <c r="AF736" s="62">
        <f>MAX(AF$24:AF735)+1</f>
        <v>666</v>
      </c>
      <c r="AG736" s="62" t="s">
        <v>151</v>
      </c>
      <c r="AH736" s="62" t="str">
        <f t="shared" si="145"/>
        <v>666.</v>
      </c>
      <c r="AJ736" s="78"/>
      <c r="AM736" s="103"/>
    </row>
    <row r="737" spans="1:39" ht="22.5" customHeight="1" x14ac:dyDescent="0.25">
      <c r="A737" s="84" t="str">
        <f t="shared" si="133"/>
        <v>667.</v>
      </c>
      <c r="B737" s="84">
        <v>2463</v>
      </c>
      <c r="C737" s="168" t="s">
        <v>675</v>
      </c>
      <c r="D737" s="9">
        <v>2818.5</v>
      </c>
      <c r="E737" s="9">
        <v>1718.1</v>
      </c>
      <c r="F737" s="9">
        <v>1718.1</v>
      </c>
      <c r="G737" s="26">
        <v>108</v>
      </c>
      <c r="H737" s="9">
        <f>M737+O737+Q737+S737+U737+W737+Z737+AA737</f>
        <v>2921008</v>
      </c>
      <c r="I737" s="9"/>
      <c r="J737" s="9"/>
      <c r="K737" s="9"/>
      <c r="L737" s="9">
        <f>H737</f>
        <v>2921008</v>
      </c>
      <c r="M737" s="9">
        <f>2145920+775088</f>
        <v>2921008</v>
      </c>
      <c r="N737" s="26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66"/>
      <c r="AB737" s="20" t="s">
        <v>211</v>
      </c>
      <c r="AC737" s="189"/>
      <c r="AD737" s="189"/>
      <c r="AE737" s="189"/>
      <c r="AF737" s="62">
        <f>MAX(AF$24:AF736)+1</f>
        <v>667</v>
      </c>
      <c r="AG737" s="62" t="s">
        <v>151</v>
      </c>
      <c r="AH737" s="62" t="str">
        <f t="shared" si="145"/>
        <v>667.</v>
      </c>
      <c r="AJ737" s="78"/>
      <c r="AM737" s="103"/>
    </row>
    <row r="738" spans="1:39" ht="22.5" customHeight="1" x14ac:dyDescent="0.25">
      <c r="A738" s="84" t="str">
        <f t="shared" si="133"/>
        <v>668.</v>
      </c>
      <c r="B738" s="84">
        <v>2465</v>
      </c>
      <c r="C738" s="155" t="s">
        <v>660</v>
      </c>
      <c r="D738" s="9">
        <v>5503.8</v>
      </c>
      <c r="E738" s="9">
        <v>3163.5</v>
      </c>
      <c r="F738" s="9">
        <v>3163.5</v>
      </c>
      <c r="G738" s="26">
        <v>248</v>
      </c>
      <c r="H738" s="9">
        <f t="shared" si="146"/>
        <v>3121396.2</v>
      </c>
      <c r="I738" s="9"/>
      <c r="J738" s="9"/>
      <c r="K738" s="9"/>
      <c r="L738" s="9">
        <f t="shared" si="147"/>
        <v>3121396.2</v>
      </c>
      <c r="M738" s="9"/>
      <c r="N738" s="26"/>
      <c r="O738" s="9"/>
      <c r="P738" s="9">
        <v>1690</v>
      </c>
      <c r="Q738" s="9">
        <f>P738*1846.98</f>
        <v>3121396.2</v>
      </c>
      <c r="R738" s="9"/>
      <c r="S738" s="9"/>
      <c r="T738" s="9"/>
      <c r="U738" s="9"/>
      <c r="V738" s="9"/>
      <c r="W738" s="9"/>
      <c r="X738" s="9"/>
      <c r="Y738" s="9"/>
      <c r="Z738" s="9"/>
      <c r="AA738" s="66"/>
      <c r="AB738" s="20" t="s">
        <v>211</v>
      </c>
      <c r="AC738" s="189"/>
      <c r="AD738" s="189"/>
      <c r="AE738" s="189"/>
      <c r="AF738" s="62">
        <f>MAX(AF$24:AF737)+1</f>
        <v>668</v>
      </c>
      <c r="AG738" s="62" t="s">
        <v>151</v>
      </c>
      <c r="AH738" s="62" t="str">
        <f t="shared" si="145"/>
        <v>668.</v>
      </c>
      <c r="AJ738" s="78"/>
      <c r="AM738" s="103"/>
    </row>
    <row r="739" spans="1:39" ht="22.5" customHeight="1" x14ac:dyDescent="0.25">
      <c r="A739" s="84" t="str">
        <f t="shared" si="133"/>
        <v>669.</v>
      </c>
      <c r="B739" s="84">
        <v>2474</v>
      </c>
      <c r="C739" s="155" t="s">
        <v>662</v>
      </c>
      <c r="D739" s="9">
        <v>602.9</v>
      </c>
      <c r="E739" s="9">
        <v>387.1</v>
      </c>
      <c r="F739" s="9">
        <v>387.1</v>
      </c>
      <c r="G739" s="26">
        <v>28</v>
      </c>
      <c r="H739" s="9">
        <f t="shared" si="146"/>
        <v>737670</v>
      </c>
      <c r="I739" s="9"/>
      <c r="J739" s="9"/>
      <c r="K739" s="9"/>
      <c r="L739" s="9">
        <f t="shared" si="147"/>
        <v>737670</v>
      </c>
      <c r="M739" s="9"/>
      <c r="N739" s="26"/>
      <c r="O739" s="9"/>
      <c r="P739" s="9">
        <v>201</v>
      </c>
      <c r="Q739" s="9">
        <f>P739*3670</f>
        <v>737670</v>
      </c>
      <c r="R739" s="9"/>
      <c r="S739" s="9"/>
      <c r="T739" s="9"/>
      <c r="U739" s="9"/>
      <c r="V739" s="9"/>
      <c r="W739" s="9"/>
      <c r="X739" s="9"/>
      <c r="Y739" s="9"/>
      <c r="Z739" s="9"/>
      <c r="AA739" s="66"/>
      <c r="AB739" s="20" t="s">
        <v>211</v>
      </c>
      <c r="AC739" s="189"/>
      <c r="AD739" s="189"/>
      <c r="AE739" s="189"/>
      <c r="AF739" s="62">
        <f>MAX(AF$24:AF738)+1</f>
        <v>669</v>
      </c>
      <c r="AG739" s="62" t="s">
        <v>151</v>
      </c>
      <c r="AH739" s="62" t="str">
        <f t="shared" si="145"/>
        <v>669.</v>
      </c>
      <c r="AJ739" s="78"/>
      <c r="AM739" s="103"/>
    </row>
    <row r="740" spans="1:39" ht="22.5" customHeight="1" x14ac:dyDescent="0.25">
      <c r="A740" s="84" t="str">
        <f t="shared" si="133"/>
        <v>670.</v>
      </c>
      <c r="B740" s="84">
        <v>2478</v>
      </c>
      <c r="C740" s="168" t="s">
        <v>676</v>
      </c>
      <c r="D740" s="9">
        <v>475.1</v>
      </c>
      <c r="E740" s="9">
        <v>293.8</v>
      </c>
      <c r="F740" s="9">
        <v>293.8</v>
      </c>
      <c r="G740" s="26">
        <v>20</v>
      </c>
      <c r="H740" s="9">
        <f t="shared" si="146"/>
        <v>1776280</v>
      </c>
      <c r="I740" s="9"/>
      <c r="J740" s="9"/>
      <c r="K740" s="9"/>
      <c r="L740" s="9">
        <f t="shared" si="147"/>
        <v>1776280</v>
      </c>
      <c r="M740" s="9"/>
      <c r="N740" s="26"/>
      <c r="O740" s="9"/>
      <c r="P740" s="9">
        <v>484</v>
      </c>
      <c r="Q740" s="9">
        <f>P740*3670</f>
        <v>1776280</v>
      </c>
      <c r="R740" s="9"/>
      <c r="S740" s="9"/>
      <c r="T740" s="9"/>
      <c r="U740" s="9"/>
      <c r="V740" s="9"/>
      <c r="W740" s="9"/>
      <c r="X740" s="9"/>
      <c r="Y740" s="9"/>
      <c r="Z740" s="9"/>
      <c r="AA740" s="66"/>
      <c r="AB740" s="20" t="s">
        <v>211</v>
      </c>
      <c r="AC740" s="189"/>
      <c r="AD740" s="189"/>
      <c r="AE740" s="189"/>
      <c r="AF740" s="62">
        <f>MAX(AF$24:AF739)+1</f>
        <v>670</v>
      </c>
      <c r="AG740" s="62" t="s">
        <v>151</v>
      </c>
      <c r="AH740" s="62" t="str">
        <f t="shared" si="145"/>
        <v>670.</v>
      </c>
      <c r="AJ740" s="78"/>
      <c r="AM740" s="103"/>
    </row>
    <row r="741" spans="1:39" ht="22.5" customHeight="1" x14ac:dyDescent="0.25">
      <c r="A741" s="84" t="str">
        <f t="shared" si="133"/>
        <v>671.</v>
      </c>
      <c r="B741" s="84">
        <v>2479</v>
      </c>
      <c r="C741" s="168" t="s">
        <v>677</v>
      </c>
      <c r="D741" s="9">
        <v>362.3</v>
      </c>
      <c r="E741" s="9">
        <v>250.3</v>
      </c>
      <c r="F741" s="9">
        <v>210.1</v>
      </c>
      <c r="G741" s="26">
        <v>19</v>
      </c>
      <c r="H741" s="9">
        <f t="shared" si="146"/>
        <v>954200</v>
      </c>
      <c r="I741" s="9"/>
      <c r="J741" s="9"/>
      <c r="K741" s="9"/>
      <c r="L741" s="9">
        <f t="shared" si="147"/>
        <v>954200</v>
      </c>
      <c r="M741" s="9"/>
      <c r="N741" s="26"/>
      <c r="O741" s="9"/>
      <c r="P741" s="9">
        <v>260</v>
      </c>
      <c r="Q741" s="9">
        <f>P741*3670</f>
        <v>954200</v>
      </c>
      <c r="R741" s="9"/>
      <c r="S741" s="9"/>
      <c r="T741" s="9"/>
      <c r="U741" s="9"/>
      <c r="V741" s="9"/>
      <c r="W741" s="9"/>
      <c r="X741" s="9"/>
      <c r="Y741" s="9"/>
      <c r="Z741" s="9"/>
      <c r="AA741" s="66"/>
      <c r="AB741" s="20" t="s">
        <v>211</v>
      </c>
      <c r="AC741" s="189"/>
      <c r="AD741" s="189"/>
      <c r="AE741" s="189"/>
      <c r="AF741" s="62">
        <f>MAX(AF$24:AF740)+1</f>
        <v>671</v>
      </c>
      <c r="AG741" s="62" t="s">
        <v>151</v>
      </c>
      <c r="AH741" s="62" t="str">
        <f t="shared" si="145"/>
        <v>671.</v>
      </c>
      <c r="AJ741" s="78"/>
      <c r="AM741" s="103"/>
    </row>
    <row r="742" spans="1:39" ht="22.5" customHeight="1" x14ac:dyDescent="0.25">
      <c r="A742" s="84" t="str">
        <f t="shared" ref="A742:A805" si="148">AH742</f>
        <v>672.</v>
      </c>
      <c r="B742" s="84">
        <v>2480</v>
      </c>
      <c r="C742" s="168" t="s">
        <v>678</v>
      </c>
      <c r="D742" s="9">
        <v>455.9</v>
      </c>
      <c r="E742" s="9">
        <v>289.8</v>
      </c>
      <c r="F742" s="9">
        <v>289.8</v>
      </c>
      <c r="G742" s="26">
        <v>18</v>
      </c>
      <c r="H742" s="9">
        <f t="shared" si="146"/>
        <v>1776280</v>
      </c>
      <c r="I742" s="9"/>
      <c r="J742" s="9"/>
      <c r="K742" s="9"/>
      <c r="L742" s="9">
        <f t="shared" si="147"/>
        <v>1776280</v>
      </c>
      <c r="M742" s="9"/>
      <c r="N742" s="26"/>
      <c r="O742" s="9"/>
      <c r="P742" s="9">
        <v>484</v>
      </c>
      <c r="Q742" s="9">
        <f>P742*3670</f>
        <v>1776280</v>
      </c>
      <c r="R742" s="9"/>
      <c r="S742" s="9"/>
      <c r="T742" s="9"/>
      <c r="U742" s="9"/>
      <c r="V742" s="9"/>
      <c r="W742" s="9"/>
      <c r="X742" s="9"/>
      <c r="Y742" s="9"/>
      <c r="Z742" s="9"/>
      <c r="AA742" s="66"/>
      <c r="AB742" s="20" t="s">
        <v>211</v>
      </c>
      <c r="AC742" s="189"/>
      <c r="AD742" s="189"/>
      <c r="AE742" s="189"/>
      <c r="AF742" s="62">
        <f>MAX(AF$24:AF741)+1</f>
        <v>672</v>
      </c>
      <c r="AG742" s="62" t="s">
        <v>151</v>
      </c>
      <c r="AH742" s="62" t="str">
        <f t="shared" si="145"/>
        <v>672.</v>
      </c>
      <c r="AJ742" s="78"/>
      <c r="AM742" s="103"/>
    </row>
    <row r="743" spans="1:39" ht="22.5" customHeight="1" x14ac:dyDescent="0.25">
      <c r="A743" s="84" t="str">
        <f t="shared" si="148"/>
        <v>673.</v>
      </c>
      <c r="B743" s="84">
        <v>2484</v>
      </c>
      <c r="C743" s="155" t="s">
        <v>663</v>
      </c>
      <c r="D743" s="9">
        <v>323.89999999999998</v>
      </c>
      <c r="E743" s="9">
        <v>209.8</v>
      </c>
      <c r="F743" s="9">
        <v>209.8</v>
      </c>
      <c r="G743" s="26">
        <v>15</v>
      </c>
      <c r="H743" s="9">
        <f t="shared" si="146"/>
        <v>2400180</v>
      </c>
      <c r="I743" s="9"/>
      <c r="J743" s="9"/>
      <c r="K743" s="9"/>
      <c r="L743" s="9">
        <f t="shared" si="147"/>
        <v>2400180</v>
      </c>
      <c r="M743" s="9"/>
      <c r="N743" s="26"/>
      <c r="O743" s="9"/>
      <c r="P743" s="9">
        <v>654</v>
      </c>
      <c r="Q743" s="9">
        <f>P743*3670</f>
        <v>2400180</v>
      </c>
      <c r="R743" s="9"/>
      <c r="S743" s="9"/>
      <c r="T743" s="9"/>
      <c r="U743" s="9"/>
      <c r="V743" s="9"/>
      <c r="W743" s="9"/>
      <c r="X743" s="9"/>
      <c r="Y743" s="9"/>
      <c r="Z743" s="9"/>
      <c r="AA743" s="66"/>
      <c r="AB743" s="20" t="s">
        <v>211</v>
      </c>
      <c r="AC743" s="189"/>
      <c r="AD743" s="189"/>
      <c r="AE743" s="189"/>
      <c r="AF743" s="62">
        <f>MAX(AF$24:AF742)+1</f>
        <v>673</v>
      </c>
      <c r="AG743" s="62" t="s">
        <v>151</v>
      </c>
      <c r="AH743" s="62" t="str">
        <f t="shared" si="145"/>
        <v>673.</v>
      </c>
      <c r="AJ743" s="78"/>
      <c r="AM743" s="103"/>
    </row>
    <row r="744" spans="1:39" ht="22.5" customHeight="1" x14ac:dyDescent="0.25">
      <c r="A744" s="84" t="str">
        <f t="shared" si="148"/>
        <v>674.</v>
      </c>
      <c r="B744" s="84">
        <v>2517</v>
      </c>
      <c r="C744" s="168" t="s">
        <v>680</v>
      </c>
      <c r="D744" s="9">
        <v>1305.7</v>
      </c>
      <c r="E744" s="9">
        <v>708.4</v>
      </c>
      <c r="F744" s="9">
        <v>708.4</v>
      </c>
      <c r="G744" s="26">
        <v>61</v>
      </c>
      <c r="H744" s="9">
        <f t="shared" si="146"/>
        <v>1152515.52</v>
      </c>
      <c r="I744" s="9"/>
      <c r="J744" s="9"/>
      <c r="K744" s="9"/>
      <c r="L744" s="9">
        <f t="shared" si="147"/>
        <v>1152515.52</v>
      </c>
      <c r="M744" s="9"/>
      <c r="N744" s="26"/>
      <c r="O744" s="9"/>
      <c r="P744" s="9">
        <v>624</v>
      </c>
      <c r="Q744" s="9">
        <f>P744*1846.98</f>
        <v>1152515.52</v>
      </c>
      <c r="R744" s="9"/>
      <c r="S744" s="9"/>
      <c r="T744" s="9"/>
      <c r="U744" s="9"/>
      <c r="V744" s="9"/>
      <c r="W744" s="9"/>
      <c r="X744" s="9"/>
      <c r="Y744" s="9"/>
      <c r="Z744" s="9"/>
      <c r="AA744" s="66"/>
      <c r="AB744" s="20" t="s">
        <v>211</v>
      </c>
      <c r="AC744" s="189"/>
      <c r="AD744" s="189"/>
      <c r="AE744" s="189"/>
      <c r="AF744" s="62">
        <f>MAX(AF$24:AF743)+1</f>
        <v>674</v>
      </c>
      <c r="AG744" s="62" t="s">
        <v>151</v>
      </c>
      <c r="AH744" s="62" t="str">
        <f t="shared" si="145"/>
        <v>674.</v>
      </c>
      <c r="AJ744" s="78"/>
      <c r="AM744" s="103"/>
    </row>
    <row r="745" spans="1:39" ht="22.5" customHeight="1" x14ac:dyDescent="0.25">
      <c r="A745" s="84" t="str">
        <f t="shared" si="148"/>
        <v>675.</v>
      </c>
      <c r="B745" s="84">
        <v>2520</v>
      </c>
      <c r="C745" s="168" t="s">
        <v>681</v>
      </c>
      <c r="D745" s="9">
        <v>5472.7</v>
      </c>
      <c r="E745" s="9">
        <v>5398.3</v>
      </c>
      <c r="F745" s="9">
        <v>3222.4</v>
      </c>
      <c r="G745" s="26">
        <v>212</v>
      </c>
      <c r="H745" s="9">
        <f t="shared" si="146"/>
        <v>284695.22399999999</v>
      </c>
      <c r="I745" s="9"/>
      <c r="J745" s="9"/>
      <c r="K745" s="9"/>
      <c r="L745" s="9">
        <f t="shared" si="147"/>
        <v>284695.22399999999</v>
      </c>
      <c r="M745" s="9"/>
      <c r="N745" s="26"/>
      <c r="O745" s="9"/>
      <c r="P745" s="9"/>
      <c r="Q745" s="9"/>
      <c r="R745" s="9"/>
      <c r="S745" s="9"/>
      <c r="T745" s="9"/>
      <c r="U745" s="9"/>
      <c r="V745" s="9">
        <v>233.2</v>
      </c>
      <c r="W745" s="9">
        <f>V745*1220.82</f>
        <v>284695.22399999999</v>
      </c>
      <c r="X745" s="9"/>
      <c r="Y745" s="9"/>
      <c r="Z745" s="9"/>
      <c r="AA745" s="66"/>
      <c r="AB745" s="20" t="s">
        <v>211</v>
      </c>
      <c r="AC745" s="189"/>
      <c r="AD745" s="189"/>
      <c r="AE745" s="189"/>
      <c r="AF745" s="62">
        <f>MAX(AF$24:AF744)+1</f>
        <v>675</v>
      </c>
      <c r="AG745" s="62" t="s">
        <v>151</v>
      </c>
      <c r="AH745" s="62" t="str">
        <f t="shared" si="145"/>
        <v>675.</v>
      </c>
      <c r="AJ745" s="78"/>
      <c r="AM745" s="103"/>
    </row>
    <row r="746" spans="1:39" ht="22.5" customHeight="1" x14ac:dyDescent="0.25">
      <c r="A746" s="84" t="str">
        <f t="shared" si="148"/>
        <v>676.</v>
      </c>
      <c r="B746" s="84">
        <v>2470</v>
      </c>
      <c r="C746" s="168" t="s">
        <v>682</v>
      </c>
      <c r="D746" s="9">
        <v>582.1</v>
      </c>
      <c r="E746" s="9">
        <v>331.2</v>
      </c>
      <c r="F746" s="9">
        <v>331.2</v>
      </c>
      <c r="G746" s="26">
        <v>24</v>
      </c>
      <c r="H746" s="9">
        <f t="shared" si="146"/>
        <v>112056</v>
      </c>
      <c r="I746" s="9"/>
      <c r="J746" s="9"/>
      <c r="K746" s="9"/>
      <c r="L746" s="9">
        <f t="shared" si="147"/>
        <v>112056</v>
      </c>
      <c r="M746" s="9">
        <v>112056</v>
      </c>
      <c r="N746" s="26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66"/>
      <c r="AB746" s="20" t="s">
        <v>211</v>
      </c>
      <c r="AC746" s="189"/>
      <c r="AD746" s="189"/>
      <c r="AE746" s="189"/>
      <c r="AF746" s="62">
        <f>MAX(AF$24:AF745)+1</f>
        <v>676</v>
      </c>
      <c r="AG746" s="62" t="s">
        <v>151</v>
      </c>
      <c r="AH746" s="62" t="str">
        <f t="shared" si="145"/>
        <v>676.</v>
      </c>
      <c r="AJ746" s="78"/>
      <c r="AM746" s="103"/>
    </row>
    <row r="747" spans="1:39" ht="22.5" customHeight="1" x14ac:dyDescent="0.25">
      <c r="A747" s="84" t="str">
        <f t="shared" si="148"/>
        <v>677.</v>
      </c>
      <c r="B747" s="84">
        <v>2525</v>
      </c>
      <c r="C747" s="168" t="s">
        <v>683</v>
      </c>
      <c r="D747" s="9">
        <v>1200.1099999999999</v>
      </c>
      <c r="E747" s="9">
        <v>720.8</v>
      </c>
      <c r="F747" s="9">
        <v>720.8</v>
      </c>
      <c r="G747" s="26">
        <v>50</v>
      </c>
      <c r="H747" s="9">
        <f t="shared" si="146"/>
        <v>103525.53599999999</v>
      </c>
      <c r="I747" s="9"/>
      <c r="J747" s="9"/>
      <c r="K747" s="9"/>
      <c r="L747" s="9">
        <f t="shared" si="147"/>
        <v>103525.53599999999</v>
      </c>
      <c r="M747" s="9"/>
      <c r="N747" s="26"/>
      <c r="O747" s="9"/>
      <c r="P747" s="9"/>
      <c r="Q747" s="9"/>
      <c r="R747" s="9"/>
      <c r="S747" s="9"/>
      <c r="T747" s="9"/>
      <c r="U747" s="9"/>
      <c r="V747" s="9">
        <v>84.8</v>
      </c>
      <c r="W747" s="9">
        <f>V747*1220.82</f>
        <v>103525.53599999999</v>
      </c>
      <c r="X747" s="9"/>
      <c r="Y747" s="9"/>
      <c r="Z747" s="9"/>
      <c r="AA747" s="66"/>
      <c r="AB747" s="20" t="s">
        <v>211</v>
      </c>
      <c r="AC747" s="189"/>
      <c r="AD747" s="189"/>
      <c r="AE747" s="189"/>
      <c r="AF747" s="62">
        <f>MAX(AF$24:AF746)+1</f>
        <v>677</v>
      </c>
      <c r="AG747" s="62" t="s">
        <v>151</v>
      </c>
      <c r="AH747" s="62" t="str">
        <f t="shared" si="145"/>
        <v>677.</v>
      </c>
      <c r="AJ747" s="78"/>
      <c r="AM747" s="103"/>
    </row>
    <row r="748" spans="1:39" ht="22.5" customHeight="1" x14ac:dyDescent="0.25">
      <c r="A748" s="84" t="str">
        <f t="shared" si="148"/>
        <v>678.</v>
      </c>
      <c r="B748" s="84">
        <v>2274</v>
      </c>
      <c r="C748" s="168" t="s">
        <v>684</v>
      </c>
      <c r="D748" s="9">
        <v>1213.9000000000001</v>
      </c>
      <c r="E748" s="9">
        <v>752.1</v>
      </c>
      <c r="F748" s="9">
        <v>752.1</v>
      </c>
      <c r="G748" s="26">
        <v>55</v>
      </c>
      <c r="H748" s="9">
        <f t="shared" si="146"/>
        <v>1088425.314</v>
      </c>
      <c r="I748" s="9"/>
      <c r="J748" s="9"/>
      <c r="K748" s="9"/>
      <c r="L748" s="9">
        <f t="shared" si="147"/>
        <v>1088425.314</v>
      </c>
      <c r="M748" s="9"/>
      <c r="N748" s="26"/>
      <c r="O748" s="9"/>
      <c r="P748" s="9">
        <v>589.29999999999995</v>
      </c>
      <c r="Q748" s="9">
        <f>P748*1846.98</f>
        <v>1088425.314</v>
      </c>
      <c r="R748" s="9"/>
      <c r="S748" s="9"/>
      <c r="T748" s="9"/>
      <c r="U748" s="9"/>
      <c r="V748" s="9"/>
      <c r="W748" s="9"/>
      <c r="X748" s="9"/>
      <c r="Y748" s="9"/>
      <c r="Z748" s="9"/>
      <c r="AA748" s="66"/>
      <c r="AB748" s="20" t="s">
        <v>211</v>
      </c>
      <c r="AC748" s="189"/>
      <c r="AD748" s="189"/>
      <c r="AE748" s="189"/>
      <c r="AF748" s="62">
        <f>MAX(AF$24:AF747)+1</f>
        <v>678</v>
      </c>
      <c r="AG748" s="62" t="s">
        <v>151</v>
      </c>
      <c r="AH748" s="62" t="str">
        <f t="shared" si="145"/>
        <v>678.</v>
      </c>
      <c r="AJ748" s="78"/>
      <c r="AM748" s="103"/>
    </row>
    <row r="749" spans="1:39" ht="22.5" customHeight="1" x14ac:dyDescent="0.25">
      <c r="A749" s="84" t="str">
        <f t="shared" si="148"/>
        <v>679.</v>
      </c>
      <c r="B749" s="84">
        <v>2276</v>
      </c>
      <c r="C749" s="157" t="s">
        <v>692</v>
      </c>
      <c r="D749" s="9">
        <v>1490.3</v>
      </c>
      <c r="E749" s="9">
        <v>633.5</v>
      </c>
      <c r="F749" s="9">
        <v>633.5</v>
      </c>
      <c r="G749" s="26">
        <v>46</v>
      </c>
      <c r="H749" s="9">
        <f t="shared" si="146"/>
        <v>1088425.314</v>
      </c>
      <c r="I749" s="9"/>
      <c r="J749" s="9"/>
      <c r="K749" s="9"/>
      <c r="L749" s="9">
        <f t="shared" si="147"/>
        <v>1088425.314</v>
      </c>
      <c r="M749" s="9"/>
      <c r="N749" s="26"/>
      <c r="O749" s="9"/>
      <c r="P749" s="9">
        <v>589.29999999999995</v>
      </c>
      <c r="Q749" s="9">
        <f>P749*1846.98</f>
        <v>1088425.314</v>
      </c>
      <c r="R749" s="9"/>
      <c r="S749" s="9"/>
      <c r="T749" s="9"/>
      <c r="U749" s="9"/>
      <c r="V749" s="9"/>
      <c r="W749" s="9"/>
      <c r="X749" s="9"/>
      <c r="Y749" s="9"/>
      <c r="Z749" s="9"/>
      <c r="AA749" s="66"/>
      <c r="AB749" s="20" t="s">
        <v>211</v>
      </c>
      <c r="AC749" s="189"/>
      <c r="AD749" s="189"/>
      <c r="AE749" s="189"/>
      <c r="AF749" s="62">
        <f>MAX(AF$24:AF748)+1</f>
        <v>679</v>
      </c>
      <c r="AG749" s="62" t="s">
        <v>151</v>
      </c>
      <c r="AH749" s="62" t="str">
        <f t="shared" si="145"/>
        <v>679.</v>
      </c>
      <c r="AJ749" s="62"/>
      <c r="AM749" s="103"/>
    </row>
    <row r="750" spans="1:39" ht="22.5" customHeight="1" x14ac:dyDescent="0.25">
      <c r="A750" s="84" t="str">
        <f t="shared" si="148"/>
        <v>680.</v>
      </c>
      <c r="B750" s="84">
        <v>2390</v>
      </c>
      <c r="C750" s="168" t="s">
        <v>685</v>
      </c>
      <c r="D750" s="9">
        <v>341.7</v>
      </c>
      <c r="E750" s="9">
        <v>312</v>
      </c>
      <c r="F750" s="9">
        <v>190</v>
      </c>
      <c r="G750" s="26">
        <v>17</v>
      </c>
      <c r="H750" s="9">
        <f t="shared" si="146"/>
        <v>1300648</v>
      </c>
      <c r="I750" s="9"/>
      <c r="J750" s="9"/>
      <c r="K750" s="9"/>
      <c r="L750" s="9">
        <f t="shared" si="147"/>
        <v>1300648</v>
      </c>
      <c r="M750" s="9"/>
      <c r="N750" s="26"/>
      <c r="O750" s="9"/>
      <c r="P750" s="9">
        <v>354.4</v>
      </c>
      <c r="Q750" s="9">
        <f>P750*3670</f>
        <v>1300648</v>
      </c>
      <c r="R750" s="9"/>
      <c r="S750" s="9"/>
      <c r="T750" s="9"/>
      <c r="U750" s="9"/>
      <c r="V750" s="9"/>
      <c r="W750" s="9"/>
      <c r="X750" s="9"/>
      <c r="Y750" s="9"/>
      <c r="Z750" s="9"/>
      <c r="AA750" s="66"/>
      <c r="AB750" s="20" t="s">
        <v>211</v>
      </c>
      <c r="AC750" s="189"/>
      <c r="AD750" s="189"/>
      <c r="AE750" s="189"/>
      <c r="AF750" s="62">
        <f>MAX(AF$24:AF749)+1</f>
        <v>680</v>
      </c>
      <c r="AG750" s="62" t="s">
        <v>151</v>
      </c>
      <c r="AH750" s="62" t="str">
        <f t="shared" si="145"/>
        <v>680.</v>
      </c>
      <c r="AJ750" s="78"/>
      <c r="AM750" s="103"/>
    </row>
    <row r="751" spans="1:39" ht="22.5" customHeight="1" x14ac:dyDescent="0.25">
      <c r="A751" s="84" t="str">
        <f t="shared" si="148"/>
        <v>681.</v>
      </c>
      <c r="B751" s="84">
        <v>2405</v>
      </c>
      <c r="C751" s="168" t="s">
        <v>686</v>
      </c>
      <c r="D751" s="9">
        <v>462.7</v>
      </c>
      <c r="E751" s="9">
        <v>257.7</v>
      </c>
      <c r="F751" s="9">
        <v>257.7</v>
      </c>
      <c r="G751" s="26">
        <v>26</v>
      </c>
      <c r="H751" s="9">
        <f t="shared" si="146"/>
        <v>803730</v>
      </c>
      <c r="I751" s="9"/>
      <c r="J751" s="9"/>
      <c r="K751" s="9"/>
      <c r="L751" s="9">
        <f t="shared" si="147"/>
        <v>803730</v>
      </c>
      <c r="M751" s="9"/>
      <c r="N751" s="26"/>
      <c r="O751" s="9"/>
      <c r="P751" s="9">
        <v>219</v>
      </c>
      <c r="Q751" s="9">
        <f>P751*3670</f>
        <v>803730</v>
      </c>
      <c r="R751" s="9"/>
      <c r="S751" s="9"/>
      <c r="T751" s="9"/>
      <c r="U751" s="9"/>
      <c r="V751" s="9"/>
      <c r="W751" s="9"/>
      <c r="X751" s="9"/>
      <c r="Y751" s="9"/>
      <c r="Z751" s="9"/>
      <c r="AA751" s="66"/>
      <c r="AB751" s="20" t="s">
        <v>211</v>
      </c>
      <c r="AC751" s="189"/>
      <c r="AD751" s="189"/>
      <c r="AE751" s="189"/>
      <c r="AF751" s="62">
        <f>MAX(AF$24:AF750)+1</f>
        <v>681</v>
      </c>
      <c r="AG751" s="62" t="s">
        <v>151</v>
      </c>
      <c r="AH751" s="62" t="str">
        <f t="shared" si="145"/>
        <v>681.</v>
      </c>
      <c r="AJ751" s="78"/>
      <c r="AM751" s="103"/>
    </row>
    <row r="752" spans="1:39" ht="22.5" customHeight="1" x14ac:dyDescent="0.25">
      <c r="A752" s="84" t="str">
        <f t="shared" si="148"/>
        <v>682.</v>
      </c>
      <c r="B752" s="84">
        <v>2380</v>
      </c>
      <c r="C752" s="168" t="s">
        <v>1564</v>
      </c>
      <c r="D752" s="9">
        <v>1489</v>
      </c>
      <c r="E752" s="9">
        <v>1299</v>
      </c>
      <c r="F752" s="9">
        <v>755.8</v>
      </c>
      <c r="G752" s="26">
        <v>48</v>
      </c>
      <c r="H752" s="9">
        <f t="shared" si="146"/>
        <v>497836.79999999999</v>
      </c>
      <c r="I752" s="9"/>
      <c r="J752" s="9"/>
      <c r="K752" s="9"/>
      <c r="L752" s="9">
        <f t="shared" si="147"/>
        <v>497836.79999999999</v>
      </c>
      <c r="M752" s="9">
        <v>497836.79999999999</v>
      </c>
      <c r="N752" s="26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66"/>
      <c r="AB752" s="20" t="s">
        <v>211</v>
      </c>
      <c r="AC752" s="189"/>
      <c r="AD752" s="189"/>
      <c r="AE752" s="189"/>
      <c r="AF752" s="62">
        <f>MAX(AF$24:AF751)+1</f>
        <v>682</v>
      </c>
      <c r="AG752" s="62" t="s">
        <v>151</v>
      </c>
      <c r="AH752" s="62" t="str">
        <f t="shared" si="145"/>
        <v>682.</v>
      </c>
      <c r="AJ752" s="78"/>
      <c r="AM752" s="103"/>
    </row>
    <row r="753" spans="1:39" ht="22.5" customHeight="1" x14ac:dyDescent="0.25">
      <c r="A753" s="84" t="str">
        <f t="shared" si="148"/>
        <v>683.</v>
      </c>
      <c r="B753" s="84">
        <v>2443</v>
      </c>
      <c r="C753" s="155" t="s">
        <v>688</v>
      </c>
      <c r="D753" s="9">
        <v>443.9</v>
      </c>
      <c r="E753" s="9">
        <v>263.60000000000002</v>
      </c>
      <c r="F753" s="9">
        <v>257.39999999999998</v>
      </c>
      <c r="G753" s="26">
        <v>15</v>
      </c>
      <c r="H753" s="9">
        <f>M753+O753+Q753+S753+U753+W753+Z753+AA753</f>
        <v>841520</v>
      </c>
      <c r="I753" s="9"/>
      <c r="J753" s="9"/>
      <c r="K753" s="9"/>
      <c r="L753" s="9">
        <f>H753</f>
        <v>841520</v>
      </c>
      <c r="M753" s="9">
        <v>78160</v>
      </c>
      <c r="N753" s="26"/>
      <c r="O753" s="9"/>
      <c r="P753" s="9">
        <v>208</v>
      </c>
      <c r="Q753" s="9">
        <f>P753*3670</f>
        <v>763360</v>
      </c>
      <c r="R753" s="9"/>
      <c r="S753" s="9"/>
      <c r="T753" s="9"/>
      <c r="U753" s="9"/>
      <c r="V753" s="9"/>
      <c r="W753" s="9"/>
      <c r="X753" s="9"/>
      <c r="Y753" s="9"/>
      <c r="Z753" s="9"/>
      <c r="AA753" s="66"/>
      <c r="AB753" s="20" t="s">
        <v>211</v>
      </c>
      <c r="AC753" s="189"/>
      <c r="AD753" s="189"/>
      <c r="AE753" s="189"/>
      <c r="AF753" s="62">
        <f>MAX(AF$24:AF752)+1</f>
        <v>683</v>
      </c>
      <c r="AG753" s="62" t="s">
        <v>151</v>
      </c>
      <c r="AH753" s="62" t="str">
        <f t="shared" si="145"/>
        <v>683.</v>
      </c>
      <c r="AJ753" s="78"/>
      <c r="AM753" s="103"/>
    </row>
    <row r="754" spans="1:39" ht="22.5" customHeight="1" x14ac:dyDescent="0.25">
      <c r="A754" s="84" t="str">
        <f t="shared" si="148"/>
        <v>684.</v>
      </c>
      <c r="B754" s="84">
        <v>2445</v>
      </c>
      <c r="C754" s="168" t="s">
        <v>146</v>
      </c>
      <c r="D754" s="9">
        <v>453.8</v>
      </c>
      <c r="E754" s="9">
        <v>284.39999999999998</v>
      </c>
      <c r="F754" s="9">
        <v>263.3</v>
      </c>
      <c r="G754" s="26">
        <v>22</v>
      </c>
      <c r="H754" s="9">
        <f t="shared" si="146"/>
        <v>107470</v>
      </c>
      <c r="I754" s="9"/>
      <c r="J754" s="9"/>
      <c r="K754" s="9"/>
      <c r="L754" s="9">
        <f t="shared" si="147"/>
        <v>107470</v>
      </c>
      <c r="M754" s="9">
        <v>107470</v>
      </c>
      <c r="N754" s="26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66"/>
      <c r="AB754" s="20" t="s">
        <v>211</v>
      </c>
      <c r="AC754" s="189"/>
      <c r="AD754" s="189"/>
      <c r="AE754" s="189"/>
      <c r="AF754" s="62">
        <f>MAX(AF$24:AF753)+1</f>
        <v>684</v>
      </c>
      <c r="AG754" s="62" t="s">
        <v>151</v>
      </c>
      <c r="AH754" s="62" t="str">
        <f t="shared" si="145"/>
        <v>684.</v>
      </c>
      <c r="AJ754" s="78"/>
      <c r="AM754" s="103"/>
    </row>
    <row r="755" spans="1:39" ht="22.5" customHeight="1" x14ac:dyDescent="0.25">
      <c r="A755" s="84" t="str">
        <f t="shared" si="148"/>
        <v>685.</v>
      </c>
      <c r="B755" s="84">
        <v>2441</v>
      </c>
      <c r="C755" s="168" t="s">
        <v>687</v>
      </c>
      <c r="D755" s="9">
        <v>459.7</v>
      </c>
      <c r="E755" s="9">
        <v>293.5</v>
      </c>
      <c r="F755" s="9">
        <v>293.5</v>
      </c>
      <c r="G755" s="26">
        <v>23</v>
      </c>
      <c r="H755" s="9">
        <f t="shared" si="146"/>
        <v>990900</v>
      </c>
      <c r="I755" s="9"/>
      <c r="J755" s="9"/>
      <c r="K755" s="9"/>
      <c r="L755" s="9">
        <f t="shared" si="147"/>
        <v>990900</v>
      </c>
      <c r="M755" s="9"/>
      <c r="N755" s="26"/>
      <c r="O755" s="9"/>
      <c r="P755" s="9">
        <v>270</v>
      </c>
      <c r="Q755" s="9">
        <f>P755*3670</f>
        <v>990900</v>
      </c>
      <c r="R755" s="9"/>
      <c r="S755" s="9"/>
      <c r="T755" s="9"/>
      <c r="U755" s="9"/>
      <c r="V755" s="9"/>
      <c r="W755" s="9"/>
      <c r="X755" s="9"/>
      <c r="Y755" s="9"/>
      <c r="Z755" s="9"/>
      <c r="AA755" s="66"/>
      <c r="AB755" s="20" t="s">
        <v>211</v>
      </c>
      <c r="AC755" s="189"/>
      <c r="AD755" s="189"/>
      <c r="AE755" s="189"/>
      <c r="AF755" s="62">
        <f>MAX(AF$24:AF754)+1</f>
        <v>685</v>
      </c>
      <c r="AG755" s="62" t="s">
        <v>151</v>
      </c>
      <c r="AH755" s="62" t="str">
        <f t="shared" si="145"/>
        <v>685.</v>
      </c>
      <c r="AJ755" s="78"/>
      <c r="AM755" s="103"/>
    </row>
    <row r="756" spans="1:39" ht="22.5" customHeight="1" x14ac:dyDescent="0.25">
      <c r="A756" s="84" t="str">
        <f t="shared" si="148"/>
        <v>686.</v>
      </c>
      <c r="B756" s="84">
        <v>2426</v>
      </c>
      <c r="C756" s="155" t="s">
        <v>666</v>
      </c>
      <c r="D756" s="9">
        <v>855.7</v>
      </c>
      <c r="E756" s="9">
        <v>501.2</v>
      </c>
      <c r="F756" s="9">
        <v>501.2</v>
      </c>
      <c r="G756" s="26">
        <v>45</v>
      </c>
      <c r="H756" s="9">
        <f t="shared" si="146"/>
        <v>1045950</v>
      </c>
      <c r="I756" s="9"/>
      <c r="J756" s="9"/>
      <c r="K756" s="9"/>
      <c r="L756" s="9">
        <f t="shared" si="147"/>
        <v>1045950</v>
      </c>
      <c r="M756" s="9"/>
      <c r="N756" s="26"/>
      <c r="O756" s="9"/>
      <c r="P756" s="9">
        <v>285</v>
      </c>
      <c r="Q756" s="9">
        <f>P756*3670</f>
        <v>1045950</v>
      </c>
      <c r="R756" s="9"/>
      <c r="S756" s="9"/>
      <c r="T756" s="9"/>
      <c r="U756" s="9"/>
      <c r="V756" s="9"/>
      <c r="W756" s="9"/>
      <c r="X756" s="9"/>
      <c r="Y756" s="9"/>
      <c r="Z756" s="9"/>
      <c r="AA756" s="66"/>
      <c r="AB756" s="20" t="s">
        <v>211</v>
      </c>
      <c r="AC756" s="189"/>
      <c r="AD756" s="189"/>
      <c r="AE756" s="189"/>
      <c r="AF756" s="62">
        <f>MAX(AF$24:AF755)+1</f>
        <v>686</v>
      </c>
      <c r="AG756" s="62" t="s">
        <v>151</v>
      </c>
      <c r="AH756" s="62" t="str">
        <f t="shared" si="145"/>
        <v>686.</v>
      </c>
      <c r="AJ756" s="78"/>
      <c r="AM756" s="103"/>
    </row>
    <row r="757" spans="1:39" ht="22.5" customHeight="1" x14ac:dyDescent="0.25">
      <c r="A757" s="84" t="str">
        <f t="shared" si="148"/>
        <v>687.</v>
      </c>
      <c r="B757" s="84">
        <v>2428</v>
      </c>
      <c r="C757" s="155" t="s">
        <v>667</v>
      </c>
      <c r="D757" s="9">
        <v>855.7</v>
      </c>
      <c r="E757" s="9">
        <v>501.2</v>
      </c>
      <c r="F757" s="9">
        <v>501.2</v>
      </c>
      <c r="G757" s="26">
        <v>37</v>
      </c>
      <c r="H757" s="9">
        <f t="shared" si="146"/>
        <v>1045950</v>
      </c>
      <c r="I757" s="9"/>
      <c r="J757" s="9"/>
      <c r="K757" s="9"/>
      <c r="L757" s="9">
        <f t="shared" si="147"/>
        <v>1045950</v>
      </c>
      <c r="M757" s="9"/>
      <c r="N757" s="26"/>
      <c r="O757" s="9"/>
      <c r="P757" s="9">
        <v>285</v>
      </c>
      <c r="Q757" s="9">
        <f>P757*3670</f>
        <v>1045950</v>
      </c>
      <c r="R757" s="9"/>
      <c r="S757" s="9"/>
      <c r="T757" s="9"/>
      <c r="U757" s="9"/>
      <c r="V757" s="9"/>
      <c r="W757" s="9"/>
      <c r="X757" s="9"/>
      <c r="Y757" s="9"/>
      <c r="Z757" s="9"/>
      <c r="AA757" s="66"/>
      <c r="AB757" s="20" t="s">
        <v>211</v>
      </c>
      <c r="AC757" s="189"/>
      <c r="AD757" s="189"/>
      <c r="AE757" s="189"/>
      <c r="AF757" s="62">
        <f>MAX(AF$24:AF756)+1</f>
        <v>687</v>
      </c>
      <c r="AG757" s="62" t="s">
        <v>151</v>
      </c>
      <c r="AH757" s="62" t="str">
        <f t="shared" si="145"/>
        <v>687.</v>
      </c>
      <c r="AJ757" s="78"/>
      <c r="AM757" s="103"/>
    </row>
    <row r="758" spans="1:39" ht="22.5" customHeight="1" x14ac:dyDescent="0.25">
      <c r="A758" s="84" t="str">
        <f t="shared" si="148"/>
        <v>688.</v>
      </c>
      <c r="B758" s="84">
        <v>2337</v>
      </c>
      <c r="C758" s="155" t="s">
        <v>668</v>
      </c>
      <c r="D758" s="9">
        <v>473.5</v>
      </c>
      <c r="E758" s="9">
        <v>322</v>
      </c>
      <c r="F758" s="9">
        <v>322</v>
      </c>
      <c r="G758" s="26">
        <v>20</v>
      </c>
      <c r="H758" s="9">
        <f t="shared" si="146"/>
        <v>15632</v>
      </c>
      <c r="I758" s="9"/>
      <c r="J758" s="9"/>
      <c r="K758" s="9"/>
      <c r="L758" s="9">
        <f t="shared" si="147"/>
        <v>15632</v>
      </c>
      <c r="M758" s="9">
        <v>15632</v>
      </c>
      <c r="N758" s="26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66"/>
      <c r="AB758" s="20" t="s">
        <v>211</v>
      </c>
      <c r="AC758" s="189"/>
      <c r="AD758" s="189"/>
      <c r="AE758" s="189"/>
      <c r="AF758" s="62">
        <f>MAX(AF$24:AF757)+1</f>
        <v>688</v>
      </c>
      <c r="AG758" s="62" t="s">
        <v>151</v>
      </c>
      <c r="AH758" s="62" t="str">
        <f t="shared" si="145"/>
        <v>688.</v>
      </c>
      <c r="AJ758" s="78"/>
      <c r="AM758" s="103"/>
    </row>
    <row r="759" spans="1:39" ht="22.5" customHeight="1" x14ac:dyDescent="0.25">
      <c r="A759" s="84" t="str">
        <f t="shared" si="148"/>
        <v>689.</v>
      </c>
      <c r="B759" s="84">
        <v>2492</v>
      </c>
      <c r="C759" s="168" t="s">
        <v>1670</v>
      </c>
      <c r="D759" s="9">
        <v>3653.1</v>
      </c>
      <c r="E759" s="9">
        <v>3540.9</v>
      </c>
      <c r="F759" s="9">
        <v>2101.1999999999998</v>
      </c>
      <c r="G759" s="26">
        <v>145</v>
      </c>
      <c r="H759" s="9">
        <f t="shared" si="146"/>
        <v>227560.848</v>
      </c>
      <c r="I759" s="9"/>
      <c r="J759" s="9"/>
      <c r="K759" s="9"/>
      <c r="L759" s="9">
        <f t="shared" si="147"/>
        <v>227560.848</v>
      </c>
      <c r="M759" s="9"/>
      <c r="N759" s="26"/>
      <c r="O759" s="9"/>
      <c r="P759" s="9"/>
      <c r="Q759" s="9"/>
      <c r="R759" s="9"/>
      <c r="S759" s="9"/>
      <c r="T759" s="9"/>
      <c r="U759" s="9"/>
      <c r="V759" s="9">
        <v>186.4</v>
      </c>
      <c r="W759" s="9">
        <f>V759*1220.82</f>
        <v>227560.848</v>
      </c>
      <c r="X759" s="9"/>
      <c r="Y759" s="9"/>
      <c r="Z759" s="9"/>
      <c r="AA759" s="66"/>
      <c r="AB759" s="20" t="s">
        <v>211</v>
      </c>
      <c r="AC759" s="189"/>
      <c r="AD759" s="189"/>
      <c r="AE759" s="189"/>
      <c r="AF759" s="62">
        <f>MAX(AF$24:AF758)+1</f>
        <v>689</v>
      </c>
      <c r="AG759" s="62" t="s">
        <v>151</v>
      </c>
      <c r="AH759" s="62" t="str">
        <f t="shared" si="145"/>
        <v>689.</v>
      </c>
      <c r="AJ759" s="78"/>
      <c r="AM759" s="103"/>
    </row>
    <row r="760" spans="1:39" ht="22.5" customHeight="1" x14ac:dyDescent="0.25">
      <c r="A760" s="84" t="str">
        <f t="shared" si="148"/>
        <v>690.</v>
      </c>
      <c r="B760" s="84">
        <v>2496</v>
      </c>
      <c r="C760" s="168" t="s">
        <v>679</v>
      </c>
      <c r="D760" s="9">
        <v>2748.1</v>
      </c>
      <c r="E760" s="9">
        <v>2748.1</v>
      </c>
      <c r="F760" s="9">
        <v>1676.2</v>
      </c>
      <c r="G760" s="26">
        <v>108</v>
      </c>
      <c r="H760" s="9">
        <f t="shared" si="146"/>
        <v>63482.64</v>
      </c>
      <c r="I760" s="9"/>
      <c r="J760" s="9"/>
      <c r="K760" s="9"/>
      <c r="L760" s="9">
        <f t="shared" si="147"/>
        <v>63482.64</v>
      </c>
      <c r="M760" s="9"/>
      <c r="N760" s="26"/>
      <c r="O760" s="9"/>
      <c r="P760" s="9"/>
      <c r="Q760" s="9"/>
      <c r="R760" s="9"/>
      <c r="S760" s="9"/>
      <c r="T760" s="9"/>
      <c r="U760" s="9"/>
      <c r="V760" s="9">
        <v>52</v>
      </c>
      <c r="W760" s="9">
        <f>V760*1220.82</f>
        <v>63482.64</v>
      </c>
      <c r="X760" s="9"/>
      <c r="Y760" s="9"/>
      <c r="Z760" s="9"/>
      <c r="AA760" s="66"/>
      <c r="AB760" s="20" t="s">
        <v>211</v>
      </c>
      <c r="AC760" s="189"/>
      <c r="AD760" s="189"/>
      <c r="AE760" s="189"/>
      <c r="AF760" s="62">
        <f>MAX(AF$24:AF759)+1</f>
        <v>690</v>
      </c>
      <c r="AG760" s="62" t="s">
        <v>151</v>
      </c>
      <c r="AH760" s="62" t="str">
        <f t="shared" si="145"/>
        <v>690.</v>
      </c>
      <c r="AJ760" s="78"/>
      <c r="AM760" s="103"/>
    </row>
    <row r="761" spans="1:39" ht="22.5" customHeight="1" x14ac:dyDescent="0.25">
      <c r="A761" s="84" t="str">
        <f t="shared" si="148"/>
        <v>691.</v>
      </c>
      <c r="B761" s="84">
        <v>2399</v>
      </c>
      <c r="C761" s="167" t="s">
        <v>690</v>
      </c>
      <c r="D761" s="9">
        <v>326.60000000000002</v>
      </c>
      <c r="E761" s="9">
        <v>213.5</v>
      </c>
      <c r="F761" s="9">
        <v>213.5</v>
      </c>
      <c r="G761" s="26">
        <v>13</v>
      </c>
      <c r="H761" s="9">
        <f t="shared" ref="H761:H762" si="149">M761+O761+Q761+S761+U761+W761+Z761+AA761</f>
        <v>78132.479999999996</v>
      </c>
      <c r="I761" s="9"/>
      <c r="J761" s="9"/>
      <c r="K761" s="9"/>
      <c r="L761" s="9">
        <f t="shared" ref="L761:L762" si="150">H761</f>
        <v>78132.479999999996</v>
      </c>
      <c r="M761" s="9"/>
      <c r="N761" s="26"/>
      <c r="O761" s="9"/>
      <c r="P761" s="9"/>
      <c r="Q761" s="9"/>
      <c r="R761" s="9"/>
      <c r="S761" s="9"/>
      <c r="T761" s="9"/>
      <c r="U761" s="9"/>
      <c r="V761" s="9">
        <v>64</v>
      </c>
      <c r="W761" s="9">
        <v>78132.479999999996</v>
      </c>
      <c r="X761" s="9"/>
      <c r="Y761" s="9"/>
      <c r="Z761" s="9"/>
      <c r="AA761" s="66"/>
      <c r="AB761" s="20" t="s">
        <v>211</v>
      </c>
      <c r="AC761" s="189"/>
      <c r="AD761" s="189"/>
      <c r="AE761" s="189"/>
      <c r="AF761" s="62">
        <f>MAX(AF$24:AF760)+1</f>
        <v>691</v>
      </c>
      <c r="AG761" s="62" t="s">
        <v>151</v>
      </c>
      <c r="AH761" s="62" t="str">
        <f t="shared" si="145"/>
        <v>691.</v>
      </c>
      <c r="AJ761" s="62"/>
      <c r="AM761" s="103"/>
    </row>
    <row r="762" spans="1:39" ht="22.5" customHeight="1" x14ac:dyDescent="0.25">
      <c r="A762" s="84" t="str">
        <f t="shared" si="148"/>
        <v>692.</v>
      </c>
      <c r="B762" s="84">
        <v>2464</v>
      </c>
      <c r="C762" s="167" t="s">
        <v>691</v>
      </c>
      <c r="D762" s="9">
        <v>3247</v>
      </c>
      <c r="E762" s="9">
        <v>1915.5</v>
      </c>
      <c r="F762" s="9">
        <v>1915.5</v>
      </c>
      <c r="G762" s="26">
        <v>121</v>
      </c>
      <c r="H762" s="9">
        <f t="shared" si="149"/>
        <v>167984.83199999999</v>
      </c>
      <c r="I762" s="9"/>
      <c r="J762" s="9"/>
      <c r="K762" s="9"/>
      <c r="L762" s="9">
        <f t="shared" si="150"/>
        <v>167984.83199999999</v>
      </c>
      <c r="M762" s="9"/>
      <c r="N762" s="26"/>
      <c r="O762" s="9"/>
      <c r="P762" s="9"/>
      <c r="Q762" s="9"/>
      <c r="R762" s="9"/>
      <c r="S762" s="9"/>
      <c r="T762" s="9"/>
      <c r="U762" s="9"/>
      <c r="V762" s="9">
        <v>137.6</v>
      </c>
      <c r="W762" s="9">
        <f>V762*1220.82</f>
        <v>167984.83199999999</v>
      </c>
      <c r="X762" s="9"/>
      <c r="Y762" s="9"/>
      <c r="Z762" s="9"/>
      <c r="AA762" s="66"/>
      <c r="AB762" s="20" t="s">
        <v>211</v>
      </c>
      <c r="AC762" s="189"/>
      <c r="AD762" s="189"/>
      <c r="AE762" s="189"/>
      <c r="AF762" s="62">
        <f>MAX(AF$24:AF761)+1</f>
        <v>692</v>
      </c>
      <c r="AG762" s="62" t="s">
        <v>151</v>
      </c>
      <c r="AH762" s="62" t="str">
        <f t="shared" si="145"/>
        <v>692.</v>
      </c>
      <c r="AJ762" s="62"/>
      <c r="AM762" s="103"/>
    </row>
    <row r="763" spans="1:39" ht="22.5" customHeight="1" x14ac:dyDescent="0.25">
      <c r="A763" s="84" t="str">
        <f t="shared" si="148"/>
        <v>693.</v>
      </c>
      <c r="B763" s="84">
        <v>2345</v>
      </c>
      <c r="C763" s="155" t="s">
        <v>665</v>
      </c>
      <c r="D763" s="9">
        <v>3374.8</v>
      </c>
      <c r="E763" s="9">
        <v>173</v>
      </c>
      <c r="F763" s="9">
        <v>1773</v>
      </c>
      <c r="G763" s="26">
        <v>106</v>
      </c>
      <c r="H763" s="9">
        <f>M763+O763+Q763+S763+U763+W763+Z763+AA763</f>
        <v>167252.34</v>
      </c>
      <c r="I763" s="9"/>
      <c r="J763" s="9"/>
      <c r="K763" s="9"/>
      <c r="L763" s="9">
        <f>H763</f>
        <v>167252.34</v>
      </c>
      <c r="M763" s="9"/>
      <c r="N763" s="26"/>
      <c r="O763" s="9"/>
      <c r="P763" s="9"/>
      <c r="Q763" s="9"/>
      <c r="R763" s="9"/>
      <c r="S763" s="9"/>
      <c r="T763" s="9"/>
      <c r="U763" s="9"/>
      <c r="V763" s="9">
        <v>137</v>
      </c>
      <c r="W763" s="9">
        <v>167252.34</v>
      </c>
      <c r="X763" s="9"/>
      <c r="Y763" s="9"/>
      <c r="Z763" s="9"/>
      <c r="AA763" s="66"/>
      <c r="AB763" s="20" t="s">
        <v>211</v>
      </c>
      <c r="AC763" s="189"/>
      <c r="AD763" s="189"/>
      <c r="AE763" s="189"/>
      <c r="AF763" s="62">
        <f>MAX(AF$24:AF762)+1</f>
        <v>693</v>
      </c>
      <c r="AG763" s="62" t="s">
        <v>151</v>
      </c>
      <c r="AH763" s="62" t="str">
        <f t="shared" si="145"/>
        <v>693.</v>
      </c>
      <c r="AJ763" s="78"/>
      <c r="AM763" s="103"/>
    </row>
    <row r="764" spans="1:39" ht="22.5" customHeight="1" x14ac:dyDescent="0.25">
      <c r="A764" s="84" t="str">
        <f t="shared" si="148"/>
        <v/>
      </c>
      <c r="B764" s="84"/>
      <c r="C764" s="154" t="s">
        <v>97</v>
      </c>
      <c r="D764" s="6">
        <f>D765+D767+D773</f>
        <v>61508.959999999999</v>
      </c>
      <c r="E764" s="6">
        <f>E765+E767+E773</f>
        <v>52096.060000000005</v>
      </c>
      <c r="F764" s="6">
        <f>F765+F767+F773</f>
        <v>51906.360000000008</v>
      </c>
      <c r="G764" s="25">
        <f>G765+G767+G773</f>
        <v>2367</v>
      </c>
      <c r="H764" s="6">
        <f>H765+H767+H773</f>
        <v>61819680.207999997</v>
      </c>
      <c r="I764" s="6"/>
      <c r="J764" s="6"/>
      <c r="K764" s="6"/>
      <c r="L764" s="6">
        <f>L765+L767+L773</f>
        <v>61819680.207999997</v>
      </c>
      <c r="M764" s="6">
        <f>M765+M767+M773</f>
        <v>19262538.190000001</v>
      </c>
      <c r="N764" s="6"/>
      <c r="O764" s="6"/>
      <c r="P764" s="6">
        <f>P765+P767+P773</f>
        <v>13262.8</v>
      </c>
      <c r="Q764" s="6">
        <f>Q765+Q767+Q773</f>
        <v>38876719.502000004</v>
      </c>
      <c r="R764" s="6"/>
      <c r="S764" s="6"/>
      <c r="T764" s="6">
        <f>T765+T767+T773</f>
        <v>1096</v>
      </c>
      <c r="U764" s="6">
        <f>U765+U767+U773</f>
        <v>3450614</v>
      </c>
      <c r="V764" s="6">
        <f>V765+V767+V773</f>
        <v>98.8</v>
      </c>
      <c r="W764" s="6">
        <f>W765+W767+W773</f>
        <v>229808.516</v>
      </c>
      <c r="X764" s="6"/>
      <c r="Y764" s="6"/>
      <c r="Z764" s="6"/>
      <c r="AA764" s="208"/>
      <c r="AB764" s="21"/>
      <c r="AC764" s="189"/>
      <c r="AD764" s="189"/>
      <c r="AE764" s="189"/>
      <c r="AH764" s="62" t="str">
        <f t="shared" si="145"/>
        <v/>
      </c>
      <c r="AI764" s="62"/>
      <c r="AJ764" s="62"/>
      <c r="AM764" s="103"/>
    </row>
    <row r="765" spans="1:39" ht="22.5" customHeight="1" x14ac:dyDescent="0.25">
      <c r="A765" s="84" t="str">
        <f t="shared" si="148"/>
        <v/>
      </c>
      <c r="B765" s="84"/>
      <c r="C765" s="154" t="s">
        <v>202</v>
      </c>
      <c r="D765" s="6">
        <f>SUM(D766:D766)</f>
        <v>153.1</v>
      </c>
      <c r="E765" s="6">
        <f>SUM(E766:E766)</f>
        <v>132.69999999999999</v>
      </c>
      <c r="F765" s="6">
        <f>SUM(F766:F766)</f>
        <v>132.69999999999999</v>
      </c>
      <c r="G765" s="25">
        <f>SUM(G766:G766)</f>
        <v>4</v>
      </c>
      <c r="H765" s="6">
        <f>SUM(H766:H766)</f>
        <v>844100</v>
      </c>
      <c r="I765" s="6"/>
      <c r="J765" s="6"/>
      <c r="K765" s="6"/>
      <c r="L765" s="6">
        <f>SUM(L766:L766)</f>
        <v>844100</v>
      </c>
      <c r="M765" s="6"/>
      <c r="N765" s="6"/>
      <c r="O765" s="6"/>
      <c r="P765" s="6">
        <f>SUM(P766:P766)</f>
        <v>230</v>
      </c>
      <c r="Q765" s="6">
        <f>SUM(Q766:Q766)</f>
        <v>844100</v>
      </c>
      <c r="R765" s="6"/>
      <c r="S765" s="6"/>
      <c r="T765" s="6"/>
      <c r="U765" s="6"/>
      <c r="V765" s="6"/>
      <c r="W765" s="6"/>
      <c r="X765" s="6"/>
      <c r="Y765" s="6"/>
      <c r="Z765" s="6"/>
      <c r="AA765" s="208"/>
      <c r="AB765" s="21"/>
      <c r="AC765" s="189"/>
      <c r="AD765" s="189"/>
      <c r="AE765" s="189"/>
      <c r="AH765" s="62" t="str">
        <f t="shared" si="145"/>
        <v/>
      </c>
      <c r="AI765" s="62"/>
      <c r="AJ765" s="62"/>
      <c r="AM765" s="103"/>
    </row>
    <row r="766" spans="1:39" ht="22.5" customHeight="1" x14ac:dyDescent="0.25">
      <c r="A766" s="84" t="str">
        <f t="shared" si="148"/>
        <v>694.</v>
      </c>
      <c r="B766" s="84">
        <v>2549</v>
      </c>
      <c r="C766" s="158" t="s">
        <v>693</v>
      </c>
      <c r="D766" s="9">
        <v>153.1</v>
      </c>
      <c r="E766" s="9">
        <v>132.69999999999999</v>
      </c>
      <c r="F766" s="9">
        <v>132.69999999999999</v>
      </c>
      <c r="G766" s="26">
        <v>4</v>
      </c>
      <c r="H766" s="9">
        <f>M766+O766+Q766+S766+U766+W766+Z766+AA766</f>
        <v>844100</v>
      </c>
      <c r="I766" s="9"/>
      <c r="J766" s="9"/>
      <c r="K766" s="9"/>
      <c r="L766" s="9">
        <f>H766</f>
        <v>844100</v>
      </c>
      <c r="M766" s="9"/>
      <c r="N766" s="26"/>
      <c r="O766" s="9"/>
      <c r="P766" s="9">
        <v>230</v>
      </c>
      <c r="Q766" s="9">
        <v>844100</v>
      </c>
      <c r="R766" s="9"/>
      <c r="S766" s="9"/>
      <c r="T766" s="9"/>
      <c r="U766" s="9"/>
      <c r="V766" s="9"/>
      <c r="W766" s="9"/>
      <c r="X766" s="9"/>
      <c r="Y766" s="9"/>
      <c r="Z766" s="9"/>
      <c r="AA766" s="66"/>
      <c r="AB766" s="20" t="s">
        <v>211</v>
      </c>
      <c r="AC766" s="189"/>
      <c r="AD766" s="189"/>
      <c r="AE766" s="189"/>
      <c r="AF766" s="62">
        <f>MAX(AF$24:AF765)+1</f>
        <v>694</v>
      </c>
      <c r="AG766" s="62" t="s">
        <v>151</v>
      </c>
      <c r="AH766" s="62" t="str">
        <f t="shared" si="145"/>
        <v>694.</v>
      </c>
      <c r="AJ766" s="78"/>
      <c r="AM766" s="103"/>
    </row>
    <row r="767" spans="1:39" ht="22.5" customHeight="1" x14ac:dyDescent="0.25">
      <c r="A767" s="84" t="str">
        <f t="shared" si="148"/>
        <v/>
      </c>
      <c r="B767" s="84"/>
      <c r="C767" s="154" t="s">
        <v>203</v>
      </c>
      <c r="D767" s="6">
        <f>SUM(D768:D772)</f>
        <v>4011.2</v>
      </c>
      <c r="E767" s="6">
        <f>SUM(E768:E772)</f>
        <v>2968.2000000000003</v>
      </c>
      <c r="F767" s="6">
        <f>SUM(F768:F772)</f>
        <v>2968.2000000000003</v>
      </c>
      <c r="G767" s="25">
        <f>SUM(G768:G772)</f>
        <v>161</v>
      </c>
      <c r="H767" s="6">
        <f>SUM(H768:H772)</f>
        <v>3014450.26</v>
      </c>
      <c r="I767" s="6"/>
      <c r="J767" s="6"/>
      <c r="K767" s="6"/>
      <c r="L767" s="6">
        <f>SUM(L768:L772)</f>
        <v>3014450.26</v>
      </c>
      <c r="M767" s="6">
        <f>SUM(M768:M772)</f>
        <v>1296890.26</v>
      </c>
      <c r="N767" s="6"/>
      <c r="O767" s="6"/>
      <c r="P767" s="6">
        <f>SUM(P768:P772)</f>
        <v>468</v>
      </c>
      <c r="Q767" s="6">
        <f>SUM(Q768:Q772)</f>
        <v>1717560</v>
      </c>
      <c r="R767" s="6"/>
      <c r="S767" s="6"/>
      <c r="T767" s="6"/>
      <c r="U767" s="6"/>
      <c r="V767" s="6"/>
      <c r="W767" s="6"/>
      <c r="X767" s="6"/>
      <c r="Y767" s="6"/>
      <c r="Z767" s="6"/>
      <c r="AA767" s="208"/>
      <c r="AB767" s="21"/>
      <c r="AC767" s="189"/>
      <c r="AD767" s="189"/>
      <c r="AE767" s="189"/>
      <c r="AH767" s="62" t="str">
        <f t="shared" si="145"/>
        <v/>
      </c>
      <c r="AI767" s="62"/>
      <c r="AJ767" s="62"/>
      <c r="AM767" s="103"/>
    </row>
    <row r="768" spans="1:39" ht="22.5" customHeight="1" x14ac:dyDescent="0.25">
      <c r="A768" s="84" t="str">
        <f t="shared" si="148"/>
        <v>695.</v>
      </c>
      <c r="B768" s="84">
        <v>2594</v>
      </c>
      <c r="C768" s="155" t="s">
        <v>698</v>
      </c>
      <c r="D768" s="9">
        <v>1287.0999999999999</v>
      </c>
      <c r="E768" s="9">
        <v>729</v>
      </c>
      <c r="F768" s="9">
        <v>729</v>
      </c>
      <c r="G768" s="26">
        <v>52</v>
      </c>
      <c r="H768" s="9">
        <f>M768+Z768</f>
        <v>718359.46</v>
      </c>
      <c r="I768" s="9"/>
      <c r="J768" s="9"/>
      <c r="K768" s="9"/>
      <c r="L768" s="9">
        <f t="shared" ref="L768:L772" si="151">H768</f>
        <v>718359.46</v>
      </c>
      <c r="M768" s="9">
        <v>718359.46</v>
      </c>
      <c r="N768" s="26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66"/>
      <c r="AB768" s="20" t="s">
        <v>211</v>
      </c>
      <c r="AC768" s="189"/>
      <c r="AD768" s="189"/>
      <c r="AE768" s="189"/>
      <c r="AF768" s="62">
        <f>MAX(AF$24:AF767)+1</f>
        <v>695</v>
      </c>
      <c r="AG768" s="62" t="s">
        <v>151</v>
      </c>
      <c r="AH768" s="62" t="str">
        <f t="shared" si="145"/>
        <v>695.</v>
      </c>
      <c r="AJ768" s="62"/>
      <c r="AM768" s="103"/>
    </row>
    <row r="769" spans="1:39" ht="22.5" customHeight="1" x14ac:dyDescent="0.25">
      <c r="A769" s="84" t="str">
        <f t="shared" si="148"/>
        <v>696.</v>
      </c>
      <c r="B769" s="84">
        <v>2601</v>
      </c>
      <c r="C769" s="155" t="s">
        <v>699</v>
      </c>
      <c r="D769" s="9">
        <v>630.5</v>
      </c>
      <c r="E769" s="9">
        <v>331.5</v>
      </c>
      <c r="F769" s="9">
        <v>331.5</v>
      </c>
      <c r="G769" s="26">
        <v>32</v>
      </c>
      <c r="H769" s="9">
        <f>M769+O769+Q769+S769+U769+W769+Z769+AA769</f>
        <v>427000</v>
      </c>
      <c r="I769" s="9"/>
      <c r="J769" s="9"/>
      <c r="K769" s="9"/>
      <c r="L769" s="9">
        <f t="shared" si="151"/>
        <v>427000</v>
      </c>
      <c r="M769" s="9">
        <v>427000</v>
      </c>
      <c r="N769" s="26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66"/>
      <c r="AB769" s="20" t="s">
        <v>211</v>
      </c>
      <c r="AC769" s="189"/>
      <c r="AD769" s="189"/>
      <c r="AE769" s="189"/>
      <c r="AF769" s="62">
        <f>MAX(AF$24:AF768)+1</f>
        <v>696</v>
      </c>
      <c r="AG769" s="62" t="s">
        <v>151</v>
      </c>
      <c r="AH769" s="62" t="str">
        <f t="shared" si="145"/>
        <v>696.</v>
      </c>
      <c r="AJ769" s="62"/>
      <c r="AM769" s="103"/>
    </row>
    <row r="770" spans="1:39" ht="22.5" customHeight="1" x14ac:dyDescent="0.25">
      <c r="A770" s="84" t="str">
        <f t="shared" si="148"/>
        <v>697.</v>
      </c>
      <c r="B770" s="84">
        <v>2654</v>
      </c>
      <c r="C770" s="155" t="s">
        <v>704</v>
      </c>
      <c r="D770" s="9">
        <v>945.8</v>
      </c>
      <c r="E770" s="9">
        <v>866</v>
      </c>
      <c r="F770" s="9">
        <v>866</v>
      </c>
      <c r="G770" s="26">
        <v>38</v>
      </c>
      <c r="H770" s="9">
        <f>M770+O770+Q770+S770+U770+W770+Z770+AA770</f>
        <v>1717560</v>
      </c>
      <c r="I770" s="9"/>
      <c r="J770" s="9"/>
      <c r="K770" s="9"/>
      <c r="L770" s="9">
        <f t="shared" si="151"/>
        <v>1717560</v>
      </c>
      <c r="M770" s="9"/>
      <c r="N770" s="26"/>
      <c r="O770" s="9"/>
      <c r="P770" s="9">
        <v>468</v>
      </c>
      <c r="Q770" s="9">
        <f>P770*3670</f>
        <v>1717560</v>
      </c>
      <c r="R770" s="9"/>
      <c r="S770" s="9"/>
      <c r="T770" s="9"/>
      <c r="U770" s="9"/>
      <c r="V770" s="9"/>
      <c r="W770" s="9"/>
      <c r="X770" s="9"/>
      <c r="Y770" s="9"/>
      <c r="Z770" s="9"/>
      <c r="AA770" s="66"/>
      <c r="AB770" s="20" t="s">
        <v>211</v>
      </c>
      <c r="AC770" s="189"/>
      <c r="AD770" s="189"/>
      <c r="AE770" s="189"/>
      <c r="AF770" s="62">
        <f>MAX(AF$24:AF769)+1</f>
        <v>697</v>
      </c>
      <c r="AG770" s="62" t="s">
        <v>151</v>
      </c>
      <c r="AH770" s="62" t="str">
        <f t="shared" si="145"/>
        <v>697.</v>
      </c>
      <c r="AJ770" s="62"/>
      <c r="AM770" s="103"/>
    </row>
    <row r="771" spans="1:39" ht="22.5" customHeight="1" x14ac:dyDescent="0.25">
      <c r="A771" s="84" t="str">
        <f t="shared" si="148"/>
        <v>698.</v>
      </c>
      <c r="B771" s="84">
        <v>2680</v>
      </c>
      <c r="C771" s="158" t="s">
        <v>705</v>
      </c>
      <c r="D771" s="9">
        <v>565.1</v>
      </c>
      <c r="E771" s="9">
        <v>515.79999999999995</v>
      </c>
      <c r="F771" s="9">
        <v>515.79999999999995</v>
      </c>
      <c r="G771" s="26">
        <v>19</v>
      </c>
      <c r="H771" s="9">
        <f>M771+O771+Q771+S771+U771+W771+Z771+AA771</f>
        <v>88216.8</v>
      </c>
      <c r="I771" s="9"/>
      <c r="J771" s="9"/>
      <c r="K771" s="9"/>
      <c r="L771" s="9">
        <f t="shared" si="151"/>
        <v>88216.8</v>
      </c>
      <c r="M771" s="9">
        <v>88216.8</v>
      </c>
      <c r="N771" s="26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66"/>
      <c r="AB771" s="20" t="s">
        <v>211</v>
      </c>
      <c r="AC771" s="189"/>
      <c r="AD771" s="189"/>
      <c r="AE771" s="189"/>
      <c r="AF771" s="62">
        <f>MAX(AF$24:AF770)+1</f>
        <v>698</v>
      </c>
      <c r="AG771" s="62" t="s">
        <v>151</v>
      </c>
      <c r="AH771" s="62" t="str">
        <f t="shared" si="145"/>
        <v>698.</v>
      </c>
      <c r="AJ771" s="62"/>
      <c r="AM771" s="103"/>
    </row>
    <row r="772" spans="1:39" ht="22.5" customHeight="1" x14ac:dyDescent="0.25">
      <c r="A772" s="84" t="str">
        <f t="shared" si="148"/>
        <v>699.</v>
      </c>
      <c r="B772" s="84">
        <v>2555</v>
      </c>
      <c r="C772" s="169" t="s">
        <v>694</v>
      </c>
      <c r="D772" s="9">
        <v>582.70000000000005</v>
      </c>
      <c r="E772" s="9">
        <v>525.9</v>
      </c>
      <c r="F772" s="9">
        <v>525.9</v>
      </c>
      <c r="G772" s="26">
        <v>20</v>
      </c>
      <c r="H772" s="9">
        <f>M772+O772+Q772+S772+U772+W772+Z772+AA772</f>
        <v>63314</v>
      </c>
      <c r="I772" s="9"/>
      <c r="J772" s="9"/>
      <c r="K772" s="9"/>
      <c r="L772" s="9">
        <f t="shared" si="151"/>
        <v>63314</v>
      </c>
      <c r="M772" s="9">
        <v>63314</v>
      </c>
      <c r="N772" s="26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66"/>
      <c r="AB772" s="20" t="s">
        <v>211</v>
      </c>
      <c r="AC772" s="189"/>
      <c r="AD772" s="189"/>
      <c r="AE772" s="189"/>
      <c r="AF772" s="62">
        <f>MAX(AF$24:AF771)+1</f>
        <v>699</v>
      </c>
      <c r="AG772" s="62" t="s">
        <v>151</v>
      </c>
      <c r="AH772" s="62" t="str">
        <f t="shared" si="145"/>
        <v>699.</v>
      </c>
      <c r="AJ772" s="62"/>
      <c r="AM772" s="103"/>
    </row>
    <row r="773" spans="1:39" ht="22.5" customHeight="1" x14ac:dyDescent="0.25">
      <c r="A773" s="84" t="str">
        <f t="shared" si="148"/>
        <v/>
      </c>
      <c r="B773" s="84"/>
      <c r="C773" s="154" t="s">
        <v>204</v>
      </c>
      <c r="D773" s="6">
        <f>SUM(D774:D813)</f>
        <v>57344.659999999996</v>
      </c>
      <c r="E773" s="6">
        <f>SUM(E774:E813)</f>
        <v>48995.16</v>
      </c>
      <c r="F773" s="6">
        <f>SUM(F774:F813)</f>
        <v>48805.460000000006</v>
      </c>
      <c r="G773" s="25">
        <f>SUM(G774:G813)</f>
        <v>2202</v>
      </c>
      <c r="H773" s="6">
        <f>SUM(H774:H813)</f>
        <v>57961129.947999999</v>
      </c>
      <c r="I773" s="6"/>
      <c r="J773" s="6"/>
      <c r="K773" s="6"/>
      <c r="L773" s="6">
        <f>SUM(L774:L813)</f>
        <v>57961129.947999999</v>
      </c>
      <c r="M773" s="6">
        <f>SUM(M774:M813)</f>
        <v>17965647.93</v>
      </c>
      <c r="N773" s="6"/>
      <c r="O773" s="6"/>
      <c r="P773" s="6">
        <f>SUM(P774:P813)</f>
        <v>12564.8</v>
      </c>
      <c r="Q773" s="6">
        <f>SUM(Q774:Q813)</f>
        <v>36315059.502000004</v>
      </c>
      <c r="R773" s="6"/>
      <c r="S773" s="6"/>
      <c r="T773" s="6">
        <f>SUM(T774:T813)</f>
        <v>1096</v>
      </c>
      <c r="U773" s="6">
        <f>SUM(U774:U813)</f>
        <v>3450614</v>
      </c>
      <c r="V773" s="6">
        <f>SUM(V774:V813)</f>
        <v>98.8</v>
      </c>
      <c r="W773" s="6">
        <f>SUM(W774:W813)</f>
        <v>229808.516</v>
      </c>
      <c r="X773" s="6"/>
      <c r="Y773" s="6"/>
      <c r="Z773" s="6"/>
      <c r="AA773" s="208"/>
      <c r="AB773" s="21"/>
      <c r="AC773" s="189"/>
      <c r="AD773" s="189"/>
      <c r="AE773" s="189"/>
      <c r="AH773" s="62" t="str">
        <f t="shared" si="145"/>
        <v/>
      </c>
      <c r="AI773" s="62"/>
      <c r="AJ773" s="62"/>
      <c r="AM773" s="103"/>
    </row>
    <row r="774" spans="1:39" ht="22.5" customHeight="1" x14ac:dyDescent="0.25">
      <c r="A774" s="84" t="str">
        <f t="shared" si="148"/>
        <v>700.</v>
      </c>
      <c r="B774" s="84">
        <v>2583</v>
      </c>
      <c r="C774" s="158" t="s">
        <v>709</v>
      </c>
      <c r="D774" s="9">
        <v>652.5</v>
      </c>
      <c r="E774" s="9">
        <v>366.5</v>
      </c>
      <c r="F774" s="9">
        <v>366.5</v>
      </c>
      <c r="G774" s="26">
        <v>33</v>
      </c>
      <c r="H774" s="9">
        <f t="shared" ref="H774:H804" si="152">M774+O774+Q774+S774+U774+W774+Z774+AA774</f>
        <v>2290080</v>
      </c>
      <c r="I774" s="9"/>
      <c r="J774" s="9"/>
      <c r="K774" s="9"/>
      <c r="L774" s="9">
        <f t="shared" ref="L774:L803" si="153">H774</f>
        <v>2290080</v>
      </c>
      <c r="M774" s="9"/>
      <c r="N774" s="26"/>
      <c r="O774" s="9"/>
      <c r="P774" s="9">
        <v>624</v>
      </c>
      <c r="Q774" s="9">
        <f>P774*3670</f>
        <v>2290080</v>
      </c>
      <c r="R774" s="9"/>
      <c r="S774" s="9"/>
      <c r="T774" s="9"/>
      <c r="U774" s="9"/>
      <c r="V774" s="9"/>
      <c r="W774" s="9"/>
      <c r="X774" s="9"/>
      <c r="Y774" s="9"/>
      <c r="Z774" s="9"/>
      <c r="AA774" s="66"/>
      <c r="AB774" s="20" t="s">
        <v>211</v>
      </c>
      <c r="AC774" s="189"/>
      <c r="AD774" s="189"/>
      <c r="AE774" s="189"/>
      <c r="AF774" s="62">
        <f>MAX(AF$24:AF773)+1</f>
        <v>700</v>
      </c>
      <c r="AG774" s="62" t="s">
        <v>151</v>
      </c>
      <c r="AH774" s="62" t="str">
        <f t="shared" si="145"/>
        <v>700.</v>
      </c>
      <c r="AJ774" s="62"/>
      <c r="AM774" s="103"/>
    </row>
    <row r="775" spans="1:39" ht="22.5" customHeight="1" x14ac:dyDescent="0.25">
      <c r="A775" s="84" t="str">
        <f t="shared" si="148"/>
        <v>701.</v>
      </c>
      <c r="B775" s="84">
        <v>2627</v>
      </c>
      <c r="C775" s="155" t="s">
        <v>702</v>
      </c>
      <c r="D775" s="9">
        <v>3759.7</v>
      </c>
      <c r="E775" s="9">
        <v>3449.7</v>
      </c>
      <c r="F775" s="9">
        <v>3449.7</v>
      </c>
      <c r="G775" s="26">
        <v>130</v>
      </c>
      <c r="H775" s="9">
        <f t="shared" si="152"/>
        <v>2063076.66</v>
      </c>
      <c r="I775" s="9"/>
      <c r="J775" s="9"/>
      <c r="K775" s="9"/>
      <c r="L775" s="9">
        <f t="shared" si="153"/>
        <v>2063076.66</v>
      </c>
      <c r="M775" s="9"/>
      <c r="N775" s="26"/>
      <c r="O775" s="9"/>
      <c r="P775" s="9">
        <v>1117</v>
      </c>
      <c r="Q775" s="9">
        <f>P775*1846.98</f>
        <v>2063076.66</v>
      </c>
      <c r="R775" s="9"/>
      <c r="S775" s="9"/>
      <c r="T775" s="9"/>
      <c r="U775" s="9"/>
      <c r="V775" s="9"/>
      <c r="W775" s="9"/>
      <c r="X775" s="9"/>
      <c r="Y775" s="9"/>
      <c r="Z775" s="9"/>
      <c r="AA775" s="66"/>
      <c r="AB775" s="20" t="s">
        <v>211</v>
      </c>
      <c r="AC775" s="189"/>
      <c r="AD775" s="189"/>
      <c r="AE775" s="189"/>
      <c r="AF775" s="62">
        <f>MAX(AF$24:AF774)+1</f>
        <v>701</v>
      </c>
      <c r="AG775" s="62" t="s">
        <v>151</v>
      </c>
      <c r="AH775" s="62" t="str">
        <f t="shared" si="145"/>
        <v>701.</v>
      </c>
      <c r="AJ775" s="62"/>
      <c r="AM775" s="103"/>
    </row>
    <row r="776" spans="1:39" ht="22.5" customHeight="1" x14ac:dyDescent="0.25">
      <c r="A776" s="84" t="str">
        <f t="shared" si="148"/>
        <v>702.</v>
      </c>
      <c r="B776" s="84">
        <v>2693</v>
      </c>
      <c r="C776" s="162" t="s">
        <v>707</v>
      </c>
      <c r="D776" s="9">
        <v>1067.5999999999999</v>
      </c>
      <c r="E776" s="9">
        <v>975.2</v>
      </c>
      <c r="F776" s="9">
        <v>975.2</v>
      </c>
      <c r="G776" s="26">
        <v>41</v>
      </c>
      <c r="H776" s="9">
        <f t="shared" si="152"/>
        <v>2948684.45</v>
      </c>
      <c r="I776" s="9"/>
      <c r="J776" s="9"/>
      <c r="K776" s="9"/>
      <c r="L776" s="9">
        <f t="shared" si="153"/>
        <v>2948684.45</v>
      </c>
      <c r="M776" s="9">
        <f>63012+67734.45</f>
        <v>130746.45</v>
      </c>
      <c r="N776" s="26"/>
      <c r="O776" s="9"/>
      <c r="P776" s="9">
        <v>785</v>
      </c>
      <c r="Q776" s="9">
        <v>2817938</v>
      </c>
      <c r="R776" s="9"/>
      <c r="S776" s="9"/>
      <c r="T776" s="9"/>
      <c r="U776" s="9"/>
      <c r="V776" s="9"/>
      <c r="W776" s="9"/>
      <c r="X776" s="9"/>
      <c r="Y776" s="9"/>
      <c r="Z776" s="9"/>
      <c r="AA776" s="66"/>
      <c r="AB776" s="20" t="s">
        <v>211</v>
      </c>
      <c r="AC776" s="189"/>
      <c r="AD776" s="189"/>
      <c r="AE776" s="189"/>
      <c r="AF776" s="62">
        <f>MAX(AF$24:AF775)+1</f>
        <v>702</v>
      </c>
      <c r="AG776" s="62" t="s">
        <v>151</v>
      </c>
      <c r="AH776" s="62" t="str">
        <f t="shared" si="145"/>
        <v>702.</v>
      </c>
      <c r="AJ776" s="78"/>
      <c r="AM776" s="103"/>
    </row>
    <row r="777" spans="1:39" ht="22.5" customHeight="1" x14ac:dyDescent="0.25">
      <c r="A777" s="84" t="str">
        <f t="shared" si="148"/>
        <v>703.</v>
      </c>
      <c r="B777" s="84">
        <v>2690</v>
      </c>
      <c r="C777" s="155" t="s">
        <v>1532</v>
      </c>
      <c r="D777" s="9">
        <v>590.79999999999995</v>
      </c>
      <c r="E777" s="9">
        <v>540.79999999999995</v>
      </c>
      <c r="F777" s="9">
        <v>540.79999999999995</v>
      </c>
      <c r="G777" s="26">
        <v>21</v>
      </c>
      <c r="H777" s="9">
        <f t="shared" si="152"/>
        <v>1379920</v>
      </c>
      <c r="I777" s="9"/>
      <c r="J777" s="9"/>
      <c r="K777" s="9"/>
      <c r="L777" s="9">
        <f t="shared" si="153"/>
        <v>1379920</v>
      </c>
      <c r="M777" s="9"/>
      <c r="N777" s="26"/>
      <c r="O777" s="9"/>
      <c r="P777" s="9">
        <v>376</v>
      </c>
      <c r="Q777" s="76">
        <f>P777*3670</f>
        <v>1379920</v>
      </c>
      <c r="R777" s="9"/>
      <c r="S777" s="9"/>
      <c r="T777" s="9"/>
      <c r="U777" s="9"/>
      <c r="V777" s="9"/>
      <c r="W777" s="9"/>
      <c r="X777" s="9"/>
      <c r="Y777" s="9"/>
      <c r="Z777" s="9"/>
      <c r="AA777" s="66"/>
      <c r="AB777" s="20" t="s">
        <v>211</v>
      </c>
      <c r="AC777" s="189"/>
      <c r="AD777" s="189"/>
      <c r="AE777" s="189"/>
      <c r="AF777" s="62">
        <f>MAX(AF$24:AF776)+1</f>
        <v>703</v>
      </c>
      <c r="AG777" s="62" t="s">
        <v>151</v>
      </c>
      <c r="AH777" s="62" t="str">
        <f t="shared" si="145"/>
        <v>703.</v>
      </c>
      <c r="AJ777" s="62"/>
      <c r="AM777" s="103"/>
    </row>
    <row r="778" spans="1:39" ht="22.5" customHeight="1" x14ac:dyDescent="0.25">
      <c r="A778" s="84" t="str">
        <f t="shared" si="148"/>
        <v>704.</v>
      </c>
      <c r="B778" s="84">
        <v>2589</v>
      </c>
      <c r="C778" s="158" t="s">
        <v>710</v>
      </c>
      <c r="D778" s="9">
        <v>844.7</v>
      </c>
      <c r="E778" s="9">
        <v>475</v>
      </c>
      <c r="F778" s="9">
        <v>475</v>
      </c>
      <c r="G778" s="26">
        <v>48</v>
      </c>
      <c r="H778" s="9">
        <f t="shared" si="152"/>
        <v>613256.64</v>
      </c>
      <c r="I778" s="9"/>
      <c r="J778" s="9"/>
      <c r="K778" s="9"/>
      <c r="L778" s="9">
        <f t="shared" si="153"/>
        <v>613256.64</v>
      </c>
      <c r="M778" s="9">
        <v>613256.64</v>
      </c>
      <c r="N778" s="26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66"/>
      <c r="AB778" s="20" t="s">
        <v>211</v>
      </c>
      <c r="AC778" s="189"/>
      <c r="AD778" s="189"/>
      <c r="AE778" s="189"/>
      <c r="AF778" s="62">
        <f>MAX(AF$24:AF777)+1</f>
        <v>704</v>
      </c>
      <c r="AG778" s="62" t="s">
        <v>151</v>
      </c>
      <c r="AH778" s="62" t="str">
        <f t="shared" si="145"/>
        <v>704.</v>
      </c>
      <c r="AJ778" s="62"/>
      <c r="AM778" s="103"/>
    </row>
    <row r="779" spans="1:39" ht="22.5" customHeight="1" x14ac:dyDescent="0.25">
      <c r="A779" s="84" t="str">
        <f t="shared" si="148"/>
        <v>705.</v>
      </c>
      <c r="B779" s="84">
        <v>2600</v>
      </c>
      <c r="C779" s="158" t="s">
        <v>1513</v>
      </c>
      <c r="D779" s="9">
        <v>1310.7</v>
      </c>
      <c r="E779" s="9">
        <v>740.4</v>
      </c>
      <c r="F779" s="9">
        <v>740.4</v>
      </c>
      <c r="G779" s="26">
        <v>67</v>
      </c>
      <c r="H779" s="9">
        <f t="shared" si="152"/>
        <v>199977.9</v>
      </c>
      <c r="I779" s="9"/>
      <c r="J779" s="9"/>
      <c r="K779" s="9"/>
      <c r="L779" s="9">
        <f t="shared" si="153"/>
        <v>199977.9</v>
      </c>
      <c r="M779" s="9">
        <v>199977.9</v>
      </c>
      <c r="N779" s="26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66"/>
      <c r="AB779" s="20" t="s">
        <v>211</v>
      </c>
      <c r="AC779" s="189"/>
      <c r="AD779" s="189"/>
      <c r="AE779" s="189"/>
      <c r="AF779" s="62">
        <f>MAX(AF$24:AF778)+1</f>
        <v>705</v>
      </c>
      <c r="AG779" s="62" t="s">
        <v>151</v>
      </c>
      <c r="AH779" s="62" t="str">
        <f t="shared" si="145"/>
        <v>705.</v>
      </c>
      <c r="AJ779" s="62"/>
      <c r="AM779" s="103"/>
    </row>
    <row r="780" spans="1:39" ht="22.5" customHeight="1" x14ac:dyDescent="0.25">
      <c r="A780" s="84" t="str">
        <f t="shared" si="148"/>
        <v>706.</v>
      </c>
      <c r="B780" s="84">
        <v>2602</v>
      </c>
      <c r="C780" s="158" t="s">
        <v>700</v>
      </c>
      <c r="D780" s="9">
        <v>362.4</v>
      </c>
      <c r="E780" s="9">
        <v>239.7</v>
      </c>
      <c r="F780" s="9">
        <v>239.7</v>
      </c>
      <c r="G780" s="26">
        <v>26</v>
      </c>
      <c r="H780" s="9">
        <f t="shared" si="152"/>
        <v>1316754.5</v>
      </c>
      <c r="I780" s="9"/>
      <c r="J780" s="9"/>
      <c r="K780" s="9"/>
      <c r="L780" s="9">
        <f t="shared" si="153"/>
        <v>1316754.5</v>
      </c>
      <c r="M780" s="9">
        <v>32254.5</v>
      </c>
      <c r="N780" s="26"/>
      <c r="O780" s="9"/>
      <c r="P780" s="9">
        <v>350</v>
      </c>
      <c r="Q780" s="9">
        <f>P780*3670</f>
        <v>1284500</v>
      </c>
      <c r="R780" s="9"/>
      <c r="S780" s="9"/>
      <c r="T780" s="9"/>
      <c r="U780" s="9"/>
      <c r="V780" s="9"/>
      <c r="W780" s="9"/>
      <c r="X780" s="9"/>
      <c r="Y780" s="9"/>
      <c r="Z780" s="9"/>
      <c r="AA780" s="66"/>
      <c r="AB780" s="20" t="s">
        <v>211</v>
      </c>
      <c r="AC780" s="189"/>
      <c r="AD780" s="189"/>
      <c r="AE780" s="189"/>
      <c r="AF780" s="62">
        <f>MAX(AF$24:AF779)+1</f>
        <v>706</v>
      </c>
      <c r="AG780" s="62" t="s">
        <v>151</v>
      </c>
      <c r="AH780" s="62" t="str">
        <f t="shared" si="145"/>
        <v>706.</v>
      </c>
      <c r="AJ780" s="62"/>
      <c r="AM780" s="103"/>
    </row>
    <row r="781" spans="1:39" ht="22.5" customHeight="1" x14ac:dyDescent="0.25">
      <c r="A781" s="84" t="str">
        <f t="shared" si="148"/>
        <v>707.</v>
      </c>
      <c r="B781" s="84">
        <v>2634</v>
      </c>
      <c r="C781" s="158" t="s">
        <v>711</v>
      </c>
      <c r="D781" s="9">
        <v>1463.3</v>
      </c>
      <c r="E781" s="9">
        <v>1316.7</v>
      </c>
      <c r="F781" s="9">
        <v>1316.7</v>
      </c>
      <c r="G781" s="26">
        <v>64</v>
      </c>
      <c r="H781" s="9">
        <f t="shared" si="152"/>
        <v>1340168.6880000001</v>
      </c>
      <c r="I781" s="9"/>
      <c r="J781" s="9"/>
      <c r="K781" s="9"/>
      <c r="L781" s="9">
        <f t="shared" si="153"/>
        <v>1340168.6880000001</v>
      </c>
      <c r="M781" s="9"/>
      <c r="N781" s="26"/>
      <c r="O781" s="9"/>
      <c r="P781" s="9">
        <v>725.6</v>
      </c>
      <c r="Q781" s="9">
        <f>P781*1846.98</f>
        <v>1340168.6880000001</v>
      </c>
      <c r="R781" s="9"/>
      <c r="S781" s="9"/>
      <c r="T781" s="9"/>
      <c r="U781" s="9"/>
      <c r="V781" s="9"/>
      <c r="W781" s="9"/>
      <c r="X781" s="9"/>
      <c r="Y781" s="9"/>
      <c r="Z781" s="9"/>
      <c r="AA781" s="66"/>
      <c r="AB781" s="20" t="s">
        <v>211</v>
      </c>
      <c r="AC781" s="189"/>
      <c r="AD781" s="189"/>
      <c r="AE781" s="189"/>
      <c r="AF781" s="62">
        <f>MAX(AF$24:AF780)+1</f>
        <v>707</v>
      </c>
      <c r="AG781" s="62" t="s">
        <v>151</v>
      </c>
      <c r="AH781" s="62" t="str">
        <f t="shared" si="145"/>
        <v>707.</v>
      </c>
      <c r="AJ781" s="62"/>
      <c r="AM781" s="103"/>
    </row>
    <row r="782" spans="1:39" ht="22.5" customHeight="1" x14ac:dyDescent="0.25">
      <c r="A782" s="84" t="str">
        <f t="shared" si="148"/>
        <v>708.</v>
      </c>
      <c r="B782" s="84">
        <v>2652</v>
      </c>
      <c r="C782" s="158" t="s">
        <v>712</v>
      </c>
      <c r="D782" s="9">
        <v>958.8</v>
      </c>
      <c r="E782" s="9">
        <v>879</v>
      </c>
      <c r="F782" s="9">
        <v>879</v>
      </c>
      <c r="G782" s="26">
        <v>37</v>
      </c>
      <c r="H782" s="9">
        <f t="shared" si="152"/>
        <v>226843.2</v>
      </c>
      <c r="I782" s="9"/>
      <c r="J782" s="9"/>
      <c r="K782" s="9"/>
      <c r="L782" s="9">
        <f t="shared" si="153"/>
        <v>226843.2</v>
      </c>
      <c r="M782" s="9">
        <v>226843.2</v>
      </c>
      <c r="N782" s="26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66"/>
      <c r="AB782" s="20" t="s">
        <v>211</v>
      </c>
      <c r="AC782" s="189"/>
      <c r="AD782" s="189"/>
      <c r="AE782" s="189"/>
      <c r="AF782" s="62">
        <f>MAX(AF$24:AF781)+1</f>
        <v>708</v>
      </c>
      <c r="AG782" s="62" t="s">
        <v>151</v>
      </c>
      <c r="AH782" s="62" t="str">
        <f t="shared" si="145"/>
        <v>708.</v>
      </c>
      <c r="AJ782" s="62"/>
      <c r="AM782" s="103"/>
    </row>
    <row r="783" spans="1:39" ht="22.5" customHeight="1" x14ac:dyDescent="0.25">
      <c r="A783" s="84" t="str">
        <f t="shared" si="148"/>
        <v>709.</v>
      </c>
      <c r="B783" s="84">
        <v>2665</v>
      </c>
      <c r="C783" s="158" t="s">
        <v>713</v>
      </c>
      <c r="D783" s="9">
        <v>1976.2</v>
      </c>
      <c r="E783" s="9">
        <v>1797</v>
      </c>
      <c r="F783" s="9">
        <v>1797</v>
      </c>
      <c r="G783" s="26">
        <v>86</v>
      </c>
      <c r="H783" s="9">
        <f t="shared" si="152"/>
        <v>3592930</v>
      </c>
      <c r="I783" s="9"/>
      <c r="J783" s="9"/>
      <c r="K783" s="9"/>
      <c r="L783" s="9">
        <f t="shared" si="153"/>
        <v>3592930</v>
      </c>
      <c r="M783" s="9"/>
      <c r="N783" s="26"/>
      <c r="O783" s="9"/>
      <c r="P783" s="9">
        <v>979</v>
      </c>
      <c r="Q783" s="9">
        <f>P783*3670</f>
        <v>3592930</v>
      </c>
      <c r="R783" s="9"/>
      <c r="S783" s="9"/>
      <c r="T783" s="9"/>
      <c r="U783" s="9"/>
      <c r="V783" s="9"/>
      <c r="W783" s="9"/>
      <c r="X783" s="9"/>
      <c r="Y783" s="9"/>
      <c r="Z783" s="9"/>
      <c r="AA783" s="66"/>
      <c r="AB783" s="20" t="s">
        <v>211</v>
      </c>
      <c r="AC783" s="189"/>
      <c r="AD783" s="189"/>
      <c r="AE783" s="189"/>
      <c r="AF783" s="62">
        <f>MAX(AF$24:AF782)+1</f>
        <v>709</v>
      </c>
      <c r="AG783" s="62" t="s">
        <v>151</v>
      </c>
      <c r="AH783" s="62" t="str">
        <f t="shared" si="145"/>
        <v>709.</v>
      </c>
      <c r="AJ783" s="62"/>
      <c r="AM783" s="103"/>
    </row>
    <row r="784" spans="1:39" ht="22.5" customHeight="1" x14ac:dyDescent="0.25">
      <c r="A784" s="84" t="str">
        <f t="shared" si="148"/>
        <v>710.</v>
      </c>
      <c r="B784" s="84">
        <v>2681</v>
      </c>
      <c r="C784" s="158" t="s">
        <v>715</v>
      </c>
      <c r="D784" s="9">
        <v>939.4</v>
      </c>
      <c r="E784" s="9">
        <v>421.5</v>
      </c>
      <c r="F784" s="9">
        <v>421.5</v>
      </c>
      <c r="G784" s="26">
        <v>15</v>
      </c>
      <c r="H784" s="9">
        <f t="shared" si="152"/>
        <v>2214575.2000000002</v>
      </c>
      <c r="I784" s="9"/>
      <c r="J784" s="9"/>
      <c r="K784" s="9"/>
      <c r="L784" s="9">
        <f t="shared" si="153"/>
        <v>2214575.2000000002</v>
      </c>
      <c r="M784" s="9">
        <v>1076875.2</v>
      </c>
      <c r="N784" s="26"/>
      <c r="O784" s="9"/>
      <c r="P784" s="9">
        <v>310</v>
      </c>
      <c r="Q784" s="9">
        <f>P784*3670</f>
        <v>1137700</v>
      </c>
      <c r="R784" s="9"/>
      <c r="S784" s="9"/>
      <c r="T784" s="9"/>
      <c r="U784" s="9"/>
      <c r="V784" s="9"/>
      <c r="W784" s="9"/>
      <c r="X784" s="9"/>
      <c r="Y784" s="9"/>
      <c r="Z784" s="9"/>
      <c r="AA784" s="66"/>
      <c r="AB784" s="20" t="s">
        <v>211</v>
      </c>
      <c r="AC784" s="189"/>
      <c r="AD784" s="189"/>
      <c r="AE784" s="189"/>
      <c r="AF784" s="62">
        <f>MAX(AF$24:AF783)+1</f>
        <v>710</v>
      </c>
      <c r="AG784" s="62" t="s">
        <v>151</v>
      </c>
      <c r="AH784" s="62" t="str">
        <f t="shared" si="145"/>
        <v>710.</v>
      </c>
      <c r="AJ784" s="78"/>
      <c r="AM784" s="103"/>
    </row>
    <row r="785" spans="1:39" ht="22.5" customHeight="1" x14ac:dyDescent="0.25">
      <c r="A785" s="84" t="str">
        <f t="shared" si="148"/>
        <v>711.</v>
      </c>
      <c r="B785" s="84">
        <v>2684</v>
      </c>
      <c r="C785" s="158" t="s">
        <v>716</v>
      </c>
      <c r="D785" s="9">
        <v>938.8</v>
      </c>
      <c r="E785" s="9">
        <v>851.6</v>
      </c>
      <c r="F785" s="9">
        <v>851.6</v>
      </c>
      <c r="G785" s="26">
        <v>36</v>
      </c>
      <c r="H785" s="9">
        <f t="shared" si="152"/>
        <v>2701120</v>
      </c>
      <c r="I785" s="9"/>
      <c r="J785" s="9"/>
      <c r="K785" s="9"/>
      <c r="L785" s="9">
        <f t="shared" si="153"/>
        <v>2701120</v>
      </c>
      <c r="M785" s="9"/>
      <c r="N785" s="26"/>
      <c r="O785" s="9"/>
      <c r="P785" s="9">
        <v>736</v>
      </c>
      <c r="Q785" s="9">
        <f>P785*3670</f>
        <v>2701120</v>
      </c>
      <c r="R785" s="9"/>
      <c r="S785" s="9"/>
      <c r="T785" s="9"/>
      <c r="U785" s="9"/>
      <c r="V785" s="9"/>
      <c r="W785" s="9"/>
      <c r="X785" s="9"/>
      <c r="Y785" s="9"/>
      <c r="Z785" s="9"/>
      <c r="AA785" s="66"/>
      <c r="AB785" s="20" t="s">
        <v>211</v>
      </c>
      <c r="AC785" s="189"/>
      <c r="AD785" s="189"/>
      <c r="AE785" s="189"/>
      <c r="AF785" s="62">
        <f>MAX(AF$24:AF784)+1</f>
        <v>711</v>
      </c>
      <c r="AG785" s="62" t="s">
        <v>151</v>
      </c>
      <c r="AH785" s="62" t="str">
        <f t="shared" si="145"/>
        <v>711.</v>
      </c>
      <c r="AJ785" s="62"/>
      <c r="AM785" s="103"/>
    </row>
    <row r="786" spans="1:39" ht="22.5" customHeight="1" x14ac:dyDescent="0.25">
      <c r="A786" s="84" t="str">
        <f t="shared" si="148"/>
        <v>712.</v>
      </c>
      <c r="B786" s="84">
        <v>2685</v>
      </c>
      <c r="C786" s="158" t="s">
        <v>717</v>
      </c>
      <c r="D786" s="9">
        <v>939.4</v>
      </c>
      <c r="E786" s="9">
        <v>851.6</v>
      </c>
      <c r="F786" s="9">
        <v>851.6</v>
      </c>
      <c r="G786" s="26">
        <v>37</v>
      </c>
      <c r="H786" s="9">
        <f t="shared" si="152"/>
        <v>1283350.06</v>
      </c>
      <c r="I786" s="9"/>
      <c r="J786" s="9"/>
      <c r="K786" s="9"/>
      <c r="L786" s="9">
        <f t="shared" si="153"/>
        <v>1283350.06</v>
      </c>
      <c r="M786" s="9">
        <v>273052</v>
      </c>
      <c r="N786" s="26"/>
      <c r="O786" s="9"/>
      <c r="P786" s="9">
        <v>547</v>
      </c>
      <c r="Q786" s="9">
        <f>P786*1846.98</f>
        <v>1010298.06</v>
      </c>
      <c r="R786" s="9"/>
      <c r="S786" s="9"/>
      <c r="T786" s="9"/>
      <c r="U786" s="9"/>
      <c r="V786" s="9"/>
      <c r="W786" s="9"/>
      <c r="X786" s="9"/>
      <c r="Y786" s="9"/>
      <c r="Z786" s="9"/>
      <c r="AA786" s="66"/>
      <c r="AB786" s="20" t="s">
        <v>211</v>
      </c>
      <c r="AC786" s="189"/>
      <c r="AD786" s="189"/>
      <c r="AE786" s="189"/>
      <c r="AF786" s="62">
        <f>MAX(AF$24:AF785)+1</f>
        <v>712</v>
      </c>
      <c r="AG786" s="62" t="s">
        <v>151</v>
      </c>
      <c r="AH786" s="62" t="str">
        <f t="shared" si="145"/>
        <v>712.</v>
      </c>
      <c r="AJ786" s="62"/>
      <c r="AM786" s="103"/>
    </row>
    <row r="787" spans="1:39" ht="22.5" customHeight="1" x14ac:dyDescent="0.25">
      <c r="A787" s="84" t="str">
        <f t="shared" si="148"/>
        <v>713.</v>
      </c>
      <c r="B787" s="84">
        <v>2691</v>
      </c>
      <c r="C787" s="158" t="s">
        <v>719</v>
      </c>
      <c r="D787" s="9">
        <v>826.56</v>
      </c>
      <c r="E787" s="9">
        <v>760.56</v>
      </c>
      <c r="F787" s="9">
        <v>760.56</v>
      </c>
      <c r="G787" s="26">
        <v>26</v>
      </c>
      <c r="H787" s="9">
        <f t="shared" si="152"/>
        <v>243386.88</v>
      </c>
      <c r="I787" s="9"/>
      <c r="J787" s="9"/>
      <c r="K787" s="9"/>
      <c r="L787" s="9">
        <f t="shared" si="153"/>
        <v>243386.88</v>
      </c>
      <c r="M787" s="9">
        <v>243386.88</v>
      </c>
      <c r="N787" s="26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66"/>
      <c r="AB787" s="20" t="s">
        <v>211</v>
      </c>
      <c r="AC787" s="189"/>
      <c r="AD787" s="189"/>
      <c r="AE787" s="189"/>
      <c r="AF787" s="62">
        <f>MAX(AF$24:AF786)+1</f>
        <v>713</v>
      </c>
      <c r="AG787" s="62" t="s">
        <v>151</v>
      </c>
      <c r="AH787" s="62" t="str">
        <f t="shared" si="145"/>
        <v>713.</v>
      </c>
      <c r="AJ787" s="62"/>
      <c r="AM787" s="103"/>
    </row>
    <row r="788" spans="1:39" ht="22.5" customHeight="1" x14ac:dyDescent="0.25">
      <c r="A788" s="84" t="str">
        <f t="shared" si="148"/>
        <v>714.</v>
      </c>
      <c r="B788" s="84">
        <v>2559</v>
      </c>
      <c r="C788" s="158" t="s">
        <v>1590</v>
      </c>
      <c r="D788" s="9">
        <v>787.7</v>
      </c>
      <c r="E788" s="9">
        <v>315.89999999999998</v>
      </c>
      <c r="F788" s="9">
        <v>315.89999999999998</v>
      </c>
      <c r="G788" s="26">
        <v>9</v>
      </c>
      <c r="H788" s="9">
        <f t="shared" si="152"/>
        <v>56332.72</v>
      </c>
      <c r="I788" s="9"/>
      <c r="J788" s="9"/>
      <c r="K788" s="9"/>
      <c r="L788" s="9">
        <f t="shared" si="153"/>
        <v>56332.72</v>
      </c>
      <c r="M788" s="9">
        <v>56332.72</v>
      </c>
      <c r="N788" s="26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66"/>
      <c r="AB788" s="20" t="s">
        <v>211</v>
      </c>
      <c r="AC788" s="189"/>
      <c r="AD788" s="189"/>
      <c r="AE788" s="189"/>
      <c r="AF788" s="62">
        <f>MAX(AF$24:AF787)+1</f>
        <v>714</v>
      </c>
      <c r="AG788" s="62" t="s">
        <v>151</v>
      </c>
      <c r="AH788" s="62" t="str">
        <f t="shared" si="145"/>
        <v>714.</v>
      </c>
      <c r="AJ788" s="62"/>
      <c r="AM788" s="103"/>
    </row>
    <row r="789" spans="1:39" ht="22.5" customHeight="1" x14ac:dyDescent="0.25">
      <c r="A789" s="84" t="str">
        <f t="shared" si="148"/>
        <v>715.</v>
      </c>
      <c r="B789" s="84">
        <v>2575</v>
      </c>
      <c r="C789" s="158" t="s">
        <v>1512</v>
      </c>
      <c r="D789" s="9">
        <v>375.5</v>
      </c>
      <c r="E789" s="9">
        <v>340.1</v>
      </c>
      <c r="F789" s="9">
        <v>340.1</v>
      </c>
      <c r="G789" s="26">
        <v>16</v>
      </c>
      <c r="H789" s="9">
        <f t="shared" si="152"/>
        <v>994570</v>
      </c>
      <c r="I789" s="9"/>
      <c r="J789" s="9"/>
      <c r="K789" s="9"/>
      <c r="L789" s="9">
        <f t="shared" si="153"/>
        <v>994570</v>
      </c>
      <c r="M789" s="9"/>
      <c r="N789" s="26"/>
      <c r="O789" s="9"/>
      <c r="P789" s="9">
        <v>271</v>
      </c>
      <c r="Q789" s="9">
        <f>P789*3670</f>
        <v>994570</v>
      </c>
      <c r="R789" s="9"/>
      <c r="S789" s="9"/>
      <c r="T789" s="9"/>
      <c r="U789" s="9"/>
      <c r="V789" s="9"/>
      <c r="W789" s="9"/>
      <c r="X789" s="9"/>
      <c r="Y789" s="9"/>
      <c r="Z789" s="9"/>
      <c r="AA789" s="66"/>
      <c r="AB789" s="20" t="s">
        <v>211</v>
      </c>
      <c r="AC789" s="189"/>
      <c r="AD789" s="189"/>
      <c r="AE789" s="189"/>
      <c r="AF789" s="62">
        <f>MAX(AF$24:AF788)+1</f>
        <v>715</v>
      </c>
      <c r="AG789" s="62" t="s">
        <v>151</v>
      </c>
      <c r="AH789" s="62" t="str">
        <f t="shared" si="145"/>
        <v>715.</v>
      </c>
      <c r="AJ789" s="62"/>
      <c r="AM789" s="103"/>
    </row>
    <row r="790" spans="1:39" ht="22.5" customHeight="1" x14ac:dyDescent="0.25">
      <c r="A790" s="84" t="str">
        <f t="shared" si="148"/>
        <v>716.</v>
      </c>
      <c r="B790" s="84">
        <v>2549</v>
      </c>
      <c r="C790" s="155" t="s">
        <v>693</v>
      </c>
      <c r="D790" s="9">
        <v>153.1</v>
      </c>
      <c r="E790" s="9">
        <v>132.69999999999999</v>
      </c>
      <c r="F790" s="9">
        <v>132.69999999999999</v>
      </c>
      <c r="G790" s="26">
        <v>4</v>
      </c>
      <c r="H790" s="9">
        <f t="shared" si="152"/>
        <v>29055.516</v>
      </c>
      <c r="I790" s="9"/>
      <c r="J790" s="9"/>
      <c r="K790" s="9"/>
      <c r="L790" s="9">
        <f t="shared" si="153"/>
        <v>29055.516</v>
      </c>
      <c r="M790" s="9"/>
      <c r="N790" s="26"/>
      <c r="O790" s="9"/>
      <c r="P790" s="9"/>
      <c r="Q790" s="9"/>
      <c r="R790" s="9"/>
      <c r="S790" s="9"/>
      <c r="T790" s="9"/>
      <c r="U790" s="9"/>
      <c r="V790" s="9">
        <v>23.8</v>
      </c>
      <c r="W790" s="9">
        <f>V790*1220.82</f>
        <v>29055.516</v>
      </c>
      <c r="X790" s="9"/>
      <c r="Y790" s="9"/>
      <c r="Z790" s="9"/>
      <c r="AA790" s="66"/>
      <c r="AB790" s="20" t="s">
        <v>211</v>
      </c>
      <c r="AC790" s="189"/>
      <c r="AD790" s="189"/>
      <c r="AE790" s="189"/>
      <c r="AF790" s="62">
        <f>MAX(AF$24:AF789)+1</f>
        <v>716</v>
      </c>
      <c r="AG790" s="62" t="s">
        <v>151</v>
      </c>
      <c r="AH790" s="62" t="str">
        <f t="shared" si="145"/>
        <v>716.</v>
      </c>
      <c r="AJ790" s="62"/>
      <c r="AM790" s="103"/>
    </row>
    <row r="791" spans="1:39" ht="22.5" customHeight="1" x14ac:dyDescent="0.25">
      <c r="A791" s="84" t="str">
        <f t="shared" si="148"/>
        <v>717.</v>
      </c>
      <c r="B791" s="84">
        <v>2581</v>
      </c>
      <c r="C791" s="158" t="s">
        <v>1592</v>
      </c>
      <c r="D791" s="9">
        <v>605.9</v>
      </c>
      <c r="E791" s="9">
        <v>549.20000000000005</v>
      </c>
      <c r="F791" s="9">
        <v>549.20000000000005</v>
      </c>
      <c r="G791" s="26">
        <v>22</v>
      </c>
      <c r="H791" s="9">
        <f t="shared" si="152"/>
        <v>547067.31999999995</v>
      </c>
      <c r="I791" s="9"/>
      <c r="J791" s="9"/>
      <c r="K791" s="9"/>
      <c r="L791" s="9">
        <f t="shared" si="153"/>
        <v>547067.31999999995</v>
      </c>
      <c r="M791" s="9">
        <v>547067.31999999995</v>
      </c>
      <c r="N791" s="26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66"/>
      <c r="AB791" s="20" t="s">
        <v>211</v>
      </c>
      <c r="AC791" s="189"/>
      <c r="AD791" s="189"/>
      <c r="AE791" s="189"/>
      <c r="AF791" s="62">
        <f>MAX(AF$24:AF790)+1</f>
        <v>717</v>
      </c>
      <c r="AG791" s="62" t="s">
        <v>151</v>
      </c>
      <c r="AH791" s="62" t="str">
        <f t="shared" si="145"/>
        <v>717.</v>
      </c>
      <c r="AJ791" s="78"/>
      <c r="AM791" s="103"/>
    </row>
    <row r="792" spans="1:39" ht="22.5" customHeight="1" x14ac:dyDescent="0.25">
      <c r="A792" s="84" t="str">
        <f t="shared" si="148"/>
        <v>718.</v>
      </c>
      <c r="B792" s="84">
        <v>2582</v>
      </c>
      <c r="C792" s="158" t="s">
        <v>1591</v>
      </c>
      <c r="D792" s="9">
        <v>330.5</v>
      </c>
      <c r="E792" s="9">
        <v>208.9</v>
      </c>
      <c r="F792" s="9">
        <v>208.9</v>
      </c>
      <c r="G792" s="26">
        <v>20</v>
      </c>
      <c r="H792" s="9">
        <f t="shared" si="152"/>
        <v>1156050</v>
      </c>
      <c r="I792" s="9"/>
      <c r="J792" s="9"/>
      <c r="K792" s="9"/>
      <c r="L792" s="9">
        <f t="shared" si="153"/>
        <v>1156050</v>
      </c>
      <c r="M792" s="9"/>
      <c r="N792" s="26"/>
      <c r="O792" s="9"/>
      <c r="P792" s="9">
        <v>315</v>
      </c>
      <c r="Q792" s="9">
        <f>P792*3670</f>
        <v>1156050</v>
      </c>
      <c r="R792" s="9"/>
      <c r="S792" s="9"/>
      <c r="T792" s="9"/>
      <c r="U792" s="9"/>
      <c r="V792" s="9"/>
      <c r="W792" s="9"/>
      <c r="X792" s="9"/>
      <c r="Y792" s="9"/>
      <c r="Z792" s="9"/>
      <c r="AA792" s="66"/>
      <c r="AB792" s="20" t="s">
        <v>211</v>
      </c>
      <c r="AC792" s="189"/>
      <c r="AD792" s="189"/>
      <c r="AE792" s="189"/>
      <c r="AF792" s="62">
        <f>MAX(AF$24:AF791)+1</f>
        <v>718</v>
      </c>
      <c r="AG792" s="62" t="s">
        <v>151</v>
      </c>
      <c r="AH792" s="62" t="str">
        <f t="shared" si="145"/>
        <v>718.</v>
      </c>
      <c r="AJ792" s="78"/>
      <c r="AM792" s="103"/>
    </row>
    <row r="793" spans="1:39" ht="22.5" customHeight="1" x14ac:dyDescent="0.25">
      <c r="A793" s="84" t="str">
        <f t="shared" si="148"/>
        <v>719.</v>
      </c>
      <c r="B793" s="84">
        <v>2584</v>
      </c>
      <c r="C793" s="158" t="s">
        <v>722</v>
      </c>
      <c r="D793" s="9">
        <v>646.6</v>
      </c>
      <c r="E793" s="9">
        <v>365.5</v>
      </c>
      <c r="F793" s="9">
        <v>365.5</v>
      </c>
      <c r="G793" s="26">
        <v>32</v>
      </c>
      <c r="H793" s="9">
        <f t="shared" si="152"/>
        <v>2290080</v>
      </c>
      <c r="I793" s="9"/>
      <c r="J793" s="9"/>
      <c r="K793" s="9"/>
      <c r="L793" s="9">
        <f t="shared" si="153"/>
        <v>2290080</v>
      </c>
      <c r="M793" s="9"/>
      <c r="N793" s="26"/>
      <c r="O793" s="9"/>
      <c r="P793" s="9">
        <v>624</v>
      </c>
      <c r="Q793" s="9">
        <f>P793*3670</f>
        <v>2290080</v>
      </c>
      <c r="R793" s="9"/>
      <c r="S793" s="9"/>
      <c r="T793" s="9"/>
      <c r="U793" s="9"/>
      <c r="V793" s="9"/>
      <c r="W793" s="9"/>
      <c r="X793" s="9"/>
      <c r="Y793" s="9"/>
      <c r="Z793" s="9"/>
      <c r="AA793" s="66"/>
      <c r="AB793" s="20" t="s">
        <v>211</v>
      </c>
      <c r="AC793" s="189"/>
      <c r="AD793" s="189"/>
      <c r="AE793" s="189"/>
      <c r="AF793" s="62">
        <f>MAX(AF$24:AF792)+1</f>
        <v>719</v>
      </c>
      <c r="AG793" s="62" t="s">
        <v>151</v>
      </c>
      <c r="AH793" s="62" t="str">
        <f t="shared" ref="AH793:AH856" si="154">CONCATENATE(AF793,AG793)</f>
        <v>719.</v>
      </c>
      <c r="AJ793" s="78"/>
      <c r="AM793" s="103"/>
    </row>
    <row r="794" spans="1:39" ht="22.5" customHeight="1" x14ac:dyDescent="0.25">
      <c r="A794" s="84" t="str">
        <f t="shared" si="148"/>
        <v>720.</v>
      </c>
      <c r="B794" s="84">
        <v>2590</v>
      </c>
      <c r="C794" s="158" t="s">
        <v>723</v>
      </c>
      <c r="D794" s="9">
        <v>887</v>
      </c>
      <c r="E794" s="9">
        <v>506.5</v>
      </c>
      <c r="F794" s="9">
        <v>506.5</v>
      </c>
      <c r="G794" s="26">
        <v>33</v>
      </c>
      <c r="H794" s="9">
        <f t="shared" si="152"/>
        <v>787978.56</v>
      </c>
      <c r="I794" s="9"/>
      <c r="J794" s="9"/>
      <c r="K794" s="9"/>
      <c r="L794" s="9">
        <f t="shared" si="153"/>
        <v>787978.56</v>
      </c>
      <c r="M794" s="9">
        <v>787978.56</v>
      </c>
      <c r="N794" s="26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66"/>
      <c r="AB794" s="20" t="s">
        <v>211</v>
      </c>
      <c r="AC794" s="189"/>
      <c r="AD794" s="189"/>
      <c r="AE794" s="189"/>
      <c r="AF794" s="62">
        <f>MAX(AF$24:AF793)+1</f>
        <v>720</v>
      </c>
      <c r="AG794" s="62" t="s">
        <v>151</v>
      </c>
      <c r="AH794" s="62" t="str">
        <f t="shared" si="154"/>
        <v>720.</v>
      </c>
      <c r="AJ794" s="78"/>
      <c r="AM794" s="103"/>
    </row>
    <row r="795" spans="1:39" ht="22.5" customHeight="1" x14ac:dyDescent="0.25">
      <c r="A795" s="84" t="str">
        <f t="shared" si="148"/>
        <v>721.</v>
      </c>
      <c r="B795" s="84">
        <v>2601</v>
      </c>
      <c r="C795" s="158" t="s">
        <v>699</v>
      </c>
      <c r="D795" s="9">
        <v>630.5</v>
      </c>
      <c r="E795" s="9">
        <v>331.5</v>
      </c>
      <c r="F795" s="9">
        <v>331.5</v>
      </c>
      <c r="G795" s="26">
        <v>32</v>
      </c>
      <c r="H795" s="9">
        <f t="shared" si="152"/>
        <v>2213010</v>
      </c>
      <c r="I795" s="9"/>
      <c r="J795" s="9"/>
      <c r="K795" s="9"/>
      <c r="L795" s="9">
        <f t="shared" si="153"/>
        <v>2213010</v>
      </c>
      <c r="M795" s="9"/>
      <c r="N795" s="26"/>
      <c r="O795" s="9"/>
      <c r="P795" s="9">
        <v>603</v>
      </c>
      <c r="Q795" s="9">
        <f>P795*3670</f>
        <v>2213010</v>
      </c>
      <c r="R795" s="9"/>
      <c r="S795" s="9"/>
      <c r="T795" s="9"/>
      <c r="U795" s="9"/>
      <c r="V795" s="9"/>
      <c r="W795" s="9"/>
      <c r="X795" s="9"/>
      <c r="Y795" s="9"/>
      <c r="Z795" s="9"/>
      <c r="AA795" s="66"/>
      <c r="AB795" s="20" t="s">
        <v>211</v>
      </c>
      <c r="AC795" s="189"/>
      <c r="AD795" s="189"/>
      <c r="AE795" s="189"/>
      <c r="AF795" s="62">
        <f>MAX(AF$24:AF794)+1</f>
        <v>721</v>
      </c>
      <c r="AG795" s="62" t="s">
        <v>151</v>
      </c>
      <c r="AH795" s="62" t="str">
        <f t="shared" si="154"/>
        <v>721.</v>
      </c>
      <c r="AJ795" s="78"/>
      <c r="AM795" s="103"/>
    </row>
    <row r="796" spans="1:39" ht="22.5" customHeight="1" x14ac:dyDescent="0.25">
      <c r="A796" s="84" t="str">
        <f t="shared" si="148"/>
        <v>722.</v>
      </c>
      <c r="B796" s="84">
        <v>2597</v>
      </c>
      <c r="C796" s="158" t="s">
        <v>724</v>
      </c>
      <c r="D796" s="9">
        <v>818.2</v>
      </c>
      <c r="E796" s="9">
        <v>515.1</v>
      </c>
      <c r="F796" s="9">
        <v>515.1</v>
      </c>
      <c r="G796" s="26">
        <v>49</v>
      </c>
      <c r="H796" s="9">
        <f t="shared" si="152"/>
        <v>60208.4</v>
      </c>
      <c r="I796" s="9"/>
      <c r="J796" s="9"/>
      <c r="K796" s="9"/>
      <c r="L796" s="9">
        <f t="shared" si="153"/>
        <v>60208.4</v>
      </c>
      <c r="M796" s="9">
        <v>60208.4</v>
      </c>
      <c r="N796" s="26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66"/>
      <c r="AB796" s="20" t="s">
        <v>211</v>
      </c>
      <c r="AC796" s="189"/>
      <c r="AD796" s="189"/>
      <c r="AE796" s="189"/>
      <c r="AF796" s="62">
        <f>MAX(AF$24:AF795)+1</f>
        <v>722</v>
      </c>
      <c r="AG796" s="62" t="s">
        <v>151</v>
      </c>
      <c r="AH796" s="62" t="str">
        <f t="shared" si="154"/>
        <v>722.</v>
      </c>
      <c r="AJ796" s="78"/>
      <c r="AM796" s="103"/>
    </row>
    <row r="797" spans="1:39" ht="22.5" customHeight="1" x14ac:dyDescent="0.25">
      <c r="A797" s="84" t="str">
        <f t="shared" si="148"/>
        <v>723.</v>
      </c>
      <c r="B797" s="84">
        <v>2614</v>
      </c>
      <c r="C797" s="158" t="s">
        <v>725</v>
      </c>
      <c r="D797" s="9">
        <v>3949.5</v>
      </c>
      <c r="E797" s="9">
        <v>3354.7</v>
      </c>
      <c r="F797" s="9">
        <v>3354.7</v>
      </c>
      <c r="G797" s="26">
        <v>182</v>
      </c>
      <c r="H797" s="9">
        <f t="shared" si="152"/>
        <v>4216680</v>
      </c>
      <c r="I797" s="9"/>
      <c r="J797" s="9"/>
      <c r="K797" s="9"/>
      <c r="L797" s="9">
        <f t="shared" si="153"/>
        <v>4216680</v>
      </c>
      <c r="M797" s="9">
        <v>4216680</v>
      </c>
      <c r="N797" s="26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66"/>
      <c r="AB797" s="20" t="s">
        <v>211</v>
      </c>
      <c r="AC797" s="189"/>
      <c r="AD797" s="189"/>
      <c r="AE797" s="189"/>
      <c r="AF797" s="62">
        <f>MAX(AF$24:AF796)+1</f>
        <v>723</v>
      </c>
      <c r="AG797" s="62" t="s">
        <v>151</v>
      </c>
      <c r="AH797" s="62" t="str">
        <f t="shared" si="154"/>
        <v>723.</v>
      </c>
      <c r="AJ797" s="78"/>
      <c r="AM797" s="103"/>
    </row>
    <row r="798" spans="1:39" ht="22.5" customHeight="1" x14ac:dyDescent="0.25">
      <c r="A798" s="84" t="str">
        <f t="shared" si="148"/>
        <v>724.</v>
      </c>
      <c r="B798" s="84">
        <v>2623</v>
      </c>
      <c r="C798" s="158" t="s">
        <v>726</v>
      </c>
      <c r="D798" s="9">
        <v>1447</v>
      </c>
      <c r="E798" s="9">
        <v>1275.7</v>
      </c>
      <c r="F798" s="9">
        <v>1257.7</v>
      </c>
      <c r="G798" s="26">
        <v>55</v>
      </c>
      <c r="H798" s="9">
        <f t="shared" si="152"/>
        <v>1219593.6000000001</v>
      </c>
      <c r="I798" s="9"/>
      <c r="J798" s="9"/>
      <c r="K798" s="9"/>
      <c r="L798" s="9">
        <f t="shared" si="153"/>
        <v>1219593.6000000001</v>
      </c>
      <c r="M798" s="9">
        <v>1219593.6000000001</v>
      </c>
      <c r="N798" s="26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66"/>
      <c r="AB798" s="20" t="s">
        <v>211</v>
      </c>
      <c r="AC798" s="189"/>
      <c r="AD798" s="189"/>
      <c r="AE798" s="189"/>
      <c r="AF798" s="62">
        <f>MAX(AF$24:AF797)+1</f>
        <v>724</v>
      </c>
      <c r="AG798" s="62" t="s">
        <v>151</v>
      </c>
      <c r="AH798" s="62" t="str">
        <f t="shared" si="154"/>
        <v>724.</v>
      </c>
      <c r="AJ798" s="78"/>
      <c r="AM798" s="103"/>
    </row>
    <row r="799" spans="1:39" ht="22.5" customHeight="1" x14ac:dyDescent="0.25">
      <c r="A799" s="84" t="str">
        <f t="shared" si="148"/>
        <v>725.</v>
      </c>
      <c r="B799" s="84">
        <v>2640</v>
      </c>
      <c r="C799" s="158" t="s">
        <v>727</v>
      </c>
      <c r="D799" s="9">
        <v>4126.3</v>
      </c>
      <c r="E799" s="9">
        <v>3608.7</v>
      </c>
      <c r="F799" s="9">
        <v>3608.7</v>
      </c>
      <c r="G799" s="26">
        <v>152</v>
      </c>
      <c r="H799" s="9">
        <f t="shared" si="152"/>
        <v>2479201.2539999997</v>
      </c>
      <c r="I799" s="9"/>
      <c r="J799" s="9"/>
      <c r="K799" s="9"/>
      <c r="L799" s="9">
        <f t="shared" si="153"/>
        <v>2479201.2539999997</v>
      </c>
      <c r="M799" s="9"/>
      <c r="N799" s="26"/>
      <c r="O799" s="9"/>
      <c r="P799" s="9">
        <v>1342.3</v>
      </c>
      <c r="Q799" s="9">
        <f>P799*1846.98</f>
        <v>2479201.2539999997</v>
      </c>
      <c r="R799" s="9"/>
      <c r="S799" s="9"/>
      <c r="T799" s="9"/>
      <c r="U799" s="9"/>
      <c r="V799" s="9"/>
      <c r="W799" s="9"/>
      <c r="X799" s="9"/>
      <c r="Y799" s="9"/>
      <c r="Z799" s="9"/>
      <c r="AA799" s="66"/>
      <c r="AB799" s="20" t="s">
        <v>211</v>
      </c>
      <c r="AC799" s="189"/>
      <c r="AD799" s="189"/>
      <c r="AE799" s="189"/>
      <c r="AF799" s="62">
        <f>MAX(AF$24:AF798)+1</f>
        <v>725</v>
      </c>
      <c r="AG799" s="62" t="s">
        <v>151</v>
      </c>
      <c r="AH799" s="62" t="str">
        <f t="shared" si="154"/>
        <v>725.</v>
      </c>
      <c r="AJ799" s="78"/>
      <c r="AM799" s="103"/>
    </row>
    <row r="800" spans="1:39" ht="22.5" customHeight="1" x14ac:dyDescent="0.25">
      <c r="A800" s="84" t="str">
        <f t="shared" si="148"/>
        <v>726.</v>
      </c>
      <c r="B800" s="84">
        <v>2676</v>
      </c>
      <c r="C800" s="158" t="s">
        <v>728</v>
      </c>
      <c r="D800" s="9">
        <v>1358.4</v>
      </c>
      <c r="E800" s="9">
        <v>1261</v>
      </c>
      <c r="F800" s="9">
        <v>1261</v>
      </c>
      <c r="G800" s="26">
        <v>53</v>
      </c>
      <c r="H800" s="9">
        <f t="shared" si="152"/>
        <v>1773168</v>
      </c>
      <c r="I800" s="9"/>
      <c r="J800" s="9"/>
      <c r="K800" s="9"/>
      <c r="L800" s="9">
        <f t="shared" si="153"/>
        <v>1773168</v>
      </c>
      <c r="M800" s="9">
        <v>1773168</v>
      </c>
      <c r="N800" s="26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66"/>
      <c r="AB800" s="20" t="s">
        <v>211</v>
      </c>
      <c r="AC800" s="189"/>
      <c r="AD800" s="189"/>
      <c r="AE800" s="189"/>
      <c r="AF800" s="62">
        <f>MAX(AF$24:AF799)+1</f>
        <v>726</v>
      </c>
      <c r="AG800" s="62" t="s">
        <v>151</v>
      </c>
      <c r="AH800" s="62" t="str">
        <f t="shared" si="154"/>
        <v>726.</v>
      </c>
      <c r="AJ800" s="78"/>
      <c r="AM800" s="103"/>
    </row>
    <row r="801" spans="1:39" ht="22.5" customHeight="1" x14ac:dyDescent="0.25">
      <c r="A801" s="84" t="str">
        <f t="shared" si="148"/>
        <v>727.</v>
      </c>
      <c r="B801" s="84">
        <v>2563</v>
      </c>
      <c r="C801" s="155" t="s">
        <v>695</v>
      </c>
      <c r="D801" s="9">
        <v>809.4</v>
      </c>
      <c r="E801" s="9">
        <v>742.5</v>
      </c>
      <c r="F801" s="9">
        <v>742.5</v>
      </c>
      <c r="G801" s="26">
        <v>28</v>
      </c>
      <c r="H801" s="9">
        <f t="shared" si="152"/>
        <v>53434.95</v>
      </c>
      <c r="I801" s="9"/>
      <c r="J801" s="9"/>
      <c r="K801" s="9"/>
      <c r="L801" s="9">
        <f t="shared" si="153"/>
        <v>53434.95</v>
      </c>
      <c r="M801" s="9">
        <v>53434.95</v>
      </c>
      <c r="N801" s="26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66"/>
      <c r="AB801" s="20" t="s">
        <v>211</v>
      </c>
      <c r="AC801" s="189"/>
      <c r="AD801" s="189"/>
      <c r="AE801" s="189"/>
      <c r="AF801" s="62">
        <f>MAX(AF$24:AF800)+1</f>
        <v>727</v>
      </c>
      <c r="AG801" s="62" t="s">
        <v>151</v>
      </c>
      <c r="AH801" s="62" t="str">
        <f t="shared" si="154"/>
        <v>727.</v>
      </c>
      <c r="AJ801" s="62"/>
      <c r="AM801" s="103"/>
    </row>
    <row r="802" spans="1:39" ht="22.5" customHeight="1" x14ac:dyDescent="0.25">
      <c r="A802" s="84" t="str">
        <f t="shared" si="148"/>
        <v>728.</v>
      </c>
      <c r="B802" s="84">
        <v>2565</v>
      </c>
      <c r="C802" s="155" t="s">
        <v>696</v>
      </c>
      <c r="D802" s="9">
        <v>688.8</v>
      </c>
      <c r="E802" s="9">
        <v>613.20000000000005</v>
      </c>
      <c r="F802" s="9">
        <v>613.20000000000005</v>
      </c>
      <c r="G802" s="26">
        <v>28</v>
      </c>
      <c r="H802" s="9">
        <f t="shared" si="152"/>
        <v>62327.32</v>
      </c>
      <c r="I802" s="9"/>
      <c r="J802" s="9"/>
      <c r="K802" s="9"/>
      <c r="L802" s="9">
        <f t="shared" si="153"/>
        <v>62327.32</v>
      </c>
      <c r="M802" s="9">
        <v>62327.32</v>
      </c>
      <c r="N802" s="26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66"/>
      <c r="AB802" s="20" t="s">
        <v>211</v>
      </c>
      <c r="AC802" s="189"/>
      <c r="AD802" s="189"/>
      <c r="AE802" s="189"/>
      <c r="AF802" s="62">
        <f>MAX(AF$24:AF801)+1</f>
        <v>728</v>
      </c>
      <c r="AG802" s="62" t="s">
        <v>151</v>
      </c>
      <c r="AH802" s="62" t="str">
        <f t="shared" si="154"/>
        <v>728.</v>
      </c>
      <c r="AJ802" s="62"/>
      <c r="AM802" s="103"/>
    </row>
    <row r="803" spans="1:39" ht="22.5" customHeight="1" x14ac:dyDescent="0.25">
      <c r="A803" s="84" t="str">
        <f t="shared" si="148"/>
        <v>729.</v>
      </c>
      <c r="B803" s="84">
        <v>2566</v>
      </c>
      <c r="C803" s="158" t="s">
        <v>708</v>
      </c>
      <c r="D803" s="9">
        <v>357.1</v>
      </c>
      <c r="E803" s="9">
        <v>324.3</v>
      </c>
      <c r="F803" s="9">
        <v>324.3</v>
      </c>
      <c r="G803" s="26">
        <v>16</v>
      </c>
      <c r="H803" s="9">
        <f t="shared" si="152"/>
        <v>939520</v>
      </c>
      <c r="I803" s="9"/>
      <c r="J803" s="9"/>
      <c r="K803" s="9"/>
      <c r="L803" s="9">
        <f t="shared" si="153"/>
        <v>939520</v>
      </c>
      <c r="M803" s="9"/>
      <c r="N803" s="26"/>
      <c r="O803" s="9"/>
      <c r="P803" s="9">
        <v>256</v>
      </c>
      <c r="Q803" s="9">
        <f>P803*3670</f>
        <v>939520</v>
      </c>
      <c r="R803" s="9"/>
      <c r="S803" s="9"/>
      <c r="T803" s="9"/>
      <c r="U803" s="9"/>
      <c r="V803" s="9"/>
      <c r="W803" s="9"/>
      <c r="X803" s="9"/>
      <c r="Y803" s="9"/>
      <c r="Z803" s="9"/>
      <c r="AA803" s="66"/>
      <c r="AB803" s="20" t="s">
        <v>211</v>
      </c>
      <c r="AC803" s="189"/>
      <c r="AD803" s="189"/>
      <c r="AE803" s="189"/>
      <c r="AF803" s="62">
        <f>MAX(AF$24:AF802)+1</f>
        <v>729</v>
      </c>
      <c r="AG803" s="62" t="s">
        <v>151</v>
      </c>
      <c r="AH803" s="62" t="str">
        <f t="shared" si="154"/>
        <v>729.</v>
      </c>
      <c r="AJ803" s="62"/>
      <c r="AM803" s="103"/>
    </row>
    <row r="804" spans="1:39" ht="22.5" customHeight="1" x14ac:dyDescent="0.25">
      <c r="A804" s="84" t="str">
        <f t="shared" si="148"/>
        <v>730.</v>
      </c>
      <c r="B804" s="84">
        <v>2567</v>
      </c>
      <c r="C804" s="155" t="s">
        <v>697</v>
      </c>
      <c r="D804" s="9">
        <v>369.2</v>
      </c>
      <c r="E804" s="9">
        <v>335.6</v>
      </c>
      <c r="F804" s="9">
        <v>335.6</v>
      </c>
      <c r="G804" s="26">
        <v>12</v>
      </c>
      <c r="H804" s="9">
        <f t="shared" si="152"/>
        <v>946492.99999999988</v>
      </c>
      <c r="I804" s="9"/>
      <c r="J804" s="9"/>
      <c r="K804" s="9"/>
      <c r="L804" s="9">
        <f t="shared" ref="L804:L813" si="155">H804</f>
        <v>946492.99999999988</v>
      </c>
      <c r="M804" s="9"/>
      <c r="N804" s="26"/>
      <c r="O804" s="9"/>
      <c r="P804" s="9">
        <v>257.89999999999998</v>
      </c>
      <c r="Q804" s="9">
        <f>P804*3670</f>
        <v>946492.99999999988</v>
      </c>
      <c r="R804" s="9"/>
      <c r="S804" s="9"/>
      <c r="T804" s="9"/>
      <c r="U804" s="9"/>
      <c r="V804" s="9"/>
      <c r="W804" s="9"/>
      <c r="X804" s="9"/>
      <c r="Y804" s="9"/>
      <c r="Z804" s="9"/>
      <c r="AA804" s="66"/>
      <c r="AB804" s="20" t="s">
        <v>211</v>
      </c>
      <c r="AC804" s="189"/>
      <c r="AD804" s="189"/>
      <c r="AE804" s="189"/>
      <c r="AF804" s="62">
        <f>MAX(AF$24:AF803)+1</f>
        <v>730</v>
      </c>
      <c r="AG804" s="62" t="s">
        <v>151</v>
      </c>
      <c r="AH804" s="62" t="str">
        <f t="shared" si="154"/>
        <v>730.</v>
      </c>
      <c r="AJ804" s="62"/>
      <c r="AM804" s="103"/>
    </row>
    <row r="805" spans="1:39" ht="22.5" customHeight="1" x14ac:dyDescent="0.25">
      <c r="A805" s="84" t="str">
        <f t="shared" si="148"/>
        <v>731.</v>
      </c>
      <c r="B805" s="84">
        <v>2572</v>
      </c>
      <c r="C805" s="158" t="s">
        <v>720</v>
      </c>
      <c r="D805" s="9">
        <v>340.7</v>
      </c>
      <c r="E805" s="9">
        <v>316.5</v>
      </c>
      <c r="F805" s="9">
        <v>316.5</v>
      </c>
      <c r="G805" s="26">
        <v>37</v>
      </c>
      <c r="H805" s="9">
        <f t="shared" ref="H805:H813" si="156">M805+O805+Q805+S805+U805+W805+Z805+AA805</f>
        <v>1772610</v>
      </c>
      <c r="I805" s="9"/>
      <c r="J805" s="9"/>
      <c r="K805" s="9"/>
      <c r="L805" s="9">
        <f t="shared" si="155"/>
        <v>1772610</v>
      </c>
      <c r="M805" s="9"/>
      <c r="N805" s="26"/>
      <c r="O805" s="9"/>
      <c r="P805" s="9">
        <v>483</v>
      </c>
      <c r="Q805" s="9">
        <f t="shared" ref="Q805:Q806" si="157">P805*3670</f>
        <v>1772610</v>
      </c>
      <c r="R805" s="9"/>
      <c r="S805" s="9"/>
      <c r="T805" s="9"/>
      <c r="U805" s="9"/>
      <c r="V805" s="9"/>
      <c r="W805" s="9"/>
      <c r="X805" s="9"/>
      <c r="Y805" s="9"/>
      <c r="Z805" s="9"/>
      <c r="AA805" s="66"/>
      <c r="AB805" s="20" t="s">
        <v>211</v>
      </c>
      <c r="AC805" s="189"/>
      <c r="AD805" s="189"/>
      <c r="AE805" s="189"/>
      <c r="AF805" s="62">
        <f>MAX(AF$24:AF804)+1</f>
        <v>731</v>
      </c>
      <c r="AG805" s="62" t="s">
        <v>151</v>
      </c>
      <c r="AH805" s="62" t="str">
        <f t="shared" si="154"/>
        <v>731.</v>
      </c>
      <c r="AJ805" s="78"/>
      <c r="AM805" s="103"/>
    </row>
    <row r="806" spans="1:39" ht="22.5" customHeight="1" x14ac:dyDescent="0.25">
      <c r="A806" s="84" t="str">
        <f t="shared" ref="A806:A869" si="158">AH806</f>
        <v>732.</v>
      </c>
      <c r="B806" s="84">
        <v>2573</v>
      </c>
      <c r="C806" s="158" t="s">
        <v>721</v>
      </c>
      <c r="D806" s="9">
        <v>373.4</v>
      </c>
      <c r="E806" s="9">
        <v>336.4</v>
      </c>
      <c r="F806" s="9">
        <v>336.4</v>
      </c>
      <c r="G806" s="26">
        <v>17</v>
      </c>
      <c r="H806" s="9">
        <f t="shared" si="156"/>
        <v>935850</v>
      </c>
      <c r="I806" s="9"/>
      <c r="J806" s="9"/>
      <c r="K806" s="9"/>
      <c r="L806" s="9">
        <f t="shared" si="155"/>
        <v>935850</v>
      </c>
      <c r="M806" s="9"/>
      <c r="N806" s="26"/>
      <c r="O806" s="9"/>
      <c r="P806" s="9">
        <v>255</v>
      </c>
      <c r="Q806" s="9">
        <f t="shared" si="157"/>
        <v>935850</v>
      </c>
      <c r="R806" s="9"/>
      <c r="S806" s="9"/>
      <c r="T806" s="9"/>
      <c r="U806" s="9"/>
      <c r="V806" s="9"/>
      <c r="W806" s="9"/>
      <c r="X806" s="9"/>
      <c r="Y806" s="9"/>
      <c r="Z806" s="9"/>
      <c r="AA806" s="66"/>
      <c r="AB806" s="20" t="s">
        <v>211</v>
      </c>
      <c r="AC806" s="189"/>
      <c r="AD806" s="189"/>
      <c r="AE806" s="189"/>
      <c r="AF806" s="62">
        <f>MAX(AF$24:AF805)+1</f>
        <v>732</v>
      </c>
      <c r="AG806" s="62" t="s">
        <v>151</v>
      </c>
      <c r="AH806" s="62" t="str">
        <f t="shared" si="154"/>
        <v>732.</v>
      </c>
      <c r="AJ806" s="78"/>
      <c r="AM806" s="103"/>
    </row>
    <row r="807" spans="1:39" ht="22.5" customHeight="1" x14ac:dyDescent="0.25">
      <c r="A807" s="84" t="str">
        <f t="shared" si="158"/>
        <v>733.</v>
      </c>
      <c r="B807" s="84">
        <v>2603</v>
      </c>
      <c r="C807" s="158" t="s">
        <v>1593</v>
      </c>
      <c r="D807" s="9">
        <v>4984.7</v>
      </c>
      <c r="E807" s="9">
        <v>4551.7</v>
      </c>
      <c r="F807" s="9">
        <v>4551.7</v>
      </c>
      <c r="G807" s="26">
        <v>112</v>
      </c>
      <c r="H807" s="9">
        <f t="shared" si="156"/>
        <v>1514523.6</v>
      </c>
      <c r="I807" s="9"/>
      <c r="J807" s="9"/>
      <c r="K807" s="9"/>
      <c r="L807" s="9">
        <f t="shared" si="155"/>
        <v>1514523.6</v>
      </c>
      <c r="M807" s="9"/>
      <c r="N807" s="26"/>
      <c r="O807" s="9"/>
      <c r="P807" s="9">
        <v>820</v>
      </c>
      <c r="Q807" s="9">
        <f>P807*1846.98</f>
        <v>1514523.6</v>
      </c>
      <c r="R807" s="9"/>
      <c r="S807" s="9"/>
      <c r="T807" s="9"/>
      <c r="U807" s="9"/>
      <c r="V807" s="9"/>
      <c r="W807" s="9"/>
      <c r="X807" s="9"/>
      <c r="Y807" s="9"/>
      <c r="Z807" s="9"/>
      <c r="AA807" s="66"/>
      <c r="AB807" s="20" t="s">
        <v>211</v>
      </c>
      <c r="AC807" s="189"/>
      <c r="AD807" s="189"/>
      <c r="AE807" s="189"/>
      <c r="AF807" s="62">
        <f>MAX(AF$24:AF806)+1</f>
        <v>733</v>
      </c>
      <c r="AG807" s="62" t="s">
        <v>151</v>
      </c>
      <c r="AH807" s="62" t="str">
        <f t="shared" si="154"/>
        <v>733.</v>
      </c>
      <c r="AJ807" s="62"/>
      <c r="AM807" s="103"/>
    </row>
    <row r="808" spans="1:39" ht="22.5" customHeight="1" x14ac:dyDescent="0.25">
      <c r="A808" s="84" t="str">
        <f t="shared" si="158"/>
        <v>734.</v>
      </c>
      <c r="B808" s="84">
        <v>2633</v>
      </c>
      <c r="C808" s="158" t="s">
        <v>703</v>
      </c>
      <c r="D808" s="9">
        <v>1320</v>
      </c>
      <c r="E808" s="9">
        <v>1288.7</v>
      </c>
      <c r="F808" s="9">
        <v>1158</v>
      </c>
      <c r="G808" s="26">
        <v>45</v>
      </c>
      <c r="H808" s="9">
        <f t="shared" si="156"/>
        <v>3651367</v>
      </c>
      <c r="I808" s="9"/>
      <c r="J808" s="9"/>
      <c r="K808" s="9"/>
      <c r="L808" s="9">
        <f t="shared" si="155"/>
        <v>3651367</v>
      </c>
      <c r="M808" s="9"/>
      <c r="N808" s="26"/>
      <c r="O808" s="9"/>
      <c r="P808" s="9"/>
      <c r="Q808" s="9"/>
      <c r="R808" s="9"/>
      <c r="S808" s="9"/>
      <c r="T808" s="9">
        <v>1096</v>
      </c>
      <c r="U808" s="9">
        <v>3450614</v>
      </c>
      <c r="V808" s="9">
        <v>75</v>
      </c>
      <c r="W808" s="9">
        <v>200753</v>
      </c>
      <c r="X808" s="9"/>
      <c r="Y808" s="9"/>
      <c r="Z808" s="9"/>
      <c r="AA808" s="66"/>
      <c r="AB808" s="20" t="s">
        <v>211</v>
      </c>
      <c r="AC808" s="189"/>
      <c r="AD808" s="189"/>
      <c r="AE808" s="189"/>
      <c r="AF808" s="62">
        <f>MAX(AF$24:AF807)+1</f>
        <v>734</v>
      </c>
      <c r="AG808" s="62" t="s">
        <v>151</v>
      </c>
      <c r="AH808" s="62" t="str">
        <f t="shared" si="154"/>
        <v>734.</v>
      </c>
      <c r="AJ808" s="62"/>
      <c r="AM808" s="103"/>
    </row>
    <row r="809" spans="1:39" ht="22.5" customHeight="1" x14ac:dyDescent="0.25">
      <c r="A809" s="84" t="str">
        <f t="shared" si="158"/>
        <v>735.</v>
      </c>
      <c r="B809" s="84">
        <v>2673</v>
      </c>
      <c r="C809" s="158" t="s">
        <v>714</v>
      </c>
      <c r="D809" s="9">
        <v>3752</v>
      </c>
      <c r="E809" s="9">
        <v>3433</v>
      </c>
      <c r="F809" s="9">
        <v>3392</v>
      </c>
      <c r="G809" s="26">
        <v>143</v>
      </c>
      <c r="H809" s="9">
        <f t="shared" si="156"/>
        <v>145145.25</v>
      </c>
      <c r="I809" s="9"/>
      <c r="J809" s="9"/>
      <c r="K809" s="9"/>
      <c r="L809" s="9">
        <f t="shared" si="155"/>
        <v>145145.25</v>
      </c>
      <c r="M809" s="9">
        <v>145145.25</v>
      </c>
      <c r="N809" s="26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66"/>
      <c r="AB809" s="20" t="s">
        <v>211</v>
      </c>
      <c r="AC809" s="189"/>
      <c r="AD809" s="189"/>
      <c r="AE809" s="189"/>
      <c r="AF809" s="62">
        <f>MAX(AF$24:AF808)+1</f>
        <v>735</v>
      </c>
      <c r="AG809" s="62" t="s">
        <v>151</v>
      </c>
      <c r="AH809" s="62" t="str">
        <f t="shared" si="154"/>
        <v>735.</v>
      </c>
      <c r="AJ809" s="62"/>
      <c r="AM809" s="103"/>
    </row>
    <row r="810" spans="1:39" ht="22.5" customHeight="1" x14ac:dyDescent="0.25">
      <c r="A810" s="84" t="str">
        <f t="shared" si="158"/>
        <v>736.</v>
      </c>
      <c r="B810" s="84">
        <v>2680</v>
      </c>
      <c r="C810" s="155" t="s">
        <v>705</v>
      </c>
      <c r="D810" s="9">
        <v>565.1</v>
      </c>
      <c r="E810" s="9">
        <v>515.79999999999995</v>
      </c>
      <c r="F810" s="9">
        <v>515.79999999999995</v>
      </c>
      <c r="G810" s="26">
        <v>19</v>
      </c>
      <c r="H810" s="9">
        <f t="shared" si="156"/>
        <v>149351.04000000001</v>
      </c>
      <c r="I810" s="9"/>
      <c r="J810" s="9"/>
      <c r="K810" s="9"/>
      <c r="L810" s="9">
        <f t="shared" si="155"/>
        <v>149351.04000000001</v>
      </c>
      <c r="M810" s="9">
        <v>149351.04000000001</v>
      </c>
      <c r="N810" s="26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66"/>
      <c r="AB810" s="20" t="s">
        <v>211</v>
      </c>
      <c r="AC810" s="189"/>
      <c r="AD810" s="189"/>
      <c r="AE810" s="189"/>
      <c r="AF810" s="62">
        <f>MAX(AF$24:AF809)+1</f>
        <v>736</v>
      </c>
      <c r="AG810" s="62" t="s">
        <v>151</v>
      </c>
      <c r="AH810" s="62" t="str">
        <f t="shared" si="154"/>
        <v>736.</v>
      </c>
      <c r="AJ810" s="62"/>
      <c r="AM810" s="103"/>
    </row>
    <row r="811" spans="1:39" ht="22.5" customHeight="1" x14ac:dyDescent="0.25">
      <c r="A811" s="84" t="str">
        <f t="shared" si="158"/>
        <v>737.</v>
      </c>
      <c r="B811" s="84">
        <v>2688</v>
      </c>
      <c r="C811" s="158" t="s">
        <v>718</v>
      </c>
      <c r="D811" s="9">
        <v>3670.5</v>
      </c>
      <c r="E811" s="9">
        <v>3395</v>
      </c>
      <c r="F811" s="9">
        <v>3395</v>
      </c>
      <c r="G811" s="26">
        <v>143</v>
      </c>
      <c r="H811" s="9">
        <f t="shared" si="156"/>
        <v>1455420.24</v>
      </c>
      <c r="I811" s="9"/>
      <c r="J811" s="9"/>
      <c r="K811" s="9"/>
      <c r="L811" s="9">
        <f t="shared" si="155"/>
        <v>1455420.24</v>
      </c>
      <c r="M811" s="9"/>
      <c r="N811" s="26"/>
      <c r="O811" s="9"/>
      <c r="P811" s="9">
        <v>788</v>
      </c>
      <c r="Q811" s="9">
        <f>P811*1846.98</f>
        <v>1455420.24</v>
      </c>
      <c r="R811" s="9"/>
      <c r="S811" s="9"/>
      <c r="T811" s="9"/>
      <c r="U811" s="9"/>
      <c r="V811" s="9"/>
      <c r="W811" s="9"/>
      <c r="X811" s="9"/>
      <c r="Y811" s="9"/>
      <c r="Z811" s="9"/>
      <c r="AA811" s="66"/>
      <c r="AB811" s="20" t="s">
        <v>211</v>
      </c>
      <c r="AC811" s="189"/>
      <c r="AD811" s="189"/>
      <c r="AE811" s="189"/>
      <c r="AF811" s="62">
        <f>MAX(AF$24:AF810)+1</f>
        <v>737</v>
      </c>
      <c r="AG811" s="62" t="s">
        <v>151</v>
      </c>
      <c r="AH811" s="62" t="str">
        <f t="shared" si="154"/>
        <v>737.</v>
      </c>
      <c r="AJ811" s="62"/>
      <c r="AM811" s="103"/>
    </row>
    <row r="812" spans="1:39" ht="22.5" customHeight="1" x14ac:dyDescent="0.25">
      <c r="A812" s="84" t="str">
        <f t="shared" si="158"/>
        <v>738.</v>
      </c>
      <c r="B812" s="84">
        <v>2624</v>
      </c>
      <c r="C812" s="155" t="s">
        <v>701</v>
      </c>
      <c r="D812" s="9">
        <v>3583.8</v>
      </c>
      <c r="E812" s="9">
        <v>3361.8</v>
      </c>
      <c r="F812" s="9">
        <v>3361.8</v>
      </c>
      <c r="G812" s="26">
        <v>127</v>
      </c>
      <c r="H812" s="9">
        <f t="shared" si="156"/>
        <v>3243600</v>
      </c>
      <c r="I812" s="9"/>
      <c r="J812" s="9"/>
      <c r="K812" s="9"/>
      <c r="L812" s="9">
        <f t="shared" si="155"/>
        <v>3243600</v>
      </c>
      <c r="M812" s="9">
        <v>3243600</v>
      </c>
      <c r="N812" s="26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66"/>
      <c r="AB812" s="20" t="s">
        <v>211</v>
      </c>
      <c r="AC812" s="189"/>
      <c r="AD812" s="189"/>
      <c r="AE812" s="189"/>
      <c r="AF812" s="62">
        <f>MAX(AF$24:AF811)+1</f>
        <v>738</v>
      </c>
      <c r="AG812" s="62" t="s">
        <v>151</v>
      </c>
      <c r="AH812" s="62" t="str">
        <f t="shared" si="154"/>
        <v>738.</v>
      </c>
      <c r="AJ812" s="62"/>
      <c r="AM812" s="103"/>
    </row>
    <row r="813" spans="1:39" ht="22.5" customHeight="1" x14ac:dyDescent="0.25">
      <c r="A813" s="84" t="str">
        <f t="shared" si="158"/>
        <v>739.</v>
      </c>
      <c r="B813" s="84">
        <v>2689</v>
      </c>
      <c r="C813" s="155" t="s">
        <v>706</v>
      </c>
      <c r="D813" s="9">
        <v>3782.9</v>
      </c>
      <c r="E813" s="9">
        <v>3349.9</v>
      </c>
      <c r="F813" s="9">
        <v>3349.9</v>
      </c>
      <c r="G813" s="26">
        <v>149</v>
      </c>
      <c r="H813" s="9">
        <f t="shared" si="156"/>
        <v>2854368</v>
      </c>
      <c r="I813" s="9"/>
      <c r="J813" s="9"/>
      <c r="K813" s="9"/>
      <c r="L813" s="9">
        <f t="shared" si="155"/>
        <v>2854368</v>
      </c>
      <c r="M813" s="9">
        <v>2854368</v>
      </c>
      <c r="N813" s="26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66"/>
      <c r="AB813" s="20" t="s">
        <v>211</v>
      </c>
      <c r="AC813" s="189"/>
      <c r="AD813" s="189"/>
      <c r="AE813" s="189"/>
      <c r="AF813" s="62">
        <f>MAX(AF$24:AF812)+1</f>
        <v>739</v>
      </c>
      <c r="AG813" s="62" t="s">
        <v>151</v>
      </c>
      <c r="AH813" s="62" t="str">
        <f t="shared" si="154"/>
        <v>739.</v>
      </c>
      <c r="AJ813" s="62"/>
      <c r="AM813" s="103"/>
    </row>
    <row r="814" spans="1:39" ht="22.5" customHeight="1" x14ac:dyDescent="0.25">
      <c r="A814" s="84" t="str">
        <f t="shared" si="158"/>
        <v/>
      </c>
      <c r="B814" s="84"/>
      <c r="C814" s="154" t="s">
        <v>98</v>
      </c>
      <c r="D814" s="6">
        <f>D815+D830+D850</f>
        <v>69461.91</v>
      </c>
      <c r="E814" s="6">
        <f>E815+E830+E850</f>
        <v>44514.59</v>
      </c>
      <c r="F814" s="6">
        <f>F815+F830+F850</f>
        <v>44470.990000000005</v>
      </c>
      <c r="G814" s="25">
        <f>G815+G830+G850</f>
        <v>2936</v>
      </c>
      <c r="H814" s="6">
        <f>H815+H830+H850</f>
        <v>38578819.216799989</v>
      </c>
      <c r="I814" s="6"/>
      <c r="J814" s="6"/>
      <c r="K814" s="6"/>
      <c r="L814" s="6">
        <f>L815+L830+L850</f>
        <v>38578819.216799989</v>
      </c>
      <c r="M814" s="6">
        <f>M815+M830+M850</f>
        <v>13700261.960000005</v>
      </c>
      <c r="N814" s="6"/>
      <c r="O814" s="6"/>
      <c r="P814" s="6">
        <f>P815+P830+P850</f>
        <v>5843.53</v>
      </c>
      <c r="Q814" s="6">
        <f>Q815+Q830+Q850</f>
        <v>21253771.870000001</v>
      </c>
      <c r="R814" s="6"/>
      <c r="S814" s="6"/>
      <c r="T814" s="6">
        <f t="shared" ref="T814:W814" si="159">T815+T830+T850</f>
        <v>1397.3</v>
      </c>
      <c r="U814" s="6">
        <f t="shared" si="159"/>
        <v>1655632.8240000003</v>
      </c>
      <c r="V814" s="6">
        <f t="shared" si="159"/>
        <v>437.04</v>
      </c>
      <c r="W814" s="6">
        <f t="shared" si="159"/>
        <v>1018397.0627999998</v>
      </c>
      <c r="X814" s="6"/>
      <c r="Y814" s="6"/>
      <c r="Z814" s="6"/>
      <c r="AA814" s="208">
        <f>AA815+AA830+AA850</f>
        <v>950755.5</v>
      </c>
      <c r="AB814" s="21"/>
      <c r="AC814" s="189"/>
      <c r="AD814" s="189"/>
      <c r="AE814" s="189"/>
      <c r="AH814" s="62" t="str">
        <f t="shared" si="154"/>
        <v/>
      </c>
      <c r="AI814" s="62"/>
      <c r="AJ814" s="62"/>
      <c r="AM814" s="103"/>
    </row>
    <row r="815" spans="1:39" ht="22.5" customHeight="1" x14ac:dyDescent="0.25">
      <c r="A815" s="84" t="str">
        <f t="shared" si="158"/>
        <v/>
      </c>
      <c r="B815" s="84"/>
      <c r="C815" s="154" t="s">
        <v>202</v>
      </c>
      <c r="D815" s="6">
        <f>SUM(D816:D829)</f>
        <v>8726.34</v>
      </c>
      <c r="E815" s="6">
        <f>SUM(E816:E829)</f>
        <v>5483.9000000000005</v>
      </c>
      <c r="F815" s="6">
        <f>SUM(F816:F829)</f>
        <v>5483.9000000000005</v>
      </c>
      <c r="G815" s="25">
        <f>SUM(G816:G829)</f>
        <v>399</v>
      </c>
      <c r="H815" s="6">
        <f>SUM(H816:H829)</f>
        <v>5696113.1160000004</v>
      </c>
      <c r="I815" s="6"/>
      <c r="J815" s="6"/>
      <c r="K815" s="6"/>
      <c r="L815" s="6">
        <f>SUM(L816:L829)</f>
        <v>5696113.1160000004</v>
      </c>
      <c r="M815" s="6">
        <f>SUM(M816:M829)</f>
        <v>1961346.54</v>
      </c>
      <c r="N815" s="6"/>
      <c r="O815" s="6"/>
      <c r="P815" s="6">
        <f>SUM(P816:P829)</f>
        <v>489.73</v>
      </c>
      <c r="Q815" s="6">
        <f>SUM(Q816:Q829)</f>
        <v>1797047.87</v>
      </c>
      <c r="R815" s="6"/>
      <c r="S815" s="6"/>
      <c r="T815" s="6">
        <f t="shared" ref="T815:W815" si="160">SUM(T816:T829)</f>
        <v>432.25</v>
      </c>
      <c r="U815" s="6">
        <f t="shared" si="160"/>
        <v>512164.38000000006</v>
      </c>
      <c r="V815" s="6">
        <f t="shared" si="160"/>
        <v>254.8</v>
      </c>
      <c r="W815" s="6">
        <f t="shared" si="160"/>
        <v>795914.82599999988</v>
      </c>
      <c r="X815" s="6"/>
      <c r="Y815" s="6"/>
      <c r="Z815" s="6"/>
      <c r="AA815" s="208">
        <f>SUM(AA816:AA829)</f>
        <v>629639.5</v>
      </c>
      <c r="AB815" s="21"/>
      <c r="AC815" s="189"/>
      <c r="AD815" s="189"/>
      <c r="AE815" s="189"/>
      <c r="AH815" s="62" t="str">
        <f t="shared" si="154"/>
        <v/>
      </c>
      <c r="AI815" s="62"/>
      <c r="AJ815" s="62"/>
      <c r="AM815" s="103"/>
    </row>
    <row r="816" spans="1:39" ht="22.5" customHeight="1" x14ac:dyDescent="0.25">
      <c r="A816" s="84" t="str">
        <f t="shared" si="158"/>
        <v>740.</v>
      </c>
      <c r="B816" s="84">
        <v>2713</v>
      </c>
      <c r="C816" s="155" t="s">
        <v>750</v>
      </c>
      <c r="D816" s="9">
        <v>328.8</v>
      </c>
      <c r="E816" s="9">
        <v>295.2</v>
      </c>
      <c r="F816" s="9">
        <v>295.2</v>
      </c>
      <c r="G816" s="26">
        <v>10</v>
      </c>
      <c r="H816" s="9">
        <f t="shared" ref="H816:H821" si="161">M816+O816+Q816+S816+U816+W816+Z816+AA816</f>
        <v>78221.440000000002</v>
      </c>
      <c r="I816" s="9"/>
      <c r="J816" s="9"/>
      <c r="K816" s="9"/>
      <c r="L816" s="9">
        <f t="shared" ref="L816:L821" si="162">H816</f>
        <v>78221.440000000002</v>
      </c>
      <c r="M816" s="9">
        <v>78221.440000000002</v>
      </c>
      <c r="N816" s="26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66"/>
      <c r="AB816" s="20" t="s">
        <v>211</v>
      </c>
      <c r="AC816" s="189"/>
      <c r="AD816" s="189"/>
      <c r="AE816" s="189"/>
      <c r="AF816" s="62">
        <f>MAX(AF$24:AF815)+1</f>
        <v>740</v>
      </c>
      <c r="AG816" s="62" t="s">
        <v>151</v>
      </c>
      <c r="AH816" s="62" t="str">
        <f t="shared" si="154"/>
        <v>740.</v>
      </c>
      <c r="AJ816" s="78"/>
      <c r="AM816" s="103"/>
    </row>
    <row r="817" spans="1:39" ht="22.5" customHeight="1" x14ac:dyDescent="0.25">
      <c r="A817" s="84" t="str">
        <f t="shared" si="158"/>
        <v>741.</v>
      </c>
      <c r="B817" s="84">
        <v>2716</v>
      </c>
      <c r="C817" s="155" t="s">
        <v>751</v>
      </c>
      <c r="D817" s="9">
        <v>295.39999999999998</v>
      </c>
      <c r="E817" s="9">
        <v>183</v>
      </c>
      <c r="F817" s="9">
        <v>183</v>
      </c>
      <c r="G817" s="26">
        <v>11</v>
      </c>
      <c r="H817" s="9">
        <f t="shared" si="161"/>
        <v>198187.75</v>
      </c>
      <c r="I817" s="9"/>
      <c r="J817" s="9"/>
      <c r="K817" s="9"/>
      <c r="L817" s="9">
        <f t="shared" si="162"/>
        <v>198187.75</v>
      </c>
      <c r="M817" s="9">
        <f>69313.21+128874.54</f>
        <v>198187.75</v>
      </c>
      <c r="N817" s="26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66"/>
      <c r="AB817" s="20" t="s">
        <v>211</v>
      </c>
      <c r="AC817" s="189"/>
      <c r="AD817" s="189"/>
      <c r="AE817" s="189"/>
      <c r="AF817" s="62">
        <f>MAX(AF$24:AF816)+1</f>
        <v>741</v>
      </c>
      <c r="AG817" s="62" t="s">
        <v>151</v>
      </c>
      <c r="AH817" s="62" t="str">
        <f t="shared" si="154"/>
        <v>741.</v>
      </c>
      <c r="AJ817" s="78"/>
      <c r="AM817" s="103"/>
    </row>
    <row r="818" spans="1:39" ht="22.5" customHeight="1" x14ac:dyDescent="0.25">
      <c r="A818" s="84" t="str">
        <f t="shared" si="158"/>
        <v>742.</v>
      </c>
      <c r="B818" s="84">
        <v>2743</v>
      </c>
      <c r="C818" s="155" t="s">
        <v>752</v>
      </c>
      <c r="D818" s="9">
        <v>635.6</v>
      </c>
      <c r="E818" s="9">
        <v>437</v>
      </c>
      <c r="F818" s="9">
        <v>437</v>
      </c>
      <c r="G818" s="26">
        <v>24</v>
      </c>
      <c r="H818" s="9">
        <f t="shared" si="161"/>
        <v>1797047.87</v>
      </c>
      <c r="I818" s="9"/>
      <c r="J818" s="9"/>
      <c r="K818" s="9"/>
      <c r="L818" s="9">
        <f t="shared" si="162"/>
        <v>1797047.87</v>
      </c>
      <c r="M818" s="9"/>
      <c r="N818" s="26"/>
      <c r="O818" s="9"/>
      <c r="P818" s="9">
        <v>489.73</v>
      </c>
      <c r="Q818" s="9">
        <v>1797047.87</v>
      </c>
      <c r="R818" s="9"/>
      <c r="S818" s="9"/>
      <c r="T818" s="9"/>
      <c r="U818" s="9"/>
      <c r="V818" s="9"/>
      <c r="W818" s="9"/>
      <c r="X818" s="9"/>
      <c r="Y818" s="9"/>
      <c r="Z818" s="9"/>
      <c r="AA818" s="66"/>
      <c r="AB818" s="20" t="s">
        <v>211</v>
      </c>
      <c r="AC818" s="189"/>
      <c r="AD818" s="189"/>
      <c r="AE818" s="189"/>
      <c r="AF818" s="62">
        <f>MAX(AF$24:AF817)+1</f>
        <v>742</v>
      </c>
      <c r="AG818" s="62" t="s">
        <v>151</v>
      </c>
      <c r="AH818" s="62" t="str">
        <f t="shared" si="154"/>
        <v>742.</v>
      </c>
      <c r="AJ818" s="78"/>
      <c r="AM818" s="103"/>
    </row>
    <row r="819" spans="1:39" ht="22.5" customHeight="1" x14ac:dyDescent="0.25">
      <c r="A819" s="84" t="str">
        <f t="shared" si="158"/>
        <v>743.</v>
      </c>
      <c r="B819" s="84">
        <v>2760</v>
      </c>
      <c r="C819" s="155" t="s">
        <v>753</v>
      </c>
      <c r="D819" s="9">
        <v>368.1</v>
      </c>
      <c r="E819" s="9">
        <v>233.4</v>
      </c>
      <c r="F819" s="9">
        <v>233.4</v>
      </c>
      <c r="G819" s="26">
        <v>14</v>
      </c>
      <c r="H819" s="9">
        <f t="shared" si="161"/>
        <v>91045.2</v>
      </c>
      <c r="I819" s="9"/>
      <c r="J819" s="9"/>
      <c r="K819" s="9"/>
      <c r="L819" s="9">
        <f t="shared" si="162"/>
        <v>91045.2</v>
      </c>
      <c r="M819" s="9">
        <v>91045.2</v>
      </c>
      <c r="N819" s="26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66"/>
      <c r="AB819" s="20" t="s">
        <v>211</v>
      </c>
      <c r="AC819" s="189"/>
      <c r="AD819" s="189"/>
      <c r="AE819" s="189"/>
      <c r="AF819" s="62">
        <f>MAX(AF$24:AF818)+1</f>
        <v>743</v>
      </c>
      <c r="AG819" s="62" t="s">
        <v>151</v>
      </c>
      <c r="AH819" s="62" t="str">
        <f t="shared" si="154"/>
        <v>743.</v>
      </c>
      <c r="AJ819" s="78"/>
      <c r="AM819" s="103"/>
    </row>
    <row r="820" spans="1:39" ht="22.5" customHeight="1" x14ac:dyDescent="0.25">
      <c r="A820" s="84" t="str">
        <f t="shared" si="158"/>
        <v>744.</v>
      </c>
      <c r="B820" s="84">
        <v>2764</v>
      </c>
      <c r="C820" s="155" t="s">
        <v>755</v>
      </c>
      <c r="D820" s="9">
        <v>409.9</v>
      </c>
      <c r="E820" s="9">
        <v>276.8</v>
      </c>
      <c r="F820" s="9">
        <v>276.8</v>
      </c>
      <c r="G820" s="26">
        <v>18</v>
      </c>
      <c r="H820" s="9">
        <f t="shared" si="161"/>
        <v>673770</v>
      </c>
      <c r="I820" s="9"/>
      <c r="J820" s="9"/>
      <c r="K820" s="9"/>
      <c r="L820" s="9">
        <f t="shared" si="162"/>
        <v>673770</v>
      </c>
      <c r="M820" s="9"/>
      <c r="N820" s="26"/>
      <c r="O820" s="9"/>
      <c r="P820" s="9"/>
      <c r="Q820" s="9"/>
      <c r="R820" s="9"/>
      <c r="S820" s="9"/>
      <c r="T820" s="9"/>
      <c r="U820" s="9"/>
      <c r="V820" s="9">
        <v>78.400000000000006</v>
      </c>
      <c r="W820" s="9">
        <v>511976.11</v>
      </c>
      <c r="X820" s="9"/>
      <c r="Y820" s="9"/>
      <c r="Z820" s="9"/>
      <c r="AA820" s="66">
        <v>161793.89000000001</v>
      </c>
      <c r="AB820" s="20" t="s">
        <v>211</v>
      </c>
      <c r="AC820" s="189"/>
      <c r="AD820" s="189"/>
      <c r="AE820" s="189"/>
      <c r="AF820" s="62">
        <f>MAX(AF$24:AF819)+1</f>
        <v>744</v>
      </c>
      <c r="AG820" s="62" t="s">
        <v>151</v>
      </c>
      <c r="AH820" s="62" t="str">
        <f t="shared" si="154"/>
        <v>744.</v>
      </c>
      <c r="AJ820" s="78"/>
      <c r="AM820" s="103"/>
    </row>
    <row r="821" spans="1:39" ht="22.5" customHeight="1" x14ac:dyDescent="0.25">
      <c r="A821" s="84" t="str">
        <f t="shared" si="158"/>
        <v>745.</v>
      </c>
      <c r="B821" s="84">
        <v>2761</v>
      </c>
      <c r="C821" s="155" t="s">
        <v>754</v>
      </c>
      <c r="D821" s="9">
        <v>201.7</v>
      </c>
      <c r="E821" s="9">
        <v>158.9</v>
      </c>
      <c r="F821" s="9">
        <v>158.9</v>
      </c>
      <c r="G821" s="26">
        <v>10</v>
      </c>
      <c r="H821" s="9">
        <f t="shared" si="161"/>
        <v>179886.59599999999</v>
      </c>
      <c r="I821" s="9"/>
      <c r="J821" s="9"/>
      <c r="K821" s="9"/>
      <c r="L821" s="9">
        <f t="shared" si="162"/>
        <v>179886.59599999999</v>
      </c>
      <c r="M821" s="9"/>
      <c r="N821" s="26"/>
      <c r="O821" s="9"/>
      <c r="P821" s="9"/>
      <c r="Q821" s="9"/>
      <c r="R821" s="9"/>
      <c r="S821" s="9"/>
      <c r="T821" s="9"/>
      <c r="U821" s="9"/>
      <c r="V821" s="9">
        <v>50.8</v>
      </c>
      <c r="W821" s="9">
        <v>62017.655999999995</v>
      </c>
      <c r="X821" s="9"/>
      <c r="Y821" s="9"/>
      <c r="Z821" s="9"/>
      <c r="AA821" s="66">
        <v>117868.94</v>
      </c>
      <c r="AB821" s="20" t="s">
        <v>211</v>
      </c>
      <c r="AC821" s="189"/>
      <c r="AD821" s="189"/>
      <c r="AE821" s="189"/>
      <c r="AF821" s="62">
        <f>MAX(AF$24:AF820)+1</f>
        <v>745</v>
      </c>
      <c r="AG821" s="62" t="s">
        <v>151</v>
      </c>
      <c r="AH821" s="62" t="str">
        <f t="shared" si="154"/>
        <v>745.</v>
      </c>
      <c r="AJ821" s="78"/>
      <c r="AM821" s="103"/>
    </row>
    <row r="822" spans="1:39" ht="22.5" customHeight="1" x14ac:dyDescent="0.25">
      <c r="A822" s="84" t="str">
        <f t="shared" si="158"/>
        <v>746.</v>
      </c>
      <c r="B822" s="84">
        <v>2770</v>
      </c>
      <c r="C822" s="155" t="s">
        <v>731</v>
      </c>
      <c r="D822" s="9">
        <v>495.6</v>
      </c>
      <c r="E822" s="9">
        <v>315.89999999999998</v>
      </c>
      <c r="F822" s="9">
        <v>315.89999999999998</v>
      </c>
      <c r="G822" s="26">
        <v>25</v>
      </c>
      <c r="H822" s="9">
        <f t="shared" ref="H822:H829" si="163">M822+O822+Q822+S822+U822+W822+Z822+AA822</f>
        <v>869860.93</v>
      </c>
      <c r="I822" s="9"/>
      <c r="J822" s="9"/>
      <c r="K822" s="9"/>
      <c r="L822" s="9">
        <f t="shared" ref="L822:L829" si="164">H822</f>
        <v>869860.93</v>
      </c>
      <c r="M822" s="9">
        <v>128092.58</v>
      </c>
      <c r="N822" s="26"/>
      <c r="O822" s="9"/>
      <c r="P822" s="9"/>
      <c r="Q822" s="9"/>
      <c r="R822" s="9"/>
      <c r="S822" s="9"/>
      <c r="T822" s="9">
        <v>432.25</v>
      </c>
      <c r="U822" s="9">
        <f>T822*1184.88</f>
        <v>512164.38000000006</v>
      </c>
      <c r="V822" s="9"/>
      <c r="W822" s="9"/>
      <c r="X822" s="9"/>
      <c r="Y822" s="9"/>
      <c r="Z822" s="9"/>
      <c r="AA822" s="66">
        <v>229603.97</v>
      </c>
      <c r="AB822" s="20" t="s">
        <v>211</v>
      </c>
      <c r="AC822" s="189"/>
      <c r="AD822" s="189" t="s">
        <v>1758</v>
      </c>
      <c r="AE822" s="189"/>
      <c r="AF822" s="62">
        <f>MAX(AF$24:AF821)+1</f>
        <v>746</v>
      </c>
      <c r="AG822" s="62" t="s">
        <v>151</v>
      </c>
      <c r="AH822" s="62" t="str">
        <f t="shared" si="154"/>
        <v>746.</v>
      </c>
      <c r="AJ822" s="78"/>
      <c r="AM822" s="103"/>
    </row>
    <row r="823" spans="1:39" ht="22.5" customHeight="1" x14ac:dyDescent="0.25">
      <c r="A823" s="84" t="str">
        <f t="shared" si="158"/>
        <v>747.</v>
      </c>
      <c r="B823" s="84">
        <v>2785</v>
      </c>
      <c r="C823" s="155" t="s">
        <v>756</v>
      </c>
      <c r="D823" s="9">
        <v>411.64</v>
      </c>
      <c r="E823" s="9">
        <v>263.89999999999998</v>
      </c>
      <c r="F823" s="9">
        <v>263.89999999999998</v>
      </c>
      <c r="G823" s="26">
        <v>14</v>
      </c>
      <c r="H823" s="9">
        <f t="shared" si="163"/>
        <v>121984.33</v>
      </c>
      <c r="I823" s="9"/>
      <c r="J823" s="9"/>
      <c r="K823" s="9"/>
      <c r="L823" s="9">
        <f t="shared" si="164"/>
        <v>121984.33</v>
      </c>
      <c r="M823" s="9"/>
      <c r="N823" s="26"/>
      <c r="O823" s="9"/>
      <c r="P823" s="9"/>
      <c r="Q823" s="9"/>
      <c r="R823" s="9"/>
      <c r="S823" s="9"/>
      <c r="T823" s="9"/>
      <c r="U823" s="9"/>
      <c r="V823" s="9">
        <v>62.8</v>
      </c>
      <c r="W823" s="9">
        <v>121984.33</v>
      </c>
      <c r="X823" s="9"/>
      <c r="Y823" s="9"/>
      <c r="Z823" s="9"/>
      <c r="AA823" s="66"/>
      <c r="AB823" s="20" t="s">
        <v>211</v>
      </c>
      <c r="AC823" s="189"/>
      <c r="AD823" s="189"/>
      <c r="AE823" s="189"/>
      <c r="AF823" s="62">
        <f>MAX(AF$24:AF822)+1</f>
        <v>747</v>
      </c>
      <c r="AG823" s="62" t="s">
        <v>151</v>
      </c>
      <c r="AH823" s="62" t="str">
        <f t="shared" si="154"/>
        <v>747.</v>
      </c>
      <c r="AJ823" s="78"/>
      <c r="AM823" s="103"/>
    </row>
    <row r="824" spans="1:39" ht="22.5" customHeight="1" x14ac:dyDescent="0.25">
      <c r="A824" s="84" t="str">
        <f t="shared" si="158"/>
        <v>748.</v>
      </c>
      <c r="B824" s="84">
        <v>2787</v>
      </c>
      <c r="C824" s="155" t="s">
        <v>757</v>
      </c>
      <c r="D824" s="9">
        <v>390.5</v>
      </c>
      <c r="E824" s="9">
        <v>258.8</v>
      </c>
      <c r="F824" s="9">
        <v>258.8</v>
      </c>
      <c r="G824" s="26">
        <v>16</v>
      </c>
      <c r="H824" s="9">
        <f t="shared" si="163"/>
        <v>99936.73</v>
      </c>
      <c r="I824" s="9"/>
      <c r="J824" s="9"/>
      <c r="K824" s="9"/>
      <c r="L824" s="9">
        <f t="shared" si="164"/>
        <v>99936.73</v>
      </c>
      <c r="M824" s="9"/>
      <c r="N824" s="26"/>
      <c r="O824" s="9"/>
      <c r="P824" s="9"/>
      <c r="Q824" s="9"/>
      <c r="R824" s="9"/>
      <c r="S824" s="9"/>
      <c r="T824" s="9"/>
      <c r="U824" s="9"/>
      <c r="V824" s="9">
        <v>62.8</v>
      </c>
      <c r="W824" s="9">
        <v>99936.73</v>
      </c>
      <c r="X824" s="9"/>
      <c r="Y824" s="9"/>
      <c r="Z824" s="9"/>
      <c r="AA824" s="66"/>
      <c r="AB824" s="20" t="s">
        <v>211</v>
      </c>
      <c r="AC824" s="189"/>
      <c r="AD824" s="189"/>
      <c r="AE824" s="189"/>
      <c r="AF824" s="62">
        <f>MAX(AF$24:AF823)+1</f>
        <v>748</v>
      </c>
      <c r="AG824" s="62" t="s">
        <v>151</v>
      </c>
      <c r="AH824" s="62" t="str">
        <f t="shared" si="154"/>
        <v>748.</v>
      </c>
      <c r="AJ824" s="78"/>
      <c r="AM824" s="103"/>
    </row>
    <row r="825" spans="1:39" ht="22.5" customHeight="1" x14ac:dyDescent="0.25">
      <c r="A825" s="84" t="str">
        <f t="shared" si="158"/>
        <v>749.</v>
      </c>
      <c r="B825" s="84">
        <v>2887</v>
      </c>
      <c r="C825" s="155" t="s">
        <v>148</v>
      </c>
      <c r="D825" s="9">
        <v>782.1</v>
      </c>
      <c r="E825" s="9">
        <v>456.4</v>
      </c>
      <c r="F825" s="9">
        <v>456.4</v>
      </c>
      <c r="G825" s="26">
        <v>34</v>
      </c>
      <c r="H825" s="9">
        <f t="shared" si="163"/>
        <v>310768.02</v>
      </c>
      <c r="I825" s="9"/>
      <c r="J825" s="9"/>
      <c r="K825" s="9"/>
      <c r="L825" s="9">
        <f t="shared" si="164"/>
        <v>310768.02</v>
      </c>
      <c r="M825" s="9">
        <v>310768.02</v>
      </c>
      <c r="N825" s="26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66"/>
      <c r="AB825" s="20" t="s">
        <v>211</v>
      </c>
      <c r="AC825" s="189"/>
      <c r="AD825" s="189"/>
      <c r="AE825" s="189"/>
      <c r="AF825" s="62">
        <f>MAX(AF$24:AF824)+1</f>
        <v>749</v>
      </c>
      <c r="AG825" s="62" t="s">
        <v>151</v>
      </c>
      <c r="AH825" s="62" t="str">
        <f t="shared" si="154"/>
        <v>749.</v>
      </c>
      <c r="AJ825" s="78"/>
      <c r="AM825" s="103"/>
    </row>
    <row r="826" spans="1:39" ht="22.5" customHeight="1" x14ac:dyDescent="0.25">
      <c r="A826" s="84" t="str">
        <f t="shared" si="158"/>
        <v>750.</v>
      </c>
      <c r="B826" s="84">
        <v>2887</v>
      </c>
      <c r="C826" s="155" t="s">
        <v>759</v>
      </c>
      <c r="D826" s="9">
        <v>741.1</v>
      </c>
      <c r="E826" s="9">
        <v>432.3</v>
      </c>
      <c r="F826" s="9">
        <v>432.3</v>
      </c>
      <c r="G826" s="26">
        <v>34</v>
      </c>
      <c r="H826" s="9">
        <f t="shared" si="163"/>
        <v>237321.24</v>
      </c>
      <c r="I826" s="9"/>
      <c r="J826" s="9"/>
      <c r="K826" s="9"/>
      <c r="L826" s="9">
        <f t="shared" si="164"/>
        <v>237321.24</v>
      </c>
      <c r="M826" s="9">
        <v>237321.24</v>
      </c>
      <c r="N826" s="26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66"/>
      <c r="AB826" s="20" t="s">
        <v>211</v>
      </c>
      <c r="AC826" s="189"/>
      <c r="AD826" s="189"/>
      <c r="AE826" s="189"/>
      <c r="AF826" s="62">
        <f>MAX(AF$24:AF825)+1</f>
        <v>750</v>
      </c>
      <c r="AG826" s="62" t="s">
        <v>151</v>
      </c>
      <c r="AH826" s="62" t="str">
        <f t="shared" si="154"/>
        <v>750.</v>
      </c>
      <c r="AJ826" s="78"/>
      <c r="AM826" s="103"/>
    </row>
    <row r="827" spans="1:39" ht="22.5" customHeight="1" x14ac:dyDescent="0.25">
      <c r="A827" s="84" t="str">
        <f t="shared" si="158"/>
        <v>751.</v>
      </c>
      <c r="B827" s="84">
        <v>2906</v>
      </c>
      <c r="C827" s="155" t="s">
        <v>760</v>
      </c>
      <c r="D827" s="9">
        <v>531</v>
      </c>
      <c r="E827" s="9">
        <v>297.7</v>
      </c>
      <c r="F827" s="9">
        <v>297.7</v>
      </c>
      <c r="G827" s="26">
        <v>13</v>
      </c>
      <c r="H827" s="9">
        <f t="shared" si="163"/>
        <v>270645.59999999998</v>
      </c>
      <c r="I827" s="9"/>
      <c r="J827" s="9"/>
      <c r="K827" s="9"/>
      <c r="L827" s="9">
        <f t="shared" si="164"/>
        <v>270645.59999999998</v>
      </c>
      <c r="M827" s="9">
        <v>270645.59999999998</v>
      </c>
      <c r="N827" s="26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66"/>
      <c r="AB827" s="20" t="s">
        <v>211</v>
      </c>
      <c r="AC827" s="189"/>
      <c r="AD827" s="189"/>
      <c r="AE827" s="189"/>
      <c r="AF827" s="62">
        <f>MAX(AF$24:AF826)+1</f>
        <v>751</v>
      </c>
      <c r="AG827" s="62" t="s">
        <v>151</v>
      </c>
      <c r="AH827" s="62" t="str">
        <f t="shared" si="154"/>
        <v>751.</v>
      </c>
      <c r="AJ827" s="78"/>
      <c r="AM827" s="103"/>
    </row>
    <row r="828" spans="1:39" ht="22.5" customHeight="1" x14ac:dyDescent="0.25">
      <c r="A828" s="84" t="str">
        <f t="shared" si="158"/>
        <v>752.</v>
      </c>
      <c r="B828" s="84">
        <v>2913</v>
      </c>
      <c r="C828" s="155" t="s">
        <v>761</v>
      </c>
      <c r="D828" s="9">
        <v>342.1</v>
      </c>
      <c r="E828" s="9">
        <v>221.6</v>
      </c>
      <c r="F828" s="9">
        <v>221.6</v>
      </c>
      <c r="G828" s="26">
        <v>10</v>
      </c>
      <c r="H828" s="9">
        <f t="shared" si="163"/>
        <v>138052.93</v>
      </c>
      <c r="I828" s="9"/>
      <c r="J828" s="9"/>
      <c r="K828" s="9"/>
      <c r="L828" s="9">
        <f t="shared" si="164"/>
        <v>138052.93</v>
      </c>
      <c r="M828" s="9">
        <v>138052.93</v>
      </c>
      <c r="N828" s="26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66"/>
      <c r="AB828" s="20" t="s">
        <v>211</v>
      </c>
      <c r="AC828" s="189"/>
      <c r="AD828" s="189"/>
      <c r="AE828" s="189"/>
      <c r="AF828" s="62">
        <f>MAX(AF$24:AF827)+1</f>
        <v>752</v>
      </c>
      <c r="AG828" s="62" t="s">
        <v>151</v>
      </c>
      <c r="AH828" s="62" t="str">
        <f t="shared" si="154"/>
        <v>752.</v>
      </c>
      <c r="AJ828" s="78"/>
      <c r="AM828" s="103"/>
    </row>
    <row r="829" spans="1:39" ht="22.5" customHeight="1" x14ac:dyDescent="0.25">
      <c r="A829" s="84" t="str">
        <f t="shared" si="158"/>
        <v>753.</v>
      </c>
      <c r="B829" s="84">
        <v>2938</v>
      </c>
      <c r="C829" s="155" t="s">
        <v>762</v>
      </c>
      <c r="D829" s="9">
        <v>2792.8</v>
      </c>
      <c r="E829" s="9">
        <v>1653</v>
      </c>
      <c r="F829" s="9">
        <v>1653</v>
      </c>
      <c r="G829" s="26">
        <v>166</v>
      </c>
      <c r="H829" s="9">
        <f t="shared" si="163"/>
        <v>629384.48</v>
      </c>
      <c r="I829" s="9"/>
      <c r="J829" s="9"/>
      <c r="K829" s="9"/>
      <c r="L829" s="9">
        <f t="shared" si="164"/>
        <v>629384.48</v>
      </c>
      <c r="M829" s="9">
        <v>509011.78</v>
      </c>
      <c r="N829" s="26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66">
        <v>120372.7</v>
      </c>
      <c r="AB829" s="20" t="s">
        <v>211</v>
      </c>
      <c r="AC829" s="189"/>
      <c r="AD829" s="189"/>
      <c r="AE829" s="189"/>
      <c r="AF829" s="62">
        <f>MAX(AF$24:AF828)+1</f>
        <v>753</v>
      </c>
      <c r="AG829" s="62" t="s">
        <v>151</v>
      </c>
      <c r="AH829" s="62" t="str">
        <f t="shared" si="154"/>
        <v>753.</v>
      </c>
      <c r="AJ829" s="78"/>
      <c r="AM829" s="103"/>
    </row>
    <row r="830" spans="1:39" ht="22.5" customHeight="1" x14ac:dyDescent="0.25">
      <c r="A830" s="84" t="str">
        <f t="shared" si="158"/>
        <v/>
      </c>
      <c r="B830" s="84"/>
      <c r="C830" s="154" t="s">
        <v>203</v>
      </c>
      <c r="D830" s="6">
        <f>SUM(D831:D849)</f>
        <v>17059.260000000002</v>
      </c>
      <c r="E830" s="6">
        <f>SUM(E831:E849)</f>
        <v>11134.9</v>
      </c>
      <c r="F830" s="6">
        <f>SUM(F831:F849)</f>
        <v>11134.9</v>
      </c>
      <c r="G830" s="25">
        <f>SUM(G831:G849)</f>
        <v>738</v>
      </c>
      <c r="H830" s="6">
        <f>SUM(H831:H849)</f>
        <v>7002728.8560000006</v>
      </c>
      <c r="I830" s="6"/>
      <c r="J830" s="6"/>
      <c r="K830" s="6"/>
      <c r="L830" s="6">
        <f>SUM(L831:L849)</f>
        <v>7002728.8560000006</v>
      </c>
      <c r="M830" s="6">
        <f t="shared" ref="M830:AA830" si="165">SUM(M831:M849)</f>
        <v>3441129.66</v>
      </c>
      <c r="N830" s="6"/>
      <c r="O830" s="6"/>
      <c r="P830" s="6">
        <f t="shared" si="165"/>
        <v>833.8</v>
      </c>
      <c r="Q830" s="6">
        <f t="shared" si="165"/>
        <v>3060046</v>
      </c>
      <c r="R830" s="6"/>
      <c r="S830" s="6"/>
      <c r="T830" s="6"/>
      <c r="U830" s="6"/>
      <c r="V830" s="6">
        <f t="shared" si="165"/>
        <v>147.80000000000001</v>
      </c>
      <c r="W830" s="6">
        <f t="shared" si="165"/>
        <v>180437.196</v>
      </c>
      <c r="X830" s="6"/>
      <c r="Y830" s="6"/>
      <c r="Z830" s="6"/>
      <c r="AA830" s="208">
        <f t="shared" si="165"/>
        <v>321116</v>
      </c>
      <c r="AB830" s="21"/>
      <c r="AC830" s="189"/>
      <c r="AD830" s="189"/>
      <c r="AE830" s="189"/>
      <c r="AH830" s="62" t="str">
        <f t="shared" si="154"/>
        <v/>
      </c>
      <c r="AI830" s="62"/>
      <c r="AJ830" s="62"/>
      <c r="AM830" s="103"/>
    </row>
    <row r="831" spans="1:39" ht="22.5" customHeight="1" x14ac:dyDescent="0.25">
      <c r="A831" s="84" t="str">
        <f t="shared" si="158"/>
        <v>754.</v>
      </c>
      <c r="B831" s="84">
        <v>2868</v>
      </c>
      <c r="C831" s="155" t="s">
        <v>758</v>
      </c>
      <c r="D831" s="9">
        <v>763.6</v>
      </c>
      <c r="E831" s="9">
        <v>426.7</v>
      </c>
      <c r="F831" s="9">
        <v>426.7</v>
      </c>
      <c r="G831" s="26">
        <v>36</v>
      </c>
      <c r="H831" s="9">
        <f t="shared" ref="H831:H849" si="166">M831+O831+Q831+S831+U831+W831+Z831+AA831</f>
        <v>943674.96</v>
      </c>
      <c r="I831" s="9"/>
      <c r="J831" s="9"/>
      <c r="K831" s="9"/>
      <c r="L831" s="9">
        <f t="shared" ref="L831:L849" si="167">H831</f>
        <v>943674.96</v>
      </c>
      <c r="M831" s="9">
        <v>899990.88</v>
      </c>
      <c r="N831" s="26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66">
        <v>43684.08</v>
      </c>
      <c r="AB831" s="20" t="s">
        <v>211</v>
      </c>
      <c r="AC831" s="189"/>
      <c r="AD831" s="189"/>
      <c r="AE831" s="189"/>
      <c r="AF831" s="62">
        <f>MAX(AF$24:AF830)+1</f>
        <v>754</v>
      </c>
      <c r="AG831" s="62" t="s">
        <v>151</v>
      </c>
      <c r="AH831" s="62" t="str">
        <f t="shared" si="154"/>
        <v>754.</v>
      </c>
      <c r="AJ831" s="78"/>
      <c r="AM831" s="103"/>
    </row>
    <row r="832" spans="1:39" ht="22.5" customHeight="1" x14ac:dyDescent="0.25">
      <c r="A832" s="84" t="str">
        <f t="shared" si="158"/>
        <v>755.</v>
      </c>
      <c r="B832" s="84">
        <v>2942</v>
      </c>
      <c r="C832" s="155" t="s">
        <v>763</v>
      </c>
      <c r="D832" s="9">
        <v>453.3</v>
      </c>
      <c r="E832" s="9">
        <v>332.1</v>
      </c>
      <c r="F832" s="9">
        <v>332.1</v>
      </c>
      <c r="G832" s="26">
        <v>24</v>
      </c>
      <c r="H832" s="9">
        <f t="shared" si="166"/>
        <v>58058.1</v>
      </c>
      <c r="I832" s="9"/>
      <c r="J832" s="9"/>
      <c r="K832" s="9"/>
      <c r="L832" s="9">
        <f t="shared" si="167"/>
        <v>58058.1</v>
      </c>
      <c r="M832" s="9">
        <v>58058.1</v>
      </c>
      <c r="N832" s="26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66"/>
      <c r="AB832" s="20" t="s">
        <v>211</v>
      </c>
      <c r="AC832" s="189"/>
      <c r="AD832" s="189"/>
      <c r="AE832" s="189"/>
      <c r="AF832" s="62">
        <f>MAX(AF$24:AF831)+1</f>
        <v>755</v>
      </c>
      <c r="AG832" s="62" t="s">
        <v>151</v>
      </c>
      <c r="AH832" s="62" t="str">
        <f t="shared" si="154"/>
        <v>755.</v>
      </c>
      <c r="AJ832" s="78"/>
      <c r="AM832" s="103"/>
    </row>
    <row r="833" spans="1:39" ht="22.5" customHeight="1" x14ac:dyDescent="0.25">
      <c r="A833" s="84" t="str">
        <f t="shared" si="158"/>
        <v>756.</v>
      </c>
      <c r="B833" s="84">
        <v>2967</v>
      </c>
      <c r="C833" s="155" t="s">
        <v>743</v>
      </c>
      <c r="D833" s="9">
        <v>168.4</v>
      </c>
      <c r="E833" s="9">
        <v>115.9</v>
      </c>
      <c r="F833" s="9">
        <v>115.9</v>
      </c>
      <c r="G833" s="26">
        <v>11</v>
      </c>
      <c r="H833" s="9">
        <f t="shared" si="166"/>
        <v>59576.015999999996</v>
      </c>
      <c r="I833" s="9"/>
      <c r="J833" s="9"/>
      <c r="K833" s="9"/>
      <c r="L833" s="9">
        <f t="shared" si="167"/>
        <v>59576.015999999996</v>
      </c>
      <c r="M833" s="9"/>
      <c r="N833" s="26"/>
      <c r="O833" s="9"/>
      <c r="P833" s="9"/>
      <c r="Q833" s="9"/>
      <c r="R833" s="9"/>
      <c r="S833" s="9"/>
      <c r="T833" s="9"/>
      <c r="U833" s="9"/>
      <c r="V833" s="9">
        <v>48.8</v>
      </c>
      <c r="W833" s="9">
        <f>V833*1220.82</f>
        <v>59576.015999999996</v>
      </c>
      <c r="X833" s="9"/>
      <c r="Y833" s="9"/>
      <c r="Z833" s="9"/>
      <c r="AA833" s="66"/>
      <c r="AB833" s="20" t="s">
        <v>211</v>
      </c>
      <c r="AC833" s="189"/>
      <c r="AD833" s="189"/>
      <c r="AE833" s="189"/>
      <c r="AF833" s="62">
        <f>MAX(AF$24:AF832)+1</f>
        <v>756</v>
      </c>
      <c r="AG833" s="62" t="s">
        <v>151</v>
      </c>
      <c r="AH833" s="62" t="str">
        <f t="shared" si="154"/>
        <v>756.</v>
      </c>
      <c r="AJ833" s="78"/>
      <c r="AM833" s="103"/>
    </row>
    <row r="834" spans="1:39" ht="22.5" customHeight="1" x14ac:dyDescent="0.25">
      <c r="A834" s="84" t="str">
        <f t="shared" si="158"/>
        <v>757.</v>
      </c>
      <c r="B834" s="84">
        <v>2990</v>
      </c>
      <c r="C834" s="155" t="s">
        <v>764</v>
      </c>
      <c r="D834" s="9">
        <v>290.07</v>
      </c>
      <c r="E834" s="9">
        <v>187.3</v>
      </c>
      <c r="F834" s="9">
        <v>187.3</v>
      </c>
      <c r="G834" s="26">
        <v>12</v>
      </c>
      <c r="H834" s="9">
        <f t="shared" si="166"/>
        <v>16127.25</v>
      </c>
      <c r="I834" s="9"/>
      <c r="J834" s="9"/>
      <c r="K834" s="9"/>
      <c r="L834" s="9">
        <f t="shared" si="167"/>
        <v>16127.25</v>
      </c>
      <c r="M834" s="9">
        <v>16127.25</v>
      </c>
      <c r="N834" s="26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66"/>
      <c r="AB834" s="20" t="s">
        <v>211</v>
      </c>
      <c r="AC834" s="189"/>
      <c r="AD834" s="189"/>
      <c r="AE834" s="189"/>
      <c r="AF834" s="62">
        <f>MAX(AF$24:AF833)+1</f>
        <v>757</v>
      </c>
      <c r="AG834" s="62" t="s">
        <v>151</v>
      </c>
      <c r="AH834" s="62" t="str">
        <f t="shared" si="154"/>
        <v>757.</v>
      </c>
      <c r="AJ834" s="78"/>
      <c r="AM834" s="103"/>
    </row>
    <row r="835" spans="1:39" ht="22.5" customHeight="1" x14ac:dyDescent="0.25">
      <c r="A835" s="84" t="str">
        <f t="shared" si="158"/>
        <v>758.</v>
      </c>
      <c r="B835" s="84">
        <v>2991</v>
      </c>
      <c r="C835" s="155" t="s">
        <v>765</v>
      </c>
      <c r="D835" s="9">
        <v>172.2</v>
      </c>
      <c r="E835" s="9">
        <v>107.6</v>
      </c>
      <c r="F835" s="9">
        <v>107.6</v>
      </c>
      <c r="G835" s="26">
        <v>9</v>
      </c>
      <c r="H835" s="9">
        <f t="shared" si="166"/>
        <v>899150</v>
      </c>
      <c r="I835" s="9"/>
      <c r="J835" s="9"/>
      <c r="K835" s="9"/>
      <c r="L835" s="9">
        <f t="shared" si="167"/>
        <v>899150</v>
      </c>
      <c r="M835" s="9"/>
      <c r="N835" s="26"/>
      <c r="O835" s="9"/>
      <c r="P835" s="9">
        <v>245</v>
      </c>
      <c r="Q835" s="9">
        <f>P835*3670</f>
        <v>899150</v>
      </c>
      <c r="R835" s="9"/>
      <c r="S835" s="9"/>
      <c r="T835" s="9"/>
      <c r="U835" s="9"/>
      <c r="V835" s="9"/>
      <c r="W835" s="9"/>
      <c r="X835" s="9"/>
      <c r="Y835" s="9"/>
      <c r="Z835" s="9"/>
      <c r="AA835" s="66"/>
      <c r="AB835" s="20" t="s">
        <v>211</v>
      </c>
      <c r="AC835" s="189"/>
      <c r="AD835" s="189"/>
      <c r="AE835" s="189"/>
      <c r="AF835" s="62">
        <f>MAX(AF$24:AF834)+1</f>
        <v>758</v>
      </c>
      <c r="AG835" s="62" t="s">
        <v>151</v>
      </c>
      <c r="AH835" s="62" t="str">
        <f t="shared" si="154"/>
        <v>758.</v>
      </c>
      <c r="AJ835" s="78"/>
      <c r="AM835" s="103"/>
    </row>
    <row r="836" spans="1:39" ht="22.5" customHeight="1" x14ac:dyDescent="0.25">
      <c r="A836" s="84" t="str">
        <f t="shared" si="158"/>
        <v>759.</v>
      </c>
      <c r="B836" s="84">
        <v>2994</v>
      </c>
      <c r="C836" s="155" t="s">
        <v>766</v>
      </c>
      <c r="D836" s="9">
        <v>193.9</v>
      </c>
      <c r="E836" s="9">
        <v>131.19999999999999</v>
      </c>
      <c r="F836" s="9">
        <v>131.19999999999999</v>
      </c>
      <c r="G836" s="26">
        <v>13</v>
      </c>
      <c r="H836" s="9">
        <f t="shared" si="166"/>
        <v>30104.2</v>
      </c>
      <c r="I836" s="9"/>
      <c r="J836" s="9"/>
      <c r="K836" s="9"/>
      <c r="L836" s="9">
        <f t="shared" si="167"/>
        <v>30104.2</v>
      </c>
      <c r="M836" s="9">
        <v>30104.2</v>
      </c>
      <c r="N836" s="26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66"/>
      <c r="AB836" s="20" t="s">
        <v>211</v>
      </c>
      <c r="AC836" s="189"/>
      <c r="AD836" s="189"/>
      <c r="AE836" s="189"/>
      <c r="AF836" s="62">
        <f>MAX(AF$24:AF835)+1</f>
        <v>759</v>
      </c>
      <c r="AG836" s="62" t="s">
        <v>151</v>
      </c>
      <c r="AH836" s="62" t="str">
        <f t="shared" si="154"/>
        <v>759.</v>
      </c>
      <c r="AJ836" s="78"/>
      <c r="AM836" s="103"/>
    </row>
    <row r="837" spans="1:39" ht="22.5" customHeight="1" x14ac:dyDescent="0.25">
      <c r="A837" s="84" t="str">
        <f t="shared" si="158"/>
        <v>760.</v>
      </c>
      <c r="B837" s="84">
        <v>2997</v>
      </c>
      <c r="C837" s="155" t="s">
        <v>1506</v>
      </c>
      <c r="D837" s="9">
        <v>393.3</v>
      </c>
      <c r="E837" s="9">
        <v>272.39999999999998</v>
      </c>
      <c r="F837" s="9">
        <v>272.39999999999998</v>
      </c>
      <c r="G837" s="26">
        <v>21</v>
      </c>
      <c r="H837" s="9">
        <f t="shared" si="166"/>
        <v>62261.82</v>
      </c>
      <c r="I837" s="9"/>
      <c r="J837" s="9"/>
      <c r="K837" s="9"/>
      <c r="L837" s="9">
        <f t="shared" si="167"/>
        <v>62261.82</v>
      </c>
      <c r="M837" s="9"/>
      <c r="N837" s="26"/>
      <c r="O837" s="9"/>
      <c r="P837" s="9"/>
      <c r="Q837" s="9"/>
      <c r="R837" s="9"/>
      <c r="S837" s="9"/>
      <c r="T837" s="9"/>
      <c r="U837" s="9"/>
      <c r="V837" s="9">
        <v>51</v>
      </c>
      <c r="W837" s="9">
        <f>V837*1220.82</f>
        <v>62261.82</v>
      </c>
      <c r="X837" s="9"/>
      <c r="Y837" s="9"/>
      <c r="Z837" s="9"/>
      <c r="AA837" s="66"/>
      <c r="AB837" s="20" t="s">
        <v>211</v>
      </c>
      <c r="AC837" s="189"/>
      <c r="AD837" s="189"/>
      <c r="AE837" s="189"/>
      <c r="AF837" s="62">
        <f>MAX(AF$24:AF836)+1</f>
        <v>760</v>
      </c>
      <c r="AG837" s="62" t="s">
        <v>151</v>
      </c>
      <c r="AH837" s="62" t="str">
        <f t="shared" si="154"/>
        <v>760.</v>
      </c>
      <c r="AJ837" s="78"/>
      <c r="AM837" s="103"/>
    </row>
    <row r="838" spans="1:39" ht="22.5" customHeight="1" x14ac:dyDescent="0.25">
      <c r="A838" s="84" t="str">
        <f t="shared" si="158"/>
        <v>761.</v>
      </c>
      <c r="B838" s="84">
        <v>2998</v>
      </c>
      <c r="C838" s="155" t="s">
        <v>767</v>
      </c>
      <c r="D838" s="9">
        <v>325.7</v>
      </c>
      <c r="E838" s="9">
        <v>219.3</v>
      </c>
      <c r="F838" s="9">
        <v>219.3</v>
      </c>
      <c r="G838" s="26">
        <v>15</v>
      </c>
      <c r="H838" s="9">
        <f t="shared" si="166"/>
        <v>21503</v>
      </c>
      <c r="I838" s="9"/>
      <c r="J838" s="9"/>
      <c r="K838" s="9"/>
      <c r="L838" s="9">
        <f t="shared" si="167"/>
        <v>21503</v>
      </c>
      <c r="M838" s="9">
        <v>21503</v>
      </c>
      <c r="N838" s="26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66"/>
      <c r="AB838" s="20" t="s">
        <v>211</v>
      </c>
      <c r="AC838" s="189"/>
      <c r="AD838" s="189"/>
      <c r="AE838" s="189"/>
      <c r="AF838" s="62">
        <f>MAX(AF$24:AF837)+1</f>
        <v>761</v>
      </c>
      <c r="AG838" s="62" t="s">
        <v>151</v>
      </c>
      <c r="AH838" s="62" t="str">
        <f t="shared" si="154"/>
        <v>761.</v>
      </c>
      <c r="AJ838" s="78"/>
      <c r="AM838" s="103"/>
    </row>
    <row r="839" spans="1:39" ht="22.5" customHeight="1" x14ac:dyDescent="0.25">
      <c r="A839" s="84" t="str">
        <f t="shared" si="158"/>
        <v>762.</v>
      </c>
      <c r="B839" s="84">
        <v>3012</v>
      </c>
      <c r="C839" s="155" t="s">
        <v>744</v>
      </c>
      <c r="D839" s="9">
        <v>459.2</v>
      </c>
      <c r="E839" s="9">
        <v>298.10000000000002</v>
      </c>
      <c r="F839" s="9">
        <v>298.10000000000002</v>
      </c>
      <c r="G839" s="26">
        <v>30</v>
      </c>
      <c r="H839" s="9">
        <f t="shared" si="166"/>
        <v>37630.25</v>
      </c>
      <c r="I839" s="9"/>
      <c r="J839" s="9"/>
      <c r="K839" s="9"/>
      <c r="L839" s="9">
        <f t="shared" si="167"/>
        <v>37630.25</v>
      </c>
      <c r="M839" s="9">
        <v>37630.25</v>
      </c>
      <c r="N839" s="26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66"/>
      <c r="AB839" s="20" t="s">
        <v>211</v>
      </c>
      <c r="AC839" s="189"/>
      <c r="AD839" s="189"/>
      <c r="AE839" s="189"/>
      <c r="AF839" s="62">
        <f>MAX(AF$24:AF838)+1</f>
        <v>762</v>
      </c>
      <c r="AG839" s="62" t="s">
        <v>151</v>
      </c>
      <c r="AH839" s="62" t="str">
        <f t="shared" si="154"/>
        <v>762.</v>
      </c>
      <c r="AJ839" s="78"/>
      <c r="AM839" s="103"/>
    </row>
    <row r="840" spans="1:39" ht="22.5" customHeight="1" x14ac:dyDescent="0.25">
      <c r="A840" s="84" t="str">
        <f t="shared" si="158"/>
        <v>763.</v>
      </c>
      <c r="B840" s="84">
        <v>3015</v>
      </c>
      <c r="C840" s="155" t="s">
        <v>768</v>
      </c>
      <c r="D840" s="9">
        <v>402</v>
      </c>
      <c r="E840" s="9">
        <v>245.6</v>
      </c>
      <c r="F840" s="9">
        <v>245.6</v>
      </c>
      <c r="G840" s="26">
        <v>19</v>
      </c>
      <c r="H840" s="9">
        <f t="shared" si="166"/>
        <v>32254.5</v>
      </c>
      <c r="I840" s="9"/>
      <c r="J840" s="9"/>
      <c r="K840" s="9"/>
      <c r="L840" s="9">
        <f t="shared" si="167"/>
        <v>32254.5</v>
      </c>
      <c r="M840" s="9">
        <v>32254.5</v>
      </c>
      <c r="N840" s="26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66"/>
      <c r="AB840" s="20" t="s">
        <v>211</v>
      </c>
      <c r="AC840" s="189"/>
      <c r="AD840" s="189"/>
      <c r="AE840" s="189"/>
      <c r="AF840" s="62">
        <f>MAX(AF$24:AF839)+1</f>
        <v>763</v>
      </c>
      <c r="AG840" s="62" t="s">
        <v>151</v>
      </c>
      <c r="AH840" s="62" t="str">
        <f t="shared" si="154"/>
        <v>763.</v>
      </c>
      <c r="AJ840" s="78"/>
      <c r="AM840" s="103"/>
    </row>
    <row r="841" spans="1:39" ht="22.5" customHeight="1" x14ac:dyDescent="0.25">
      <c r="A841" s="84" t="str">
        <f t="shared" si="158"/>
        <v>764.</v>
      </c>
      <c r="B841" s="84">
        <v>3023</v>
      </c>
      <c r="C841" s="155" t="s">
        <v>769</v>
      </c>
      <c r="D841" s="9">
        <v>482.4</v>
      </c>
      <c r="E841" s="9">
        <v>283</v>
      </c>
      <c r="F841" s="9">
        <v>283</v>
      </c>
      <c r="G841" s="26">
        <v>22</v>
      </c>
      <c r="H841" s="9">
        <f t="shared" si="166"/>
        <v>43006</v>
      </c>
      <c r="I841" s="9"/>
      <c r="J841" s="9"/>
      <c r="K841" s="9"/>
      <c r="L841" s="9">
        <f t="shared" si="167"/>
        <v>43006</v>
      </c>
      <c r="M841" s="9">
        <v>43006</v>
      </c>
      <c r="N841" s="26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66"/>
      <c r="AB841" s="20" t="s">
        <v>211</v>
      </c>
      <c r="AC841" s="189"/>
      <c r="AD841" s="189"/>
      <c r="AE841" s="189"/>
      <c r="AF841" s="62">
        <f>MAX(AF$24:AF840)+1</f>
        <v>764</v>
      </c>
      <c r="AG841" s="62" t="s">
        <v>151</v>
      </c>
      <c r="AH841" s="62" t="str">
        <f t="shared" si="154"/>
        <v>764.</v>
      </c>
      <c r="AJ841" s="78"/>
      <c r="AM841" s="103"/>
    </row>
    <row r="842" spans="1:39" ht="22.5" customHeight="1" x14ac:dyDescent="0.25">
      <c r="A842" s="84" t="str">
        <f t="shared" si="158"/>
        <v>765.</v>
      </c>
      <c r="B842" s="84">
        <v>3024</v>
      </c>
      <c r="C842" s="155" t="s">
        <v>770</v>
      </c>
      <c r="D842" s="9">
        <v>574</v>
      </c>
      <c r="E842" s="9">
        <v>305.7</v>
      </c>
      <c r="F842" s="9">
        <v>305.7</v>
      </c>
      <c r="G842" s="26">
        <v>22</v>
      </c>
      <c r="H842" s="9">
        <f t="shared" si="166"/>
        <v>43006</v>
      </c>
      <c r="I842" s="9"/>
      <c r="J842" s="9"/>
      <c r="K842" s="9"/>
      <c r="L842" s="9">
        <f t="shared" si="167"/>
        <v>43006</v>
      </c>
      <c r="M842" s="9">
        <v>43006</v>
      </c>
      <c r="N842" s="26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66"/>
      <c r="AB842" s="20" t="s">
        <v>211</v>
      </c>
      <c r="AC842" s="189"/>
      <c r="AD842" s="189"/>
      <c r="AE842" s="189"/>
      <c r="AF842" s="62">
        <f>MAX(AF$24:AF841)+1</f>
        <v>765</v>
      </c>
      <c r="AG842" s="62" t="s">
        <v>151</v>
      </c>
      <c r="AH842" s="62" t="str">
        <f t="shared" si="154"/>
        <v>765.</v>
      </c>
      <c r="AJ842" s="78"/>
      <c r="AM842" s="103"/>
    </row>
    <row r="843" spans="1:39" ht="22.5" customHeight="1" x14ac:dyDescent="0.25">
      <c r="A843" s="84" t="str">
        <f t="shared" si="158"/>
        <v>766.</v>
      </c>
      <c r="B843" s="84">
        <v>3034</v>
      </c>
      <c r="C843" s="155" t="s">
        <v>772</v>
      </c>
      <c r="D843" s="9">
        <v>569</v>
      </c>
      <c r="E843" s="9">
        <v>336.9</v>
      </c>
      <c r="F843" s="9">
        <v>336.9</v>
      </c>
      <c r="G843" s="26">
        <v>15</v>
      </c>
      <c r="H843" s="9">
        <f t="shared" si="166"/>
        <v>43006</v>
      </c>
      <c r="I843" s="9"/>
      <c r="J843" s="9"/>
      <c r="K843" s="9"/>
      <c r="L843" s="9">
        <f t="shared" si="167"/>
        <v>43006</v>
      </c>
      <c r="M843" s="9">
        <v>43006</v>
      </c>
      <c r="N843" s="26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66"/>
      <c r="AB843" s="20" t="s">
        <v>211</v>
      </c>
      <c r="AC843" s="189"/>
      <c r="AD843" s="189"/>
      <c r="AE843" s="189"/>
      <c r="AF843" s="62">
        <f>MAX(AF$24:AF842)+1</f>
        <v>766</v>
      </c>
      <c r="AG843" s="62" t="s">
        <v>151</v>
      </c>
      <c r="AH843" s="62" t="str">
        <f t="shared" si="154"/>
        <v>766.</v>
      </c>
      <c r="AJ843" s="78"/>
      <c r="AM843" s="103"/>
    </row>
    <row r="844" spans="1:39" ht="22.5" customHeight="1" x14ac:dyDescent="0.25">
      <c r="A844" s="84" t="str">
        <f t="shared" si="158"/>
        <v>767.</v>
      </c>
      <c r="B844" s="84">
        <v>3035</v>
      </c>
      <c r="C844" s="155" t="s">
        <v>773</v>
      </c>
      <c r="D844" s="9">
        <v>419.8</v>
      </c>
      <c r="E844" s="9">
        <v>261</v>
      </c>
      <c r="F844" s="9">
        <v>261</v>
      </c>
      <c r="G844" s="26">
        <v>15</v>
      </c>
      <c r="H844" s="9">
        <f t="shared" si="166"/>
        <v>2160896</v>
      </c>
      <c r="I844" s="9"/>
      <c r="J844" s="9"/>
      <c r="K844" s="9"/>
      <c r="L844" s="9">
        <f t="shared" si="167"/>
        <v>2160896</v>
      </c>
      <c r="M844" s="9"/>
      <c r="N844" s="26"/>
      <c r="O844" s="9"/>
      <c r="P844" s="9">
        <v>588.79999999999995</v>
      </c>
      <c r="Q844" s="9">
        <f>P844*3670</f>
        <v>2160896</v>
      </c>
      <c r="R844" s="9"/>
      <c r="S844" s="9"/>
      <c r="T844" s="9"/>
      <c r="U844" s="9"/>
      <c r="V844" s="9"/>
      <c r="W844" s="9"/>
      <c r="X844" s="9"/>
      <c r="Y844" s="9"/>
      <c r="Z844" s="9"/>
      <c r="AA844" s="66"/>
      <c r="AB844" s="20" t="s">
        <v>211</v>
      </c>
      <c r="AC844" s="189"/>
      <c r="AD844" s="189"/>
      <c r="AE844" s="189"/>
      <c r="AF844" s="62">
        <f>MAX(AF$24:AF843)+1</f>
        <v>767</v>
      </c>
      <c r="AG844" s="62" t="s">
        <v>151</v>
      </c>
      <c r="AH844" s="62" t="str">
        <f t="shared" si="154"/>
        <v>767.</v>
      </c>
      <c r="AJ844" s="78"/>
      <c r="AM844" s="103"/>
    </row>
    <row r="845" spans="1:39" ht="22.5" customHeight="1" x14ac:dyDescent="0.25">
      <c r="A845" s="84" t="str">
        <f t="shared" si="158"/>
        <v>768.</v>
      </c>
      <c r="B845" s="84">
        <v>3039</v>
      </c>
      <c r="C845" s="155" t="s">
        <v>774</v>
      </c>
      <c r="D845" s="9">
        <v>356.3</v>
      </c>
      <c r="E845" s="9">
        <v>225.9</v>
      </c>
      <c r="F845" s="9">
        <v>225.9</v>
      </c>
      <c r="G845" s="26">
        <v>15</v>
      </c>
      <c r="H845" s="9">
        <f t="shared" si="166"/>
        <v>58599.360000000001</v>
      </c>
      <c r="I845" s="9"/>
      <c r="J845" s="9"/>
      <c r="K845" s="9"/>
      <c r="L845" s="9">
        <f t="shared" si="167"/>
        <v>58599.360000000001</v>
      </c>
      <c r="M845" s="9"/>
      <c r="N845" s="26"/>
      <c r="O845" s="9"/>
      <c r="P845" s="9"/>
      <c r="Q845" s="9"/>
      <c r="R845" s="9"/>
      <c r="S845" s="9"/>
      <c r="T845" s="9"/>
      <c r="U845" s="9"/>
      <c r="V845" s="9">
        <v>48</v>
      </c>
      <c r="W845" s="9">
        <f>V845*1220.82</f>
        <v>58599.360000000001</v>
      </c>
      <c r="X845" s="9"/>
      <c r="Y845" s="9"/>
      <c r="Z845" s="9"/>
      <c r="AA845" s="66"/>
      <c r="AB845" s="20" t="s">
        <v>211</v>
      </c>
      <c r="AC845" s="189"/>
      <c r="AD845" s="189"/>
      <c r="AE845" s="189"/>
      <c r="AF845" s="62">
        <f>MAX(AF$24:AF844)+1</f>
        <v>768</v>
      </c>
      <c r="AG845" s="62" t="s">
        <v>151</v>
      </c>
      <c r="AH845" s="62" t="str">
        <f t="shared" si="154"/>
        <v>768.</v>
      </c>
      <c r="AJ845" s="78"/>
      <c r="AM845" s="103"/>
    </row>
    <row r="846" spans="1:39" ht="22.5" customHeight="1" x14ac:dyDescent="0.25">
      <c r="A846" s="84" t="str">
        <f t="shared" si="158"/>
        <v>769.</v>
      </c>
      <c r="B846" s="84">
        <v>3047</v>
      </c>
      <c r="C846" s="155" t="s">
        <v>1596</v>
      </c>
      <c r="D846" s="9">
        <v>743.59</v>
      </c>
      <c r="E846" s="9">
        <v>500.6</v>
      </c>
      <c r="F846" s="9">
        <v>500.6</v>
      </c>
      <c r="G846" s="26">
        <v>29</v>
      </c>
      <c r="H846" s="9">
        <f t="shared" si="166"/>
        <v>184835.20000000001</v>
      </c>
      <c r="I846" s="9"/>
      <c r="J846" s="9"/>
      <c r="K846" s="9"/>
      <c r="L846" s="9">
        <f t="shared" si="167"/>
        <v>184835.20000000001</v>
      </c>
      <c r="M846" s="9">
        <v>184835.20000000001</v>
      </c>
      <c r="N846" s="26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66"/>
      <c r="AB846" s="20" t="s">
        <v>211</v>
      </c>
      <c r="AC846" s="189"/>
      <c r="AD846" s="189"/>
      <c r="AE846" s="189"/>
      <c r="AF846" s="62">
        <f>MAX(AF$24:AF845)+1</f>
        <v>769</v>
      </c>
      <c r="AG846" s="62" t="s">
        <v>151</v>
      </c>
      <c r="AH846" s="62" t="str">
        <f t="shared" si="154"/>
        <v>769.</v>
      </c>
      <c r="AJ846" s="78"/>
      <c r="AM846" s="103"/>
    </row>
    <row r="847" spans="1:39" ht="22.5" customHeight="1" x14ac:dyDescent="0.25">
      <c r="A847" s="84" t="str">
        <f t="shared" si="158"/>
        <v>770.</v>
      </c>
      <c r="B847" s="84">
        <v>3048</v>
      </c>
      <c r="C847" s="155" t="s">
        <v>746</v>
      </c>
      <c r="D847" s="9">
        <v>1652.7</v>
      </c>
      <c r="E847" s="9">
        <v>954.7</v>
      </c>
      <c r="F847" s="9">
        <v>954.7</v>
      </c>
      <c r="G847" s="26">
        <v>65</v>
      </c>
      <c r="H847" s="9">
        <f t="shared" si="166"/>
        <v>469027.82</v>
      </c>
      <c r="I847" s="9"/>
      <c r="J847" s="9"/>
      <c r="K847" s="9"/>
      <c r="L847" s="9">
        <f t="shared" si="167"/>
        <v>469027.82</v>
      </c>
      <c r="M847" s="9">
        <v>361268.8</v>
      </c>
      <c r="N847" s="26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66">
        <v>107759.02</v>
      </c>
      <c r="AB847" s="20" t="s">
        <v>211</v>
      </c>
      <c r="AC847" s="189"/>
      <c r="AD847" s="189"/>
      <c r="AE847" s="189"/>
      <c r="AF847" s="62">
        <f>MAX(AF$24:AF846)+1</f>
        <v>770</v>
      </c>
      <c r="AG847" s="62" t="s">
        <v>151</v>
      </c>
      <c r="AH847" s="62" t="str">
        <f t="shared" si="154"/>
        <v>770.</v>
      </c>
      <c r="AJ847" s="78"/>
      <c r="AM847" s="103"/>
    </row>
    <row r="848" spans="1:39" ht="22.5" customHeight="1" x14ac:dyDescent="0.25">
      <c r="A848" s="84" t="str">
        <f t="shared" si="158"/>
        <v>771.</v>
      </c>
      <c r="B848" s="84">
        <v>3050</v>
      </c>
      <c r="C848" s="168" t="s">
        <v>747</v>
      </c>
      <c r="D848" s="9">
        <v>4512.6000000000004</v>
      </c>
      <c r="E848" s="9">
        <v>2964</v>
      </c>
      <c r="F848" s="9">
        <v>2964</v>
      </c>
      <c r="G848" s="26">
        <v>191</v>
      </c>
      <c r="H848" s="9">
        <f t="shared" si="166"/>
        <v>885279.18</v>
      </c>
      <c r="I848" s="9"/>
      <c r="J848" s="9"/>
      <c r="K848" s="9"/>
      <c r="L848" s="9">
        <f t="shared" si="167"/>
        <v>885279.18</v>
      </c>
      <c r="M848" s="135">
        <f>340.7*2100.4</f>
        <v>715606.28</v>
      </c>
      <c r="N848" s="26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66">
        <v>169672.9</v>
      </c>
      <c r="AB848" s="20" t="s">
        <v>211</v>
      </c>
      <c r="AC848" s="189"/>
      <c r="AD848" s="189"/>
      <c r="AE848" s="189"/>
      <c r="AF848" s="62">
        <f>MAX(AF$24:AF847)+1</f>
        <v>771</v>
      </c>
      <c r="AG848" s="62" t="s">
        <v>151</v>
      </c>
      <c r="AH848" s="62" t="str">
        <f t="shared" si="154"/>
        <v>771.</v>
      </c>
      <c r="AJ848" s="78"/>
      <c r="AM848" s="103"/>
    </row>
    <row r="849" spans="1:39" ht="22.5" customHeight="1" x14ac:dyDescent="0.25">
      <c r="A849" s="84" t="str">
        <f t="shared" si="158"/>
        <v>772.</v>
      </c>
      <c r="B849" s="84">
        <v>3051</v>
      </c>
      <c r="C849" s="155" t="s">
        <v>748</v>
      </c>
      <c r="D849" s="9">
        <v>4127.2</v>
      </c>
      <c r="E849" s="9">
        <v>2966.9</v>
      </c>
      <c r="F849" s="9">
        <v>2966.9</v>
      </c>
      <c r="G849" s="26">
        <v>174</v>
      </c>
      <c r="H849" s="9">
        <f t="shared" si="166"/>
        <v>954733.2</v>
      </c>
      <c r="I849" s="9"/>
      <c r="J849" s="9"/>
      <c r="K849" s="9"/>
      <c r="L849" s="9">
        <f t="shared" si="167"/>
        <v>954733.2</v>
      </c>
      <c r="M849" s="9">
        <v>954733.2</v>
      </c>
      <c r="N849" s="26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66"/>
      <c r="AB849" s="20" t="s">
        <v>211</v>
      </c>
      <c r="AC849" s="189"/>
      <c r="AD849" s="189"/>
      <c r="AE849" s="189"/>
      <c r="AF849" s="62">
        <f>MAX(AF$24:AF848)+1</f>
        <v>772</v>
      </c>
      <c r="AG849" s="62" t="s">
        <v>151</v>
      </c>
      <c r="AH849" s="62" t="str">
        <f t="shared" si="154"/>
        <v>772.</v>
      </c>
      <c r="AJ849" s="78"/>
      <c r="AM849" s="103"/>
    </row>
    <row r="850" spans="1:39" ht="22.5" customHeight="1" x14ac:dyDescent="0.25">
      <c r="A850" s="84" t="str">
        <f t="shared" si="158"/>
        <v/>
      </c>
      <c r="B850" s="84"/>
      <c r="C850" s="154" t="s">
        <v>204</v>
      </c>
      <c r="D850" s="6">
        <f>SUM(D851:D905)</f>
        <v>43676.31</v>
      </c>
      <c r="E850" s="6">
        <f>SUM(E851:E905)</f>
        <v>27895.79</v>
      </c>
      <c r="F850" s="6">
        <f>SUM(F851:F905)</f>
        <v>27852.190000000002</v>
      </c>
      <c r="G850" s="25">
        <f>SUM(G851:G905)</f>
        <v>1799</v>
      </c>
      <c r="H850" s="6">
        <f>SUM(H851:H905)</f>
        <v>25879977.24479999</v>
      </c>
      <c r="I850" s="6"/>
      <c r="J850" s="6"/>
      <c r="K850" s="6"/>
      <c r="L850" s="6">
        <f>SUM(L851:L905)</f>
        <v>25879977.24479999</v>
      </c>
      <c r="M850" s="6">
        <f>SUM(M851:M905)</f>
        <v>8297785.7600000035</v>
      </c>
      <c r="N850" s="6"/>
      <c r="O850" s="6"/>
      <c r="P850" s="6">
        <f>SUM(P851:P905)</f>
        <v>4520</v>
      </c>
      <c r="Q850" s="6">
        <f>SUM(Q851:Q905)</f>
        <v>16396678</v>
      </c>
      <c r="R850" s="6"/>
      <c r="S850" s="6"/>
      <c r="T850" s="6">
        <f>SUM(T851:T905)</f>
        <v>965.05</v>
      </c>
      <c r="U850" s="6">
        <f>SUM(U851:U905)</f>
        <v>1143468.4440000001</v>
      </c>
      <c r="V850" s="6">
        <f>SUM(V851:V905)</f>
        <v>34.44</v>
      </c>
      <c r="W850" s="6">
        <f>SUM(W851:W905)</f>
        <v>42045.040799999995</v>
      </c>
      <c r="X850" s="6"/>
      <c r="Y850" s="6"/>
      <c r="Z850" s="6"/>
      <c r="AA850" s="208"/>
      <c r="AB850" s="21"/>
      <c r="AC850" s="189"/>
      <c r="AD850" s="189"/>
      <c r="AE850" s="189"/>
      <c r="AH850" s="62" t="str">
        <f t="shared" si="154"/>
        <v/>
      </c>
      <c r="AI850" s="62"/>
      <c r="AJ850" s="62"/>
      <c r="AM850" s="103"/>
    </row>
    <row r="851" spans="1:39" ht="22.5" customHeight="1" x14ac:dyDescent="0.25">
      <c r="A851" s="84" t="str">
        <f t="shared" si="158"/>
        <v>773.</v>
      </c>
      <c r="B851" s="84">
        <v>3058</v>
      </c>
      <c r="C851" s="155" t="s">
        <v>775</v>
      </c>
      <c r="D851" s="9">
        <v>678.8</v>
      </c>
      <c r="E851" s="9">
        <v>639.20000000000005</v>
      </c>
      <c r="F851" s="9">
        <v>639.20000000000005</v>
      </c>
      <c r="G851" s="26">
        <v>18</v>
      </c>
      <c r="H851" s="9">
        <f>M851+O851+Q851+S851+U851+W851+Z851+AA851</f>
        <v>2146950</v>
      </c>
      <c r="I851" s="9"/>
      <c r="J851" s="9"/>
      <c r="K851" s="9"/>
      <c r="L851" s="9">
        <f>H851</f>
        <v>2146950</v>
      </c>
      <c r="M851" s="9"/>
      <c r="N851" s="26"/>
      <c r="O851" s="9"/>
      <c r="P851" s="9">
        <v>585</v>
      </c>
      <c r="Q851" s="9">
        <f>P851*3670</f>
        <v>2146950</v>
      </c>
      <c r="R851" s="9"/>
      <c r="S851" s="9"/>
      <c r="T851" s="9"/>
      <c r="U851" s="9"/>
      <c r="V851" s="9"/>
      <c r="W851" s="9"/>
      <c r="X851" s="9"/>
      <c r="Y851" s="9"/>
      <c r="Z851" s="9"/>
      <c r="AA851" s="66"/>
      <c r="AB851" s="20" t="s">
        <v>211</v>
      </c>
      <c r="AC851" s="189"/>
      <c r="AD851" s="189"/>
      <c r="AE851" s="189"/>
      <c r="AF851" s="62">
        <f>MAX(AF$24:AF850)+1</f>
        <v>773</v>
      </c>
      <c r="AG851" s="62" t="s">
        <v>151</v>
      </c>
      <c r="AH851" s="62" t="str">
        <f t="shared" si="154"/>
        <v>773.</v>
      </c>
      <c r="AJ851" s="78"/>
      <c r="AM851" s="103"/>
    </row>
    <row r="852" spans="1:39" ht="22.5" customHeight="1" x14ac:dyDescent="0.25">
      <c r="A852" s="84" t="str">
        <f t="shared" si="158"/>
        <v>774.</v>
      </c>
      <c r="B852" s="84">
        <v>2713</v>
      </c>
      <c r="C852" s="168" t="s">
        <v>750</v>
      </c>
      <c r="D852" s="9">
        <v>328.8</v>
      </c>
      <c r="E852" s="9">
        <v>295.2</v>
      </c>
      <c r="F852" s="9">
        <v>295.2</v>
      </c>
      <c r="G852" s="26">
        <v>10</v>
      </c>
      <c r="H852" s="9">
        <f t="shared" ref="H852:H858" si="168">M852+O852+Q852+S852+U852+W852+Z852+AA852</f>
        <v>16127.25</v>
      </c>
      <c r="I852" s="9"/>
      <c r="J852" s="9"/>
      <c r="K852" s="9"/>
      <c r="L852" s="9">
        <f t="shared" ref="L852:L858" si="169">H852</f>
        <v>16127.25</v>
      </c>
      <c r="M852" s="9">
        <v>16127.25</v>
      </c>
      <c r="N852" s="26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66"/>
      <c r="AB852" s="20" t="s">
        <v>211</v>
      </c>
      <c r="AC852" s="189"/>
      <c r="AD852" s="189"/>
      <c r="AE852" s="189"/>
      <c r="AF852" s="62">
        <f>MAX(AF$24:AF851)+1</f>
        <v>774</v>
      </c>
      <c r="AG852" s="62" t="s">
        <v>151</v>
      </c>
      <c r="AH852" s="62" t="str">
        <f t="shared" si="154"/>
        <v>774.</v>
      </c>
      <c r="AJ852" s="78"/>
      <c r="AM852" s="103"/>
    </row>
    <row r="853" spans="1:39" ht="22.5" customHeight="1" x14ac:dyDescent="0.25">
      <c r="A853" s="84" t="str">
        <f t="shared" si="158"/>
        <v>775.</v>
      </c>
      <c r="B853" s="84">
        <v>2717</v>
      </c>
      <c r="C853" s="168" t="s">
        <v>776</v>
      </c>
      <c r="D853" s="9">
        <v>279.39999999999998</v>
      </c>
      <c r="E853" s="9">
        <v>178.4</v>
      </c>
      <c r="F853" s="9">
        <v>178.4</v>
      </c>
      <c r="G853" s="26">
        <v>13</v>
      </c>
      <c r="H853" s="9">
        <f t="shared" si="168"/>
        <v>16127.25</v>
      </c>
      <c r="I853" s="9"/>
      <c r="J853" s="9"/>
      <c r="K853" s="9"/>
      <c r="L853" s="9">
        <f t="shared" si="169"/>
        <v>16127.25</v>
      </c>
      <c r="M853" s="9">
        <v>16127.25</v>
      </c>
      <c r="N853" s="26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66"/>
      <c r="AB853" s="20" t="s">
        <v>211</v>
      </c>
      <c r="AC853" s="189"/>
      <c r="AD853" s="189"/>
      <c r="AE853" s="189"/>
      <c r="AF853" s="62">
        <f>MAX(AF$24:AF852)+1</f>
        <v>775</v>
      </c>
      <c r="AG853" s="62" t="s">
        <v>151</v>
      </c>
      <c r="AH853" s="62" t="str">
        <f t="shared" si="154"/>
        <v>775.</v>
      </c>
      <c r="AJ853" s="78"/>
      <c r="AM853" s="103"/>
    </row>
    <row r="854" spans="1:39" ht="22.5" customHeight="1" x14ac:dyDescent="0.25">
      <c r="A854" s="84" t="str">
        <f t="shared" si="158"/>
        <v>776.</v>
      </c>
      <c r="B854" s="84">
        <v>2718</v>
      </c>
      <c r="C854" s="168" t="s">
        <v>729</v>
      </c>
      <c r="D854" s="9">
        <v>287.5</v>
      </c>
      <c r="E854" s="9">
        <v>178.9</v>
      </c>
      <c r="F854" s="9">
        <v>178.9</v>
      </c>
      <c r="G854" s="26">
        <v>11</v>
      </c>
      <c r="H854" s="9">
        <f t="shared" si="168"/>
        <v>116399.20079999999</v>
      </c>
      <c r="I854" s="9"/>
      <c r="J854" s="9"/>
      <c r="K854" s="9"/>
      <c r="L854" s="9">
        <f t="shared" si="169"/>
        <v>116399.20079999999</v>
      </c>
      <c r="M854" s="9">
        <v>74354.16</v>
      </c>
      <c r="N854" s="26"/>
      <c r="O854" s="9"/>
      <c r="P854" s="9"/>
      <c r="Q854" s="9"/>
      <c r="R854" s="9"/>
      <c r="S854" s="9"/>
      <c r="T854" s="9"/>
      <c r="U854" s="9"/>
      <c r="V854" s="9">
        <v>34.44</v>
      </c>
      <c r="W854" s="9">
        <f>V854*1220.82</f>
        <v>42045.040799999995</v>
      </c>
      <c r="X854" s="9"/>
      <c r="Y854" s="9"/>
      <c r="Z854" s="9"/>
      <c r="AA854" s="66"/>
      <c r="AB854" s="20" t="s">
        <v>211</v>
      </c>
      <c r="AC854" s="189"/>
      <c r="AD854" s="189"/>
      <c r="AE854" s="189"/>
      <c r="AF854" s="62">
        <f>MAX(AF$24:AF853)+1</f>
        <v>776</v>
      </c>
      <c r="AG854" s="62" t="s">
        <v>151</v>
      </c>
      <c r="AH854" s="62" t="str">
        <f t="shared" si="154"/>
        <v>776.</v>
      </c>
      <c r="AJ854" s="78"/>
      <c r="AM854" s="103"/>
    </row>
    <row r="855" spans="1:39" ht="22.5" customHeight="1" x14ac:dyDescent="0.25">
      <c r="A855" s="84" t="str">
        <f t="shared" si="158"/>
        <v>777.</v>
      </c>
      <c r="B855" s="84">
        <v>3032</v>
      </c>
      <c r="C855" s="155" t="s">
        <v>771</v>
      </c>
      <c r="D855" s="9">
        <v>952.3</v>
      </c>
      <c r="E855" s="9">
        <v>530</v>
      </c>
      <c r="F855" s="9">
        <v>530</v>
      </c>
      <c r="G855" s="26">
        <v>38</v>
      </c>
      <c r="H855" s="9">
        <f t="shared" si="168"/>
        <v>570311.37</v>
      </c>
      <c r="I855" s="9"/>
      <c r="J855" s="9"/>
      <c r="K855" s="9"/>
      <c r="L855" s="9">
        <f t="shared" si="169"/>
        <v>570311.37</v>
      </c>
      <c r="M855" s="9">
        <v>570311.37</v>
      </c>
      <c r="N855" s="26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66"/>
      <c r="AB855" s="20" t="s">
        <v>211</v>
      </c>
      <c r="AC855" s="189"/>
      <c r="AD855" s="189"/>
      <c r="AE855" s="189"/>
      <c r="AF855" s="62">
        <f>MAX(AF$24:AF854)+1</f>
        <v>777</v>
      </c>
      <c r="AG855" s="62" t="s">
        <v>151</v>
      </c>
      <c r="AH855" s="62" t="str">
        <f t="shared" si="154"/>
        <v>777.</v>
      </c>
      <c r="AJ855" s="78"/>
      <c r="AM855" s="103"/>
    </row>
    <row r="856" spans="1:39" ht="22.5" customHeight="1" x14ac:dyDescent="0.25">
      <c r="A856" s="84" t="str">
        <f t="shared" si="158"/>
        <v>778.</v>
      </c>
      <c r="B856" s="84">
        <v>2935</v>
      </c>
      <c r="C856" s="155" t="s">
        <v>1594</v>
      </c>
      <c r="D856" s="9">
        <v>3275.7</v>
      </c>
      <c r="E856" s="9">
        <v>1902.9</v>
      </c>
      <c r="F856" s="9">
        <v>1902.9</v>
      </c>
      <c r="G856" s="26">
        <v>147</v>
      </c>
      <c r="H856" s="9">
        <f t="shared" si="168"/>
        <v>3760413.6</v>
      </c>
      <c r="I856" s="9"/>
      <c r="J856" s="9"/>
      <c r="K856" s="9"/>
      <c r="L856" s="9">
        <f t="shared" si="169"/>
        <v>3760413.6</v>
      </c>
      <c r="M856" s="9">
        <v>3760413.6</v>
      </c>
      <c r="N856" s="26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66"/>
      <c r="AB856" s="20" t="s">
        <v>211</v>
      </c>
      <c r="AC856" s="189"/>
      <c r="AD856" s="189"/>
      <c r="AE856" s="189"/>
      <c r="AF856" s="62">
        <f>MAX(AF$24:AF855)+1</f>
        <v>778</v>
      </c>
      <c r="AG856" s="62" t="s">
        <v>151</v>
      </c>
      <c r="AH856" s="62" t="str">
        <f t="shared" si="154"/>
        <v>778.</v>
      </c>
      <c r="AJ856" s="78"/>
      <c r="AM856" s="103"/>
    </row>
    <row r="857" spans="1:39" ht="22.5" customHeight="1" x14ac:dyDescent="0.25">
      <c r="A857" s="84" t="str">
        <f t="shared" si="158"/>
        <v>779.</v>
      </c>
      <c r="B857" s="84">
        <v>2755</v>
      </c>
      <c r="C857" s="168" t="s">
        <v>777</v>
      </c>
      <c r="D857" s="9">
        <v>635.5</v>
      </c>
      <c r="E857" s="9">
        <v>364.9</v>
      </c>
      <c r="F857" s="9">
        <v>364.9</v>
      </c>
      <c r="G857" s="26">
        <v>28</v>
      </c>
      <c r="H857" s="9">
        <f t="shared" si="168"/>
        <v>96198.32</v>
      </c>
      <c r="I857" s="9"/>
      <c r="J857" s="9"/>
      <c r="K857" s="9"/>
      <c r="L857" s="9">
        <f t="shared" si="169"/>
        <v>96198.32</v>
      </c>
      <c r="M857" s="9">
        <v>96198.32</v>
      </c>
      <c r="N857" s="26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66"/>
      <c r="AB857" s="20" t="s">
        <v>211</v>
      </c>
      <c r="AC857" s="189"/>
      <c r="AD857" s="189"/>
      <c r="AE857" s="189"/>
      <c r="AF857" s="62">
        <f>MAX(AF$24:AF856)+1</f>
        <v>779</v>
      </c>
      <c r="AG857" s="62" t="s">
        <v>151</v>
      </c>
      <c r="AH857" s="62" t="str">
        <f t="shared" ref="AH857:AH920" si="170">CONCATENATE(AF857,AG857)</f>
        <v>779.</v>
      </c>
      <c r="AJ857" s="78"/>
      <c r="AM857" s="103"/>
    </row>
    <row r="858" spans="1:39" ht="22.5" customHeight="1" x14ac:dyDescent="0.25">
      <c r="A858" s="84" t="str">
        <f t="shared" si="158"/>
        <v>780.</v>
      </c>
      <c r="B858" s="84">
        <v>2758</v>
      </c>
      <c r="C858" s="168" t="s">
        <v>730</v>
      </c>
      <c r="D858" s="9">
        <v>450.4</v>
      </c>
      <c r="E858" s="9">
        <v>186.3</v>
      </c>
      <c r="F858" s="9">
        <v>161.19999999999999</v>
      </c>
      <c r="G858" s="26">
        <v>18</v>
      </c>
      <c r="H858" s="9">
        <f t="shared" si="168"/>
        <v>159027</v>
      </c>
      <c r="I858" s="9"/>
      <c r="J858" s="9"/>
      <c r="K858" s="9"/>
      <c r="L858" s="9">
        <f t="shared" si="169"/>
        <v>159027</v>
      </c>
      <c r="M858" s="9">
        <f>94518+64509</f>
        <v>159027</v>
      </c>
      <c r="N858" s="26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66"/>
      <c r="AB858" s="20" t="s">
        <v>211</v>
      </c>
      <c r="AC858" s="189"/>
      <c r="AD858" s="189"/>
      <c r="AE858" s="189"/>
      <c r="AF858" s="62">
        <f>MAX(AF$24:AF857)+1</f>
        <v>780</v>
      </c>
      <c r="AG858" s="62" t="s">
        <v>151</v>
      </c>
      <c r="AH858" s="62" t="str">
        <f t="shared" si="170"/>
        <v>780.</v>
      </c>
      <c r="AJ858" s="78"/>
      <c r="AM858" s="103"/>
    </row>
    <row r="859" spans="1:39" ht="22.5" customHeight="1" x14ac:dyDescent="0.25">
      <c r="A859" s="84" t="str">
        <f t="shared" si="158"/>
        <v>781.</v>
      </c>
      <c r="B859" s="84">
        <v>2769</v>
      </c>
      <c r="C859" s="168" t="s">
        <v>778</v>
      </c>
      <c r="D859" s="9">
        <v>432.7</v>
      </c>
      <c r="E859" s="9">
        <v>279</v>
      </c>
      <c r="F859" s="9">
        <v>279</v>
      </c>
      <c r="G859" s="26">
        <v>14</v>
      </c>
      <c r="H859" s="9">
        <f t="shared" ref="H859:H890" si="171">M859+O859+Q859+S859+U859+W859+Z859+AA859</f>
        <v>37630.25</v>
      </c>
      <c r="I859" s="9"/>
      <c r="J859" s="9"/>
      <c r="K859" s="9"/>
      <c r="L859" s="9">
        <f t="shared" ref="L859:L890" si="172">H859</f>
        <v>37630.25</v>
      </c>
      <c r="M859" s="9">
        <v>37630.25</v>
      </c>
      <c r="N859" s="26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66"/>
      <c r="AB859" s="20" t="s">
        <v>211</v>
      </c>
      <c r="AC859" s="189"/>
      <c r="AD859" s="189"/>
      <c r="AE859" s="189"/>
      <c r="AF859" s="62">
        <f>MAX(AF$24:AF858)+1</f>
        <v>781</v>
      </c>
      <c r="AG859" s="62" t="s">
        <v>151</v>
      </c>
      <c r="AH859" s="62" t="str">
        <f t="shared" si="170"/>
        <v>781.</v>
      </c>
      <c r="AJ859" s="78"/>
      <c r="AM859" s="103"/>
    </row>
    <row r="860" spans="1:39" ht="22.5" customHeight="1" x14ac:dyDescent="0.25">
      <c r="A860" s="84" t="str">
        <f t="shared" si="158"/>
        <v>782.</v>
      </c>
      <c r="B860" s="84">
        <v>2780</v>
      </c>
      <c r="C860" s="168" t="s">
        <v>779</v>
      </c>
      <c r="D860" s="9">
        <v>398.06</v>
      </c>
      <c r="E860" s="9">
        <v>250.2</v>
      </c>
      <c r="F860" s="9">
        <v>250.2</v>
      </c>
      <c r="G860" s="26">
        <v>21</v>
      </c>
      <c r="H860" s="9">
        <f t="shared" si="171"/>
        <v>40855.699999999997</v>
      </c>
      <c r="I860" s="9"/>
      <c r="J860" s="9"/>
      <c r="K860" s="9"/>
      <c r="L860" s="9">
        <f t="shared" si="172"/>
        <v>40855.699999999997</v>
      </c>
      <c r="M860" s="9">
        <v>40855.699999999997</v>
      </c>
      <c r="N860" s="26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66"/>
      <c r="AB860" s="20" t="s">
        <v>211</v>
      </c>
      <c r="AC860" s="189"/>
      <c r="AD860" s="189"/>
      <c r="AE860" s="189"/>
      <c r="AF860" s="62">
        <f>MAX(AF$24:AF859)+1</f>
        <v>782</v>
      </c>
      <c r="AG860" s="62" t="s">
        <v>151</v>
      </c>
      <c r="AH860" s="62" t="str">
        <f t="shared" si="170"/>
        <v>782.</v>
      </c>
      <c r="AJ860" s="78"/>
      <c r="AM860" s="103"/>
    </row>
    <row r="861" spans="1:39" ht="22.5" customHeight="1" x14ac:dyDescent="0.25">
      <c r="A861" s="84" t="str">
        <f t="shared" si="158"/>
        <v>783.</v>
      </c>
      <c r="B861" s="84">
        <v>2781</v>
      </c>
      <c r="C861" s="168" t="s">
        <v>780</v>
      </c>
      <c r="D861" s="9">
        <v>423.7</v>
      </c>
      <c r="E861" s="9">
        <v>293.8</v>
      </c>
      <c r="F861" s="9">
        <v>293.8</v>
      </c>
      <c r="G861" s="26">
        <v>28</v>
      </c>
      <c r="H861" s="9">
        <f t="shared" si="171"/>
        <v>90742.66</v>
      </c>
      <c r="I861" s="9"/>
      <c r="J861" s="9"/>
      <c r="K861" s="9"/>
      <c r="L861" s="9">
        <f t="shared" si="172"/>
        <v>90742.66</v>
      </c>
      <c r="M861" s="9">
        <v>90742.66</v>
      </c>
      <c r="N861" s="26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66"/>
      <c r="AB861" s="20" t="s">
        <v>211</v>
      </c>
      <c r="AC861" s="189"/>
      <c r="AD861" s="189"/>
      <c r="AE861" s="189"/>
      <c r="AF861" s="62">
        <f>MAX(AF$24:AF860)+1</f>
        <v>783</v>
      </c>
      <c r="AG861" s="62" t="s">
        <v>151</v>
      </c>
      <c r="AH861" s="62" t="str">
        <f t="shared" si="170"/>
        <v>783.</v>
      </c>
      <c r="AJ861" s="78"/>
      <c r="AM861" s="103"/>
    </row>
    <row r="862" spans="1:39" ht="22.5" customHeight="1" x14ac:dyDescent="0.25">
      <c r="A862" s="84" t="str">
        <f t="shared" si="158"/>
        <v>784.</v>
      </c>
      <c r="B862" s="84">
        <v>2807</v>
      </c>
      <c r="C862" s="168" t="s">
        <v>781</v>
      </c>
      <c r="D862" s="9">
        <v>502.3</v>
      </c>
      <c r="E862" s="9">
        <v>285.7</v>
      </c>
      <c r="F862" s="9">
        <v>285.7</v>
      </c>
      <c r="G862" s="26">
        <v>20</v>
      </c>
      <c r="H862" s="9">
        <f t="shared" si="171"/>
        <v>43006</v>
      </c>
      <c r="I862" s="9"/>
      <c r="J862" s="9"/>
      <c r="K862" s="9"/>
      <c r="L862" s="9">
        <f t="shared" si="172"/>
        <v>43006</v>
      </c>
      <c r="M862" s="9">
        <v>43006</v>
      </c>
      <c r="N862" s="26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66"/>
      <c r="AB862" s="20" t="s">
        <v>211</v>
      </c>
      <c r="AC862" s="189"/>
      <c r="AD862" s="189"/>
      <c r="AE862" s="189"/>
      <c r="AF862" s="62">
        <f>MAX(AF$24:AF861)+1</f>
        <v>784</v>
      </c>
      <c r="AG862" s="62" t="s">
        <v>151</v>
      </c>
      <c r="AH862" s="62" t="str">
        <f t="shared" si="170"/>
        <v>784.</v>
      </c>
      <c r="AJ862" s="78"/>
      <c r="AM862" s="103"/>
    </row>
    <row r="863" spans="1:39" ht="22.5" customHeight="1" x14ac:dyDescent="0.25">
      <c r="A863" s="84" t="str">
        <f t="shared" si="158"/>
        <v>785.</v>
      </c>
      <c r="B863" s="84">
        <v>2843</v>
      </c>
      <c r="C863" s="168" t="s">
        <v>733</v>
      </c>
      <c r="D863" s="9">
        <v>342.14</v>
      </c>
      <c r="E863" s="9">
        <v>221.2</v>
      </c>
      <c r="F863" s="9">
        <v>221.2</v>
      </c>
      <c r="G863" s="26">
        <v>15</v>
      </c>
      <c r="H863" s="9">
        <f t="shared" si="171"/>
        <v>549794.63000000012</v>
      </c>
      <c r="I863" s="9"/>
      <c r="J863" s="9"/>
      <c r="K863" s="9"/>
      <c r="L863" s="9">
        <f t="shared" si="172"/>
        <v>549794.63000000012</v>
      </c>
      <c r="M863" s="9">
        <v>37630.25</v>
      </c>
      <c r="N863" s="26"/>
      <c r="O863" s="9"/>
      <c r="P863" s="9"/>
      <c r="Q863" s="9"/>
      <c r="R863" s="9"/>
      <c r="S863" s="9"/>
      <c r="T863" s="9">
        <v>432.25</v>
      </c>
      <c r="U863" s="9">
        <v>512164.38000000006</v>
      </c>
      <c r="V863" s="9"/>
      <c r="W863" s="9"/>
      <c r="X863" s="9"/>
      <c r="Y863" s="9"/>
      <c r="Z863" s="9"/>
      <c r="AA863" s="66"/>
      <c r="AB863" s="20" t="s">
        <v>211</v>
      </c>
      <c r="AC863" s="189"/>
      <c r="AD863" s="189"/>
      <c r="AE863" s="189"/>
      <c r="AF863" s="62">
        <f>MAX(AF$24:AF862)+1</f>
        <v>785</v>
      </c>
      <c r="AG863" s="62" t="s">
        <v>151</v>
      </c>
      <c r="AH863" s="62" t="str">
        <f t="shared" si="170"/>
        <v>785.</v>
      </c>
      <c r="AJ863" s="78"/>
      <c r="AM863" s="103"/>
    </row>
    <row r="864" spans="1:39" ht="22.5" customHeight="1" x14ac:dyDescent="0.25">
      <c r="A864" s="84" t="str">
        <f t="shared" si="158"/>
        <v>786.</v>
      </c>
      <c r="B864" s="84">
        <v>2862</v>
      </c>
      <c r="C864" s="168" t="s">
        <v>734</v>
      </c>
      <c r="D864" s="9">
        <v>499.4</v>
      </c>
      <c r="E864" s="9">
        <v>281.2</v>
      </c>
      <c r="F864" s="9">
        <v>281.2</v>
      </c>
      <c r="G864" s="26">
        <v>26</v>
      </c>
      <c r="H864" s="9">
        <f t="shared" si="171"/>
        <v>161208.62</v>
      </c>
      <c r="I864" s="9"/>
      <c r="J864" s="9"/>
      <c r="K864" s="9"/>
      <c r="L864" s="9">
        <f t="shared" si="172"/>
        <v>161208.62</v>
      </c>
      <c r="M864" s="9">
        <f>120352.92+40855.7</f>
        <v>161208.62</v>
      </c>
      <c r="N864" s="26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66"/>
      <c r="AB864" s="20" t="s">
        <v>211</v>
      </c>
      <c r="AC864" s="189"/>
      <c r="AD864" s="189"/>
      <c r="AE864" s="189"/>
      <c r="AF864" s="62">
        <f>MAX(AF$24:AF863)+1</f>
        <v>786</v>
      </c>
      <c r="AG864" s="62" t="s">
        <v>151</v>
      </c>
      <c r="AH864" s="62" t="str">
        <f t="shared" si="170"/>
        <v>786.</v>
      </c>
      <c r="AJ864" s="78"/>
      <c r="AM864" s="103"/>
    </row>
    <row r="865" spans="1:39" ht="22.5" customHeight="1" x14ac:dyDescent="0.25">
      <c r="A865" s="84" t="str">
        <f t="shared" si="158"/>
        <v>787.</v>
      </c>
      <c r="B865" s="84">
        <v>2865</v>
      </c>
      <c r="C865" s="168" t="s">
        <v>735</v>
      </c>
      <c r="D865" s="9">
        <v>738.9</v>
      </c>
      <c r="E865" s="9">
        <v>428.5</v>
      </c>
      <c r="F865" s="9">
        <v>428.5</v>
      </c>
      <c r="G865" s="26">
        <v>28</v>
      </c>
      <c r="H865" s="9">
        <f t="shared" si="171"/>
        <v>181867.38999999998</v>
      </c>
      <c r="I865" s="9"/>
      <c r="J865" s="9"/>
      <c r="K865" s="9"/>
      <c r="L865" s="9">
        <f t="shared" si="172"/>
        <v>181867.38999999998</v>
      </c>
      <c r="M865" s="9">
        <f>137786.24+44081.15</f>
        <v>181867.38999999998</v>
      </c>
      <c r="N865" s="26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66"/>
      <c r="AB865" s="20" t="s">
        <v>211</v>
      </c>
      <c r="AC865" s="189"/>
      <c r="AD865" s="189"/>
      <c r="AE865" s="189"/>
      <c r="AF865" s="62">
        <f>MAX(AF$24:AF864)+1</f>
        <v>787</v>
      </c>
      <c r="AG865" s="62" t="s">
        <v>151</v>
      </c>
      <c r="AH865" s="62" t="str">
        <f t="shared" si="170"/>
        <v>787.</v>
      </c>
      <c r="AJ865" s="78"/>
      <c r="AM865" s="103"/>
    </row>
    <row r="866" spans="1:39" ht="22.5" customHeight="1" x14ac:dyDescent="0.25">
      <c r="A866" s="84" t="str">
        <f t="shared" si="158"/>
        <v>788.</v>
      </c>
      <c r="B866" s="84">
        <v>2867</v>
      </c>
      <c r="C866" s="168" t="s">
        <v>782</v>
      </c>
      <c r="D866" s="9">
        <v>761.2</v>
      </c>
      <c r="E866" s="9">
        <v>423.2</v>
      </c>
      <c r="F866" s="9">
        <v>423.2</v>
      </c>
      <c r="G866" s="26">
        <v>29</v>
      </c>
      <c r="H866" s="9">
        <f t="shared" si="171"/>
        <v>44081.15</v>
      </c>
      <c r="I866" s="9"/>
      <c r="J866" s="9"/>
      <c r="K866" s="9"/>
      <c r="L866" s="9">
        <f t="shared" si="172"/>
        <v>44081.15</v>
      </c>
      <c r="M866" s="9">
        <v>44081.15</v>
      </c>
      <c r="N866" s="26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66"/>
      <c r="AB866" s="20" t="s">
        <v>211</v>
      </c>
      <c r="AC866" s="189"/>
      <c r="AD866" s="189"/>
      <c r="AE866" s="189"/>
      <c r="AF866" s="62">
        <f>MAX(AF$24:AF865)+1</f>
        <v>788</v>
      </c>
      <c r="AG866" s="62" t="s">
        <v>151</v>
      </c>
      <c r="AH866" s="62" t="str">
        <f t="shared" si="170"/>
        <v>788.</v>
      </c>
      <c r="AJ866" s="78"/>
      <c r="AM866" s="103"/>
    </row>
    <row r="867" spans="1:39" ht="22.5" customHeight="1" x14ac:dyDescent="0.25">
      <c r="A867" s="84" t="str">
        <f t="shared" si="158"/>
        <v>789.</v>
      </c>
      <c r="B867" s="84">
        <v>2885</v>
      </c>
      <c r="C867" s="168" t="s">
        <v>783</v>
      </c>
      <c r="D867" s="9">
        <v>498.28</v>
      </c>
      <c r="E867" s="9">
        <v>298.99</v>
      </c>
      <c r="F867" s="9">
        <v>298.99</v>
      </c>
      <c r="G867" s="26">
        <v>25</v>
      </c>
      <c r="H867" s="9">
        <f t="shared" si="171"/>
        <v>44081.15</v>
      </c>
      <c r="I867" s="9"/>
      <c r="J867" s="9"/>
      <c r="K867" s="9"/>
      <c r="L867" s="9">
        <f t="shared" si="172"/>
        <v>44081.15</v>
      </c>
      <c r="M867" s="9">
        <v>44081.15</v>
      </c>
      <c r="N867" s="26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66"/>
      <c r="AB867" s="20" t="s">
        <v>211</v>
      </c>
      <c r="AC867" s="189"/>
      <c r="AD867" s="189"/>
      <c r="AE867" s="189"/>
      <c r="AF867" s="62">
        <f>MAX(AF$24:AF866)+1</f>
        <v>789</v>
      </c>
      <c r="AG867" s="62" t="s">
        <v>151</v>
      </c>
      <c r="AH867" s="62" t="str">
        <f t="shared" si="170"/>
        <v>789.</v>
      </c>
      <c r="AJ867" s="78"/>
      <c r="AM867" s="103"/>
    </row>
    <row r="868" spans="1:39" ht="22.5" customHeight="1" x14ac:dyDescent="0.25">
      <c r="A868" s="84" t="str">
        <f t="shared" si="158"/>
        <v>790.</v>
      </c>
      <c r="B868" s="84">
        <v>2888</v>
      </c>
      <c r="C868" s="168" t="s">
        <v>784</v>
      </c>
      <c r="D868" s="9">
        <v>742.4</v>
      </c>
      <c r="E868" s="9">
        <v>422.6</v>
      </c>
      <c r="F868" s="9">
        <v>422.6</v>
      </c>
      <c r="G868" s="26">
        <v>32</v>
      </c>
      <c r="H868" s="9">
        <f t="shared" si="171"/>
        <v>48381.75</v>
      </c>
      <c r="I868" s="9"/>
      <c r="J868" s="9"/>
      <c r="K868" s="9"/>
      <c r="L868" s="9">
        <f t="shared" si="172"/>
        <v>48381.75</v>
      </c>
      <c r="M868" s="9">
        <v>48381.75</v>
      </c>
      <c r="N868" s="26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66"/>
      <c r="AB868" s="20" t="s">
        <v>211</v>
      </c>
      <c r="AC868" s="189"/>
      <c r="AD868" s="189"/>
      <c r="AE868" s="189"/>
      <c r="AF868" s="62">
        <f>MAX(AF$24:AF867)+1</f>
        <v>790</v>
      </c>
      <c r="AG868" s="62" t="s">
        <v>151</v>
      </c>
      <c r="AH868" s="62" t="str">
        <f t="shared" si="170"/>
        <v>790.</v>
      </c>
      <c r="AJ868" s="78"/>
      <c r="AM868" s="103"/>
    </row>
    <row r="869" spans="1:39" ht="22.5" customHeight="1" x14ac:dyDescent="0.25">
      <c r="A869" s="84" t="str">
        <f t="shared" si="158"/>
        <v>791.</v>
      </c>
      <c r="B869" s="84">
        <v>2901</v>
      </c>
      <c r="C869" s="168" t="s">
        <v>785</v>
      </c>
      <c r="D869" s="9">
        <v>170.6</v>
      </c>
      <c r="E869" s="9">
        <v>113.2</v>
      </c>
      <c r="F869" s="9">
        <v>113.2</v>
      </c>
      <c r="G869" s="26">
        <v>11</v>
      </c>
      <c r="H869" s="9">
        <f t="shared" si="171"/>
        <v>34404.800000000003</v>
      </c>
      <c r="I869" s="9"/>
      <c r="J869" s="9"/>
      <c r="K869" s="9"/>
      <c r="L869" s="9">
        <f t="shared" si="172"/>
        <v>34404.800000000003</v>
      </c>
      <c r="M869" s="9">
        <v>34404.800000000003</v>
      </c>
      <c r="N869" s="26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66"/>
      <c r="AB869" s="20" t="s">
        <v>211</v>
      </c>
      <c r="AC869" s="189"/>
      <c r="AD869" s="189"/>
      <c r="AE869" s="189"/>
      <c r="AF869" s="62">
        <f>MAX(AF$24:AF868)+1</f>
        <v>791</v>
      </c>
      <c r="AG869" s="62" t="s">
        <v>151</v>
      </c>
      <c r="AH869" s="62" t="str">
        <f t="shared" si="170"/>
        <v>791.</v>
      </c>
      <c r="AJ869" s="78"/>
      <c r="AM869" s="103"/>
    </row>
    <row r="870" spans="1:39" ht="22.5" customHeight="1" x14ac:dyDescent="0.25">
      <c r="A870" s="84" t="str">
        <f t="shared" ref="A870:A933" si="173">AH870</f>
        <v>792.</v>
      </c>
      <c r="B870" s="84">
        <v>2904</v>
      </c>
      <c r="C870" s="168" t="s">
        <v>786</v>
      </c>
      <c r="D870" s="9">
        <v>343.7</v>
      </c>
      <c r="E870" s="9">
        <v>238</v>
      </c>
      <c r="F870" s="9">
        <v>238</v>
      </c>
      <c r="G870" s="26">
        <v>15</v>
      </c>
      <c r="H870" s="9">
        <f t="shared" si="171"/>
        <v>61928.639999999999</v>
      </c>
      <c r="I870" s="9"/>
      <c r="J870" s="9"/>
      <c r="K870" s="9"/>
      <c r="L870" s="9">
        <f t="shared" si="172"/>
        <v>61928.639999999999</v>
      </c>
      <c r="M870" s="9">
        <v>61928.639999999999</v>
      </c>
      <c r="N870" s="26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66"/>
      <c r="AB870" s="20" t="s">
        <v>211</v>
      </c>
      <c r="AC870" s="189"/>
      <c r="AD870" s="189"/>
      <c r="AE870" s="189"/>
      <c r="AF870" s="62">
        <f>MAX(AF$24:AF869)+1</f>
        <v>792</v>
      </c>
      <c r="AG870" s="62" t="s">
        <v>151</v>
      </c>
      <c r="AH870" s="62" t="str">
        <f t="shared" si="170"/>
        <v>792.</v>
      </c>
      <c r="AJ870" s="78"/>
      <c r="AM870" s="103"/>
    </row>
    <row r="871" spans="1:39" ht="22.5" customHeight="1" x14ac:dyDescent="0.25">
      <c r="A871" s="84" t="str">
        <f t="shared" si="173"/>
        <v>793.</v>
      </c>
      <c r="B871" s="84">
        <v>2907</v>
      </c>
      <c r="C871" s="168" t="s">
        <v>787</v>
      </c>
      <c r="D871" s="9">
        <v>624.29999999999995</v>
      </c>
      <c r="E871" s="9">
        <v>354.3</v>
      </c>
      <c r="F871" s="9">
        <v>354.3</v>
      </c>
      <c r="G871" s="26">
        <v>18</v>
      </c>
      <c r="H871" s="9">
        <f t="shared" si="171"/>
        <v>53757.5</v>
      </c>
      <c r="I871" s="9"/>
      <c r="J871" s="9"/>
      <c r="K871" s="9"/>
      <c r="L871" s="9">
        <f t="shared" si="172"/>
        <v>53757.5</v>
      </c>
      <c r="M871" s="9">
        <v>53757.5</v>
      </c>
      <c r="N871" s="26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66"/>
      <c r="AB871" s="20" t="s">
        <v>211</v>
      </c>
      <c r="AC871" s="189"/>
      <c r="AD871" s="189"/>
      <c r="AE871" s="189"/>
      <c r="AF871" s="62">
        <f>MAX(AF$24:AF870)+1</f>
        <v>793</v>
      </c>
      <c r="AG871" s="62" t="s">
        <v>151</v>
      </c>
      <c r="AH871" s="62" t="str">
        <f t="shared" si="170"/>
        <v>793.</v>
      </c>
      <c r="AJ871" s="78"/>
      <c r="AM871" s="103"/>
    </row>
    <row r="872" spans="1:39" ht="22.5" customHeight="1" x14ac:dyDescent="0.25">
      <c r="A872" s="84" t="str">
        <f t="shared" si="173"/>
        <v>794.</v>
      </c>
      <c r="B872" s="84">
        <v>2908</v>
      </c>
      <c r="C872" s="168" t="s">
        <v>788</v>
      </c>
      <c r="D872" s="9">
        <v>465.9</v>
      </c>
      <c r="E872" s="9">
        <v>297</v>
      </c>
      <c r="F872" s="9">
        <v>297</v>
      </c>
      <c r="G872" s="26">
        <v>15</v>
      </c>
      <c r="H872" s="9">
        <f t="shared" si="171"/>
        <v>1600120</v>
      </c>
      <c r="I872" s="9"/>
      <c r="J872" s="9"/>
      <c r="K872" s="9"/>
      <c r="L872" s="9">
        <f t="shared" si="172"/>
        <v>1600120</v>
      </c>
      <c r="M872" s="9"/>
      <c r="N872" s="26"/>
      <c r="O872" s="9"/>
      <c r="P872" s="9">
        <v>436</v>
      </c>
      <c r="Q872" s="9">
        <f>P872*3670</f>
        <v>1600120</v>
      </c>
      <c r="R872" s="9"/>
      <c r="S872" s="9"/>
      <c r="T872" s="9"/>
      <c r="U872" s="9"/>
      <c r="V872" s="9"/>
      <c r="W872" s="9"/>
      <c r="X872" s="9"/>
      <c r="Y872" s="9"/>
      <c r="Z872" s="9"/>
      <c r="AA872" s="66"/>
      <c r="AB872" s="20" t="s">
        <v>211</v>
      </c>
      <c r="AC872" s="189"/>
      <c r="AD872" s="189"/>
      <c r="AE872" s="189"/>
      <c r="AF872" s="62">
        <f>MAX(AF$24:AF871)+1</f>
        <v>794</v>
      </c>
      <c r="AG872" s="62" t="s">
        <v>151</v>
      </c>
      <c r="AH872" s="62" t="str">
        <f t="shared" si="170"/>
        <v>794.</v>
      </c>
      <c r="AJ872" s="78"/>
      <c r="AM872" s="103"/>
    </row>
    <row r="873" spans="1:39" ht="22.5" customHeight="1" x14ac:dyDescent="0.25">
      <c r="A873" s="84" t="str">
        <f t="shared" si="173"/>
        <v>795.</v>
      </c>
      <c r="B873" s="84">
        <v>2922</v>
      </c>
      <c r="C873" s="168" t="s">
        <v>789</v>
      </c>
      <c r="D873" s="9">
        <v>412.6</v>
      </c>
      <c r="E873" s="9">
        <v>258.5</v>
      </c>
      <c r="F873" s="9">
        <v>258.5</v>
      </c>
      <c r="G873" s="26">
        <v>15</v>
      </c>
      <c r="H873" s="9">
        <f t="shared" si="171"/>
        <v>53757.5</v>
      </c>
      <c r="I873" s="9"/>
      <c r="J873" s="9"/>
      <c r="K873" s="9"/>
      <c r="L873" s="9">
        <f t="shared" si="172"/>
        <v>53757.5</v>
      </c>
      <c r="M873" s="9">
        <v>53757.5</v>
      </c>
      <c r="N873" s="26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66"/>
      <c r="AB873" s="20" t="s">
        <v>211</v>
      </c>
      <c r="AC873" s="189"/>
      <c r="AD873" s="189"/>
      <c r="AE873" s="189"/>
      <c r="AF873" s="62">
        <f>MAX(AF$24:AF872)+1</f>
        <v>795</v>
      </c>
      <c r="AG873" s="62" t="s">
        <v>151</v>
      </c>
      <c r="AH873" s="62" t="str">
        <f t="shared" si="170"/>
        <v>795.</v>
      </c>
      <c r="AJ873" s="78"/>
      <c r="AM873" s="103"/>
    </row>
    <row r="874" spans="1:39" ht="22.5" customHeight="1" x14ac:dyDescent="0.25">
      <c r="A874" s="84" t="str">
        <f t="shared" si="173"/>
        <v>796.</v>
      </c>
      <c r="B874" s="84">
        <v>2924</v>
      </c>
      <c r="C874" s="168" t="s">
        <v>790</v>
      </c>
      <c r="D874" s="9">
        <v>510.1</v>
      </c>
      <c r="E874" s="9">
        <v>277.2</v>
      </c>
      <c r="F874" s="9">
        <v>277.2</v>
      </c>
      <c r="G874" s="26">
        <v>29</v>
      </c>
      <c r="H874" s="9">
        <f t="shared" si="171"/>
        <v>51607.199999999997</v>
      </c>
      <c r="I874" s="9"/>
      <c r="J874" s="9"/>
      <c r="K874" s="9"/>
      <c r="L874" s="9">
        <f t="shared" si="172"/>
        <v>51607.199999999997</v>
      </c>
      <c r="M874" s="9">
        <v>51607.199999999997</v>
      </c>
      <c r="N874" s="26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66"/>
      <c r="AB874" s="20" t="s">
        <v>211</v>
      </c>
      <c r="AC874" s="189"/>
      <c r="AD874" s="189"/>
      <c r="AE874" s="189"/>
      <c r="AF874" s="62">
        <f>MAX(AF$24:AF873)+1</f>
        <v>796</v>
      </c>
      <c r="AG874" s="62" t="s">
        <v>151</v>
      </c>
      <c r="AH874" s="62" t="str">
        <f t="shared" si="170"/>
        <v>796.</v>
      </c>
      <c r="AJ874" s="78"/>
      <c r="AM874" s="103"/>
    </row>
    <row r="875" spans="1:39" ht="22.5" customHeight="1" x14ac:dyDescent="0.25">
      <c r="A875" s="84" t="str">
        <f t="shared" si="173"/>
        <v>797.</v>
      </c>
      <c r="B875" s="84">
        <v>2925</v>
      </c>
      <c r="C875" s="168" t="s">
        <v>791</v>
      </c>
      <c r="D875" s="9">
        <v>400.7</v>
      </c>
      <c r="E875" s="9">
        <v>253.8</v>
      </c>
      <c r="F875" s="9">
        <v>253.8</v>
      </c>
      <c r="G875" s="26">
        <v>26</v>
      </c>
      <c r="H875" s="9">
        <f t="shared" si="171"/>
        <v>1633150</v>
      </c>
      <c r="I875" s="9"/>
      <c r="J875" s="9"/>
      <c r="K875" s="9"/>
      <c r="L875" s="9">
        <f t="shared" si="172"/>
        <v>1633150</v>
      </c>
      <c r="M875" s="9"/>
      <c r="N875" s="26"/>
      <c r="O875" s="9"/>
      <c r="P875" s="9">
        <v>445</v>
      </c>
      <c r="Q875" s="9">
        <f>P875*3670</f>
        <v>1633150</v>
      </c>
      <c r="R875" s="9"/>
      <c r="S875" s="9"/>
      <c r="T875" s="9"/>
      <c r="U875" s="9"/>
      <c r="V875" s="9"/>
      <c r="W875" s="9"/>
      <c r="X875" s="9"/>
      <c r="Y875" s="9"/>
      <c r="Z875" s="9"/>
      <c r="AA875" s="66"/>
      <c r="AB875" s="20" t="s">
        <v>211</v>
      </c>
      <c r="AC875" s="189"/>
      <c r="AD875" s="189"/>
      <c r="AE875" s="189"/>
      <c r="AF875" s="62">
        <f>MAX(AF$24:AF874)+1</f>
        <v>797</v>
      </c>
      <c r="AG875" s="62" t="s">
        <v>151</v>
      </c>
      <c r="AH875" s="62" t="str">
        <f t="shared" si="170"/>
        <v>797.</v>
      </c>
      <c r="AJ875" s="78"/>
      <c r="AM875" s="103"/>
    </row>
    <row r="876" spans="1:39" ht="22.5" customHeight="1" x14ac:dyDescent="0.25">
      <c r="A876" s="84" t="str">
        <f t="shared" si="173"/>
        <v>798.</v>
      </c>
      <c r="B876" s="84">
        <v>2930</v>
      </c>
      <c r="C876" s="168" t="s">
        <v>792</v>
      </c>
      <c r="D876" s="9">
        <v>459.4</v>
      </c>
      <c r="E876" s="9">
        <v>295.3</v>
      </c>
      <c r="F876" s="9">
        <v>295.3</v>
      </c>
      <c r="G876" s="26">
        <v>22</v>
      </c>
      <c r="H876" s="9">
        <f t="shared" si="171"/>
        <v>55477.74</v>
      </c>
      <c r="I876" s="9"/>
      <c r="J876" s="9"/>
      <c r="K876" s="9"/>
      <c r="L876" s="9">
        <f t="shared" si="172"/>
        <v>55477.74</v>
      </c>
      <c r="M876" s="9">
        <v>55477.74</v>
      </c>
      <c r="N876" s="26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66"/>
      <c r="AB876" s="20" t="s">
        <v>211</v>
      </c>
      <c r="AC876" s="189"/>
      <c r="AD876" s="189"/>
      <c r="AE876" s="189"/>
      <c r="AF876" s="62">
        <f>MAX(AF$24:AF875)+1</f>
        <v>798</v>
      </c>
      <c r="AG876" s="62" t="s">
        <v>151</v>
      </c>
      <c r="AH876" s="62" t="str">
        <f t="shared" si="170"/>
        <v>798.</v>
      </c>
      <c r="AJ876" s="78"/>
      <c r="AM876" s="103"/>
    </row>
    <row r="877" spans="1:39" ht="22.5" customHeight="1" x14ac:dyDescent="0.25">
      <c r="A877" s="84" t="str">
        <f t="shared" si="173"/>
        <v>799.</v>
      </c>
      <c r="B877" s="84">
        <v>2947</v>
      </c>
      <c r="C877" s="168" t="s">
        <v>793</v>
      </c>
      <c r="D877" s="9">
        <v>448.1</v>
      </c>
      <c r="E877" s="9">
        <v>294.5</v>
      </c>
      <c r="F877" s="9">
        <v>294.5</v>
      </c>
      <c r="G877" s="26">
        <v>29</v>
      </c>
      <c r="H877" s="9">
        <f t="shared" si="171"/>
        <v>44081.15</v>
      </c>
      <c r="I877" s="9"/>
      <c r="J877" s="9"/>
      <c r="K877" s="9"/>
      <c r="L877" s="9">
        <f t="shared" si="172"/>
        <v>44081.15</v>
      </c>
      <c r="M877" s="9">
        <v>44081.15</v>
      </c>
      <c r="N877" s="26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66"/>
      <c r="AB877" s="20" t="s">
        <v>211</v>
      </c>
      <c r="AC877" s="189"/>
      <c r="AD877" s="189"/>
      <c r="AE877" s="189"/>
      <c r="AF877" s="62">
        <f>MAX(AF$24:AF876)+1</f>
        <v>799</v>
      </c>
      <c r="AG877" s="62" t="s">
        <v>151</v>
      </c>
      <c r="AH877" s="62" t="str">
        <f t="shared" si="170"/>
        <v>799.</v>
      </c>
      <c r="AJ877" s="78"/>
      <c r="AM877" s="103"/>
    </row>
    <row r="878" spans="1:39" ht="22.5" customHeight="1" x14ac:dyDescent="0.25">
      <c r="A878" s="84" t="str">
        <f t="shared" si="173"/>
        <v>800.</v>
      </c>
      <c r="B878" s="84">
        <v>2956</v>
      </c>
      <c r="C878" s="168" t="s">
        <v>794</v>
      </c>
      <c r="D878" s="9">
        <v>366.64</v>
      </c>
      <c r="E878" s="9">
        <v>185.6</v>
      </c>
      <c r="F878" s="9">
        <v>185.6</v>
      </c>
      <c r="G878" s="26">
        <v>17</v>
      </c>
      <c r="H878" s="9">
        <f t="shared" si="171"/>
        <v>34297.279999999999</v>
      </c>
      <c r="I878" s="9"/>
      <c r="J878" s="9"/>
      <c r="K878" s="9"/>
      <c r="L878" s="9">
        <f t="shared" si="172"/>
        <v>34297.279999999999</v>
      </c>
      <c r="M878" s="9">
        <v>34297.279999999999</v>
      </c>
      <c r="N878" s="26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66"/>
      <c r="AB878" s="20" t="s">
        <v>211</v>
      </c>
      <c r="AC878" s="189"/>
      <c r="AD878" s="189"/>
      <c r="AE878" s="189"/>
      <c r="AF878" s="62">
        <f>MAX(AF$24:AF877)+1</f>
        <v>800</v>
      </c>
      <c r="AG878" s="62" t="s">
        <v>151</v>
      </c>
      <c r="AH878" s="62" t="str">
        <f t="shared" si="170"/>
        <v>800.</v>
      </c>
      <c r="AJ878" s="78"/>
      <c r="AM878" s="103"/>
    </row>
    <row r="879" spans="1:39" ht="22.5" customHeight="1" x14ac:dyDescent="0.25">
      <c r="A879" s="84" t="str">
        <f t="shared" si="173"/>
        <v>801.</v>
      </c>
      <c r="B879" s="84">
        <v>2964</v>
      </c>
      <c r="C879" s="168" t="s">
        <v>795</v>
      </c>
      <c r="D879" s="9">
        <v>549.70000000000005</v>
      </c>
      <c r="E879" s="9">
        <v>498.6</v>
      </c>
      <c r="F879" s="9">
        <v>498.6</v>
      </c>
      <c r="G879" s="26">
        <v>22</v>
      </c>
      <c r="H879" s="9">
        <f t="shared" si="171"/>
        <v>40855.699999999997</v>
      </c>
      <c r="I879" s="9"/>
      <c r="J879" s="9"/>
      <c r="K879" s="9"/>
      <c r="L879" s="9">
        <f t="shared" si="172"/>
        <v>40855.699999999997</v>
      </c>
      <c r="M879" s="9">
        <v>40855.699999999997</v>
      </c>
      <c r="N879" s="26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66"/>
      <c r="AB879" s="20" t="s">
        <v>211</v>
      </c>
      <c r="AC879" s="189"/>
      <c r="AD879" s="189"/>
      <c r="AE879" s="189"/>
      <c r="AF879" s="62">
        <f>MAX(AF$24:AF878)+1</f>
        <v>801</v>
      </c>
      <c r="AG879" s="62" t="s">
        <v>151</v>
      </c>
      <c r="AH879" s="62" t="str">
        <f t="shared" si="170"/>
        <v>801.</v>
      </c>
      <c r="AJ879" s="78"/>
      <c r="AM879" s="103"/>
    </row>
    <row r="880" spans="1:39" ht="22.5" customHeight="1" x14ac:dyDescent="0.25">
      <c r="A880" s="84" t="str">
        <f t="shared" si="173"/>
        <v>802.</v>
      </c>
      <c r="B880" s="84">
        <v>2968</v>
      </c>
      <c r="C880" s="168" t="s">
        <v>149</v>
      </c>
      <c r="D880" s="9">
        <v>631</v>
      </c>
      <c r="E880" s="9">
        <v>366</v>
      </c>
      <c r="F880" s="9">
        <v>366</v>
      </c>
      <c r="G880" s="26">
        <v>22</v>
      </c>
      <c r="H880" s="9">
        <f t="shared" si="171"/>
        <v>2121260</v>
      </c>
      <c r="I880" s="9"/>
      <c r="J880" s="9"/>
      <c r="K880" s="9"/>
      <c r="L880" s="9">
        <f t="shared" si="172"/>
        <v>2121260</v>
      </c>
      <c r="M880" s="9"/>
      <c r="N880" s="26"/>
      <c r="O880" s="9"/>
      <c r="P880" s="9">
        <v>578</v>
      </c>
      <c r="Q880" s="9">
        <f>P880*3670</f>
        <v>2121260</v>
      </c>
      <c r="R880" s="9"/>
      <c r="S880" s="9"/>
      <c r="T880" s="9"/>
      <c r="U880" s="9"/>
      <c r="V880" s="9"/>
      <c r="W880" s="9"/>
      <c r="X880" s="9"/>
      <c r="Y880" s="9"/>
      <c r="Z880" s="9"/>
      <c r="AA880" s="66"/>
      <c r="AB880" s="20" t="s">
        <v>211</v>
      </c>
      <c r="AC880" s="189"/>
      <c r="AD880" s="189"/>
      <c r="AE880" s="189"/>
      <c r="AF880" s="62">
        <f>MAX(AF$24:AF879)+1</f>
        <v>802</v>
      </c>
      <c r="AG880" s="62" t="s">
        <v>151</v>
      </c>
      <c r="AH880" s="62" t="str">
        <f t="shared" si="170"/>
        <v>802.</v>
      </c>
      <c r="AJ880" s="78"/>
      <c r="AM880" s="103"/>
    </row>
    <row r="881" spans="1:39" ht="22.5" customHeight="1" x14ac:dyDescent="0.25">
      <c r="A881" s="84" t="str">
        <f t="shared" si="173"/>
        <v>803.</v>
      </c>
      <c r="B881" s="84">
        <v>2969</v>
      </c>
      <c r="C881" s="168" t="s">
        <v>796</v>
      </c>
      <c r="D881" s="9">
        <v>648.79999999999995</v>
      </c>
      <c r="E881" s="9">
        <v>372.5</v>
      </c>
      <c r="F881" s="9">
        <v>372.5</v>
      </c>
      <c r="G881" s="26">
        <v>22</v>
      </c>
      <c r="H881" s="9">
        <f t="shared" si="171"/>
        <v>2121260</v>
      </c>
      <c r="I881" s="9"/>
      <c r="J881" s="9"/>
      <c r="K881" s="9"/>
      <c r="L881" s="9">
        <f t="shared" si="172"/>
        <v>2121260</v>
      </c>
      <c r="M881" s="9"/>
      <c r="N881" s="26"/>
      <c r="O881" s="9"/>
      <c r="P881" s="9">
        <v>578</v>
      </c>
      <c r="Q881" s="9">
        <f>P881*3670</f>
        <v>2121260</v>
      </c>
      <c r="R881" s="9"/>
      <c r="S881" s="9"/>
      <c r="T881" s="9"/>
      <c r="U881" s="9"/>
      <c r="V881" s="9"/>
      <c r="W881" s="9"/>
      <c r="X881" s="9"/>
      <c r="Y881" s="9"/>
      <c r="Z881" s="9"/>
      <c r="AA881" s="66"/>
      <c r="AB881" s="20" t="s">
        <v>211</v>
      </c>
      <c r="AC881" s="189"/>
      <c r="AD881" s="189"/>
      <c r="AE881" s="189"/>
      <c r="AF881" s="62">
        <f>MAX(AF$24:AF880)+1</f>
        <v>803</v>
      </c>
      <c r="AG881" s="62" t="s">
        <v>151</v>
      </c>
      <c r="AH881" s="62" t="str">
        <f t="shared" si="170"/>
        <v>803.</v>
      </c>
      <c r="AJ881" s="78"/>
      <c r="AM881" s="103"/>
    </row>
    <row r="882" spans="1:39" ht="22.5" customHeight="1" x14ac:dyDescent="0.25">
      <c r="A882" s="84" t="str">
        <f t="shared" si="173"/>
        <v>804.</v>
      </c>
      <c r="B882" s="84">
        <v>3016</v>
      </c>
      <c r="C882" s="168" t="s">
        <v>797</v>
      </c>
      <c r="D882" s="9">
        <v>363</v>
      </c>
      <c r="E882" s="9">
        <v>249.6</v>
      </c>
      <c r="F882" s="9">
        <v>249.6</v>
      </c>
      <c r="G882" s="26">
        <v>14</v>
      </c>
      <c r="H882" s="9">
        <f t="shared" si="171"/>
        <v>1236790</v>
      </c>
      <c r="I882" s="9"/>
      <c r="J882" s="9"/>
      <c r="K882" s="9"/>
      <c r="L882" s="9">
        <f t="shared" si="172"/>
        <v>1236790</v>
      </c>
      <c r="M882" s="9"/>
      <c r="N882" s="26"/>
      <c r="O882" s="9"/>
      <c r="P882" s="9">
        <v>337</v>
      </c>
      <c r="Q882" s="9">
        <f>P882*3670</f>
        <v>1236790</v>
      </c>
      <c r="R882" s="9"/>
      <c r="S882" s="9"/>
      <c r="T882" s="9"/>
      <c r="U882" s="9"/>
      <c r="V882" s="9"/>
      <c r="W882" s="9"/>
      <c r="X882" s="9"/>
      <c r="Y882" s="9"/>
      <c r="Z882" s="9"/>
      <c r="AA882" s="66"/>
      <c r="AB882" s="20" t="s">
        <v>211</v>
      </c>
      <c r="AC882" s="189"/>
      <c r="AD882" s="189"/>
      <c r="AE882" s="189"/>
      <c r="AF882" s="62">
        <f>MAX(AF$24:AF881)+1</f>
        <v>804</v>
      </c>
      <c r="AG882" s="62" t="s">
        <v>151</v>
      </c>
      <c r="AH882" s="62" t="str">
        <f t="shared" si="170"/>
        <v>804.</v>
      </c>
      <c r="AJ882" s="78"/>
      <c r="AM882" s="103"/>
    </row>
    <row r="883" spans="1:39" ht="22.5" customHeight="1" x14ac:dyDescent="0.25">
      <c r="A883" s="84" t="str">
        <f t="shared" si="173"/>
        <v>805.</v>
      </c>
      <c r="B883" s="84">
        <v>3018</v>
      </c>
      <c r="C883" s="168" t="s">
        <v>798</v>
      </c>
      <c r="D883" s="9">
        <v>516.5</v>
      </c>
      <c r="E883" s="9">
        <v>299.2</v>
      </c>
      <c r="F883" s="9">
        <v>299.2</v>
      </c>
      <c r="G883" s="26">
        <v>22</v>
      </c>
      <c r="H883" s="9">
        <f t="shared" si="171"/>
        <v>43006</v>
      </c>
      <c r="I883" s="9"/>
      <c r="J883" s="9"/>
      <c r="K883" s="9"/>
      <c r="L883" s="9">
        <f t="shared" si="172"/>
        <v>43006</v>
      </c>
      <c r="M883" s="9">
        <v>43006</v>
      </c>
      <c r="N883" s="26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66"/>
      <c r="AB883" s="20" t="s">
        <v>211</v>
      </c>
      <c r="AC883" s="189"/>
      <c r="AD883" s="189"/>
      <c r="AE883" s="189"/>
      <c r="AF883" s="62">
        <f>MAX(AF$24:AF882)+1</f>
        <v>805</v>
      </c>
      <c r="AG883" s="62" t="s">
        <v>151</v>
      </c>
      <c r="AH883" s="62" t="str">
        <f t="shared" si="170"/>
        <v>805.</v>
      </c>
      <c r="AJ883" s="78"/>
      <c r="AM883" s="103"/>
    </row>
    <row r="884" spans="1:39" ht="22.5" customHeight="1" x14ac:dyDescent="0.25">
      <c r="A884" s="84" t="str">
        <f t="shared" si="173"/>
        <v>806.</v>
      </c>
      <c r="B884" s="84">
        <v>3019</v>
      </c>
      <c r="C884" s="168" t="s">
        <v>799</v>
      </c>
      <c r="D884" s="9">
        <v>367.1</v>
      </c>
      <c r="E884" s="9">
        <v>249.8</v>
      </c>
      <c r="F884" s="9">
        <v>249.8</v>
      </c>
      <c r="G884" s="26">
        <v>15</v>
      </c>
      <c r="H884" s="9">
        <f t="shared" si="171"/>
        <v>32254.5</v>
      </c>
      <c r="I884" s="9"/>
      <c r="J884" s="9"/>
      <c r="K884" s="9"/>
      <c r="L884" s="9">
        <f t="shared" si="172"/>
        <v>32254.5</v>
      </c>
      <c r="M884" s="9">
        <v>32254.5</v>
      </c>
      <c r="N884" s="26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66"/>
      <c r="AB884" s="20" t="s">
        <v>211</v>
      </c>
      <c r="AC884" s="189"/>
      <c r="AD884" s="189"/>
      <c r="AE884" s="189"/>
      <c r="AF884" s="62">
        <f>MAX(AF$24:AF883)+1</f>
        <v>806</v>
      </c>
      <c r="AG884" s="62" t="s">
        <v>151</v>
      </c>
      <c r="AH884" s="62" t="str">
        <f t="shared" si="170"/>
        <v>806.</v>
      </c>
      <c r="AJ884" s="78"/>
      <c r="AM884" s="103"/>
    </row>
    <row r="885" spans="1:39" ht="22.5" customHeight="1" x14ac:dyDescent="0.25">
      <c r="A885" s="84" t="str">
        <f t="shared" si="173"/>
        <v>807.</v>
      </c>
      <c r="B885" s="84">
        <v>3020</v>
      </c>
      <c r="C885" s="168" t="s">
        <v>800</v>
      </c>
      <c r="D885" s="9">
        <v>465.4</v>
      </c>
      <c r="E885" s="9">
        <v>289.5</v>
      </c>
      <c r="F885" s="9">
        <v>289.5</v>
      </c>
      <c r="G885" s="26">
        <v>22</v>
      </c>
      <c r="H885" s="9">
        <f t="shared" si="171"/>
        <v>43006</v>
      </c>
      <c r="I885" s="9"/>
      <c r="J885" s="9"/>
      <c r="K885" s="9"/>
      <c r="L885" s="9">
        <f t="shared" si="172"/>
        <v>43006</v>
      </c>
      <c r="M885" s="9">
        <v>43006</v>
      </c>
      <c r="N885" s="26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66"/>
      <c r="AB885" s="20" t="s">
        <v>211</v>
      </c>
      <c r="AC885" s="189"/>
      <c r="AD885" s="189"/>
      <c r="AE885" s="189"/>
      <c r="AF885" s="62">
        <f>MAX(AF$24:AF884)+1</f>
        <v>807</v>
      </c>
      <c r="AG885" s="62" t="s">
        <v>151</v>
      </c>
      <c r="AH885" s="62" t="str">
        <f t="shared" si="170"/>
        <v>807.</v>
      </c>
      <c r="AJ885" s="78"/>
      <c r="AM885" s="103"/>
    </row>
    <row r="886" spans="1:39" ht="22.5" customHeight="1" x14ac:dyDescent="0.25">
      <c r="A886" s="84" t="str">
        <f t="shared" si="173"/>
        <v>808.</v>
      </c>
      <c r="B886" s="84">
        <v>3029</v>
      </c>
      <c r="C886" s="168" t="s">
        <v>801</v>
      </c>
      <c r="D886" s="9">
        <v>519.20000000000005</v>
      </c>
      <c r="E886" s="9">
        <v>296.8</v>
      </c>
      <c r="F886" s="9">
        <v>296.8</v>
      </c>
      <c r="G886" s="26">
        <v>27</v>
      </c>
      <c r="H886" s="9">
        <f t="shared" si="171"/>
        <v>34404.800000000003</v>
      </c>
      <c r="I886" s="9"/>
      <c r="J886" s="9"/>
      <c r="K886" s="9"/>
      <c r="L886" s="9">
        <f t="shared" si="172"/>
        <v>34404.800000000003</v>
      </c>
      <c r="M886" s="9">
        <v>34404.800000000003</v>
      </c>
      <c r="N886" s="26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66"/>
      <c r="AB886" s="20" t="s">
        <v>211</v>
      </c>
      <c r="AC886" s="189"/>
      <c r="AD886" s="189"/>
      <c r="AE886" s="189"/>
      <c r="AF886" s="62">
        <f>MAX(AF$24:AF885)+1</f>
        <v>808</v>
      </c>
      <c r="AG886" s="62" t="s">
        <v>151</v>
      </c>
      <c r="AH886" s="62" t="str">
        <f t="shared" si="170"/>
        <v>808.</v>
      </c>
      <c r="AJ886" s="78"/>
      <c r="AM886" s="103"/>
    </row>
    <row r="887" spans="1:39" ht="22.5" customHeight="1" x14ac:dyDescent="0.25">
      <c r="A887" s="84" t="str">
        <f t="shared" si="173"/>
        <v>809.</v>
      </c>
      <c r="B887" s="84">
        <v>3033</v>
      </c>
      <c r="C887" s="168" t="s">
        <v>745</v>
      </c>
      <c r="D887" s="9">
        <v>524</v>
      </c>
      <c r="E887" s="9">
        <v>338</v>
      </c>
      <c r="F887" s="9">
        <v>338</v>
      </c>
      <c r="G887" s="26">
        <v>13</v>
      </c>
      <c r="H887" s="9">
        <f t="shared" si="171"/>
        <v>674310.06400000001</v>
      </c>
      <c r="I887" s="9"/>
      <c r="J887" s="9"/>
      <c r="K887" s="9"/>
      <c r="L887" s="9">
        <f t="shared" si="172"/>
        <v>674310.06400000001</v>
      </c>
      <c r="M887" s="9">
        <v>43006</v>
      </c>
      <c r="N887" s="26"/>
      <c r="O887" s="9"/>
      <c r="P887" s="9"/>
      <c r="Q887" s="9"/>
      <c r="R887" s="9"/>
      <c r="S887" s="9"/>
      <c r="T887" s="9">
        <v>532.79999999999995</v>
      </c>
      <c r="U887" s="9">
        <f>T887*1184.88</f>
        <v>631304.06400000001</v>
      </c>
      <c r="V887" s="9"/>
      <c r="W887" s="9"/>
      <c r="X887" s="9"/>
      <c r="Y887" s="9"/>
      <c r="Z887" s="9"/>
      <c r="AA887" s="66"/>
      <c r="AB887" s="20" t="s">
        <v>211</v>
      </c>
      <c r="AC887" s="189"/>
      <c r="AD887" s="189"/>
      <c r="AE887" s="189"/>
      <c r="AF887" s="62">
        <f>MAX(AF$24:AF886)+1</f>
        <v>809</v>
      </c>
      <c r="AG887" s="62" t="s">
        <v>151</v>
      </c>
      <c r="AH887" s="62" t="str">
        <f t="shared" si="170"/>
        <v>809.</v>
      </c>
      <c r="AJ887" s="78"/>
      <c r="AM887" s="103"/>
    </row>
    <row r="888" spans="1:39" ht="22.5" customHeight="1" x14ac:dyDescent="0.25">
      <c r="A888" s="84" t="str">
        <f t="shared" si="173"/>
        <v>810.</v>
      </c>
      <c r="B888" s="84">
        <v>3046</v>
      </c>
      <c r="C888" s="168" t="s">
        <v>802</v>
      </c>
      <c r="D888" s="9">
        <v>630.4</v>
      </c>
      <c r="E888" s="9">
        <v>389.2</v>
      </c>
      <c r="F888" s="9">
        <v>389.2</v>
      </c>
      <c r="G888" s="26">
        <v>29</v>
      </c>
      <c r="H888" s="9">
        <f t="shared" si="171"/>
        <v>43006</v>
      </c>
      <c r="I888" s="9"/>
      <c r="J888" s="9"/>
      <c r="K888" s="9"/>
      <c r="L888" s="9">
        <f t="shared" si="172"/>
        <v>43006</v>
      </c>
      <c r="M888" s="9">
        <v>43006</v>
      </c>
      <c r="N888" s="26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66"/>
      <c r="AB888" s="20" t="s">
        <v>211</v>
      </c>
      <c r="AC888" s="189"/>
      <c r="AD888" s="189"/>
      <c r="AE888" s="189"/>
      <c r="AF888" s="62">
        <f>MAX(AF$24:AF887)+1</f>
        <v>810</v>
      </c>
      <c r="AG888" s="62" t="s">
        <v>151</v>
      </c>
      <c r="AH888" s="62" t="str">
        <f t="shared" si="170"/>
        <v>810.</v>
      </c>
      <c r="AJ888" s="78"/>
      <c r="AM888" s="103"/>
    </row>
    <row r="889" spans="1:39" ht="22.5" customHeight="1" x14ac:dyDescent="0.25">
      <c r="A889" s="84" t="str">
        <f t="shared" si="173"/>
        <v>811.</v>
      </c>
      <c r="B889" s="84">
        <v>3054</v>
      </c>
      <c r="C889" s="168" t="s">
        <v>803</v>
      </c>
      <c r="D889" s="9">
        <v>645</v>
      </c>
      <c r="E889" s="9">
        <v>398</v>
      </c>
      <c r="F889" s="9">
        <v>398</v>
      </c>
      <c r="G889" s="26">
        <v>29</v>
      </c>
      <c r="H889" s="9">
        <f t="shared" si="171"/>
        <v>43006</v>
      </c>
      <c r="I889" s="9"/>
      <c r="J889" s="9"/>
      <c r="K889" s="9"/>
      <c r="L889" s="9">
        <f t="shared" si="172"/>
        <v>43006</v>
      </c>
      <c r="M889" s="9">
        <v>43006</v>
      </c>
      <c r="N889" s="26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66"/>
      <c r="AB889" s="20" t="s">
        <v>211</v>
      </c>
      <c r="AC889" s="189"/>
      <c r="AD889" s="189"/>
      <c r="AE889" s="189"/>
      <c r="AF889" s="62">
        <f>MAX(AF$24:AF888)+1</f>
        <v>811</v>
      </c>
      <c r="AG889" s="62" t="s">
        <v>151</v>
      </c>
      <c r="AH889" s="62" t="str">
        <f t="shared" si="170"/>
        <v>811.</v>
      </c>
      <c r="AJ889" s="78"/>
      <c r="AM889" s="103"/>
    </row>
    <row r="890" spans="1:39" ht="22.5" customHeight="1" x14ac:dyDescent="0.25">
      <c r="A890" s="84" t="str">
        <f t="shared" si="173"/>
        <v>812.</v>
      </c>
      <c r="B890" s="84">
        <v>3053</v>
      </c>
      <c r="C890" s="168" t="s">
        <v>749</v>
      </c>
      <c r="D890" s="9">
        <v>4674.4399999999996</v>
      </c>
      <c r="E890" s="9">
        <v>2950.8</v>
      </c>
      <c r="F890" s="9">
        <v>2950.8</v>
      </c>
      <c r="G890" s="26">
        <v>174</v>
      </c>
      <c r="H890" s="9">
        <f t="shared" si="171"/>
        <v>954733.2</v>
      </c>
      <c r="I890" s="9"/>
      <c r="J890" s="9"/>
      <c r="K890" s="9"/>
      <c r="L890" s="9">
        <f t="shared" si="172"/>
        <v>954733.2</v>
      </c>
      <c r="M890" s="9">
        <v>954733.2</v>
      </c>
      <c r="N890" s="26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66"/>
      <c r="AB890" s="20" t="s">
        <v>211</v>
      </c>
      <c r="AC890" s="189"/>
      <c r="AD890" s="189"/>
      <c r="AE890" s="189"/>
      <c r="AF890" s="62">
        <f>MAX(AF$24:AF889)+1</f>
        <v>812</v>
      </c>
      <c r="AG890" s="62" t="s">
        <v>151</v>
      </c>
      <c r="AH890" s="62" t="str">
        <f t="shared" si="170"/>
        <v>812.</v>
      </c>
      <c r="AJ890" s="78"/>
      <c r="AM890" s="103"/>
    </row>
    <row r="891" spans="1:39" ht="22.5" customHeight="1" x14ac:dyDescent="0.25">
      <c r="A891" s="84" t="str">
        <f t="shared" si="173"/>
        <v>813.</v>
      </c>
      <c r="B891" s="84">
        <v>2876</v>
      </c>
      <c r="C891" s="168" t="s">
        <v>804</v>
      </c>
      <c r="D891" s="9">
        <v>716.6</v>
      </c>
      <c r="E891" s="9">
        <v>453.6</v>
      </c>
      <c r="F891" s="9">
        <v>453.6</v>
      </c>
      <c r="G891" s="26">
        <v>34</v>
      </c>
      <c r="H891" s="9">
        <f t="shared" ref="H891:H905" si="174">M891+O891+Q891+S891+U891+W891+Z891+AA891</f>
        <v>60208.4</v>
      </c>
      <c r="I891" s="9"/>
      <c r="J891" s="9"/>
      <c r="K891" s="9"/>
      <c r="L891" s="9">
        <f t="shared" ref="L891:L905" si="175">H891</f>
        <v>60208.4</v>
      </c>
      <c r="M891" s="9">
        <v>60208.4</v>
      </c>
      <c r="N891" s="26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66"/>
      <c r="AB891" s="20" t="s">
        <v>211</v>
      </c>
      <c r="AC891" s="189"/>
      <c r="AD891" s="189"/>
      <c r="AE891" s="189"/>
      <c r="AF891" s="62">
        <f>MAX(AF$24:AF890)+1</f>
        <v>813</v>
      </c>
      <c r="AG891" s="62" t="s">
        <v>151</v>
      </c>
      <c r="AH891" s="62" t="str">
        <f t="shared" si="170"/>
        <v>813.</v>
      </c>
      <c r="AJ891" s="78"/>
      <c r="AM891" s="103"/>
    </row>
    <row r="892" spans="1:39" ht="22.5" customHeight="1" x14ac:dyDescent="0.25">
      <c r="A892" s="84" t="str">
        <f t="shared" si="173"/>
        <v>814.</v>
      </c>
      <c r="B892" s="84">
        <v>2698</v>
      </c>
      <c r="C892" s="168" t="s">
        <v>805</v>
      </c>
      <c r="D892" s="9">
        <v>727.2</v>
      </c>
      <c r="E892" s="9">
        <v>454.7</v>
      </c>
      <c r="F892" s="9">
        <v>454.7</v>
      </c>
      <c r="G892" s="26">
        <v>28</v>
      </c>
      <c r="H892" s="9">
        <f t="shared" si="174"/>
        <v>60208.4</v>
      </c>
      <c r="I892" s="9"/>
      <c r="J892" s="9"/>
      <c r="K892" s="9"/>
      <c r="L892" s="9">
        <f t="shared" si="175"/>
        <v>60208.4</v>
      </c>
      <c r="M892" s="9">
        <v>60208.4</v>
      </c>
      <c r="N892" s="26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66"/>
      <c r="AB892" s="20" t="s">
        <v>211</v>
      </c>
      <c r="AC892" s="189"/>
      <c r="AD892" s="189"/>
      <c r="AE892" s="189"/>
      <c r="AF892" s="62">
        <f>MAX(AF$24:AF891)+1</f>
        <v>814</v>
      </c>
      <c r="AG892" s="62" t="s">
        <v>151</v>
      </c>
      <c r="AH892" s="62" t="str">
        <f t="shared" si="170"/>
        <v>814.</v>
      </c>
      <c r="AJ892" s="78"/>
      <c r="AM892" s="103"/>
    </row>
    <row r="893" spans="1:39" ht="22.5" customHeight="1" x14ac:dyDescent="0.25">
      <c r="A893" s="84" t="str">
        <f t="shared" si="173"/>
        <v>815.</v>
      </c>
      <c r="B893" s="84">
        <v>2757</v>
      </c>
      <c r="C893" s="168" t="s">
        <v>147</v>
      </c>
      <c r="D893" s="9">
        <v>526.9</v>
      </c>
      <c r="E893" s="9">
        <v>292.10000000000002</v>
      </c>
      <c r="F893" s="9">
        <v>292.10000000000002</v>
      </c>
      <c r="G893" s="26">
        <v>25</v>
      </c>
      <c r="H893" s="9">
        <f t="shared" si="174"/>
        <v>43006</v>
      </c>
      <c r="I893" s="9"/>
      <c r="J893" s="9"/>
      <c r="K893" s="9"/>
      <c r="L893" s="9">
        <f t="shared" si="175"/>
        <v>43006</v>
      </c>
      <c r="M893" s="9">
        <v>43006</v>
      </c>
      <c r="N893" s="26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66"/>
      <c r="AB893" s="20" t="s">
        <v>211</v>
      </c>
      <c r="AC893" s="189"/>
      <c r="AD893" s="189"/>
      <c r="AE893" s="189"/>
      <c r="AF893" s="62">
        <f>MAX(AF$24:AF892)+1</f>
        <v>815</v>
      </c>
      <c r="AG893" s="62" t="s">
        <v>151</v>
      </c>
      <c r="AH893" s="62" t="str">
        <f t="shared" si="170"/>
        <v>815.</v>
      </c>
      <c r="AJ893" s="78"/>
      <c r="AM893" s="103"/>
    </row>
    <row r="894" spans="1:39" ht="22.5" customHeight="1" x14ac:dyDescent="0.25">
      <c r="A894" s="84" t="str">
        <f t="shared" si="173"/>
        <v>816.</v>
      </c>
      <c r="B894" s="84">
        <v>2834</v>
      </c>
      <c r="C894" s="168" t="s">
        <v>1595</v>
      </c>
      <c r="D894" s="9">
        <v>616.20000000000005</v>
      </c>
      <c r="E894" s="9">
        <v>244.5</v>
      </c>
      <c r="F894" s="9">
        <v>226</v>
      </c>
      <c r="G894" s="26">
        <v>21</v>
      </c>
      <c r="H894" s="9">
        <f t="shared" si="174"/>
        <v>48850</v>
      </c>
      <c r="I894" s="9"/>
      <c r="J894" s="9"/>
      <c r="K894" s="9"/>
      <c r="L894" s="9">
        <f t="shared" si="175"/>
        <v>48850</v>
      </c>
      <c r="M894" s="9">
        <v>48850</v>
      </c>
      <c r="N894" s="26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66"/>
      <c r="AB894" s="20" t="s">
        <v>211</v>
      </c>
      <c r="AC894" s="189"/>
      <c r="AD894" s="189"/>
      <c r="AE894" s="189"/>
      <c r="AF894" s="62">
        <f>MAX(AF$24:AF893)+1</f>
        <v>816</v>
      </c>
      <c r="AG894" s="62" t="s">
        <v>151</v>
      </c>
      <c r="AH894" s="62" t="str">
        <f t="shared" si="170"/>
        <v>816.</v>
      </c>
      <c r="AJ894" s="78"/>
      <c r="AM894" s="103"/>
    </row>
    <row r="895" spans="1:39" ht="22.5" customHeight="1" x14ac:dyDescent="0.25">
      <c r="A895" s="84" t="str">
        <f t="shared" si="173"/>
        <v>817.</v>
      </c>
      <c r="B895" s="84">
        <v>2835</v>
      </c>
      <c r="C895" s="168" t="s">
        <v>732</v>
      </c>
      <c r="D895" s="9">
        <v>1279.5999999999999</v>
      </c>
      <c r="E895" s="9">
        <v>761</v>
      </c>
      <c r="F895" s="9">
        <v>761</v>
      </c>
      <c r="G895" s="26">
        <v>42</v>
      </c>
      <c r="H895" s="9">
        <f t="shared" si="174"/>
        <v>77410.8</v>
      </c>
      <c r="I895" s="9"/>
      <c r="J895" s="9"/>
      <c r="K895" s="9"/>
      <c r="L895" s="9">
        <f t="shared" si="175"/>
        <v>77410.8</v>
      </c>
      <c r="M895" s="9">
        <v>77410.8</v>
      </c>
      <c r="N895" s="26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66"/>
      <c r="AB895" s="20" t="s">
        <v>211</v>
      </c>
      <c r="AC895" s="189"/>
      <c r="AD895" s="189"/>
      <c r="AE895" s="189"/>
      <c r="AF895" s="62">
        <f>MAX(AF$24:AF894)+1</f>
        <v>817</v>
      </c>
      <c r="AG895" s="62" t="s">
        <v>151</v>
      </c>
      <c r="AH895" s="62" t="str">
        <f t="shared" si="170"/>
        <v>817.</v>
      </c>
      <c r="AJ895" s="78"/>
      <c r="AM895" s="103"/>
    </row>
    <row r="896" spans="1:39" ht="22.5" customHeight="1" x14ac:dyDescent="0.25">
      <c r="A896" s="84" t="str">
        <f t="shared" si="173"/>
        <v>818.</v>
      </c>
      <c r="B896" s="84">
        <v>2886</v>
      </c>
      <c r="C896" s="168" t="s">
        <v>736</v>
      </c>
      <c r="D896" s="9">
        <v>514.9</v>
      </c>
      <c r="E896" s="9">
        <v>221.3</v>
      </c>
      <c r="F896" s="9">
        <v>221.3</v>
      </c>
      <c r="G896" s="26">
        <v>24</v>
      </c>
      <c r="H896" s="9">
        <f t="shared" si="174"/>
        <v>44081.15</v>
      </c>
      <c r="I896" s="9"/>
      <c r="J896" s="9"/>
      <c r="K896" s="9"/>
      <c r="L896" s="9">
        <f t="shared" si="175"/>
        <v>44081.15</v>
      </c>
      <c r="M896" s="9">
        <v>44081.15</v>
      </c>
      <c r="N896" s="26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66"/>
      <c r="AB896" s="20" t="s">
        <v>211</v>
      </c>
      <c r="AC896" s="189"/>
      <c r="AD896" s="189"/>
      <c r="AE896" s="189"/>
      <c r="AF896" s="62">
        <f>MAX(AF$24:AF895)+1</f>
        <v>818</v>
      </c>
      <c r="AG896" s="62" t="s">
        <v>151</v>
      </c>
      <c r="AH896" s="62" t="str">
        <f t="shared" si="170"/>
        <v>818.</v>
      </c>
      <c r="AJ896" s="78"/>
      <c r="AM896" s="103"/>
    </row>
    <row r="897" spans="1:39" ht="22.5" customHeight="1" x14ac:dyDescent="0.25">
      <c r="A897" s="84" t="str">
        <f t="shared" si="173"/>
        <v>819.</v>
      </c>
      <c r="B897" s="84">
        <v>2926</v>
      </c>
      <c r="C897" s="168" t="s">
        <v>737</v>
      </c>
      <c r="D897" s="9">
        <v>319.3</v>
      </c>
      <c r="E897" s="9">
        <v>319.3</v>
      </c>
      <c r="F897" s="9">
        <v>319.3</v>
      </c>
      <c r="G897" s="26">
        <v>5</v>
      </c>
      <c r="H897" s="9">
        <f t="shared" si="174"/>
        <v>32254.5</v>
      </c>
      <c r="I897" s="9"/>
      <c r="J897" s="9"/>
      <c r="K897" s="9"/>
      <c r="L897" s="9">
        <f t="shared" si="175"/>
        <v>32254.5</v>
      </c>
      <c r="M897" s="9">
        <v>32254.5</v>
      </c>
      <c r="N897" s="26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66"/>
      <c r="AB897" s="20" t="s">
        <v>211</v>
      </c>
      <c r="AC897" s="189"/>
      <c r="AD897" s="189"/>
      <c r="AE897" s="189"/>
      <c r="AF897" s="62">
        <f>MAX(AF$24:AF896)+1</f>
        <v>819</v>
      </c>
      <c r="AG897" s="62" t="s">
        <v>151</v>
      </c>
      <c r="AH897" s="62" t="str">
        <f t="shared" si="170"/>
        <v>819.</v>
      </c>
      <c r="AJ897" s="78"/>
      <c r="AM897" s="103"/>
    </row>
    <row r="898" spans="1:39" ht="22.5" customHeight="1" x14ac:dyDescent="0.25">
      <c r="A898" s="84" t="str">
        <f t="shared" si="173"/>
        <v>820.</v>
      </c>
      <c r="B898" s="84">
        <v>2940</v>
      </c>
      <c r="C898" s="168" t="s">
        <v>738</v>
      </c>
      <c r="D898" s="9">
        <v>3286.6</v>
      </c>
      <c r="E898" s="9">
        <v>1919.5</v>
      </c>
      <c r="F898" s="9">
        <v>1919.5</v>
      </c>
      <c r="G898" s="26">
        <v>174</v>
      </c>
      <c r="H898" s="9">
        <f t="shared" si="174"/>
        <v>510696.25</v>
      </c>
      <c r="I898" s="9"/>
      <c r="J898" s="9"/>
      <c r="K898" s="9"/>
      <c r="L898" s="9">
        <f t="shared" si="175"/>
        <v>510696.25</v>
      </c>
      <c r="M898" s="9">
        <v>510696.25</v>
      </c>
      <c r="N898" s="26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66"/>
      <c r="AB898" s="20" t="s">
        <v>211</v>
      </c>
      <c r="AC898" s="189"/>
      <c r="AD898" s="189"/>
      <c r="AE898" s="189"/>
      <c r="AF898" s="62">
        <f>MAX(AF$24:AF897)+1</f>
        <v>820</v>
      </c>
      <c r="AG898" s="62" t="s">
        <v>151</v>
      </c>
      <c r="AH898" s="62" t="str">
        <f t="shared" si="170"/>
        <v>820.</v>
      </c>
      <c r="AJ898" s="78"/>
      <c r="AM898" s="103"/>
    </row>
    <row r="899" spans="1:39" ht="22.5" customHeight="1" x14ac:dyDescent="0.25">
      <c r="A899" s="84" t="str">
        <f t="shared" si="173"/>
        <v>821.</v>
      </c>
      <c r="B899" s="84">
        <v>2944</v>
      </c>
      <c r="C899" s="168" t="s">
        <v>739</v>
      </c>
      <c r="D899" s="9">
        <v>401.2</v>
      </c>
      <c r="E899" s="9">
        <v>226.3</v>
      </c>
      <c r="F899" s="9">
        <v>226.3</v>
      </c>
      <c r="G899" s="26">
        <v>17</v>
      </c>
      <c r="H899" s="9">
        <f t="shared" si="174"/>
        <v>61283.55</v>
      </c>
      <c r="I899" s="9"/>
      <c r="J899" s="9"/>
      <c r="K899" s="9"/>
      <c r="L899" s="9">
        <f t="shared" si="175"/>
        <v>61283.55</v>
      </c>
      <c r="M899" s="9">
        <v>61283.55</v>
      </c>
      <c r="N899" s="26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66"/>
      <c r="AB899" s="20" t="s">
        <v>211</v>
      </c>
      <c r="AC899" s="189"/>
      <c r="AD899" s="189"/>
      <c r="AE899" s="189"/>
      <c r="AF899" s="62">
        <f>MAX(AF$24:AF898)+1</f>
        <v>821</v>
      </c>
      <c r="AG899" s="62" t="s">
        <v>151</v>
      </c>
      <c r="AH899" s="62" t="str">
        <f t="shared" si="170"/>
        <v>821.</v>
      </c>
      <c r="AJ899" s="78"/>
      <c r="AM899" s="103"/>
    </row>
    <row r="900" spans="1:39" ht="22.5" customHeight="1" x14ac:dyDescent="0.25">
      <c r="A900" s="84" t="str">
        <f t="shared" si="173"/>
        <v>822.</v>
      </c>
      <c r="B900" s="84">
        <v>2945</v>
      </c>
      <c r="C900" s="168" t="s">
        <v>99</v>
      </c>
      <c r="D900" s="9">
        <v>390</v>
      </c>
      <c r="E900" s="9">
        <v>263.39999999999998</v>
      </c>
      <c r="F900" s="9">
        <v>263.39999999999998</v>
      </c>
      <c r="G900" s="26">
        <v>33</v>
      </c>
      <c r="H900" s="9">
        <f t="shared" si="174"/>
        <v>55477.74</v>
      </c>
      <c r="I900" s="9"/>
      <c r="J900" s="9"/>
      <c r="K900" s="9"/>
      <c r="L900" s="9">
        <f t="shared" si="175"/>
        <v>55477.74</v>
      </c>
      <c r="M900" s="9">
        <v>55477.74</v>
      </c>
      <c r="N900" s="26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66"/>
      <c r="AB900" s="20" t="s">
        <v>211</v>
      </c>
      <c r="AC900" s="189"/>
      <c r="AD900" s="189"/>
      <c r="AE900" s="189"/>
      <c r="AF900" s="62">
        <f>MAX(AF$24:AF899)+1</f>
        <v>822</v>
      </c>
      <c r="AG900" s="62" t="s">
        <v>151</v>
      </c>
      <c r="AH900" s="62" t="str">
        <f t="shared" si="170"/>
        <v>822.</v>
      </c>
      <c r="AJ900" s="78"/>
      <c r="AM900" s="103"/>
    </row>
    <row r="901" spans="1:39" ht="22.5" customHeight="1" x14ac:dyDescent="0.25">
      <c r="A901" s="84" t="str">
        <f t="shared" si="173"/>
        <v>823.</v>
      </c>
      <c r="B901" s="84">
        <v>2946</v>
      </c>
      <c r="C901" s="168" t="s">
        <v>100</v>
      </c>
      <c r="D901" s="9">
        <v>468.8</v>
      </c>
      <c r="E901" s="9">
        <v>297</v>
      </c>
      <c r="F901" s="9">
        <v>297</v>
      </c>
      <c r="G901" s="26">
        <v>25</v>
      </c>
      <c r="H901" s="9">
        <f t="shared" si="174"/>
        <v>55477.74</v>
      </c>
      <c r="I901" s="9"/>
      <c r="J901" s="9"/>
      <c r="K901" s="9"/>
      <c r="L901" s="9">
        <f t="shared" si="175"/>
        <v>55477.74</v>
      </c>
      <c r="M901" s="9">
        <v>55477.74</v>
      </c>
      <c r="N901" s="26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66"/>
      <c r="AB901" s="20" t="s">
        <v>211</v>
      </c>
      <c r="AC901" s="189"/>
      <c r="AD901" s="189"/>
      <c r="AE901" s="189"/>
      <c r="AF901" s="62">
        <f>MAX(AF$24:AF900)+1</f>
        <v>823</v>
      </c>
      <c r="AG901" s="62" t="s">
        <v>151</v>
      </c>
      <c r="AH901" s="62" t="str">
        <f t="shared" si="170"/>
        <v>823.</v>
      </c>
      <c r="AJ901" s="78"/>
      <c r="AM901" s="103"/>
    </row>
    <row r="902" spans="1:39" ht="22.5" customHeight="1" x14ac:dyDescent="0.25">
      <c r="A902" s="84" t="str">
        <f t="shared" si="173"/>
        <v>824.</v>
      </c>
      <c r="B902" s="84">
        <v>2954</v>
      </c>
      <c r="C902" s="168" t="s">
        <v>740</v>
      </c>
      <c r="D902" s="9">
        <v>641.70000000000005</v>
      </c>
      <c r="E902" s="9">
        <v>368.6</v>
      </c>
      <c r="F902" s="9">
        <v>368.6</v>
      </c>
      <c r="G902" s="26">
        <v>18</v>
      </c>
      <c r="H902" s="9">
        <f t="shared" si="174"/>
        <v>51607.199999999997</v>
      </c>
      <c r="I902" s="9"/>
      <c r="J902" s="9"/>
      <c r="K902" s="9"/>
      <c r="L902" s="9">
        <f t="shared" si="175"/>
        <v>51607.199999999997</v>
      </c>
      <c r="M902" s="9">
        <v>51607.199999999997</v>
      </c>
      <c r="N902" s="26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66"/>
      <c r="AB902" s="20" t="s">
        <v>211</v>
      </c>
      <c r="AC902" s="189"/>
      <c r="AD902" s="189"/>
      <c r="AE902" s="189"/>
      <c r="AF902" s="62">
        <f>MAX(AF$24:AF901)+1</f>
        <v>824</v>
      </c>
      <c r="AG902" s="62" t="s">
        <v>151</v>
      </c>
      <c r="AH902" s="62" t="str">
        <f t="shared" si="170"/>
        <v>824.</v>
      </c>
      <c r="AJ902" s="78"/>
      <c r="AM902" s="103"/>
    </row>
    <row r="903" spans="1:39" ht="22.5" customHeight="1" x14ac:dyDescent="0.25">
      <c r="A903" s="84" t="str">
        <f t="shared" si="173"/>
        <v>825.</v>
      </c>
      <c r="B903" s="84">
        <v>2957</v>
      </c>
      <c r="C903" s="168" t="s">
        <v>741</v>
      </c>
      <c r="D903" s="9">
        <v>752.9</v>
      </c>
      <c r="E903" s="9">
        <v>439.4</v>
      </c>
      <c r="F903" s="9">
        <v>439.4</v>
      </c>
      <c r="G903" s="26">
        <v>29</v>
      </c>
      <c r="H903" s="9">
        <f t="shared" si="174"/>
        <v>44081.15</v>
      </c>
      <c r="I903" s="9"/>
      <c r="J903" s="9"/>
      <c r="K903" s="9"/>
      <c r="L903" s="9">
        <f t="shared" si="175"/>
        <v>44081.15</v>
      </c>
      <c r="M903" s="9">
        <v>44081.15</v>
      </c>
      <c r="N903" s="26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66"/>
      <c r="AB903" s="20" t="s">
        <v>211</v>
      </c>
      <c r="AC903" s="189"/>
      <c r="AD903" s="189"/>
      <c r="AE903" s="189"/>
      <c r="AF903" s="62">
        <f>MAX(AF$24:AF902)+1</f>
        <v>825</v>
      </c>
      <c r="AG903" s="62" t="s">
        <v>151</v>
      </c>
      <c r="AH903" s="62" t="str">
        <f t="shared" si="170"/>
        <v>825.</v>
      </c>
      <c r="AJ903" s="78"/>
      <c r="AM903" s="103"/>
    </row>
    <row r="904" spans="1:39" ht="22.5" customHeight="1" x14ac:dyDescent="0.25">
      <c r="A904" s="84" t="str">
        <f t="shared" si="173"/>
        <v>826.</v>
      </c>
      <c r="B904" s="84">
        <v>2961</v>
      </c>
      <c r="C904" s="168" t="s">
        <v>742</v>
      </c>
      <c r="D904" s="9">
        <v>839.7</v>
      </c>
      <c r="E904" s="9">
        <v>487.9</v>
      </c>
      <c r="F904" s="9">
        <v>487.9</v>
      </c>
      <c r="G904" s="26">
        <v>33</v>
      </c>
      <c r="H904" s="9">
        <f t="shared" si="174"/>
        <v>64509</v>
      </c>
      <c r="I904" s="9"/>
      <c r="J904" s="9"/>
      <c r="K904" s="9"/>
      <c r="L904" s="9">
        <f t="shared" si="175"/>
        <v>64509</v>
      </c>
      <c r="M904" s="9">
        <v>64509</v>
      </c>
      <c r="N904" s="26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66"/>
      <c r="AB904" s="20" t="s">
        <v>211</v>
      </c>
      <c r="AC904" s="189"/>
      <c r="AD904" s="189"/>
      <c r="AE904" s="189"/>
      <c r="AF904" s="62">
        <v>826</v>
      </c>
      <c r="AG904" s="62" t="s">
        <v>151</v>
      </c>
      <c r="AH904" s="62" t="str">
        <f t="shared" si="170"/>
        <v>826.</v>
      </c>
      <c r="AJ904" s="78"/>
      <c r="AM904" s="103"/>
    </row>
    <row r="905" spans="1:39" ht="22.5" customHeight="1" x14ac:dyDescent="0.25">
      <c r="A905" s="84" t="str">
        <f t="shared" si="173"/>
        <v>827.</v>
      </c>
      <c r="B905" s="84">
        <v>2931</v>
      </c>
      <c r="C905" s="168" t="s">
        <v>1763</v>
      </c>
      <c r="D905" s="9">
        <v>5230.6499999999996</v>
      </c>
      <c r="E905" s="9">
        <v>4421.6000000000004</v>
      </c>
      <c r="F905" s="9">
        <v>4421.6000000000004</v>
      </c>
      <c r="G905" s="26">
        <v>162</v>
      </c>
      <c r="H905" s="9">
        <f t="shared" si="174"/>
        <v>5537148</v>
      </c>
      <c r="I905" s="9"/>
      <c r="J905" s="9"/>
      <c r="K905" s="9"/>
      <c r="L905" s="9">
        <f t="shared" si="175"/>
        <v>5537148</v>
      </c>
      <c r="M905" s="9"/>
      <c r="N905" s="26"/>
      <c r="O905" s="9"/>
      <c r="P905" s="9">
        <v>1561</v>
      </c>
      <c r="Q905" s="9">
        <v>5537148</v>
      </c>
      <c r="R905" s="9"/>
      <c r="S905" s="9"/>
      <c r="T905" s="9"/>
      <c r="U905" s="9"/>
      <c r="V905" s="9"/>
      <c r="W905" s="9"/>
      <c r="X905" s="9"/>
      <c r="Y905" s="9"/>
      <c r="Z905" s="9"/>
      <c r="AA905" s="66"/>
      <c r="AB905" s="20" t="s">
        <v>211</v>
      </c>
      <c r="AC905" s="189"/>
      <c r="AD905" s="189"/>
      <c r="AE905" s="189"/>
      <c r="AF905" s="62">
        <f>MAX(AF$24:AF904)+1</f>
        <v>827</v>
      </c>
      <c r="AG905" s="62" t="s">
        <v>151</v>
      </c>
      <c r="AH905" s="62" t="str">
        <f t="shared" si="170"/>
        <v>827.</v>
      </c>
      <c r="AJ905" s="78"/>
      <c r="AM905" s="103"/>
    </row>
    <row r="906" spans="1:39" ht="22.5" customHeight="1" x14ac:dyDescent="0.25">
      <c r="A906" s="84" t="str">
        <f t="shared" si="173"/>
        <v/>
      </c>
      <c r="B906" s="84"/>
      <c r="C906" s="154" t="s">
        <v>101</v>
      </c>
      <c r="D906" s="6">
        <f>SUM(D907+D910)</f>
        <v>1774.8</v>
      </c>
      <c r="E906" s="6">
        <f>SUM(E907+E910)</f>
        <v>1632.5</v>
      </c>
      <c r="F906" s="6">
        <f>SUM(F907+F910)</f>
        <v>4621.5</v>
      </c>
      <c r="G906" s="6">
        <f>SUM(G907+G910)</f>
        <v>99</v>
      </c>
      <c r="H906" s="6">
        <f>SUM(H907+H910)</f>
        <v>2441107.432</v>
      </c>
      <c r="I906" s="6"/>
      <c r="J906" s="6"/>
      <c r="K906" s="6"/>
      <c r="L906" s="6">
        <f>SUM(L907+L910)</f>
        <v>2441107.432</v>
      </c>
      <c r="M906" s="6"/>
      <c r="N906" s="6"/>
      <c r="O906" s="6"/>
      <c r="P906" s="6">
        <f>SUM(P907+P910)</f>
        <v>609.4</v>
      </c>
      <c r="Q906" s="6">
        <f>SUM(Q907+Q910)</f>
        <v>2236498</v>
      </c>
      <c r="R906" s="6"/>
      <c r="S906" s="6"/>
      <c r="T906" s="6"/>
      <c r="U906" s="6"/>
      <c r="V906" s="6">
        <f>SUM(V907+V910)</f>
        <v>167.6</v>
      </c>
      <c r="W906" s="6">
        <f>SUM(W907+W910)</f>
        <v>204609.43199999997</v>
      </c>
      <c r="X906" s="6"/>
      <c r="Y906" s="6"/>
      <c r="Z906" s="6"/>
      <c r="AA906" s="208"/>
      <c r="AB906" s="20"/>
      <c r="AC906" s="189"/>
      <c r="AD906" s="189"/>
      <c r="AE906" s="189"/>
      <c r="AH906" s="62" t="str">
        <f t="shared" si="170"/>
        <v/>
      </c>
      <c r="AI906" s="62"/>
      <c r="AJ906" s="62"/>
      <c r="AM906" s="103"/>
    </row>
    <row r="907" spans="1:39" ht="22.5" customHeight="1" x14ac:dyDescent="0.25">
      <c r="A907" s="84" t="str">
        <f t="shared" si="173"/>
        <v/>
      </c>
      <c r="B907" s="84"/>
      <c r="C907" s="154" t="s">
        <v>203</v>
      </c>
      <c r="D907" s="6">
        <f>SUM(D908:D909)</f>
        <v>726.7</v>
      </c>
      <c r="E907" s="6">
        <f>SUM(E908:E909)</f>
        <v>672.90000000000009</v>
      </c>
      <c r="F907" s="6">
        <f>SUM(F908:F909)</f>
        <v>3661.9</v>
      </c>
      <c r="G907" s="108">
        <f>SUM(G908:G909)</f>
        <v>42</v>
      </c>
      <c r="H907" s="6">
        <f>SUM(H908:H909)</f>
        <v>1187868.162</v>
      </c>
      <c r="I907" s="6"/>
      <c r="J907" s="6"/>
      <c r="K907" s="6"/>
      <c r="L907" s="6">
        <f>SUM(L908:L909)</f>
        <v>1187868.162</v>
      </c>
      <c r="M907" s="6"/>
      <c r="N907" s="6"/>
      <c r="O907" s="6"/>
      <c r="P907" s="6">
        <f t="shared" ref="P907:W907" si="176">SUM(P908:P909)</f>
        <v>309</v>
      </c>
      <c r="Q907" s="6">
        <f t="shared" si="176"/>
        <v>1134030</v>
      </c>
      <c r="R907" s="6"/>
      <c r="S907" s="6"/>
      <c r="T907" s="6"/>
      <c r="U907" s="6"/>
      <c r="V907" s="6">
        <f t="shared" si="176"/>
        <v>44.1</v>
      </c>
      <c r="W907" s="6">
        <f t="shared" si="176"/>
        <v>53838.161999999997</v>
      </c>
      <c r="X907" s="6"/>
      <c r="Y907" s="6"/>
      <c r="Z907" s="6"/>
      <c r="AA907" s="208"/>
      <c r="AB907" s="21"/>
      <c r="AC907" s="189"/>
      <c r="AD907" s="189"/>
      <c r="AE907" s="189"/>
      <c r="AH907" s="62" t="str">
        <f t="shared" si="170"/>
        <v/>
      </c>
      <c r="AI907" s="62"/>
      <c r="AJ907" s="62"/>
      <c r="AM907" s="103"/>
    </row>
    <row r="908" spans="1:39" ht="22.5" customHeight="1" x14ac:dyDescent="0.25">
      <c r="A908" s="84" t="str">
        <f t="shared" si="173"/>
        <v>828.</v>
      </c>
      <c r="B908" s="84">
        <v>3079</v>
      </c>
      <c r="C908" s="155" t="s">
        <v>806</v>
      </c>
      <c r="D908" s="9">
        <v>365.9</v>
      </c>
      <c r="E908" s="9">
        <v>332.1</v>
      </c>
      <c r="F908" s="9">
        <v>3321.1</v>
      </c>
      <c r="G908" s="26">
        <v>20</v>
      </c>
      <c r="H908" s="9">
        <f>M908+O908+Q908+S908+U908+W908+Z908+AA908</f>
        <v>53838.161999999997</v>
      </c>
      <c r="I908" s="6"/>
      <c r="J908" s="6"/>
      <c r="K908" s="6"/>
      <c r="L908" s="9">
        <f>H908</f>
        <v>53838.161999999997</v>
      </c>
      <c r="M908" s="9"/>
      <c r="N908" s="26"/>
      <c r="O908" s="9"/>
      <c r="P908" s="9"/>
      <c r="Q908" s="9"/>
      <c r="R908" s="9"/>
      <c r="S908" s="9"/>
      <c r="T908" s="9"/>
      <c r="U908" s="9"/>
      <c r="V908" s="9">
        <v>44.1</v>
      </c>
      <c r="W908" s="9">
        <f>V908*1220.82</f>
        <v>53838.161999999997</v>
      </c>
      <c r="X908" s="9"/>
      <c r="Y908" s="9"/>
      <c r="Z908" s="9"/>
      <c r="AA908" s="66"/>
      <c r="AB908" s="20" t="s">
        <v>211</v>
      </c>
      <c r="AC908" s="189"/>
      <c r="AD908" s="189"/>
      <c r="AE908" s="189"/>
      <c r="AF908" s="62">
        <f>MAX(AF$24:AF907)+1</f>
        <v>828</v>
      </c>
      <c r="AG908" s="62" t="s">
        <v>151</v>
      </c>
      <c r="AH908" s="62" t="str">
        <f t="shared" si="170"/>
        <v>828.</v>
      </c>
      <c r="AJ908" s="62"/>
      <c r="AM908" s="103"/>
    </row>
    <row r="909" spans="1:39" ht="22.5" customHeight="1" x14ac:dyDescent="0.25">
      <c r="A909" s="84" t="str">
        <f t="shared" si="173"/>
        <v>829.</v>
      </c>
      <c r="B909" s="84">
        <v>3088</v>
      </c>
      <c r="C909" s="158" t="s">
        <v>807</v>
      </c>
      <c r="D909" s="9">
        <v>360.8</v>
      </c>
      <c r="E909" s="9">
        <v>340.8</v>
      </c>
      <c r="F909" s="9">
        <v>340.8</v>
      </c>
      <c r="G909" s="26">
        <v>22</v>
      </c>
      <c r="H909" s="9">
        <f>M909+O909+Q909+S909+U909+W909+Z909+AA909</f>
        <v>1134030</v>
      </c>
      <c r="I909" s="9"/>
      <c r="J909" s="9"/>
      <c r="K909" s="9"/>
      <c r="L909" s="9">
        <f>H909</f>
        <v>1134030</v>
      </c>
      <c r="M909" s="9"/>
      <c r="N909" s="26"/>
      <c r="O909" s="9"/>
      <c r="P909" s="9">
        <v>309</v>
      </c>
      <c r="Q909" s="9">
        <f>P909*3670</f>
        <v>1134030</v>
      </c>
      <c r="R909" s="9"/>
      <c r="S909" s="9"/>
      <c r="T909" s="9"/>
      <c r="U909" s="9"/>
      <c r="V909" s="9"/>
      <c r="W909" s="9"/>
      <c r="X909" s="9"/>
      <c r="Y909" s="9"/>
      <c r="Z909" s="9"/>
      <c r="AA909" s="66"/>
      <c r="AB909" s="20" t="s">
        <v>211</v>
      </c>
      <c r="AC909" s="189"/>
      <c r="AD909" s="189"/>
      <c r="AE909" s="189"/>
      <c r="AF909" s="62">
        <f>MAX(AF$24:AF908)+1</f>
        <v>829</v>
      </c>
      <c r="AG909" s="62" t="s">
        <v>151</v>
      </c>
      <c r="AH909" s="62" t="str">
        <f t="shared" si="170"/>
        <v>829.</v>
      </c>
      <c r="AJ909" s="62"/>
      <c r="AM909" s="103"/>
    </row>
    <row r="910" spans="1:39" ht="22.5" customHeight="1" x14ac:dyDescent="0.25">
      <c r="A910" s="84" t="str">
        <f t="shared" si="173"/>
        <v/>
      </c>
      <c r="B910" s="84"/>
      <c r="C910" s="170" t="s">
        <v>204</v>
      </c>
      <c r="D910" s="6">
        <f>SUM(D911:D913)</f>
        <v>1048.0999999999999</v>
      </c>
      <c r="E910" s="6">
        <f>SUM(E911:E913)</f>
        <v>959.6</v>
      </c>
      <c r="F910" s="6">
        <f>SUM(F911:F913)</f>
        <v>959.6</v>
      </c>
      <c r="G910" s="25">
        <f>SUM(G911:G913)</f>
        <v>57</v>
      </c>
      <c r="H910" s="6">
        <f>SUM(H911:H913)</f>
        <v>1253239.27</v>
      </c>
      <c r="I910" s="6"/>
      <c r="J910" s="6"/>
      <c r="K910" s="6"/>
      <c r="L910" s="6">
        <f>SUM(L911:L913)</f>
        <v>1253239.27</v>
      </c>
      <c r="M910" s="6"/>
      <c r="N910" s="6"/>
      <c r="O910" s="6"/>
      <c r="P910" s="6">
        <f t="shared" ref="P910:W910" si="177">SUM(P911:P913)</f>
        <v>300.39999999999998</v>
      </c>
      <c r="Q910" s="6">
        <f t="shared" si="177"/>
        <v>1102468</v>
      </c>
      <c r="R910" s="6"/>
      <c r="S910" s="6"/>
      <c r="T910" s="6"/>
      <c r="U910" s="6"/>
      <c r="V910" s="6">
        <f t="shared" si="177"/>
        <v>123.5</v>
      </c>
      <c r="W910" s="6">
        <f t="shared" si="177"/>
        <v>150771.26999999999</v>
      </c>
      <c r="X910" s="6"/>
      <c r="Y910" s="6"/>
      <c r="Z910" s="6"/>
      <c r="AA910" s="208"/>
      <c r="AB910" s="21"/>
      <c r="AC910" s="189"/>
      <c r="AD910" s="189"/>
      <c r="AE910" s="189"/>
      <c r="AH910" s="62" t="str">
        <f t="shared" si="170"/>
        <v/>
      </c>
      <c r="AI910" s="62"/>
      <c r="AJ910" s="62"/>
      <c r="AM910" s="103"/>
    </row>
    <row r="911" spans="1:39" ht="22.5" customHeight="1" x14ac:dyDescent="0.25">
      <c r="A911" s="84" t="str">
        <f t="shared" si="173"/>
        <v>830.</v>
      </c>
      <c r="B911" s="84">
        <v>3093</v>
      </c>
      <c r="C911" s="158" t="s">
        <v>808</v>
      </c>
      <c r="D911" s="9">
        <v>372</v>
      </c>
      <c r="E911" s="9">
        <v>340.6</v>
      </c>
      <c r="F911" s="9">
        <v>340.6</v>
      </c>
      <c r="G911" s="26">
        <v>27</v>
      </c>
      <c r="H911" s="9">
        <f>M911+O911+Q911+S911+U911+W911+Z911+AA911</f>
        <v>77644.152000000002</v>
      </c>
      <c r="I911" s="9"/>
      <c r="J911" s="9"/>
      <c r="K911" s="9"/>
      <c r="L911" s="9">
        <f>H911</f>
        <v>77644.152000000002</v>
      </c>
      <c r="M911" s="9"/>
      <c r="N911" s="26"/>
      <c r="O911" s="9"/>
      <c r="P911" s="9"/>
      <c r="Q911" s="9"/>
      <c r="R911" s="9"/>
      <c r="S911" s="9"/>
      <c r="T911" s="9"/>
      <c r="U911" s="9"/>
      <c r="V911" s="9">
        <v>63.6</v>
      </c>
      <c r="W911" s="9">
        <f>V911*1220.82</f>
        <v>77644.152000000002</v>
      </c>
      <c r="X911" s="9"/>
      <c r="Y911" s="9"/>
      <c r="Z911" s="9"/>
      <c r="AA911" s="66"/>
      <c r="AB911" s="20" t="s">
        <v>211</v>
      </c>
      <c r="AC911" s="189"/>
      <c r="AD911" s="189"/>
      <c r="AE911" s="189"/>
      <c r="AF911" s="62">
        <f>MAX(AF$24:AF910)+1</f>
        <v>830</v>
      </c>
      <c r="AG911" s="62" t="s">
        <v>151</v>
      </c>
      <c r="AH911" s="62" t="str">
        <f t="shared" si="170"/>
        <v>830.</v>
      </c>
      <c r="AJ911" s="62"/>
      <c r="AM911" s="103"/>
    </row>
    <row r="912" spans="1:39" ht="22.5" customHeight="1" x14ac:dyDescent="0.25">
      <c r="A912" s="84" t="str">
        <f t="shared" si="173"/>
        <v>831.</v>
      </c>
      <c r="B912" s="84">
        <v>3081</v>
      </c>
      <c r="C912" s="158" t="s">
        <v>809</v>
      </c>
      <c r="D912" s="9">
        <v>345.9</v>
      </c>
      <c r="E912" s="9">
        <v>316.89999999999998</v>
      </c>
      <c r="F912" s="9">
        <v>316.89999999999998</v>
      </c>
      <c r="G912" s="26">
        <v>14</v>
      </c>
      <c r="H912" s="9">
        <f>M912+O912+Q912+S912+U912+W912+Z912+AA912</f>
        <v>1102468</v>
      </c>
      <c r="I912" s="9"/>
      <c r="J912" s="9"/>
      <c r="K912" s="9"/>
      <c r="L912" s="9">
        <f>H912</f>
        <v>1102468</v>
      </c>
      <c r="M912" s="9"/>
      <c r="N912" s="26"/>
      <c r="O912" s="9"/>
      <c r="P912" s="9">
        <v>300.39999999999998</v>
      </c>
      <c r="Q912" s="9">
        <f>P912*3670</f>
        <v>1102468</v>
      </c>
      <c r="R912" s="9"/>
      <c r="S912" s="9"/>
      <c r="T912" s="9"/>
      <c r="U912" s="9"/>
      <c r="V912" s="9"/>
      <c r="W912" s="9"/>
      <c r="X912" s="9"/>
      <c r="Y912" s="9"/>
      <c r="Z912" s="9"/>
      <c r="AA912" s="66"/>
      <c r="AB912" s="20" t="s">
        <v>211</v>
      </c>
      <c r="AC912" s="189"/>
      <c r="AD912" s="189"/>
      <c r="AE912" s="189"/>
      <c r="AF912" s="62">
        <f>MAX(AF$24:AF911)+1</f>
        <v>831</v>
      </c>
      <c r="AG912" s="62" t="s">
        <v>151</v>
      </c>
      <c r="AH912" s="62" t="str">
        <f t="shared" si="170"/>
        <v>831.</v>
      </c>
      <c r="AJ912" s="62"/>
      <c r="AM912" s="103"/>
    </row>
    <row r="913" spans="1:39" ht="22.5" customHeight="1" x14ac:dyDescent="0.25">
      <c r="A913" s="84" t="str">
        <f t="shared" si="173"/>
        <v>832.</v>
      </c>
      <c r="B913" s="84">
        <v>3087</v>
      </c>
      <c r="C913" s="158" t="s">
        <v>810</v>
      </c>
      <c r="D913" s="9">
        <v>330.2</v>
      </c>
      <c r="E913" s="9">
        <v>302.10000000000002</v>
      </c>
      <c r="F913" s="9">
        <v>302.10000000000002</v>
      </c>
      <c r="G913" s="26">
        <v>16</v>
      </c>
      <c r="H913" s="9">
        <f>M913+O913+Q913+S913+U913+W913+Z913+AA913</f>
        <v>73127.117999999988</v>
      </c>
      <c r="I913" s="9"/>
      <c r="J913" s="9"/>
      <c r="K913" s="9"/>
      <c r="L913" s="9">
        <f>H913</f>
        <v>73127.117999999988</v>
      </c>
      <c r="M913" s="9"/>
      <c r="N913" s="26"/>
      <c r="O913" s="9"/>
      <c r="P913" s="9"/>
      <c r="Q913" s="9"/>
      <c r="R913" s="9"/>
      <c r="S913" s="9"/>
      <c r="T913" s="9"/>
      <c r="U913" s="9"/>
      <c r="V913" s="9">
        <v>59.9</v>
      </c>
      <c r="W913" s="9">
        <f>V913*1220.82</f>
        <v>73127.117999999988</v>
      </c>
      <c r="X913" s="9"/>
      <c r="Y913" s="9"/>
      <c r="Z913" s="9"/>
      <c r="AA913" s="66"/>
      <c r="AB913" s="20" t="s">
        <v>211</v>
      </c>
      <c r="AC913" s="189"/>
      <c r="AD913" s="189"/>
      <c r="AE913" s="189"/>
      <c r="AF913" s="62">
        <f>MAX(AF$24:AF912)+1</f>
        <v>832</v>
      </c>
      <c r="AG913" s="62" t="s">
        <v>151</v>
      </c>
      <c r="AH913" s="62" t="str">
        <f t="shared" si="170"/>
        <v>832.</v>
      </c>
      <c r="AJ913" s="62"/>
      <c r="AM913" s="103"/>
    </row>
    <row r="914" spans="1:39" ht="38.450000000000003" customHeight="1" x14ac:dyDescent="0.25">
      <c r="A914" s="84" t="str">
        <f t="shared" si="173"/>
        <v/>
      </c>
      <c r="B914" s="84"/>
      <c r="C914" s="154" t="s">
        <v>1713</v>
      </c>
      <c r="D914" s="6">
        <f>D915+D918+D933</f>
        <v>34559.769999999997</v>
      </c>
      <c r="E914" s="6">
        <f>E915+E918+E933</f>
        <v>27073.1</v>
      </c>
      <c r="F914" s="6">
        <f>F915+F918+F933</f>
        <v>26962.199999999997</v>
      </c>
      <c r="G914" s="25">
        <f>G915+G918+G933</f>
        <v>1269</v>
      </c>
      <c r="H914" s="6">
        <f>H915+H918+H933</f>
        <v>36947232.185999997</v>
      </c>
      <c r="I914" s="6"/>
      <c r="J914" s="6"/>
      <c r="K914" s="6"/>
      <c r="L914" s="6">
        <f>L915+L918+L933</f>
        <v>36947232.185999997</v>
      </c>
      <c r="M914" s="6">
        <f t="shared" ref="M914:AA914" si="178">M915+M918+M933</f>
        <v>3731386.3100000005</v>
      </c>
      <c r="N914" s="6"/>
      <c r="O914" s="6"/>
      <c r="P914" s="6">
        <f t="shared" si="178"/>
        <v>9789.4</v>
      </c>
      <c r="Q914" s="6">
        <f t="shared" si="178"/>
        <v>31934291.733999997</v>
      </c>
      <c r="R914" s="6"/>
      <c r="S914" s="6"/>
      <c r="T914" s="6">
        <f t="shared" si="178"/>
        <v>1172</v>
      </c>
      <c r="U914" s="6">
        <f t="shared" si="178"/>
        <v>911851.15999999992</v>
      </c>
      <c r="V914" s="6">
        <f t="shared" si="178"/>
        <v>252.79999999999998</v>
      </c>
      <c r="W914" s="6">
        <f t="shared" si="178"/>
        <v>233121.14199999999</v>
      </c>
      <c r="X914" s="6"/>
      <c r="Y914" s="6"/>
      <c r="Z914" s="6"/>
      <c r="AA914" s="208">
        <f t="shared" si="178"/>
        <v>136581.84</v>
      </c>
      <c r="AB914" s="21"/>
      <c r="AC914" s="189"/>
      <c r="AD914" s="189"/>
      <c r="AE914" s="189"/>
      <c r="AH914" s="62" t="str">
        <f t="shared" si="170"/>
        <v/>
      </c>
      <c r="AI914" s="78"/>
      <c r="AJ914" s="62"/>
      <c r="AM914" s="103"/>
    </row>
    <row r="915" spans="1:39" ht="22.5" customHeight="1" x14ac:dyDescent="0.25">
      <c r="A915" s="84" t="str">
        <f t="shared" si="173"/>
        <v/>
      </c>
      <c r="B915" s="84"/>
      <c r="C915" s="154" t="s">
        <v>202</v>
      </c>
      <c r="D915" s="6">
        <f>SUM(D916:D917)</f>
        <v>827.5</v>
      </c>
      <c r="E915" s="6">
        <f>SUM(E916:E917)</f>
        <v>535.29999999999995</v>
      </c>
      <c r="F915" s="6">
        <f>SUM(F916:F917)</f>
        <v>535.29999999999995</v>
      </c>
      <c r="G915" s="25">
        <f>SUM(G916:G917)</f>
        <v>24</v>
      </c>
      <c r="H915" s="6">
        <f>SUM(H916:H917)</f>
        <v>1505522.93</v>
      </c>
      <c r="I915" s="6"/>
      <c r="J915" s="6"/>
      <c r="K915" s="6"/>
      <c r="L915" s="6">
        <f>SUM(L916:L917)</f>
        <v>1505522.93</v>
      </c>
      <c r="M915" s="6">
        <f>SUM(M916:M917)</f>
        <v>198009.78</v>
      </c>
      <c r="N915" s="6"/>
      <c r="O915" s="6"/>
      <c r="P915" s="6">
        <f>SUM(P916:P917)</f>
        <v>467</v>
      </c>
      <c r="Q915" s="6">
        <f>SUM(Q916:Q917)</f>
        <v>1307513.1499999999</v>
      </c>
      <c r="R915" s="6"/>
      <c r="S915" s="6"/>
      <c r="T915" s="6"/>
      <c r="U915" s="6"/>
      <c r="V915" s="6"/>
      <c r="W915" s="6"/>
      <c r="X915" s="6"/>
      <c r="Y915" s="6"/>
      <c r="Z915" s="6"/>
      <c r="AA915" s="208"/>
      <c r="AB915" s="21"/>
      <c r="AC915" s="189"/>
      <c r="AD915" s="189"/>
      <c r="AE915" s="189"/>
      <c r="AH915" s="62" t="str">
        <f t="shared" si="170"/>
        <v/>
      </c>
      <c r="AI915" s="62"/>
      <c r="AJ915" s="62"/>
      <c r="AM915" s="103"/>
    </row>
    <row r="916" spans="1:39" ht="22.5" customHeight="1" x14ac:dyDescent="0.25">
      <c r="A916" s="84" t="str">
        <f t="shared" si="173"/>
        <v>833.</v>
      </c>
      <c r="B916" s="84">
        <v>3102</v>
      </c>
      <c r="C916" s="155" t="s">
        <v>811</v>
      </c>
      <c r="D916" s="9">
        <v>457</v>
      </c>
      <c r="E916" s="9">
        <v>287.39999999999998</v>
      </c>
      <c r="F916" s="9">
        <v>287.39999999999998</v>
      </c>
      <c r="G916" s="26">
        <v>11</v>
      </c>
      <c r="H916" s="9">
        <f>M916+O916+Q916+S916+U916+W916+Z916+AA916</f>
        <v>1307513.1499999999</v>
      </c>
      <c r="I916" s="9"/>
      <c r="J916" s="9"/>
      <c r="K916" s="9"/>
      <c r="L916" s="9">
        <f t="shared" ref="L916:L932" si="179">H916</f>
        <v>1307513.1499999999</v>
      </c>
      <c r="M916" s="9"/>
      <c r="N916" s="26"/>
      <c r="O916" s="9"/>
      <c r="P916" s="9">
        <v>467</v>
      </c>
      <c r="Q916" s="9">
        <v>1307513.1499999999</v>
      </c>
      <c r="R916" s="9"/>
      <c r="S916" s="9"/>
      <c r="T916" s="9"/>
      <c r="U916" s="9"/>
      <c r="V916" s="9"/>
      <c r="W916" s="9"/>
      <c r="X916" s="9"/>
      <c r="Y916" s="9"/>
      <c r="Z916" s="9"/>
      <c r="AA916" s="66"/>
      <c r="AB916" s="20" t="s">
        <v>211</v>
      </c>
      <c r="AC916" s="189"/>
      <c r="AD916" s="189"/>
      <c r="AE916" s="189"/>
      <c r="AF916" s="62">
        <f>MAX(AF$24:AF915)+1</f>
        <v>833</v>
      </c>
      <c r="AG916" s="62" t="s">
        <v>151</v>
      </c>
      <c r="AH916" s="62" t="str">
        <f t="shared" si="170"/>
        <v>833.</v>
      </c>
      <c r="AJ916" s="62"/>
      <c r="AM916" s="103"/>
    </row>
    <row r="917" spans="1:39" ht="22.5" customHeight="1" x14ac:dyDescent="0.25">
      <c r="A917" s="84" t="str">
        <f t="shared" si="173"/>
        <v>834.</v>
      </c>
      <c r="B917" s="84">
        <v>3107</v>
      </c>
      <c r="C917" s="158" t="s">
        <v>823</v>
      </c>
      <c r="D917" s="9">
        <v>370.5</v>
      </c>
      <c r="E917" s="9">
        <v>247.9</v>
      </c>
      <c r="F917" s="9">
        <v>247.9</v>
      </c>
      <c r="G917" s="26">
        <v>13</v>
      </c>
      <c r="H917" s="9">
        <f>M917+O917+Q917+S917+U917+W917+Z917+AA917</f>
        <v>198009.78</v>
      </c>
      <c r="I917" s="9"/>
      <c r="J917" s="9"/>
      <c r="K917" s="9"/>
      <c r="L917" s="9">
        <f t="shared" si="179"/>
        <v>198009.78</v>
      </c>
      <c r="M917" s="9">
        <v>198009.78</v>
      </c>
      <c r="N917" s="26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66"/>
      <c r="AB917" s="20" t="s">
        <v>211</v>
      </c>
      <c r="AC917" s="189"/>
      <c r="AD917" s="189"/>
      <c r="AE917" s="189"/>
      <c r="AF917" s="62">
        <f>MAX(AF$24:AF916)+1</f>
        <v>834</v>
      </c>
      <c r="AG917" s="62" t="s">
        <v>151</v>
      </c>
      <c r="AH917" s="62" t="str">
        <f t="shared" si="170"/>
        <v>834.</v>
      </c>
      <c r="AJ917" s="62"/>
      <c r="AM917" s="103"/>
    </row>
    <row r="918" spans="1:39" ht="22.5" customHeight="1" x14ac:dyDescent="0.25">
      <c r="A918" s="84" t="str">
        <f t="shared" si="173"/>
        <v/>
      </c>
      <c r="B918" s="84"/>
      <c r="C918" s="154" t="s">
        <v>203</v>
      </c>
      <c r="D918" s="6">
        <f>SUM(D919:D932)</f>
        <v>11597.87</v>
      </c>
      <c r="E918" s="6">
        <f>SUM(E919:E932)</f>
        <v>9649.8000000000011</v>
      </c>
      <c r="F918" s="6">
        <f>SUM(F919:F932)</f>
        <v>9538.9</v>
      </c>
      <c r="G918" s="108">
        <f>SUM(G919:G932)</f>
        <v>428</v>
      </c>
      <c r="H918" s="6">
        <f>SUM(H919:H932)</f>
        <v>12598315.542000001</v>
      </c>
      <c r="I918" s="6"/>
      <c r="J918" s="6"/>
      <c r="K918" s="6"/>
      <c r="L918" s="6">
        <f>SUM(L919:L932)</f>
        <v>12598315.542000001</v>
      </c>
      <c r="M918" s="6">
        <f t="shared" ref="M918:AA918" si="180">SUM(M919:M932)</f>
        <v>322545</v>
      </c>
      <c r="N918" s="6"/>
      <c r="O918" s="6"/>
      <c r="P918" s="6">
        <f t="shared" si="180"/>
        <v>3611</v>
      </c>
      <c r="Q918" s="6">
        <f t="shared" si="180"/>
        <v>11906067.560000001</v>
      </c>
      <c r="R918" s="6"/>
      <c r="S918" s="6"/>
      <c r="T918" s="6"/>
      <c r="U918" s="6"/>
      <c r="V918" s="6">
        <f t="shared" si="180"/>
        <v>252.79999999999998</v>
      </c>
      <c r="W918" s="6">
        <f t="shared" si="180"/>
        <v>233121.14199999999</v>
      </c>
      <c r="X918" s="6"/>
      <c r="Y918" s="6"/>
      <c r="Z918" s="6"/>
      <c r="AA918" s="208">
        <f t="shared" si="180"/>
        <v>136581.84</v>
      </c>
      <c r="AB918" s="6"/>
      <c r="AC918" s="189"/>
      <c r="AD918" s="189"/>
      <c r="AE918" s="189"/>
      <c r="AH918" s="62" t="str">
        <f t="shared" si="170"/>
        <v/>
      </c>
      <c r="AI918" s="62"/>
      <c r="AJ918" s="62"/>
      <c r="AM918" s="103"/>
    </row>
    <row r="919" spans="1:39" ht="22.5" customHeight="1" x14ac:dyDescent="0.25">
      <c r="A919" s="84" t="str">
        <f t="shared" si="173"/>
        <v>835.</v>
      </c>
      <c r="B919" s="84">
        <v>5542</v>
      </c>
      <c r="C919" s="155" t="s">
        <v>818</v>
      </c>
      <c r="D919" s="9">
        <v>396</v>
      </c>
      <c r="E919" s="9">
        <v>358.6</v>
      </c>
      <c r="F919" s="9">
        <v>358.6</v>
      </c>
      <c r="G919" s="26">
        <v>9</v>
      </c>
      <c r="H919" s="9">
        <f t="shared" ref="H919:H932" si="181">M919+O919+Q919+S919+U919+W919+Z919+AA919</f>
        <v>53757.5</v>
      </c>
      <c r="I919" s="9"/>
      <c r="J919" s="9"/>
      <c r="K919" s="9"/>
      <c r="L919" s="9">
        <f t="shared" si="179"/>
        <v>53757.5</v>
      </c>
      <c r="M919" s="9">
        <v>53757.5</v>
      </c>
      <c r="N919" s="26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66"/>
      <c r="AB919" s="20" t="s">
        <v>211</v>
      </c>
      <c r="AC919" s="189"/>
      <c r="AD919" s="189"/>
      <c r="AE919" s="189"/>
      <c r="AF919" s="62">
        <f>MAX(AF$24:AF918)+1</f>
        <v>835</v>
      </c>
      <c r="AG919" s="62" t="s">
        <v>151</v>
      </c>
      <c r="AH919" s="62" t="str">
        <f t="shared" si="170"/>
        <v>835.</v>
      </c>
      <c r="AJ919" s="62"/>
      <c r="AM919" s="103"/>
    </row>
    <row r="920" spans="1:39" ht="22.5" customHeight="1" x14ac:dyDescent="0.25">
      <c r="A920" s="84" t="str">
        <f t="shared" si="173"/>
        <v>836.</v>
      </c>
      <c r="B920" s="84">
        <v>5544</v>
      </c>
      <c r="C920" s="155" t="s">
        <v>819</v>
      </c>
      <c r="D920" s="9">
        <v>522.9</v>
      </c>
      <c r="E920" s="9">
        <v>364.1</v>
      </c>
      <c r="F920" s="9">
        <v>364.1</v>
      </c>
      <c r="G920" s="26">
        <v>16</v>
      </c>
      <c r="H920" s="9">
        <f t="shared" si="181"/>
        <v>53757.5</v>
      </c>
      <c r="I920" s="9"/>
      <c r="J920" s="9"/>
      <c r="K920" s="9"/>
      <c r="L920" s="9">
        <f t="shared" si="179"/>
        <v>53757.5</v>
      </c>
      <c r="M920" s="9">
        <v>53757.5</v>
      </c>
      <c r="N920" s="26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66"/>
      <c r="AB920" s="20" t="s">
        <v>211</v>
      </c>
      <c r="AC920" s="189"/>
      <c r="AD920" s="189"/>
      <c r="AE920" s="189"/>
      <c r="AF920" s="62">
        <f>MAX(AF$24:AF919)+1</f>
        <v>836</v>
      </c>
      <c r="AG920" s="62" t="s">
        <v>151</v>
      </c>
      <c r="AH920" s="62" t="str">
        <f t="shared" si="170"/>
        <v>836.</v>
      </c>
      <c r="AJ920" s="62"/>
      <c r="AM920" s="103"/>
    </row>
    <row r="921" spans="1:39" ht="22.5" customHeight="1" x14ac:dyDescent="0.25">
      <c r="A921" s="84" t="str">
        <f t="shared" si="173"/>
        <v>837.</v>
      </c>
      <c r="B921" s="84">
        <v>3114</v>
      </c>
      <c r="C921" s="155" t="s">
        <v>812</v>
      </c>
      <c r="D921" s="9">
        <v>478</v>
      </c>
      <c r="E921" s="9">
        <v>456.1</v>
      </c>
      <c r="F921" s="9">
        <v>345.2</v>
      </c>
      <c r="G921" s="26">
        <v>12</v>
      </c>
      <c r="H921" s="9">
        <f t="shared" si="181"/>
        <v>53757.5</v>
      </c>
      <c r="I921" s="9"/>
      <c r="J921" s="9"/>
      <c r="K921" s="9"/>
      <c r="L921" s="9">
        <f t="shared" si="179"/>
        <v>53757.5</v>
      </c>
      <c r="M921" s="9">
        <v>53757.5</v>
      </c>
      <c r="N921" s="26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66"/>
      <c r="AB921" s="20" t="s">
        <v>211</v>
      </c>
      <c r="AC921" s="189"/>
      <c r="AD921" s="189"/>
      <c r="AE921" s="189"/>
      <c r="AF921" s="62">
        <f>MAX(AF$24:AF920)+1</f>
        <v>837</v>
      </c>
      <c r="AG921" s="62" t="s">
        <v>151</v>
      </c>
      <c r="AH921" s="62" t="str">
        <f t="shared" ref="AH921:AH984" si="182">CONCATENATE(AF921,AG921)</f>
        <v>837.</v>
      </c>
      <c r="AJ921" s="62"/>
      <c r="AM921" s="103"/>
    </row>
    <row r="922" spans="1:39" ht="22.5" customHeight="1" x14ac:dyDescent="0.25">
      <c r="A922" s="84" t="str">
        <f t="shared" si="173"/>
        <v>838.</v>
      </c>
      <c r="B922" s="84">
        <v>5545</v>
      </c>
      <c r="C922" s="155" t="s">
        <v>1597</v>
      </c>
      <c r="D922" s="9">
        <v>196.5</v>
      </c>
      <c r="E922" s="9">
        <v>168.8</v>
      </c>
      <c r="F922" s="9">
        <v>168.8</v>
      </c>
      <c r="G922" s="26">
        <v>20</v>
      </c>
      <c r="H922" s="9">
        <f t="shared" si="181"/>
        <v>1435761.84</v>
      </c>
      <c r="I922" s="9"/>
      <c r="J922" s="9"/>
      <c r="K922" s="9"/>
      <c r="L922" s="9">
        <f t="shared" si="179"/>
        <v>1435761.84</v>
      </c>
      <c r="M922" s="9"/>
      <c r="N922" s="26"/>
      <c r="O922" s="9"/>
      <c r="P922" s="9">
        <v>354</v>
      </c>
      <c r="Q922" s="9">
        <f>P922*3670</f>
        <v>1299180</v>
      </c>
      <c r="R922" s="9"/>
      <c r="S922" s="9"/>
      <c r="T922" s="9"/>
      <c r="U922" s="9"/>
      <c r="V922" s="9"/>
      <c r="W922" s="9"/>
      <c r="X922" s="9"/>
      <c r="Y922" s="9"/>
      <c r="Z922" s="9"/>
      <c r="AA922" s="66">
        <v>136581.84</v>
      </c>
      <c r="AB922" s="20" t="s">
        <v>211</v>
      </c>
      <c r="AC922" s="189"/>
      <c r="AD922" s="189"/>
      <c r="AE922" s="189"/>
      <c r="AF922" s="62">
        <f>MAX(AF$24:AF921)+1</f>
        <v>838</v>
      </c>
      <c r="AG922" s="62" t="s">
        <v>151</v>
      </c>
      <c r="AH922" s="62" t="str">
        <f t="shared" si="182"/>
        <v>838.</v>
      </c>
      <c r="AJ922" s="62"/>
      <c r="AM922" s="103"/>
    </row>
    <row r="923" spans="1:39" ht="22.5" customHeight="1" x14ac:dyDescent="0.25">
      <c r="A923" s="84" t="str">
        <f t="shared" si="173"/>
        <v>839.</v>
      </c>
      <c r="B923" s="84">
        <v>3117</v>
      </c>
      <c r="C923" s="155" t="s">
        <v>813</v>
      </c>
      <c r="D923" s="9">
        <v>487.55</v>
      </c>
      <c r="E923" s="9">
        <v>438.4</v>
      </c>
      <c r="F923" s="9">
        <v>438.4</v>
      </c>
      <c r="G923" s="26">
        <v>21</v>
      </c>
      <c r="H923" s="9">
        <f t="shared" si="181"/>
        <v>61163.082000000002</v>
      </c>
      <c r="I923" s="9"/>
      <c r="J923" s="9"/>
      <c r="K923" s="9"/>
      <c r="L923" s="9">
        <f t="shared" si="179"/>
        <v>61163.082000000002</v>
      </c>
      <c r="M923" s="9"/>
      <c r="N923" s="26"/>
      <c r="O923" s="9"/>
      <c r="P923" s="9"/>
      <c r="Q923" s="9"/>
      <c r="R923" s="9"/>
      <c r="S923" s="9"/>
      <c r="T923" s="9"/>
      <c r="U923" s="9"/>
      <c r="V923" s="9">
        <v>50.1</v>
      </c>
      <c r="W923" s="9">
        <f>V923*1220.82</f>
        <v>61163.082000000002</v>
      </c>
      <c r="X923" s="9"/>
      <c r="Y923" s="9"/>
      <c r="Z923" s="9"/>
      <c r="AA923" s="66"/>
      <c r="AB923" s="20" t="s">
        <v>211</v>
      </c>
      <c r="AC923" s="189"/>
      <c r="AD923" s="189"/>
      <c r="AE923" s="189"/>
      <c r="AF923" s="62">
        <f>MAX(AF$24:AF922)+1</f>
        <v>839</v>
      </c>
      <c r="AG923" s="62" t="s">
        <v>151</v>
      </c>
      <c r="AH923" s="62" t="str">
        <f t="shared" si="182"/>
        <v>839.</v>
      </c>
      <c r="AJ923" s="62"/>
      <c r="AM923" s="103"/>
    </row>
    <row r="924" spans="1:39" ht="22.5" customHeight="1" x14ac:dyDescent="0.25">
      <c r="A924" s="84" t="str">
        <f t="shared" si="173"/>
        <v>840.</v>
      </c>
      <c r="B924" s="84">
        <v>5586</v>
      </c>
      <c r="C924" s="155" t="s">
        <v>820</v>
      </c>
      <c r="D924" s="9">
        <v>362.5</v>
      </c>
      <c r="E924" s="9">
        <v>362.5</v>
      </c>
      <c r="F924" s="9">
        <v>362.5</v>
      </c>
      <c r="G924" s="26">
        <v>8</v>
      </c>
      <c r="H924" s="9">
        <f t="shared" si="181"/>
        <v>1372580</v>
      </c>
      <c r="I924" s="9"/>
      <c r="J924" s="9"/>
      <c r="K924" s="9"/>
      <c r="L924" s="9">
        <f t="shared" si="179"/>
        <v>1372580</v>
      </c>
      <c r="M924" s="9"/>
      <c r="N924" s="26"/>
      <c r="O924" s="9"/>
      <c r="P924" s="9">
        <v>374</v>
      </c>
      <c r="Q924" s="9">
        <f>P924*3670</f>
        <v>1372580</v>
      </c>
      <c r="R924" s="9"/>
      <c r="S924" s="9"/>
      <c r="T924" s="9"/>
      <c r="U924" s="9"/>
      <c r="V924" s="9"/>
      <c r="W924" s="9"/>
      <c r="X924" s="9"/>
      <c r="Y924" s="9"/>
      <c r="Z924" s="9"/>
      <c r="AA924" s="66"/>
      <c r="AB924" s="20" t="s">
        <v>211</v>
      </c>
      <c r="AC924" s="189"/>
      <c r="AD924" s="189"/>
      <c r="AE924" s="189"/>
      <c r="AF924" s="62">
        <f>MAX(AF$24:AF923)+1</f>
        <v>840</v>
      </c>
      <c r="AG924" s="62" t="s">
        <v>151</v>
      </c>
      <c r="AH924" s="62" t="str">
        <f t="shared" si="182"/>
        <v>840.</v>
      </c>
      <c r="AJ924" s="62"/>
      <c r="AM924" s="103"/>
    </row>
    <row r="925" spans="1:39" ht="22.5" customHeight="1" x14ac:dyDescent="0.25">
      <c r="A925" s="84" t="str">
        <f t="shared" si="173"/>
        <v>841.</v>
      </c>
      <c r="B925" s="84">
        <v>5550</v>
      </c>
      <c r="C925" s="155" t="s">
        <v>1565</v>
      </c>
      <c r="D925" s="9">
        <v>176.6</v>
      </c>
      <c r="E925" s="9">
        <v>127.6</v>
      </c>
      <c r="F925" s="9">
        <v>127.6</v>
      </c>
      <c r="G925" s="26">
        <v>10</v>
      </c>
      <c r="H925" s="9">
        <f t="shared" si="181"/>
        <v>53757.5</v>
      </c>
      <c r="I925" s="9"/>
      <c r="J925" s="9"/>
      <c r="K925" s="9"/>
      <c r="L925" s="9">
        <f t="shared" si="179"/>
        <v>53757.5</v>
      </c>
      <c r="M925" s="9">
        <v>53757.5</v>
      </c>
      <c r="N925" s="26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66"/>
      <c r="AB925" s="20" t="s">
        <v>211</v>
      </c>
      <c r="AC925" s="189"/>
      <c r="AD925" s="189"/>
      <c r="AE925" s="189"/>
      <c r="AF925" s="62">
        <f>MAX(AF$24:AF924)+1</f>
        <v>841</v>
      </c>
      <c r="AG925" s="62" t="s">
        <v>151</v>
      </c>
      <c r="AH925" s="62" t="str">
        <f t="shared" si="182"/>
        <v>841.</v>
      </c>
      <c r="AJ925" s="62"/>
      <c r="AM925" s="103"/>
    </row>
    <row r="926" spans="1:39" ht="22.5" customHeight="1" x14ac:dyDescent="0.25">
      <c r="A926" s="84" t="str">
        <f t="shared" si="173"/>
        <v>842.</v>
      </c>
      <c r="B926" s="84">
        <v>3137</v>
      </c>
      <c r="C926" s="155" t="s">
        <v>814</v>
      </c>
      <c r="D926" s="9">
        <v>552.82000000000005</v>
      </c>
      <c r="E926" s="9">
        <v>492.1</v>
      </c>
      <c r="F926" s="9">
        <v>492.1</v>
      </c>
      <c r="G926" s="26">
        <v>27</v>
      </c>
      <c r="H926" s="9">
        <f t="shared" si="181"/>
        <v>1655170</v>
      </c>
      <c r="I926" s="9"/>
      <c r="J926" s="9"/>
      <c r="K926" s="9"/>
      <c r="L926" s="9">
        <f t="shared" si="179"/>
        <v>1655170</v>
      </c>
      <c r="M926" s="9"/>
      <c r="N926" s="26"/>
      <c r="O926" s="9"/>
      <c r="P926" s="9">
        <v>451</v>
      </c>
      <c r="Q926" s="9">
        <f>P926*3670</f>
        <v>1655170</v>
      </c>
      <c r="R926" s="9"/>
      <c r="S926" s="9"/>
      <c r="T926" s="9"/>
      <c r="U926" s="9"/>
      <c r="V926" s="9"/>
      <c r="W926" s="9"/>
      <c r="X926" s="9"/>
      <c r="Y926" s="9"/>
      <c r="Z926" s="9"/>
      <c r="AA926" s="66"/>
      <c r="AB926" s="20" t="s">
        <v>211</v>
      </c>
      <c r="AC926" s="189"/>
      <c r="AD926" s="189"/>
      <c r="AE926" s="189"/>
      <c r="AF926" s="62">
        <f>MAX(AF$24:AF925)+1</f>
        <v>842</v>
      </c>
      <c r="AG926" s="62" t="s">
        <v>151</v>
      </c>
      <c r="AH926" s="62" t="str">
        <f t="shared" si="182"/>
        <v>842.</v>
      </c>
      <c r="AJ926" s="62"/>
      <c r="AM926" s="103"/>
    </row>
    <row r="927" spans="1:39" ht="22.5" customHeight="1" x14ac:dyDescent="0.25">
      <c r="A927" s="84" t="str">
        <f t="shared" si="173"/>
        <v>843.</v>
      </c>
      <c r="B927" s="84">
        <v>3139</v>
      </c>
      <c r="C927" s="155" t="s">
        <v>815</v>
      </c>
      <c r="D927" s="9">
        <v>491.1</v>
      </c>
      <c r="E927" s="9">
        <v>362.6</v>
      </c>
      <c r="F927" s="9">
        <v>362.6</v>
      </c>
      <c r="G927" s="26">
        <v>16</v>
      </c>
      <c r="H927" s="9">
        <f t="shared" si="181"/>
        <v>53757.5</v>
      </c>
      <c r="I927" s="9"/>
      <c r="J927" s="9"/>
      <c r="K927" s="9"/>
      <c r="L927" s="9">
        <f t="shared" si="179"/>
        <v>53757.5</v>
      </c>
      <c r="M927" s="9">
        <v>53757.5</v>
      </c>
      <c r="N927" s="26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66"/>
      <c r="AB927" s="20" t="s">
        <v>211</v>
      </c>
      <c r="AC927" s="189"/>
      <c r="AD927" s="189"/>
      <c r="AE927" s="189"/>
      <c r="AF927" s="62">
        <f>MAX(AF$24:AF926)+1</f>
        <v>843</v>
      </c>
      <c r="AG927" s="62" t="s">
        <v>151</v>
      </c>
      <c r="AH927" s="62" t="str">
        <f t="shared" si="182"/>
        <v>843.</v>
      </c>
      <c r="AJ927" s="62"/>
      <c r="AM927" s="103"/>
    </row>
    <row r="928" spans="1:39" ht="22.5" customHeight="1" x14ac:dyDescent="0.25">
      <c r="A928" s="84" t="str">
        <f t="shared" si="173"/>
        <v>844.</v>
      </c>
      <c r="B928" s="84">
        <v>3166</v>
      </c>
      <c r="C928" s="155" t="s">
        <v>816</v>
      </c>
      <c r="D928" s="9">
        <v>434.6</v>
      </c>
      <c r="E928" s="9">
        <v>380.9</v>
      </c>
      <c r="F928" s="9">
        <v>380.9</v>
      </c>
      <c r="G928" s="26">
        <v>19</v>
      </c>
      <c r="H928" s="9">
        <f t="shared" si="181"/>
        <v>53757.5</v>
      </c>
      <c r="I928" s="9"/>
      <c r="J928" s="9"/>
      <c r="K928" s="9"/>
      <c r="L928" s="9">
        <f t="shared" si="179"/>
        <v>53757.5</v>
      </c>
      <c r="M928" s="9">
        <v>53757.5</v>
      </c>
      <c r="N928" s="26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66"/>
      <c r="AB928" s="20" t="s">
        <v>211</v>
      </c>
      <c r="AC928" s="189"/>
      <c r="AD928" s="189"/>
      <c r="AE928" s="189"/>
      <c r="AF928" s="62">
        <f>MAX(AF$24:AF927)+1</f>
        <v>844</v>
      </c>
      <c r="AG928" s="62" t="s">
        <v>151</v>
      </c>
      <c r="AH928" s="62" t="str">
        <f t="shared" si="182"/>
        <v>844.</v>
      </c>
      <c r="AJ928" s="62"/>
      <c r="AM928" s="103"/>
    </row>
    <row r="929" spans="1:39" ht="22.5" customHeight="1" x14ac:dyDescent="0.25">
      <c r="A929" s="84" t="str">
        <f t="shared" si="173"/>
        <v>845.</v>
      </c>
      <c r="B929" s="84">
        <v>3219</v>
      </c>
      <c r="C929" s="155" t="s">
        <v>1514</v>
      </c>
      <c r="D929" s="9">
        <v>2834.2</v>
      </c>
      <c r="E929" s="9">
        <v>2208.4</v>
      </c>
      <c r="F929" s="9">
        <v>2208.4</v>
      </c>
      <c r="G929" s="26">
        <v>93</v>
      </c>
      <c r="H929" s="9">
        <f t="shared" si="181"/>
        <v>4459050</v>
      </c>
      <c r="I929" s="9"/>
      <c r="J929" s="9"/>
      <c r="K929" s="9"/>
      <c r="L929" s="9">
        <f t="shared" si="179"/>
        <v>4459050</v>
      </c>
      <c r="M929" s="9"/>
      <c r="N929" s="26"/>
      <c r="O929" s="9"/>
      <c r="P929" s="9">
        <v>1215</v>
      </c>
      <c r="Q929" s="9">
        <f>P929*3670</f>
        <v>4459050</v>
      </c>
      <c r="R929" s="9"/>
      <c r="S929" s="9"/>
      <c r="T929" s="9"/>
      <c r="U929" s="9"/>
      <c r="V929" s="9"/>
      <c r="W929" s="9"/>
      <c r="X929" s="9"/>
      <c r="Y929" s="9"/>
      <c r="Z929" s="9"/>
      <c r="AA929" s="66"/>
      <c r="AB929" s="20" t="s">
        <v>211</v>
      </c>
      <c r="AC929" s="189"/>
      <c r="AD929" s="189"/>
      <c r="AE929" s="189"/>
      <c r="AF929" s="62">
        <f>MAX(AF$24:AF928)+1</f>
        <v>845</v>
      </c>
      <c r="AG929" s="62" t="s">
        <v>151</v>
      </c>
      <c r="AH929" s="62" t="str">
        <f t="shared" si="182"/>
        <v>845.</v>
      </c>
      <c r="AJ929" s="62"/>
      <c r="AM929" s="103"/>
    </row>
    <row r="930" spans="1:39" ht="24.75" customHeight="1" x14ac:dyDescent="0.25">
      <c r="A930" s="84" t="str">
        <f t="shared" si="173"/>
        <v>846.</v>
      </c>
      <c r="B930" s="84">
        <v>3142</v>
      </c>
      <c r="C930" s="158" t="s">
        <v>826</v>
      </c>
      <c r="D930" s="9">
        <v>329</v>
      </c>
      <c r="E930" s="9">
        <v>303.8</v>
      </c>
      <c r="F930" s="9">
        <v>303.8</v>
      </c>
      <c r="G930" s="26">
        <v>8</v>
      </c>
      <c r="H930" s="9">
        <f t="shared" si="181"/>
        <v>1130360</v>
      </c>
      <c r="I930" s="9"/>
      <c r="J930" s="9"/>
      <c r="K930" s="9"/>
      <c r="L930" s="9">
        <f t="shared" si="179"/>
        <v>1130360</v>
      </c>
      <c r="M930" s="9"/>
      <c r="N930" s="26"/>
      <c r="O930" s="9"/>
      <c r="P930" s="9">
        <v>308</v>
      </c>
      <c r="Q930" s="9">
        <f>P930*3670</f>
        <v>1130360</v>
      </c>
      <c r="R930" s="9"/>
      <c r="S930" s="9"/>
      <c r="T930" s="9"/>
      <c r="U930" s="9"/>
      <c r="V930" s="9"/>
      <c r="W930" s="9"/>
      <c r="X930" s="9"/>
      <c r="Y930" s="9"/>
      <c r="Z930" s="9"/>
      <c r="AA930" s="66"/>
      <c r="AB930" s="20" t="s">
        <v>211</v>
      </c>
      <c r="AC930" s="189"/>
      <c r="AD930" s="189"/>
      <c r="AE930" s="189"/>
      <c r="AF930" s="62">
        <f>MAX(AF$24:AF929)+1</f>
        <v>846</v>
      </c>
      <c r="AG930" s="62" t="s">
        <v>151</v>
      </c>
      <c r="AH930" s="62" t="str">
        <f t="shared" si="182"/>
        <v>846.</v>
      </c>
      <c r="AJ930" s="62"/>
      <c r="AM930" s="103"/>
    </row>
    <row r="931" spans="1:39" ht="22.5" customHeight="1" x14ac:dyDescent="0.25">
      <c r="A931" s="84" t="str">
        <f t="shared" si="173"/>
        <v>847.</v>
      </c>
      <c r="B931" s="84">
        <v>3242</v>
      </c>
      <c r="C931" s="158" t="s">
        <v>1661</v>
      </c>
      <c r="D931" s="9">
        <v>285</v>
      </c>
      <c r="E931" s="9">
        <v>159</v>
      </c>
      <c r="F931" s="9">
        <v>159</v>
      </c>
      <c r="G931" s="26">
        <v>9</v>
      </c>
      <c r="H931" s="9">
        <f t="shared" si="181"/>
        <v>171958.06</v>
      </c>
      <c r="I931" s="9"/>
      <c r="J931" s="9"/>
      <c r="K931" s="9"/>
      <c r="L931" s="9">
        <f t="shared" si="179"/>
        <v>171958.06</v>
      </c>
      <c r="M931" s="9"/>
      <c r="N931" s="26"/>
      <c r="O931" s="9"/>
      <c r="P931" s="9"/>
      <c r="Q931" s="9"/>
      <c r="R931" s="9"/>
      <c r="S931" s="9"/>
      <c r="T931" s="9"/>
      <c r="U931" s="9"/>
      <c r="V931" s="9">
        <v>202.7</v>
      </c>
      <c r="W931" s="9">
        <v>171958.06</v>
      </c>
      <c r="X931" s="9"/>
      <c r="Y931" s="9"/>
      <c r="Z931" s="9"/>
      <c r="AA931" s="66"/>
      <c r="AB931" s="20" t="s">
        <v>211</v>
      </c>
      <c r="AC931" s="189"/>
      <c r="AD931" s="189"/>
      <c r="AE931" s="189"/>
      <c r="AF931" s="62">
        <f>MAX(AF$24:AF930)+1</f>
        <v>847</v>
      </c>
      <c r="AG931" s="62" t="s">
        <v>151</v>
      </c>
      <c r="AH931" s="62" t="str">
        <f t="shared" si="182"/>
        <v>847.</v>
      </c>
      <c r="AJ931" s="62"/>
      <c r="AM931" s="103"/>
    </row>
    <row r="932" spans="1:39" ht="22.5" customHeight="1" x14ac:dyDescent="0.25">
      <c r="A932" s="84" t="str">
        <f t="shared" si="173"/>
        <v>848.</v>
      </c>
      <c r="B932" s="84">
        <v>3213</v>
      </c>
      <c r="C932" s="158" t="s">
        <v>1721</v>
      </c>
      <c r="D932" s="9">
        <v>4051.1</v>
      </c>
      <c r="E932" s="9">
        <v>3466.9</v>
      </c>
      <c r="F932" s="9">
        <v>3466.9</v>
      </c>
      <c r="G932" s="26">
        <v>160</v>
      </c>
      <c r="H932" s="9">
        <f t="shared" si="181"/>
        <v>1989727.56</v>
      </c>
      <c r="I932" s="9"/>
      <c r="J932" s="9"/>
      <c r="K932" s="9"/>
      <c r="L932" s="9">
        <f t="shared" si="179"/>
        <v>1989727.56</v>
      </c>
      <c r="M932" s="9"/>
      <c r="N932" s="26"/>
      <c r="O932" s="9"/>
      <c r="P932" s="9">
        <v>909</v>
      </c>
      <c r="Q932" s="9">
        <v>1989727.56</v>
      </c>
      <c r="R932" s="9"/>
      <c r="S932" s="9"/>
      <c r="T932" s="9"/>
      <c r="U932" s="9"/>
      <c r="V932" s="9"/>
      <c r="W932" s="9"/>
      <c r="X932" s="9"/>
      <c r="Y932" s="9"/>
      <c r="Z932" s="9"/>
      <c r="AA932" s="66"/>
      <c r="AB932" s="20" t="s">
        <v>211</v>
      </c>
      <c r="AC932" s="189"/>
      <c r="AD932" s="189"/>
      <c r="AE932" s="189"/>
      <c r="AF932" s="62">
        <f>MAX(AF$24:AF931)+1</f>
        <v>848</v>
      </c>
      <c r="AG932" s="62" t="s">
        <v>151</v>
      </c>
      <c r="AH932" s="62" t="str">
        <f t="shared" si="182"/>
        <v>848.</v>
      </c>
      <c r="AJ932" s="62"/>
      <c r="AM932" s="103"/>
    </row>
    <row r="933" spans="1:39" ht="22.5" customHeight="1" x14ac:dyDescent="0.25">
      <c r="A933" s="84" t="str">
        <f t="shared" si="173"/>
        <v/>
      </c>
      <c r="B933" s="84"/>
      <c r="C933" s="154" t="s">
        <v>204</v>
      </c>
      <c r="D933" s="6">
        <f>SUM(D934:D951)</f>
        <v>22134.399999999998</v>
      </c>
      <c r="E933" s="6">
        <f>SUM(E934:E951)</f>
        <v>16888</v>
      </c>
      <c r="F933" s="6">
        <f>SUM(F934:F951)</f>
        <v>16888</v>
      </c>
      <c r="G933" s="108">
        <f>SUM(G934:G951)</f>
        <v>817</v>
      </c>
      <c r="H933" s="6">
        <f>SUM(H934:H951)</f>
        <v>22843393.713999998</v>
      </c>
      <c r="I933" s="6"/>
      <c r="J933" s="6"/>
      <c r="K933" s="6"/>
      <c r="L933" s="6">
        <f>SUM(L934:L951)</f>
        <v>22843393.713999998</v>
      </c>
      <c r="M933" s="6">
        <f>SUM(M934:M951)</f>
        <v>3210831.5300000003</v>
      </c>
      <c r="N933" s="6"/>
      <c r="O933" s="6"/>
      <c r="P933" s="6">
        <f>SUM(P934:P951)</f>
        <v>5711.4</v>
      </c>
      <c r="Q933" s="6">
        <f>SUM(Q934:Q951)</f>
        <v>18720711.023999996</v>
      </c>
      <c r="R933" s="6"/>
      <c r="S933" s="6"/>
      <c r="T933" s="6">
        <f>SUM(T934:T951)</f>
        <v>1172</v>
      </c>
      <c r="U933" s="6">
        <f>SUM(U934:U951)</f>
        <v>911851.15999999992</v>
      </c>
      <c r="V933" s="6"/>
      <c r="W933" s="6"/>
      <c r="X933" s="6"/>
      <c r="Y933" s="6"/>
      <c r="Z933" s="6"/>
      <c r="AA933" s="208"/>
      <c r="AB933" s="21"/>
      <c r="AC933" s="189"/>
      <c r="AD933" s="189"/>
      <c r="AE933" s="189"/>
      <c r="AH933" s="62" t="str">
        <f t="shared" si="182"/>
        <v/>
      </c>
      <c r="AI933" s="62"/>
      <c r="AJ933" s="62"/>
      <c r="AM933" s="103"/>
    </row>
    <row r="934" spans="1:39" ht="22.5" customHeight="1" x14ac:dyDescent="0.25">
      <c r="A934" s="84" t="str">
        <f t="shared" ref="A934:A997" si="183">AH934</f>
        <v>849.</v>
      </c>
      <c r="B934" s="84">
        <v>3177</v>
      </c>
      <c r="C934" s="155" t="s">
        <v>817</v>
      </c>
      <c r="D934" s="9">
        <v>546</v>
      </c>
      <c r="E934" s="9">
        <v>473.8</v>
      </c>
      <c r="F934" s="9">
        <v>473.8</v>
      </c>
      <c r="G934" s="26">
        <v>21</v>
      </c>
      <c r="H934" s="9">
        <f t="shared" ref="H934:H944" si="184">M934+O934+Q934+S934+U934+W934+Z934+AA934</f>
        <v>1717560</v>
      </c>
      <c r="I934" s="9"/>
      <c r="J934" s="9"/>
      <c r="K934" s="9"/>
      <c r="L934" s="9">
        <f t="shared" ref="L934:L944" si="185">H934</f>
        <v>1717560</v>
      </c>
      <c r="M934" s="9"/>
      <c r="N934" s="26"/>
      <c r="O934" s="9"/>
      <c r="P934" s="9">
        <v>468</v>
      </c>
      <c r="Q934" s="9">
        <f>P934*3670</f>
        <v>1717560</v>
      </c>
      <c r="R934" s="9"/>
      <c r="S934" s="9"/>
      <c r="T934" s="9"/>
      <c r="U934" s="9"/>
      <c r="V934" s="9"/>
      <c r="W934" s="9"/>
      <c r="X934" s="9"/>
      <c r="Y934" s="9"/>
      <c r="Z934" s="9"/>
      <c r="AA934" s="66"/>
      <c r="AB934" s="20" t="s">
        <v>211</v>
      </c>
      <c r="AC934" s="189"/>
      <c r="AD934" s="189"/>
      <c r="AE934" s="189"/>
      <c r="AF934" s="62">
        <f>MAX(AF$24:AF933)+1</f>
        <v>849</v>
      </c>
      <c r="AG934" s="62" t="s">
        <v>151</v>
      </c>
      <c r="AH934" s="62" t="str">
        <f t="shared" si="182"/>
        <v>849.</v>
      </c>
      <c r="AJ934" s="62"/>
      <c r="AM934" s="103"/>
    </row>
    <row r="935" spans="1:39" ht="22.5" customHeight="1" x14ac:dyDescent="0.25">
      <c r="A935" s="84" t="str">
        <f t="shared" si="183"/>
        <v>850.</v>
      </c>
      <c r="B935" s="84">
        <v>3128</v>
      </c>
      <c r="C935" s="158" t="s">
        <v>824</v>
      </c>
      <c r="D935" s="9">
        <v>567.70000000000005</v>
      </c>
      <c r="E935" s="9">
        <v>518.4</v>
      </c>
      <c r="F935" s="9">
        <v>518.4</v>
      </c>
      <c r="G935" s="26">
        <v>12</v>
      </c>
      <c r="H935" s="9">
        <f t="shared" si="184"/>
        <v>1653702</v>
      </c>
      <c r="I935" s="9"/>
      <c r="J935" s="9"/>
      <c r="K935" s="9"/>
      <c r="L935" s="9">
        <f t="shared" si="185"/>
        <v>1653702</v>
      </c>
      <c r="M935" s="9"/>
      <c r="N935" s="26"/>
      <c r="O935" s="9"/>
      <c r="P935" s="9">
        <v>450.6</v>
      </c>
      <c r="Q935" s="9">
        <f>P935*3670</f>
        <v>1653702</v>
      </c>
      <c r="R935" s="9"/>
      <c r="S935" s="9"/>
      <c r="T935" s="9"/>
      <c r="U935" s="9"/>
      <c r="V935" s="9"/>
      <c r="W935" s="9"/>
      <c r="X935" s="9"/>
      <c r="Y935" s="9"/>
      <c r="Z935" s="9"/>
      <c r="AA935" s="66"/>
      <c r="AB935" s="20" t="s">
        <v>211</v>
      </c>
      <c r="AC935" s="189"/>
      <c r="AD935" s="189"/>
      <c r="AE935" s="189"/>
      <c r="AF935" s="62">
        <f>MAX(AF$24:AF934)+1</f>
        <v>850</v>
      </c>
      <c r="AG935" s="62" t="s">
        <v>151</v>
      </c>
      <c r="AH935" s="62" t="str">
        <f t="shared" si="182"/>
        <v>850.</v>
      </c>
      <c r="AJ935" s="62"/>
      <c r="AM935" s="103"/>
    </row>
    <row r="936" spans="1:39" ht="22.5" customHeight="1" x14ac:dyDescent="0.25">
      <c r="A936" s="84" t="str">
        <f t="shared" si="183"/>
        <v>851.</v>
      </c>
      <c r="B936" s="84">
        <v>3222</v>
      </c>
      <c r="C936" s="158" t="s">
        <v>831</v>
      </c>
      <c r="D936" s="9">
        <v>453.6</v>
      </c>
      <c r="E936" s="9">
        <v>393.6</v>
      </c>
      <c r="F936" s="9">
        <v>393.6</v>
      </c>
      <c r="G936" s="26">
        <v>21</v>
      </c>
      <c r="H936" s="9">
        <f t="shared" si="184"/>
        <v>1724900</v>
      </c>
      <c r="I936" s="9"/>
      <c r="J936" s="9"/>
      <c r="K936" s="9"/>
      <c r="L936" s="9">
        <f t="shared" si="185"/>
        <v>1724900</v>
      </c>
      <c r="M936" s="9"/>
      <c r="N936" s="26"/>
      <c r="O936" s="9"/>
      <c r="P936" s="9">
        <v>470</v>
      </c>
      <c r="Q936" s="9">
        <f>P936*3670</f>
        <v>1724900</v>
      </c>
      <c r="R936" s="9"/>
      <c r="S936" s="9"/>
      <c r="T936" s="9"/>
      <c r="U936" s="9"/>
      <c r="V936" s="9"/>
      <c r="W936" s="9"/>
      <c r="X936" s="9"/>
      <c r="Y936" s="9"/>
      <c r="Z936" s="9"/>
      <c r="AA936" s="66"/>
      <c r="AB936" s="20" t="s">
        <v>211</v>
      </c>
      <c r="AC936" s="189"/>
      <c r="AD936" s="189"/>
      <c r="AE936" s="189"/>
      <c r="AF936" s="62">
        <f>MAX(AF$24:AF935)+1</f>
        <v>851</v>
      </c>
      <c r="AG936" s="62" t="s">
        <v>151</v>
      </c>
      <c r="AH936" s="62" t="str">
        <f t="shared" si="182"/>
        <v>851.</v>
      </c>
      <c r="AJ936" s="62"/>
      <c r="AM936" s="103"/>
    </row>
    <row r="937" spans="1:39" ht="22.5" customHeight="1" x14ac:dyDescent="0.25">
      <c r="A937" s="84" t="str">
        <f t="shared" si="183"/>
        <v>852.</v>
      </c>
      <c r="B937" s="84">
        <v>3193</v>
      </c>
      <c r="C937" s="155" t="s">
        <v>828</v>
      </c>
      <c r="D937" s="9">
        <v>554.22</v>
      </c>
      <c r="E937" s="9">
        <v>502.3</v>
      </c>
      <c r="F937" s="9">
        <v>502.3</v>
      </c>
      <c r="G937" s="26">
        <v>24</v>
      </c>
      <c r="H937" s="9">
        <f t="shared" si="184"/>
        <v>1750590</v>
      </c>
      <c r="I937" s="9"/>
      <c r="J937" s="9"/>
      <c r="K937" s="9"/>
      <c r="L937" s="9">
        <f t="shared" si="185"/>
        <v>1750590</v>
      </c>
      <c r="M937" s="9"/>
      <c r="N937" s="26"/>
      <c r="O937" s="9"/>
      <c r="P937" s="9">
        <v>477</v>
      </c>
      <c r="Q937" s="9">
        <f>P937*3670</f>
        <v>1750590</v>
      </c>
      <c r="R937" s="9"/>
      <c r="S937" s="9"/>
      <c r="T937" s="9"/>
      <c r="U937" s="9"/>
      <c r="V937" s="9"/>
      <c r="W937" s="9"/>
      <c r="X937" s="9"/>
      <c r="Y937" s="9"/>
      <c r="Z937" s="9"/>
      <c r="AA937" s="66"/>
      <c r="AB937" s="20" t="s">
        <v>211</v>
      </c>
      <c r="AC937" s="189"/>
      <c r="AD937" s="189"/>
      <c r="AE937" s="189"/>
      <c r="AF937" s="62">
        <f>MAX(AF$24:AF936)+1</f>
        <v>852</v>
      </c>
      <c r="AG937" s="62" t="s">
        <v>151</v>
      </c>
      <c r="AH937" s="62" t="str">
        <f t="shared" si="182"/>
        <v>852.</v>
      </c>
      <c r="AJ937" s="62"/>
      <c r="AM937" s="103"/>
    </row>
    <row r="938" spans="1:39" ht="22.5" customHeight="1" x14ac:dyDescent="0.25">
      <c r="A938" s="84" t="str">
        <f t="shared" si="183"/>
        <v>853.</v>
      </c>
      <c r="B938" s="84">
        <v>3136</v>
      </c>
      <c r="C938" s="158" t="s">
        <v>1507</v>
      </c>
      <c r="D938" s="9">
        <v>912.4</v>
      </c>
      <c r="E938" s="9">
        <v>491.6</v>
      </c>
      <c r="F938" s="9">
        <v>491.6</v>
      </c>
      <c r="G938" s="26">
        <v>23</v>
      </c>
      <c r="H938" s="9">
        <f t="shared" si="184"/>
        <v>210040</v>
      </c>
      <c r="I938" s="9"/>
      <c r="J938" s="9"/>
      <c r="K938" s="9"/>
      <c r="L938" s="9">
        <f t="shared" si="185"/>
        <v>210040</v>
      </c>
      <c r="M938" s="9">
        <v>210040</v>
      </c>
      <c r="N938" s="26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66"/>
      <c r="AB938" s="20" t="s">
        <v>211</v>
      </c>
      <c r="AC938" s="189"/>
      <c r="AD938" s="189"/>
      <c r="AE938" s="189"/>
      <c r="AF938" s="62">
        <f>MAX(AF$24:AF937)+1</f>
        <v>853</v>
      </c>
      <c r="AG938" s="62" t="s">
        <v>151</v>
      </c>
      <c r="AH938" s="62" t="str">
        <f t="shared" si="182"/>
        <v>853.</v>
      </c>
      <c r="AJ938" s="62"/>
      <c r="AM938" s="103"/>
    </row>
    <row r="939" spans="1:39" ht="22.5" customHeight="1" x14ac:dyDescent="0.25">
      <c r="A939" s="84" t="str">
        <f t="shared" si="183"/>
        <v>854.</v>
      </c>
      <c r="B939" s="84">
        <v>3238</v>
      </c>
      <c r="C939" s="155" t="s">
        <v>821</v>
      </c>
      <c r="D939" s="9">
        <v>739.8</v>
      </c>
      <c r="E939" s="9">
        <v>364.8</v>
      </c>
      <c r="F939" s="9">
        <v>364.8</v>
      </c>
      <c r="G939" s="26">
        <v>8</v>
      </c>
      <c r="H939" s="9">
        <f t="shared" si="184"/>
        <v>1468000</v>
      </c>
      <c r="I939" s="9"/>
      <c r="J939" s="9"/>
      <c r="K939" s="9"/>
      <c r="L939" s="9">
        <f t="shared" si="185"/>
        <v>1468000</v>
      </c>
      <c r="M939" s="9"/>
      <c r="N939" s="26"/>
      <c r="O939" s="9"/>
      <c r="P939" s="9">
        <v>400</v>
      </c>
      <c r="Q939" s="9">
        <f>P939*3670</f>
        <v>1468000</v>
      </c>
      <c r="R939" s="9"/>
      <c r="S939" s="9"/>
      <c r="T939" s="9"/>
      <c r="U939" s="9"/>
      <c r="V939" s="9"/>
      <c r="W939" s="9"/>
      <c r="X939" s="9"/>
      <c r="Y939" s="9"/>
      <c r="Z939" s="9"/>
      <c r="AA939" s="66"/>
      <c r="AB939" s="20" t="s">
        <v>211</v>
      </c>
      <c r="AC939" s="189"/>
      <c r="AD939" s="189"/>
      <c r="AE939" s="189"/>
      <c r="AF939" s="62">
        <f>MAX(AF$24:AF938)+1</f>
        <v>854</v>
      </c>
      <c r="AG939" s="62" t="s">
        <v>151</v>
      </c>
      <c r="AH939" s="62" t="str">
        <f t="shared" si="182"/>
        <v>854.</v>
      </c>
      <c r="AJ939" s="62"/>
      <c r="AM939" s="103"/>
    </row>
    <row r="940" spans="1:39" ht="22.5" customHeight="1" x14ac:dyDescent="0.25">
      <c r="A940" s="84" t="str">
        <f t="shared" si="183"/>
        <v>855.</v>
      </c>
      <c r="B940" s="84">
        <v>3191</v>
      </c>
      <c r="C940" s="158" t="s">
        <v>827</v>
      </c>
      <c r="D940" s="9">
        <v>556.70000000000005</v>
      </c>
      <c r="E940" s="9">
        <v>509.7</v>
      </c>
      <c r="F940" s="9">
        <v>509.7</v>
      </c>
      <c r="G940" s="26">
        <v>21</v>
      </c>
      <c r="H940" s="9">
        <f t="shared" si="184"/>
        <v>1647830</v>
      </c>
      <c r="I940" s="9"/>
      <c r="J940" s="9"/>
      <c r="K940" s="9"/>
      <c r="L940" s="9">
        <f t="shared" si="185"/>
        <v>1647830</v>
      </c>
      <c r="M940" s="9"/>
      <c r="N940" s="26"/>
      <c r="O940" s="9"/>
      <c r="P940" s="9">
        <v>449</v>
      </c>
      <c r="Q940" s="9">
        <f>P940*3670</f>
        <v>1647830</v>
      </c>
      <c r="R940" s="9"/>
      <c r="S940" s="9"/>
      <c r="T940" s="9"/>
      <c r="U940" s="9"/>
      <c r="V940" s="9"/>
      <c r="W940" s="9"/>
      <c r="X940" s="9"/>
      <c r="Y940" s="9"/>
      <c r="Z940" s="9"/>
      <c r="AA940" s="66"/>
      <c r="AB940" s="20" t="s">
        <v>211</v>
      </c>
      <c r="AC940" s="189"/>
      <c r="AD940" s="189"/>
      <c r="AE940" s="189"/>
      <c r="AF940" s="62">
        <f>MAX(AF$24:AF939)+1</f>
        <v>855</v>
      </c>
      <c r="AG940" s="62" t="s">
        <v>151</v>
      </c>
      <c r="AH940" s="62" t="str">
        <f t="shared" si="182"/>
        <v>855.</v>
      </c>
      <c r="AJ940" s="62"/>
      <c r="AM940" s="103"/>
    </row>
    <row r="941" spans="1:39" ht="22.5" customHeight="1" x14ac:dyDescent="0.25">
      <c r="A941" s="84" t="str">
        <f t="shared" si="183"/>
        <v>856.</v>
      </c>
      <c r="B941" s="84">
        <v>3170</v>
      </c>
      <c r="C941" s="158" t="s">
        <v>834</v>
      </c>
      <c r="D941" s="9">
        <v>1838.4</v>
      </c>
      <c r="E941" s="9">
        <v>735.4</v>
      </c>
      <c r="F941" s="9">
        <v>735.4</v>
      </c>
      <c r="G941" s="26">
        <v>31</v>
      </c>
      <c r="H941" s="9">
        <f t="shared" si="184"/>
        <v>2271730</v>
      </c>
      <c r="I941" s="9"/>
      <c r="J941" s="9"/>
      <c r="K941" s="9"/>
      <c r="L941" s="9">
        <f t="shared" si="185"/>
        <v>2271730</v>
      </c>
      <c r="M941" s="9"/>
      <c r="N941" s="26"/>
      <c r="O941" s="9"/>
      <c r="P941" s="9">
        <v>619</v>
      </c>
      <c r="Q941" s="9">
        <f>P941*3670</f>
        <v>2271730</v>
      </c>
      <c r="R941" s="9"/>
      <c r="S941" s="9"/>
      <c r="T941" s="9"/>
      <c r="U941" s="9"/>
      <c r="V941" s="9"/>
      <c r="W941" s="9"/>
      <c r="X941" s="9"/>
      <c r="Y941" s="9"/>
      <c r="Z941" s="9"/>
      <c r="AA941" s="66"/>
      <c r="AB941" s="20" t="s">
        <v>211</v>
      </c>
      <c r="AC941" s="189"/>
      <c r="AD941" s="189"/>
      <c r="AE941" s="189"/>
      <c r="AF941" s="62">
        <f>MAX(AF$24:AF940)+1</f>
        <v>856</v>
      </c>
      <c r="AG941" s="62" t="s">
        <v>151</v>
      </c>
      <c r="AH941" s="62" t="str">
        <f t="shared" si="182"/>
        <v>856.</v>
      </c>
      <c r="AJ941" s="62"/>
      <c r="AM941" s="103"/>
    </row>
    <row r="942" spans="1:39" ht="22.5" customHeight="1" x14ac:dyDescent="0.25">
      <c r="A942" s="84" t="str">
        <f t="shared" si="183"/>
        <v>857.</v>
      </c>
      <c r="B942" s="84">
        <v>3229</v>
      </c>
      <c r="C942" s="158" t="s">
        <v>832</v>
      </c>
      <c r="D942" s="9">
        <v>747.2</v>
      </c>
      <c r="E942" s="9">
        <v>707.3</v>
      </c>
      <c r="F942" s="9">
        <v>707.3</v>
      </c>
      <c r="G942" s="26">
        <v>25</v>
      </c>
      <c r="H942" s="9">
        <f t="shared" si="184"/>
        <v>151228.79999999999</v>
      </c>
      <c r="I942" s="9"/>
      <c r="J942" s="9"/>
      <c r="K942" s="9"/>
      <c r="L942" s="9">
        <f t="shared" si="185"/>
        <v>151228.79999999999</v>
      </c>
      <c r="M942" s="9">
        <v>151228.79999999999</v>
      </c>
      <c r="N942" s="26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66"/>
      <c r="AB942" s="20" t="s">
        <v>211</v>
      </c>
      <c r="AC942" s="189"/>
      <c r="AD942" s="189"/>
      <c r="AE942" s="189"/>
      <c r="AF942" s="62">
        <f>MAX(AF$24:AF941)+1</f>
        <v>857</v>
      </c>
      <c r="AG942" s="62" t="s">
        <v>151</v>
      </c>
      <c r="AH942" s="62" t="str">
        <f t="shared" si="182"/>
        <v>857.</v>
      </c>
      <c r="AJ942" s="62"/>
      <c r="AM942" s="103"/>
    </row>
    <row r="943" spans="1:39" ht="22.5" customHeight="1" x14ac:dyDescent="0.25">
      <c r="A943" s="84" t="str">
        <f t="shared" si="183"/>
        <v>858.</v>
      </c>
      <c r="B943" s="84">
        <v>3106</v>
      </c>
      <c r="C943" s="158" t="s">
        <v>822</v>
      </c>
      <c r="D943" s="9">
        <v>547.4</v>
      </c>
      <c r="E943" s="9">
        <v>302.60000000000002</v>
      </c>
      <c r="F943" s="9">
        <v>302.60000000000002</v>
      </c>
      <c r="G943" s="26">
        <v>8</v>
      </c>
      <c r="H943" s="9">
        <f t="shared" si="184"/>
        <v>80636.25</v>
      </c>
      <c r="I943" s="9"/>
      <c r="J943" s="9"/>
      <c r="K943" s="9"/>
      <c r="L943" s="9">
        <f t="shared" si="185"/>
        <v>80636.25</v>
      </c>
      <c r="M943" s="9">
        <v>80636.25</v>
      </c>
      <c r="N943" s="26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66"/>
      <c r="AB943" s="20" t="s">
        <v>211</v>
      </c>
      <c r="AC943" s="189"/>
      <c r="AD943" s="189"/>
      <c r="AE943" s="189"/>
      <c r="AF943" s="62">
        <f>MAX(AF$24:AF942)+1</f>
        <v>858</v>
      </c>
      <c r="AG943" s="62" t="s">
        <v>151</v>
      </c>
      <c r="AH943" s="62" t="str">
        <f t="shared" si="182"/>
        <v>858.</v>
      </c>
      <c r="AJ943" s="62"/>
      <c r="AM943" s="103"/>
    </row>
    <row r="944" spans="1:39" ht="22.5" customHeight="1" x14ac:dyDescent="0.25">
      <c r="A944" s="84" t="str">
        <f t="shared" si="183"/>
        <v>859.</v>
      </c>
      <c r="B944" s="84">
        <v>3195</v>
      </c>
      <c r="C944" s="155" t="s">
        <v>829</v>
      </c>
      <c r="D944" s="9">
        <v>550.79999999999995</v>
      </c>
      <c r="E944" s="9">
        <v>494.8</v>
      </c>
      <c r="F944" s="9">
        <v>494.8</v>
      </c>
      <c r="G944" s="26">
        <v>22</v>
      </c>
      <c r="H944" s="9">
        <f t="shared" si="184"/>
        <v>1647830</v>
      </c>
      <c r="I944" s="9"/>
      <c r="J944" s="9"/>
      <c r="K944" s="9"/>
      <c r="L944" s="9">
        <f t="shared" si="185"/>
        <v>1647830</v>
      </c>
      <c r="M944" s="9"/>
      <c r="N944" s="26"/>
      <c r="O944" s="9"/>
      <c r="P944" s="9">
        <v>449</v>
      </c>
      <c r="Q944" s="9">
        <f>P944*3670</f>
        <v>1647830</v>
      </c>
      <c r="R944" s="9"/>
      <c r="S944" s="9"/>
      <c r="T944" s="9"/>
      <c r="U944" s="9"/>
      <c r="V944" s="9"/>
      <c r="W944" s="9"/>
      <c r="X944" s="9"/>
      <c r="Y944" s="9"/>
      <c r="Z944" s="9"/>
      <c r="AA944" s="66"/>
      <c r="AB944" s="20" t="s">
        <v>211</v>
      </c>
      <c r="AC944" s="189"/>
      <c r="AD944" s="189"/>
      <c r="AE944" s="189"/>
      <c r="AF944" s="62">
        <f>MAX(AF$24:AF943)+1</f>
        <v>859</v>
      </c>
      <c r="AG944" s="62" t="s">
        <v>151</v>
      </c>
      <c r="AH944" s="62" t="str">
        <f t="shared" si="182"/>
        <v>859.</v>
      </c>
      <c r="AJ944" s="62"/>
      <c r="AM944" s="103"/>
    </row>
    <row r="945" spans="1:39" ht="22.5" customHeight="1" x14ac:dyDescent="0.25">
      <c r="A945" s="84" t="str">
        <f t="shared" si="183"/>
        <v>860.</v>
      </c>
      <c r="B945" s="84">
        <v>3131</v>
      </c>
      <c r="C945" s="158" t="s">
        <v>825</v>
      </c>
      <c r="D945" s="9">
        <v>781.12</v>
      </c>
      <c r="E945" s="9">
        <v>432.9</v>
      </c>
      <c r="F945" s="9">
        <v>432.9</v>
      </c>
      <c r="G945" s="26">
        <v>25</v>
      </c>
      <c r="H945" s="9">
        <f>M945+O945+Q945+S945+U945+W945+Z945+AA945</f>
        <v>2569000</v>
      </c>
      <c r="I945" s="9"/>
      <c r="J945" s="9"/>
      <c r="K945" s="9"/>
      <c r="L945" s="9">
        <f t="shared" ref="L945:L951" si="186">H945</f>
        <v>2569000</v>
      </c>
      <c r="M945" s="9"/>
      <c r="N945" s="26"/>
      <c r="O945" s="9"/>
      <c r="P945" s="9">
        <v>700</v>
      </c>
      <c r="Q945" s="9">
        <f>P945*3670</f>
        <v>2569000</v>
      </c>
      <c r="R945" s="9"/>
      <c r="S945" s="9"/>
      <c r="T945" s="9"/>
      <c r="U945" s="9"/>
      <c r="V945" s="9"/>
      <c r="W945" s="9"/>
      <c r="X945" s="9"/>
      <c r="Y945" s="9"/>
      <c r="Z945" s="9"/>
      <c r="AA945" s="66"/>
      <c r="AB945" s="20" t="s">
        <v>211</v>
      </c>
      <c r="AC945" s="189"/>
      <c r="AD945" s="189"/>
      <c r="AE945" s="189"/>
      <c r="AF945" s="62">
        <f>MAX(AF$24:AF944)+1</f>
        <v>860</v>
      </c>
      <c r="AG945" s="62" t="s">
        <v>151</v>
      </c>
      <c r="AH945" s="62" t="str">
        <f t="shared" si="182"/>
        <v>860.</v>
      </c>
      <c r="AJ945" s="62"/>
      <c r="AM945" s="103"/>
    </row>
    <row r="946" spans="1:39" ht="22.5" customHeight="1" x14ac:dyDescent="0.25">
      <c r="A946" s="84" t="str">
        <f t="shared" si="183"/>
        <v>861.</v>
      </c>
      <c r="B946" s="84">
        <v>3132</v>
      </c>
      <c r="C946" s="158" t="s">
        <v>833</v>
      </c>
      <c r="D946" s="9">
        <v>1362.6</v>
      </c>
      <c r="E946" s="9">
        <v>758.3</v>
      </c>
      <c r="F946" s="9">
        <v>758.3</v>
      </c>
      <c r="G946" s="26">
        <v>25</v>
      </c>
      <c r="H946" s="9">
        <v>431458.56</v>
      </c>
      <c r="I946" s="9"/>
      <c r="J946" s="9"/>
      <c r="K946" s="9"/>
      <c r="L946" s="9">
        <f t="shared" si="186"/>
        <v>431458.56</v>
      </c>
      <c r="M946" s="9">
        <f>H946</f>
        <v>431458.56</v>
      </c>
      <c r="N946" s="26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66"/>
      <c r="AB946" s="20" t="s">
        <v>211</v>
      </c>
      <c r="AC946" s="189"/>
      <c r="AD946" s="189"/>
      <c r="AE946" s="189"/>
      <c r="AF946" s="62">
        <f>MAX(AF$24:AF945)+1</f>
        <v>861</v>
      </c>
      <c r="AG946" s="62" t="s">
        <v>151</v>
      </c>
      <c r="AH946" s="62" t="str">
        <f t="shared" si="182"/>
        <v>861.</v>
      </c>
      <c r="AJ946" s="62"/>
      <c r="AM946" s="103"/>
    </row>
    <row r="947" spans="1:39" ht="22.5" customHeight="1" x14ac:dyDescent="0.25">
      <c r="A947" s="84" t="str">
        <f t="shared" si="183"/>
        <v>862.</v>
      </c>
      <c r="B947" s="84">
        <v>3209</v>
      </c>
      <c r="C947" s="156" t="s">
        <v>837</v>
      </c>
      <c r="D947" s="9">
        <v>2943.6</v>
      </c>
      <c r="E947" s="9">
        <v>2492.4</v>
      </c>
      <c r="F947" s="9">
        <v>2492.4</v>
      </c>
      <c r="G947" s="26">
        <v>154</v>
      </c>
      <c r="H947" s="9">
        <f>M947+O947+Q947+S947+U947+W947+Z947+AA947</f>
        <v>1755407.96</v>
      </c>
      <c r="I947" s="9"/>
      <c r="J947" s="9"/>
      <c r="K947" s="9"/>
      <c r="L947" s="9">
        <f t="shared" si="186"/>
        <v>1755407.96</v>
      </c>
      <c r="M947" s="9">
        <v>843556.8</v>
      </c>
      <c r="N947" s="26"/>
      <c r="O947" s="9"/>
      <c r="P947" s="9"/>
      <c r="Q947" s="9"/>
      <c r="R947" s="9"/>
      <c r="S947" s="9"/>
      <c r="T947" s="9">
        <v>1172</v>
      </c>
      <c r="U947" s="15">
        <f>T947*778.03</f>
        <v>911851.15999999992</v>
      </c>
      <c r="V947" s="9"/>
      <c r="W947" s="9"/>
      <c r="X947" s="9"/>
      <c r="Y947" s="9"/>
      <c r="Z947" s="9"/>
      <c r="AA947" s="66"/>
      <c r="AB947" s="20" t="s">
        <v>211</v>
      </c>
      <c r="AC947" s="189"/>
      <c r="AD947" s="189"/>
      <c r="AE947" s="189"/>
      <c r="AF947" s="62">
        <f>MAX(AF$24:AF946)+1</f>
        <v>862</v>
      </c>
      <c r="AG947" s="62" t="s">
        <v>151</v>
      </c>
      <c r="AH947" s="62" t="str">
        <f t="shared" si="182"/>
        <v>862.</v>
      </c>
      <c r="AM947" s="103"/>
    </row>
    <row r="948" spans="1:39" ht="22.5" customHeight="1" x14ac:dyDescent="0.25">
      <c r="A948" s="84" t="str">
        <f t="shared" si="183"/>
        <v>863.</v>
      </c>
      <c r="B948" s="84">
        <v>3206</v>
      </c>
      <c r="C948" s="158" t="s">
        <v>830</v>
      </c>
      <c r="D948" s="9">
        <v>3619.1</v>
      </c>
      <c r="E948" s="9">
        <v>3112.2</v>
      </c>
      <c r="F948" s="9">
        <v>3112.2</v>
      </c>
      <c r="G948" s="26">
        <v>162</v>
      </c>
      <c r="H948" s="9">
        <v>849088.32</v>
      </c>
      <c r="I948" s="9"/>
      <c r="J948" s="9"/>
      <c r="K948" s="9"/>
      <c r="L948" s="9">
        <f t="shared" si="186"/>
        <v>849088.32</v>
      </c>
      <c r="M948" s="9">
        <f>H948</f>
        <v>849088.32</v>
      </c>
      <c r="N948" s="26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66"/>
      <c r="AB948" s="20" t="s">
        <v>211</v>
      </c>
      <c r="AC948" s="189"/>
      <c r="AD948" s="189"/>
      <c r="AE948" s="189"/>
      <c r="AF948" s="62">
        <f>MAX(AF$24:AF947)+1</f>
        <v>863</v>
      </c>
      <c r="AG948" s="62" t="s">
        <v>151</v>
      </c>
      <c r="AH948" s="62" t="str">
        <f t="shared" si="182"/>
        <v>863.</v>
      </c>
      <c r="AJ948" s="62"/>
      <c r="AM948" s="103"/>
    </row>
    <row r="949" spans="1:39" ht="22.5" customHeight="1" x14ac:dyDescent="0.25">
      <c r="A949" s="84" t="str">
        <f t="shared" si="183"/>
        <v>864.</v>
      </c>
      <c r="B949" s="84">
        <v>3210</v>
      </c>
      <c r="C949" s="171" t="s">
        <v>838</v>
      </c>
      <c r="D949" s="9">
        <v>3944.16</v>
      </c>
      <c r="E949" s="9">
        <v>3450.9</v>
      </c>
      <c r="F949" s="9">
        <v>3450.9</v>
      </c>
      <c r="G949" s="26">
        <v>176</v>
      </c>
      <c r="H949" s="9">
        <f t="shared" ref="H949:H951" si="187">M949+O949+Q949+S949+U949+W949+Z949+AA949</f>
        <v>644822.80000000005</v>
      </c>
      <c r="I949" s="9"/>
      <c r="J949" s="9"/>
      <c r="K949" s="9"/>
      <c r="L949" s="9">
        <f t="shared" si="186"/>
        <v>644822.80000000005</v>
      </c>
      <c r="M949" s="9">
        <v>644822.80000000005</v>
      </c>
      <c r="N949" s="26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66"/>
      <c r="AB949" s="20" t="s">
        <v>211</v>
      </c>
      <c r="AC949" s="189"/>
      <c r="AD949" s="189"/>
      <c r="AE949" s="189"/>
      <c r="AF949" s="62">
        <f>MAX(AF$24:AF948)+1</f>
        <v>864</v>
      </c>
      <c r="AG949" s="62" t="s">
        <v>151</v>
      </c>
      <c r="AH949" s="62" t="str">
        <f t="shared" si="182"/>
        <v>864.</v>
      </c>
      <c r="AJ949" s="62"/>
      <c r="AM949" s="103"/>
    </row>
    <row r="950" spans="1:39" ht="22.5" customHeight="1" x14ac:dyDescent="0.25">
      <c r="A950" s="84" t="str">
        <f t="shared" si="183"/>
        <v>865.</v>
      </c>
      <c r="B950" s="84">
        <v>3180</v>
      </c>
      <c r="C950" s="158" t="s">
        <v>835</v>
      </c>
      <c r="D950" s="9">
        <v>736.8</v>
      </c>
      <c r="E950" s="9">
        <v>704.7</v>
      </c>
      <c r="F950" s="9">
        <v>704.7</v>
      </c>
      <c r="G950" s="26">
        <v>28</v>
      </c>
      <c r="H950" s="9">
        <f t="shared" si="187"/>
        <v>1134784.5119999999</v>
      </c>
      <c r="I950" s="9"/>
      <c r="J950" s="9"/>
      <c r="K950" s="9"/>
      <c r="L950" s="9">
        <f t="shared" si="186"/>
        <v>1134784.5119999999</v>
      </c>
      <c r="M950" s="9"/>
      <c r="N950" s="26"/>
      <c r="O950" s="9"/>
      <c r="P950" s="9">
        <v>614.4</v>
      </c>
      <c r="Q950" s="9">
        <f>P950*1846.98</f>
        <v>1134784.5119999999</v>
      </c>
      <c r="R950" s="9"/>
      <c r="S950" s="9"/>
      <c r="T950" s="9"/>
      <c r="U950" s="9"/>
      <c r="V950" s="9"/>
      <c r="W950" s="9"/>
      <c r="X950" s="9"/>
      <c r="Y950" s="9"/>
      <c r="Z950" s="9"/>
      <c r="AA950" s="66"/>
      <c r="AB950" s="20" t="s">
        <v>211</v>
      </c>
      <c r="AC950" s="189"/>
      <c r="AD950" s="189"/>
      <c r="AE950" s="189"/>
      <c r="AF950" s="62">
        <f>MAX(AF$24:AF949)+1</f>
        <v>865</v>
      </c>
      <c r="AG950" s="62" t="s">
        <v>151</v>
      </c>
      <c r="AH950" s="62" t="str">
        <f t="shared" si="182"/>
        <v>865.</v>
      </c>
      <c r="AJ950" s="62"/>
      <c r="AM950" s="103"/>
    </row>
    <row r="951" spans="1:39" ht="22.5" customHeight="1" x14ac:dyDescent="0.25">
      <c r="A951" s="84" t="str">
        <f t="shared" si="183"/>
        <v>866.</v>
      </c>
      <c r="B951" s="84">
        <v>3122</v>
      </c>
      <c r="C951" s="158" t="s">
        <v>836</v>
      </c>
      <c r="D951" s="9">
        <v>732.8</v>
      </c>
      <c r="E951" s="9">
        <v>442.3</v>
      </c>
      <c r="F951" s="9">
        <v>442.3</v>
      </c>
      <c r="G951" s="26">
        <v>31</v>
      </c>
      <c r="H951" s="9">
        <f t="shared" si="187"/>
        <v>1134784.5119999999</v>
      </c>
      <c r="I951" s="9"/>
      <c r="J951" s="9"/>
      <c r="K951" s="9"/>
      <c r="L951" s="9">
        <f t="shared" si="186"/>
        <v>1134784.5119999999</v>
      </c>
      <c r="M951" s="9"/>
      <c r="N951" s="26"/>
      <c r="O951" s="9"/>
      <c r="P951" s="9">
        <v>614.4</v>
      </c>
      <c r="Q951" s="9">
        <f>P951*1846.98</f>
        <v>1134784.5119999999</v>
      </c>
      <c r="R951" s="9"/>
      <c r="S951" s="9"/>
      <c r="T951" s="9"/>
      <c r="U951" s="9"/>
      <c r="V951" s="9"/>
      <c r="W951" s="9"/>
      <c r="X951" s="9"/>
      <c r="Y951" s="9"/>
      <c r="Z951" s="9"/>
      <c r="AA951" s="66"/>
      <c r="AB951" s="20" t="s">
        <v>211</v>
      </c>
      <c r="AC951" s="189"/>
      <c r="AD951" s="189"/>
      <c r="AE951" s="189"/>
      <c r="AF951" s="62">
        <f>MAX(AF$24:AF950)+1</f>
        <v>866</v>
      </c>
      <c r="AG951" s="62" t="s">
        <v>151</v>
      </c>
      <c r="AH951" s="62" t="str">
        <f t="shared" si="182"/>
        <v>866.</v>
      </c>
      <c r="AJ951" s="62"/>
      <c r="AM951" s="103"/>
    </row>
    <row r="952" spans="1:39" ht="22.5" customHeight="1" x14ac:dyDescent="0.25">
      <c r="A952" s="84" t="str">
        <f t="shared" si="183"/>
        <v/>
      </c>
      <c r="B952" s="84"/>
      <c r="C952" s="154" t="s">
        <v>102</v>
      </c>
      <c r="D952" s="6">
        <f>D953+D970+D1002</f>
        <v>369710.98999999987</v>
      </c>
      <c r="E952" s="6">
        <f>E953+E970+E1002</f>
        <v>327857.37999999995</v>
      </c>
      <c r="F952" s="6">
        <f>F953+F970+F1002</f>
        <v>326389.57999999996</v>
      </c>
      <c r="G952" s="25">
        <f>G953+G970+G1002</f>
        <v>12101</v>
      </c>
      <c r="H952" s="6">
        <f>H953+H970+H1002</f>
        <v>205607300.472</v>
      </c>
      <c r="I952" s="6"/>
      <c r="J952" s="6"/>
      <c r="K952" s="6"/>
      <c r="L952" s="6">
        <f>L953+L970+L1002</f>
        <v>205607300.472</v>
      </c>
      <c r="M952" s="6">
        <f>M953+M970+M1002</f>
        <v>148144088.25999999</v>
      </c>
      <c r="N952" s="6"/>
      <c r="O952" s="6"/>
      <c r="P952" s="6">
        <f>P953+P970+P1002</f>
        <v>18380.099999999999</v>
      </c>
      <c r="Q952" s="6">
        <f>Q953+Q970+Q1002</f>
        <v>50134071.302000009</v>
      </c>
      <c r="R952" s="6"/>
      <c r="S952" s="6"/>
      <c r="T952" s="6">
        <f t="shared" ref="T952:W952" si="188">T953+T970+T1002</f>
        <v>7128</v>
      </c>
      <c r="U952" s="6">
        <f t="shared" si="188"/>
        <v>6020927.3000000007</v>
      </c>
      <c r="V952" s="6">
        <f t="shared" si="188"/>
        <v>295</v>
      </c>
      <c r="W952" s="6">
        <f t="shared" si="188"/>
        <v>469332.89999999997</v>
      </c>
      <c r="X952" s="6"/>
      <c r="Y952" s="6"/>
      <c r="Z952" s="6"/>
      <c r="AA952" s="208">
        <f>AA953+AA970+AA1002</f>
        <v>838880.71</v>
      </c>
      <c r="AB952" s="20"/>
      <c r="AC952" s="189"/>
      <c r="AD952" s="189"/>
      <c r="AE952" s="189"/>
      <c r="AH952" s="62" t="str">
        <f t="shared" si="182"/>
        <v/>
      </c>
      <c r="AI952" s="62"/>
      <c r="AJ952" s="62"/>
      <c r="AM952" s="103"/>
    </row>
    <row r="953" spans="1:39" ht="22.5" customHeight="1" x14ac:dyDescent="0.25">
      <c r="A953" s="84" t="str">
        <f t="shared" si="183"/>
        <v/>
      </c>
      <c r="B953" s="84"/>
      <c r="C953" s="154" t="s">
        <v>202</v>
      </c>
      <c r="D953" s="6">
        <f>SUM(D954:D969)</f>
        <v>14238.999999999998</v>
      </c>
      <c r="E953" s="6">
        <f t="shared" ref="E953:G953" si="189">SUM(E954:E969)</f>
        <v>12280.8</v>
      </c>
      <c r="F953" s="6">
        <f t="shared" si="189"/>
        <v>12057.9</v>
      </c>
      <c r="G953" s="108">
        <f t="shared" si="189"/>
        <v>357</v>
      </c>
      <c r="H953" s="6">
        <f>SUM(H954:H969)</f>
        <v>5736414.7799999993</v>
      </c>
      <c r="I953" s="6"/>
      <c r="J953" s="6"/>
      <c r="K953" s="6"/>
      <c r="L953" s="6">
        <f>SUM(L954:L969)</f>
        <v>5736414.7799999993</v>
      </c>
      <c r="M953" s="6">
        <f t="shared" ref="M953:AA953" si="190">SUM(M954:M969)</f>
        <v>5400949.4099999992</v>
      </c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208">
        <f t="shared" si="190"/>
        <v>335465.37</v>
      </c>
      <c r="AB953" s="20"/>
      <c r="AC953" s="189"/>
      <c r="AD953" s="189"/>
      <c r="AE953" s="189"/>
      <c r="AH953" s="62" t="str">
        <f t="shared" si="182"/>
        <v/>
      </c>
      <c r="AI953" s="62"/>
      <c r="AJ953" s="62"/>
      <c r="AM953" s="103"/>
    </row>
    <row r="954" spans="1:39" ht="22.5" customHeight="1" x14ac:dyDescent="0.25">
      <c r="A954" s="84" t="str">
        <f t="shared" si="183"/>
        <v>867.</v>
      </c>
      <c r="B954" s="84">
        <v>3420</v>
      </c>
      <c r="C954" s="157" t="s">
        <v>1538</v>
      </c>
      <c r="D954" s="9">
        <v>542.6</v>
      </c>
      <c r="E954" s="9">
        <v>479</v>
      </c>
      <c r="F954" s="9">
        <v>479</v>
      </c>
      <c r="G954" s="26">
        <v>12</v>
      </c>
      <c r="H954" s="13">
        <f t="shared" ref="H954:H969" si="191">M954+O954+Q954+S954+U954+W954+Z954+AA954</f>
        <v>303381.88</v>
      </c>
      <c r="I954" s="9"/>
      <c r="J954" s="9"/>
      <c r="K954" s="9"/>
      <c r="L954" s="9">
        <f t="shared" ref="L954:L969" si="192">H954</f>
        <v>303381.88</v>
      </c>
      <c r="M954" s="9">
        <v>268612.76</v>
      </c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66">
        <v>34769.120000000003</v>
      </c>
      <c r="AB954" s="20" t="s">
        <v>211</v>
      </c>
      <c r="AC954" s="189"/>
      <c r="AD954" s="189"/>
      <c r="AE954" s="189"/>
      <c r="AF954" s="62">
        <f>MAX(AF$24:AF953)+1</f>
        <v>867</v>
      </c>
      <c r="AG954" s="62" t="s">
        <v>151</v>
      </c>
      <c r="AH954" s="62" t="str">
        <f t="shared" si="182"/>
        <v>867.</v>
      </c>
      <c r="AJ954" s="62"/>
      <c r="AM954" s="103"/>
    </row>
    <row r="955" spans="1:39" ht="22.5" customHeight="1" x14ac:dyDescent="0.25">
      <c r="A955" s="84" t="str">
        <f t="shared" si="183"/>
        <v>868.</v>
      </c>
      <c r="B955" s="84">
        <v>3379</v>
      </c>
      <c r="C955" s="157" t="s">
        <v>1039</v>
      </c>
      <c r="D955" s="9">
        <v>1239</v>
      </c>
      <c r="E955" s="9">
        <v>1127.2</v>
      </c>
      <c r="F955" s="9">
        <v>1127.2</v>
      </c>
      <c r="G955" s="26">
        <v>43</v>
      </c>
      <c r="H955" s="13">
        <f t="shared" si="191"/>
        <v>563401.06000000006</v>
      </c>
      <c r="I955" s="9"/>
      <c r="J955" s="9"/>
      <c r="K955" s="9"/>
      <c r="L955" s="9">
        <f t="shared" si="192"/>
        <v>563401.06000000006</v>
      </c>
      <c r="M955" s="9">
        <v>563401.06000000006</v>
      </c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208"/>
      <c r="AB955" s="20" t="s">
        <v>211</v>
      </c>
      <c r="AC955" s="189"/>
      <c r="AD955" s="189"/>
      <c r="AE955" s="189"/>
      <c r="AF955" s="62">
        <f>MAX(AF$24:AF954)+1</f>
        <v>868</v>
      </c>
      <c r="AG955" s="62" t="s">
        <v>151</v>
      </c>
      <c r="AH955" s="62" t="str">
        <f t="shared" si="182"/>
        <v>868.</v>
      </c>
      <c r="AJ955" s="62"/>
      <c r="AM955" s="103"/>
    </row>
    <row r="956" spans="1:39" ht="22.5" customHeight="1" x14ac:dyDescent="0.25">
      <c r="A956" s="84" t="str">
        <f t="shared" si="183"/>
        <v>869.</v>
      </c>
      <c r="B956" s="84">
        <v>3504</v>
      </c>
      <c r="C956" s="157" t="s">
        <v>1539</v>
      </c>
      <c r="D956" s="9">
        <v>1174.8</v>
      </c>
      <c r="E956" s="9">
        <v>1086.3</v>
      </c>
      <c r="F956" s="9">
        <v>1086.3</v>
      </c>
      <c r="G956" s="26">
        <v>24</v>
      </c>
      <c r="H956" s="13">
        <f t="shared" si="191"/>
        <v>1353383.84</v>
      </c>
      <c r="I956" s="9"/>
      <c r="J956" s="9"/>
      <c r="K956" s="9"/>
      <c r="L956" s="9">
        <f t="shared" si="192"/>
        <v>1353383.84</v>
      </c>
      <c r="M956" s="9">
        <v>1280071.3</v>
      </c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66">
        <v>73312.539999999994</v>
      </c>
      <c r="AB956" s="20" t="s">
        <v>211</v>
      </c>
      <c r="AC956" s="189"/>
      <c r="AD956" s="189"/>
      <c r="AE956" s="189"/>
      <c r="AF956" s="62">
        <f>MAX(AF$24:AF955)+1</f>
        <v>869</v>
      </c>
      <c r="AG956" s="62" t="s">
        <v>151</v>
      </c>
      <c r="AH956" s="62" t="str">
        <f t="shared" si="182"/>
        <v>869.</v>
      </c>
      <c r="AJ956" s="62"/>
      <c r="AM956" s="103"/>
    </row>
    <row r="957" spans="1:39" ht="22.5" customHeight="1" x14ac:dyDescent="0.25">
      <c r="A957" s="84" t="str">
        <f t="shared" si="183"/>
        <v>870.</v>
      </c>
      <c r="B957" s="84">
        <v>3361</v>
      </c>
      <c r="C957" s="157" t="s">
        <v>1049</v>
      </c>
      <c r="D957" s="9">
        <v>511.8</v>
      </c>
      <c r="E957" s="9">
        <v>294.60000000000002</v>
      </c>
      <c r="F957" s="9">
        <v>294.60000000000002</v>
      </c>
      <c r="G957" s="26">
        <v>8</v>
      </c>
      <c r="H957" s="13">
        <f t="shared" si="191"/>
        <v>282460.01</v>
      </c>
      <c r="I957" s="9"/>
      <c r="J957" s="9"/>
      <c r="K957" s="9"/>
      <c r="L957" s="9">
        <f t="shared" si="192"/>
        <v>282460.01</v>
      </c>
      <c r="M957" s="9">
        <v>252713.06</v>
      </c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66">
        <v>29746.95</v>
      </c>
      <c r="AB957" s="20" t="s">
        <v>211</v>
      </c>
      <c r="AC957" s="189"/>
      <c r="AD957" s="189"/>
      <c r="AE957" s="189"/>
      <c r="AF957" s="62">
        <f>MAX(AF$24:AF956)+1</f>
        <v>870</v>
      </c>
      <c r="AG957" s="62" t="s">
        <v>151</v>
      </c>
      <c r="AH957" s="62" t="str">
        <f t="shared" si="182"/>
        <v>870.</v>
      </c>
      <c r="AJ957" s="62"/>
      <c r="AM957" s="103"/>
    </row>
    <row r="958" spans="1:39" ht="22.5" customHeight="1" x14ac:dyDescent="0.25">
      <c r="A958" s="84" t="str">
        <f t="shared" si="183"/>
        <v>871.</v>
      </c>
      <c r="B958" s="84">
        <v>3367</v>
      </c>
      <c r="C958" s="172" t="s">
        <v>1050</v>
      </c>
      <c r="D958" s="9">
        <v>657.2</v>
      </c>
      <c r="E958" s="9">
        <v>492.3</v>
      </c>
      <c r="F958" s="9">
        <v>269.39999999999998</v>
      </c>
      <c r="G958" s="26">
        <v>12</v>
      </c>
      <c r="H958" s="13">
        <f t="shared" si="191"/>
        <v>409006.43</v>
      </c>
      <c r="I958" s="9"/>
      <c r="J958" s="9"/>
      <c r="K958" s="9"/>
      <c r="L958" s="9">
        <f t="shared" si="192"/>
        <v>409006.43</v>
      </c>
      <c r="M958" s="9">
        <v>373627.74</v>
      </c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66">
        <v>35378.69</v>
      </c>
      <c r="AB958" s="20" t="s">
        <v>211</v>
      </c>
      <c r="AC958" s="189"/>
      <c r="AD958" s="189"/>
      <c r="AE958" s="189"/>
      <c r="AF958" s="62">
        <f>MAX(AF$24:AF957)+1</f>
        <v>871</v>
      </c>
      <c r="AG958" s="62" t="s">
        <v>151</v>
      </c>
      <c r="AH958" s="62" t="str">
        <f t="shared" si="182"/>
        <v>871.</v>
      </c>
      <c r="AJ958" s="62"/>
      <c r="AM958" s="103"/>
    </row>
    <row r="959" spans="1:39" ht="22.5" customHeight="1" x14ac:dyDescent="0.25">
      <c r="A959" s="84" t="str">
        <f t="shared" si="183"/>
        <v>872.</v>
      </c>
      <c r="B959" s="84">
        <v>3520</v>
      </c>
      <c r="C959" s="156" t="s">
        <v>872</v>
      </c>
      <c r="D959" s="13">
        <v>627.70000000000005</v>
      </c>
      <c r="E959" s="9">
        <v>556.4</v>
      </c>
      <c r="F959" s="16">
        <v>556.4</v>
      </c>
      <c r="G959" s="27">
        <v>10</v>
      </c>
      <c r="H959" s="13">
        <f t="shared" si="191"/>
        <v>137980.96</v>
      </c>
      <c r="I959" s="13"/>
      <c r="J959" s="13"/>
      <c r="K959" s="13"/>
      <c r="L959" s="9">
        <f t="shared" si="192"/>
        <v>137980.96</v>
      </c>
      <c r="M959" s="13">
        <v>137980.96</v>
      </c>
      <c r="N959" s="89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210"/>
      <c r="AB959" s="20" t="s">
        <v>211</v>
      </c>
      <c r="AC959" s="189"/>
      <c r="AD959" s="189"/>
      <c r="AE959" s="189"/>
      <c r="AF959" s="62">
        <f>MAX(AF$24:AF958)+1</f>
        <v>872</v>
      </c>
      <c r="AG959" s="62" t="s">
        <v>151</v>
      </c>
      <c r="AH959" s="62" t="str">
        <f t="shared" si="182"/>
        <v>872.</v>
      </c>
      <c r="AJ959" s="62"/>
      <c r="AM959" s="103"/>
    </row>
    <row r="960" spans="1:39" ht="22.5" customHeight="1" x14ac:dyDescent="0.25">
      <c r="A960" s="84" t="str">
        <f t="shared" si="183"/>
        <v>873.</v>
      </c>
      <c r="B960" s="84">
        <v>3517</v>
      </c>
      <c r="C960" s="156" t="s">
        <v>871</v>
      </c>
      <c r="D960" s="13">
        <v>775.9</v>
      </c>
      <c r="E960" s="9">
        <v>708.7</v>
      </c>
      <c r="F960" s="16">
        <v>708.7</v>
      </c>
      <c r="G960" s="27">
        <v>13</v>
      </c>
      <c r="H960" s="13">
        <f t="shared" si="191"/>
        <v>212963.52</v>
      </c>
      <c r="I960" s="13"/>
      <c r="J960" s="13"/>
      <c r="K960" s="13"/>
      <c r="L960" s="9">
        <f t="shared" si="192"/>
        <v>212963.52</v>
      </c>
      <c r="M960" s="13">
        <v>212963.52</v>
      </c>
      <c r="N960" s="89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210"/>
      <c r="AB960" s="20" t="s">
        <v>211</v>
      </c>
      <c r="AC960" s="189"/>
      <c r="AD960" s="189"/>
      <c r="AE960" s="189"/>
      <c r="AF960" s="62">
        <f>MAX(AF$24:AF959)+1</f>
        <v>873</v>
      </c>
      <c r="AG960" s="62" t="s">
        <v>151</v>
      </c>
      <c r="AH960" s="62" t="str">
        <f t="shared" si="182"/>
        <v>873.</v>
      </c>
      <c r="AJ960" s="62"/>
      <c r="AM960" s="103"/>
    </row>
    <row r="961" spans="1:39" ht="22.5" customHeight="1" x14ac:dyDescent="0.25">
      <c r="A961" s="84" t="str">
        <f t="shared" si="183"/>
        <v>874.</v>
      </c>
      <c r="B961" s="84">
        <v>3488</v>
      </c>
      <c r="C961" s="156" t="s">
        <v>110</v>
      </c>
      <c r="D961" s="13">
        <v>374.4</v>
      </c>
      <c r="E961" s="9">
        <v>353.5</v>
      </c>
      <c r="F961" s="16">
        <v>353.5</v>
      </c>
      <c r="G961" s="27">
        <v>8</v>
      </c>
      <c r="H961" s="13">
        <f t="shared" si="191"/>
        <v>136369.5</v>
      </c>
      <c r="I961" s="13"/>
      <c r="J961" s="13"/>
      <c r="K961" s="13"/>
      <c r="L961" s="9">
        <f t="shared" si="192"/>
        <v>136369.5</v>
      </c>
      <c r="M961" s="13">
        <v>136369.5</v>
      </c>
      <c r="N961" s="89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9"/>
      <c r="AA961" s="210"/>
      <c r="AB961" s="20" t="s">
        <v>211</v>
      </c>
      <c r="AC961" s="189"/>
      <c r="AD961" s="189"/>
      <c r="AE961" s="189"/>
      <c r="AF961" s="62">
        <f>MAX(AF$24:AF960)+1</f>
        <v>874</v>
      </c>
      <c r="AG961" s="62" t="s">
        <v>151</v>
      </c>
      <c r="AH961" s="62" t="str">
        <f t="shared" si="182"/>
        <v>874.</v>
      </c>
      <c r="AJ961" s="62"/>
      <c r="AM961" s="103"/>
    </row>
    <row r="962" spans="1:39" ht="22.5" customHeight="1" x14ac:dyDescent="0.25">
      <c r="A962" s="84" t="str">
        <f t="shared" si="183"/>
        <v>875.</v>
      </c>
      <c r="B962" s="84">
        <v>3284</v>
      </c>
      <c r="C962" s="156" t="s">
        <v>841</v>
      </c>
      <c r="D962" s="13">
        <v>2782.9</v>
      </c>
      <c r="E962" s="9">
        <v>2573.6</v>
      </c>
      <c r="F962" s="16">
        <v>2573.6</v>
      </c>
      <c r="G962" s="27">
        <v>119</v>
      </c>
      <c r="H962" s="13">
        <f t="shared" si="191"/>
        <v>440252.6</v>
      </c>
      <c r="I962" s="13"/>
      <c r="J962" s="13"/>
      <c r="K962" s="13"/>
      <c r="L962" s="9">
        <f t="shared" si="192"/>
        <v>440252.6</v>
      </c>
      <c r="M962" s="13">
        <v>440252.6</v>
      </c>
      <c r="N962" s="89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9"/>
      <c r="AA962" s="210"/>
      <c r="AB962" s="20" t="s">
        <v>211</v>
      </c>
      <c r="AC962" s="189"/>
      <c r="AD962" s="189"/>
      <c r="AE962" s="189"/>
      <c r="AF962" s="62">
        <f>MAX(AF$24:AF961)+1</f>
        <v>875</v>
      </c>
      <c r="AG962" s="62" t="s">
        <v>151</v>
      </c>
      <c r="AH962" s="62" t="str">
        <f t="shared" si="182"/>
        <v>875.</v>
      </c>
      <c r="AJ962" s="62"/>
      <c r="AM962" s="103"/>
    </row>
    <row r="963" spans="1:39" ht="22.5" customHeight="1" x14ac:dyDescent="0.25">
      <c r="A963" s="84" t="str">
        <f t="shared" si="183"/>
        <v>876.</v>
      </c>
      <c r="B963" s="84">
        <v>3342</v>
      </c>
      <c r="C963" s="156" t="s">
        <v>103</v>
      </c>
      <c r="D963" s="13">
        <v>789.2</v>
      </c>
      <c r="E963" s="9">
        <v>647.4</v>
      </c>
      <c r="F963" s="16">
        <v>647.4</v>
      </c>
      <c r="G963" s="27">
        <v>23</v>
      </c>
      <c r="H963" s="13">
        <f t="shared" si="191"/>
        <v>146729.42000000001</v>
      </c>
      <c r="I963" s="13"/>
      <c r="J963" s="13"/>
      <c r="K963" s="13"/>
      <c r="L963" s="9">
        <f t="shared" si="192"/>
        <v>146729.42000000001</v>
      </c>
      <c r="M963" s="13">
        <v>146729.42000000001</v>
      </c>
      <c r="N963" s="89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210"/>
      <c r="AB963" s="20" t="s">
        <v>211</v>
      </c>
      <c r="AC963" s="189"/>
      <c r="AD963" s="189"/>
      <c r="AE963" s="189"/>
      <c r="AF963" s="62">
        <f>MAX(AF$24:AF962)+1</f>
        <v>876</v>
      </c>
      <c r="AG963" s="62" t="s">
        <v>151</v>
      </c>
      <c r="AH963" s="62" t="str">
        <f t="shared" si="182"/>
        <v>876.</v>
      </c>
      <c r="AJ963" s="62"/>
      <c r="AM963" s="103"/>
    </row>
    <row r="964" spans="1:39" ht="22.5" customHeight="1" x14ac:dyDescent="0.25">
      <c r="A964" s="84" t="str">
        <f t="shared" si="183"/>
        <v>877.</v>
      </c>
      <c r="B964" s="84">
        <v>3299</v>
      </c>
      <c r="C964" s="156" t="s">
        <v>843</v>
      </c>
      <c r="D964" s="13">
        <v>287.39999999999998</v>
      </c>
      <c r="E964" s="9">
        <v>265.3</v>
      </c>
      <c r="F964" s="16">
        <v>265.3</v>
      </c>
      <c r="G964" s="27">
        <v>10</v>
      </c>
      <c r="H964" s="13">
        <f t="shared" si="191"/>
        <v>134190.9</v>
      </c>
      <c r="I964" s="13"/>
      <c r="J964" s="13"/>
      <c r="K964" s="13"/>
      <c r="L964" s="9">
        <f t="shared" si="192"/>
        <v>134190.9</v>
      </c>
      <c r="M964" s="13">
        <v>134190.9</v>
      </c>
      <c r="N964" s="89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9"/>
      <c r="AA964" s="210"/>
      <c r="AB964" s="20" t="s">
        <v>211</v>
      </c>
      <c r="AC964" s="189"/>
      <c r="AD964" s="189"/>
      <c r="AE964" s="189"/>
      <c r="AF964" s="62">
        <f>MAX(AF$24:AF963)+1</f>
        <v>877</v>
      </c>
      <c r="AG964" s="62" t="s">
        <v>151</v>
      </c>
      <c r="AH964" s="62" t="str">
        <f t="shared" si="182"/>
        <v>877.</v>
      </c>
      <c r="AJ964" s="62"/>
      <c r="AM964" s="103"/>
    </row>
    <row r="965" spans="1:39" ht="22.5" customHeight="1" x14ac:dyDescent="0.25">
      <c r="A965" s="84" t="str">
        <f t="shared" si="183"/>
        <v>878.</v>
      </c>
      <c r="B965" s="84">
        <v>3354</v>
      </c>
      <c r="C965" s="156" t="s">
        <v>850</v>
      </c>
      <c r="D965" s="13">
        <v>467.1</v>
      </c>
      <c r="E965" s="9">
        <v>423.9</v>
      </c>
      <c r="F965" s="16">
        <v>423.9</v>
      </c>
      <c r="G965" s="27">
        <v>8</v>
      </c>
      <c r="H965" s="13">
        <f t="shared" si="191"/>
        <v>456960.97</v>
      </c>
      <c r="I965" s="13"/>
      <c r="J965" s="13"/>
      <c r="K965" s="13"/>
      <c r="L965" s="9">
        <f t="shared" si="192"/>
        <v>456960.97</v>
      </c>
      <c r="M965" s="13">
        <v>402360</v>
      </c>
      <c r="N965" s="89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210">
        <v>54600.97</v>
      </c>
      <c r="AB965" s="20" t="s">
        <v>211</v>
      </c>
      <c r="AC965" s="189"/>
      <c r="AD965" s="189"/>
      <c r="AE965" s="189"/>
      <c r="AF965" s="62">
        <f>MAX(AF$24:AF964)+1</f>
        <v>878</v>
      </c>
      <c r="AG965" s="62" t="s">
        <v>151</v>
      </c>
      <c r="AH965" s="62" t="str">
        <f t="shared" si="182"/>
        <v>878.</v>
      </c>
      <c r="AJ965" s="62"/>
      <c r="AM965" s="103"/>
    </row>
    <row r="966" spans="1:39" ht="22.5" customHeight="1" x14ac:dyDescent="0.25">
      <c r="A966" s="84" t="str">
        <f t="shared" si="183"/>
        <v>879.</v>
      </c>
      <c r="B966" s="84">
        <v>3359</v>
      </c>
      <c r="C966" s="156" t="s">
        <v>867</v>
      </c>
      <c r="D966" s="13">
        <v>1926.3</v>
      </c>
      <c r="E966" s="9">
        <v>1549.2</v>
      </c>
      <c r="F966" s="16">
        <v>1549.2</v>
      </c>
      <c r="G966" s="27">
        <v>26</v>
      </c>
      <c r="H966" s="13">
        <f t="shared" si="191"/>
        <v>217256</v>
      </c>
      <c r="I966" s="13"/>
      <c r="J966" s="13"/>
      <c r="K966" s="13"/>
      <c r="L966" s="9">
        <f t="shared" si="192"/>
        <v>217256</v>
      </c>
      <c r="M966" s="13">
        <v>217256</v>
      </c>
      <c r="N966" s="89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210"/>
      <c r="AB966" s="20" t="s">
        <v>211</v>
      </c>
      <c r="AC966" s="189"/>
      <c r="AD966" s="189"/>
      <c r="AE966" s="189"/>
      <c r="AF966" s="62">
        <f>MAX(AF$24:AF965)+1</f>
        <v>879</v>
      </c>
      <c r="AG966" s="62" t="s">
        <v>151</v>
      </c>
      <c r="AH966" s="62" t="str">
        <f t="shared" si="182"/>
        <v>879.</v>
      </c>
      <c r="AJ966" s="62"/>
      <c r="AM966" s="103"/>
    </row>
    <row r="967" spans="1:39" ht="22.5" customHeight="1" x14ac:dyDescent="0.25">
      <c r="A967" s="84" t="str">
        <f t="shared" si="183"/>
        <v>880.</v>
      </c>
      <c r="B967" s="84">
        <v>3369</v>
      </c>
      <c r="C967" s="156" t="s">
        <v>869</v>
      </c>
      <c r="D967" s="13">
        <v>296.8</v>
      </c>
      <c r="E967" s="9">
        <v>237</v>
      </c>
      <c r="F967" s="16">
        <v>237</v>
      </c>
      <c r="G967" s="27">
        <v>8</v>
      </c>
      <c r="H967" s="13">
        <f t="shared" si="191"/>
        <v>276718.82</v>
      </c>
      <c r="I967" s="13"/>
      <c r="J967" s="13"/>
      <c r="K967" s="13"/>
      <c r="L967" s="9">
        <f t="shared" si="192"/>
        <v>276718.82</v>
      </c>
      <c r="M967" s="13">
        <v>229153.6</v>
      </c>
      <c r="N967" s="89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210">
        <v>47565.22</v>
      </c>
      <c r="AB967" s="20" t="s">
        <v>211</v>
      </c>
      <c r="AC967" s="189"/>
      <c r="AD967" s="189"/>
      <c r="AE967" s="189"/>
      <c r="AF967" s="62">
        <f>MAX(AF$24:AF966)+1</f>
        <v>880</v>
      </c>
      <c r="AG967" s="62" t="s">
        <v>151</v>
      </c>
      <c r="AH967" s="62" t="str">
        <f t="shared" si="182"/>
        <v>880.</v>
      </c>
      <c r="AJ967" s="62"/>
      <c r="AM967" s="103"/>
    </row>
    <row r="968" spans="1:39" ht="22.5" customHeight="1" x14ac:dyDescent="0.25">
      <c r="A968" s="84" t="str">
        <f t="shared" si="183"/>
        <v>881.</v>
      </c>
      <c r="B968" s="84">
        <v>3370</v>
      </c>
      <c r="C968" s="156" t="s">
        <v>870</v>
      </c>
      <c r="D968" s="13">
        <v>334.1</v>
      </c>
      <c r="E968" s="9">
        <v>304.5</v>
      </c>
      <c r="F968" s="16">
        <v>304.5</v>
      </c>
      <c r="G968" s="27">
        <v>8</v>
      </c>
      <c r="H968" s="13">
        <f t="shared" si="191"/>
        <v>96618.35</v>
      </c>
      <c r="I968" s="13"/>
      <c r="J968" s="13"/>
      <c r="K968" s="13"/>
      <c r="L968" s="9">
        <f t="shared" si="192"/>
        <v>96618.35</v>
      </c>
      <c r="M968" s="13">
        <v>96618.35</v>
      </c>
      <c r="N968" s="89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210"/>
      <c r="AB968" s="20" t="s">
        <v>211</v>
      </c>
      <c r="AC968" s="189"/>
      <c r="AD968" s="189"/>
      <c r="AE968" s="189"/>
      <c r="AF968" s="62">
        <f>MAX(AF$24:AF967)+1</f>
        <v>881</v>
      </c>
      <c r="AG968" s="62" t="s">
        <v>151</v>
      </c>
      <c r="AH968" s="62" t="str">
        <f t="shared" si="182"/>
        <v>881.</v>
      </c>
      <c r="AJ968" s="62"/>
      <c r="AM968" s="103"/>
    </row>
    <row r="969" spans="1:39" ht="22.5" customHeight="1" x14ac:dyDescent="0.25">
      <c r="A969" s="84" t="str">
        <f t="shared" si="183"/>
        <v>882.</v>
      </c>
      <c r="B969" s="84">
        <v>3458</v>
      </c>
      <c r="C969" s="156" t="s">
        <v>150</v>
      </c>
      <c r="D969" s="13">
        <v>1451.8</v>
      </c>
      <c r="E969" s="9">
        <v>1181.9000000000001</v>
      </c>
      <c r="F969" s="16">
        <v>1181.9000000000001</v>
      </c>
      <c r="G969" s="27">
        <v>25</v>
      </c>
      <c r="H969" s="13">
        <f t="shared" si="191"/>
        <v>568740.52</v>
      </c>
      <c r="I969" s="13"/>
      <c r="J969" s="13"/>
      <c r="K969" s="13"/>
      <c r="L969" s="9">
        <f t="shared" si="192"/>
        <v>568740.52</v>
      </c>
      <c r="M969" s="13">
        <v>508648.64</v>
      </c>
      <c r="N969" s="89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210">
        <v>60091.88</v>
      </c>
      <c r="AB969" s="20" t="s">
        <v>211</v>
      </c>
      <c r="AC969" s="189"/>
      <c r="AD969" s="189"/>
      <c r="AE969" s="189"/>
      <c r="AF969" s="62">
        <f>MAX(AF$24:AF968)+1</f>
        <v>882</v>
      </c>
      <c r="AG969" s="62" t="s">
        <v>151</v>
      </c>
      <c r="AH969" s="62" t="str">
        <f t="shared" si="182"/>
        <v>882.</v>
      </c>
      <c r="AJ969" s="62"/>
      <c r="AM969" s="103"/>
    </row>
    <row r="970" spans="1:39" ht="22.5" customHeight="1" x14ac:dyDescent="0.25">
      <c r="A970" s="84" t="str">
        <f t="shared" si="183"/>
        <v/>
      </c>
      <c r="B970" s="84"/>
      <c r="C970" s="154" t="s">
        <v>203</v>
      </c>
      <c r="D970" s="6">
        <f>SUM(D971:D1001)</f>
        <v>35475.560000000005</v>
      </c>
      <c r="E970" s="6">
        <f>SUM(E971:E1001)</f>
        <v>31256.499999999993</v>
      </c>
      <c r="F970" s="6">
        <f>SUM(F971:F1001)</f>
        <v>31256.499999999993</v>
      </c>
      <c r="G970" s="25">
        <f>SUM(G971:G1001)</f>
        <v>1098</v>
      </c>
      <c r="H970" s="6">
        <f>SUM(H971:H1001)</f>
        <v>21639843.860000003</v>
      </c>
      <c r="I970" s="6"/>
      <c r="J970" s="6"/>
      <c r="K970" s="6"/>
      <c r="L970" s="6">
        <f>SUM(L971:L1001)</f>
        <v>21639843.860000003</v>
      </c>
      <c r="M970" s="6">
        <f t="shared" ref="M970:AA970" si="193">SUM(M971:M1001)</f>
        <v>13647203.520000001</v>
      </c>
      <c r="N970" s="6"/>
      <c r="O970" s="6"/>
      <c r="P970" s="6">
        <f t="shared" si="193"/>
        <v>2438.6999999999998</v>
      </c>
      <c r="Q970" s="6">
        <f t="shared" si="193"/>
        <v>7489225</v>
      </c>
      <c r="R970" s="6"/>
      <c r="S970" s="6"/>
      <c r="T970" s="6"/>
      <c r="U970" s="6"/>
      <c r="V970" s="6"/>
      <c r="W970" s="6"/>
      <c r="X970" s="6"/>
      <c r="Y970" s="6"/>
      <c r="Z970" s="6"/>
      <c r="AA970" s="208">
        <f t="shared" si="193"/>
        <v>503415.34</v>
      </c>
      <c r="AB970" s="20"/>
      <c r="AC970" s="189"/>
      <c r="AD970" s="189"/>
      <c r="AE970" s="189"/>
      <c r="AH970" s="62" t="str">
        <f t="shared" si="182"/>
        <v/>
      </c>
      <c r="AI970" s="62"/>
      <c r="AJ970" s="62"/>
      <c r="AM970" s="103"/>
    </row>
    <row r="971" spans="1:39" ht="22.5" customHeight="1" x14ac:dyDescent="0.25">
      <c r="A971" s="84" t="str">
        <f t="shared" si="183"/>
        <v>883.</v>
      </c>
      <c r="B971" s="84">
        <v>3327</v>
      </c>
      <c r="C971" s="156" t="s">
        <v>846</v>
      </c>
      <c r="D971" s="13">
        <v>2503.9</v>
      </c>
      <c r="E971" s="9">
        <v>2252.3000000000002</v>
      </c>
      <c r="F971" s="16">
        <v>2252.3000000000002</v>
      </c>
      <c r="G971" s="27">
        <v>65</v>
      </c>
      <c r="H971" s="13">
        <f t="shared" ref="H971:H992" si="194">M971+O971+Q971+S971+U971+W971+Z971+AA971</f>
        <v>1207080</v>
      </c>
      <c r="I971" s="13"/>
      <c r="J971" s="13"/>
      <c r="K971" s="13"/>
      <c r="L971" s="9">
        <f t="shared" ref="L971:L992" si="195">H971</f>
        <v>1207080</v>
      </c>
      <c r="M971" s="13">
        <v>1207080</v>
      </c>
      <c r="N971" s="89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210"/>
      <c r="AB971" s="20" t="s">
        <v>211</v>
      </c>
      <c r="AC971" s="189"/>
      <c r="AD971" s="189"/>
      <c r="AE971" s="189"/>
      <c r="AF971" s="62">
        <f>MAX(AF$24:AF970)+1</f>
        <v>883</v>
      </c>
      <c r="AG971" s="62" t="s">
        <v>151</v>
      </c>
      <c r="AH971" s="62" t="str">
        <f t="shared" si="182"/>
        <v>883.</v>
      </c>
      <c r="AJ971" s="62"/>
      <c r="AM971" s="103"/>
    </row>
    <row r="972" spans="1:39" ht="22.5" customHeight="1" x14ac:dyDescent="0.25">
      <c r="A972" s="84" t="str">
        <f t="shared" si="183"/>
        <v>884.</v>
      </c>
      <c r="B972" s="84">
        <v>3529</v>
      </c>
      <c r="C972" s="156" t="s">
        <v>874</v>
      </c>
      <c r="D972" s="13">
        <v>298.5</v>
      </c>
      <c r="E972" s="9">
        <v>277.10000000000002</v>
      </c>
      <c r="F972" s="16">
        <v>277.10000000000002</v>
      </c>
      <c r="G972" s="27">
        <v>8</v>
      </c>
      <c r="H972" s="13">
        <f t="shared" si="194"/>
        <v>133088</v>
      </c>
      <c r="I972" s="13"/>
      <c r="J972" s="13"/>
      <c r="K972" s="13"/>
      <c r="L972" s="9">
        <f t="shared" si="195"/>
        <v>133088</v>
      </c>
      <c r="M972" s="13">
        <f>69883.52+63204.48</f>
        <v>133088</v>
      </c>
      <c r="N972" s="89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210"/>
      <c r="AB972" s="20" t="s">
        <v>211</v>
      </c>
      <c r="AC972" s="189"/>
      <c r="AD972" s="189"/>
      <c r="AE972" s="189"/>
      <c r="AF972" s="62">
        <f>MAX(AF$24:AF971)+1</f>
        <v>884</v>
      </c>
      <c r="AG972" s="62" t="s">
        <v>151</v>
      </c>
      <c r="AH972" s="62" t="str">
        <f t="shared" si="182"/>
        <v>884.</v>
      </c>
      <c r="AJ972" s="62"/>
      <c r="AM972" s="103"/>
    </row>
    <row r="973" spans="1:39" ht="22.5" customHeight="1" x14ac:dyDescent="0.25">
      <c r="A973" s="84" t="str">
        <f t="shared" si="183"/>
        <v>885.</v>
      </c>
      <c r="B973" s="84">
        <v>3530</v>
      </c>
      <c r="C973" s="156" t="s">
        <v>875</v>
      </c>
      <c r="D973" s="13">
        <v>583.29999999999995</v>
      </c>
      <c r="E973" s="9">
        <v>518.1</v>
      </c>
      <c r="F973" s="16">
        <v>518.1</v>
      </c>
      <c r="G973" s="27">
        <v>24</v>
      </c>
      <c r="H973" s="13">
        <f t="shared" si="194"/>
        <v>193200</v>
      </c>
      <c r="I973" s="13"/>
      <c r="J973" s="13"/>
      <c r="K973" s="13"/>
      <c r="L973" s="9">
        <f t="shared" si="195"/>
        <v>193200</v>
      </c>
      <c r="M973" s="13">
        <v>193200</v>
      </c>
      <c r="N973" s="89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210"/>
      <c r="AB973" s="20" t="s">
        <v>211</v>
      </c>
      <c r="AC973" s="189"/>
      <c r="AD973" s="189"/>
      <c r="AE973" s="189"/>
      <c r="AF973" s="62">
        <f>MAX(AF$24:AF972)+1</f>
        <v>885</v>
      </c>
      <c r="AG973" s="62" t="s">
        <v>151</v>
      </c>
      <c r="AH973" s="62" t="str">
        <f t="shared" si="182"/>
        <v>885.</v>
      </c>
      <c r="AJ973" s="62"/>
      <c r="AM973" s="103"/>
    </row>
    <row r="974" spans="1:39" ht="22.5" customHeight="1" x14ac:dyDescent="0.25">
      <c r="A974" s="84" t="str">
        <f t="shared" si="183"/>
        <v>886.</v>
      </c>
      <c r="B974" s="84">
        <v>3532</v>
      </c>
      <c r="C974" s="156" t="s">
        <v>877</v>
      </c>
      <c r="D974" s="13">
        <v>298.5</v>
      </c>
      <c r="E974" s="9">
        <v>277.10000000000002</v>
      </c>
      <c r="F974" s="16">
        <v>277.10000000000002</v>
      </c>
      <c r="G974" s="27">
        <v>8</v>
      </c>
      <c r="H974" s="13">
        <f t="shared" si="194"/>
        <v>97700</v>
      </c>
      <c r="I974" s="13"/>
      <c r="J974" s="13"/>
      <c r="K974" s="13"/>
      <c r="L974" s="9">
        <f t="shared" si="195"/>
        <v>97700</v>
      </c>
      <c r="M974" s="13">
        <v>97700</v>
      </c>
      <c r="N974" s="89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9"/>
      <c r="AA974" s="210"/>
      <c r="AB974" s="20" t="s">
        <v>211</v>
      </c>
      <c r="AC974" s="189"/>
      <c r="AD974" s="189"/>
      <c r="AE974" s="189"/>
      <c r="AF974" s="62">
        <f>MAX(AF$24:AF973)+1</f>
        <v>886</v>
      </c>
      <c r="AG974" s="62" t="s">
        <v>151</v>
      </c>
      <c r="AH974" s="62" t="str">
        <f t="shared" si="182"/>
        <v>886.</v>
      </c>
      <c r="AJ974" s="62"/>
      <c r="AM974" s="103"/>
    </row>
    <row r="975" spans="1:39" ht="22.5" customHeight="1" x14ac:dyDescent="0.25">
      <c r="A975" s="84" t="str">
        <f t="shared" si="183"/>
        <v>887.</v>
      </c>
      <c r="B975" s="84">
        <v>3422</v>
      </c>
      <c r="C975" s="156" t="s">
        <v>856</v>
      </c>
      <c r="D975" s="13">
        <v>283.89999999999998</v>
      </c>
      <c r="E975" s="9">
        <v>261.7</v>
      </c>
      <c r="F975" s="16">
        <v>261.7</v>
      </c>
      <c r="G975" s="27">
        <v>8</v>
      </c>
      <c r="H975" s="13">
        <f t="shared" si="194"/>
        <v>167440</v>
      </c>
      <c r="I975" s="13"/>
      <c r="J975" s="13"/>
      <c r="K975" s="13"/>
      <c r="L975" s="9">
        <f t="shared" si="195"/>
        <v>167440</v>
      </c>
      <c r="M975" s="13">
        <v>167440</v>
      </c>
      <c r="N975" s="89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210"/>
      <c r="AB975" s="20" t="s">
        <v>211</v>
      </c>
      <c r="AC975" s="189"/>
      <c r="AD975" s="189"/>
      <c r="AE975" s="189"/>
      <c r="AF975" s="62">
        <f>MAX(AF$24:AF974)+1</f>
        <v>887</v>
      </c>
      <c r="AG975" s="62" t="s">
        <v>151</v>
      </c>
      <c r="AH975" s="62" t="str">
        <f t="shared" si="182"/>
        <v>887.</v>
      </c>
      <c r="AJ975" s="62"/>
      <c r="AM975" s="103"/>
    </row>
    <row r="976" spans="1:39" ht="22.5" customHeight="1" x14ac:dyDescent="0.25">
      <c r="A976" s="84" t="str">
        <f t="shared" si="183"/>
        <v>888.</v>
      </c>
      <c r="B976" s="84">
        <v>3467</v>
      </c>
      <c r="C976" s="156" t="s">
        <v>107</v>
      </c>
      <c r="D976" s="13">
        <v>1170.4000000000001</v>
      </c>
      <c r="E976" s="9">
        <v>955.8</v>
      </c>
      <c r="F976" s="16">
        <v>955.8</v>
      </c>
      <c r="G976" s="27">
        <v>43</v>
      </c>
      <c r="H976" s="13">
        <f t="shared" si="194"/>
        <v>293170.56</v>
      </c>
      <c r="I976" s="13"/>
      <c r="J976" s="13"/>
      <c r="K976" s="13"/>
      <c r="L976" s="9">
        <f t="shared" si="195"/>
        <v>293170.56</v>
      </c>
      <c r="M976" s="13">
        <v>293170.56</v>
      </c>
      <c r="N976" s="89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210"/>
      <c r="AB976" s="20" t="s">
        <v>211</v>
      </c>
      <c r="AC976" s="189"/>
      <c r="AD976" s="189"/>
      <c r="AE976" s="189"/>
      <c r="AF976" s="62">
        <f>MAX(AF$24:AF975)+1</f>
        <v>888</v>
      </c>
      <c r="AG976" s="62" t="s">
        <v>151</v>
      </c>
      <c r="AH976" s="62" t="str">
        <f t="shared" si="182"/>
        <v>888.</v>
      </c>
      <c r="AJ976" s="62"/>
      <c r="AM976" s="103"/>
    </row>
    <row r="977" spans="1:39" ht="22.5" customHeight="1" x14ac:dyDescent="0.25">
      <c r="A977" s="84" t="str">
        <f t="shared" si="183"/>
        <v>889.</v>
      </c>
      <c r="B977" s="84">
        <v>3319</v>
      </c>
      <c r="C977" s="156" t="s">
        <v>849</v>
      </c>
      <c r="D977" s="13">
        <v>314.5</v>
      </c>
      <c r="E977" s="9">
        <v>294.3</v>
      </c>
      <c r="F977" s="16">
        <v>294.3</v>
      </c>
      <c r="G977" s="27">
        <v>7</v>
      </c>
      <c r="H977" s="13">
        <f t="shared" si="194"/>
        <v>1332944</v>
      </c>
      <c r="I977" s="13"/>
      <c r="J977" s="13"/>
      <c r="K977" s="13"/>
      <c r="L977" s="9">
        <f t="shared" si="195"/>
        <v>1332944</v>
      </c>
      <c r="M977" s="13"/>
      <c r="N977" s="89"/>
      <c r="O977" s="13"/>
      <c r="P977" s="13">
        <v>363.2</v>
      </c>
      <c r="Q977" s="13">
        <f>P977*3670</f>
        <v>1332944</v>
      </c>
      <c r="R977" s="13"/>
      <c r="S977" s="13"/>
      <c r="T977" s="13"/>
      <c r="U977" s="13"/>
      <c r="V977" s="13"/>
      <c r="W977" s="13"/>
      <c r="X977" s="13"/>
      <c r="Y977" s="13"/>
      <c r="Z977" s="13"/>
      <c r="AA977" s="210"/>
      <c r="AB977" s="20" t="s">
        <v>211</v>
      </c>
      <c r="AC977" s="189"/>
      <c r="AD977" s="189"/>
      <c r="AE977" s="189"/>
      <c r="AF977" s="62">
        <f>MAX(AF$24:AF976)+1</f>
        <v>889</v>
      </c>
      <c r="AG977" s="62" t="s">
        <v>151</v>
      </c>
      <c r="AH977" s="62" t="str">
        <f t="shared" si="182"/>
        <v>889.</v>
      </c>
      <c r="AJ977" s="62"/>
      <c r="AM977" s="103"/>
    </row>
    <row r="978" spans="1:39" ht="22.5" customHeight="1" x14ac:dyDescent="0.25">
      <c r="A978" s="84" t="str">
        <f t="shared" si="183"/>
        <v>890.</v>
      </c>
      <c r="B978" s="84">
        <v>3385</v>
      </c>
      <c r="C978" s="156" t="s">
        <v>852</v>
      </c>
      <c r="D978" s="13">
        <v>1020.5</v>
      </c>
      <c r="E978" s="9">
        <v>946.7</v>
      </c>
      <c r="F978" s="16">
        <v>946.7</v>
      </c>
      <c r="G978" s="27">
        <v>46</v>
      </c>
      <c r="H978" s="13">
        <f t="shared" si="194"/>
        <v>191859</v>
      </c>
      <c r="I978" s="13"/>
      <c r="J978" s="13"/>
      <c r="K978" s="13"/>
      <c r="L978" s="9">
        <f t="shared" si="195"/>
        <v>191859</v>
      </c>
      <c r="M978" s="13">
        <v>172782.6</v>
      </c>
      <c r="N978" s="89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210">
        <v>19076.400000000001</v>
      </c>
      <c r="AB978" s="20" t="s">
        <v>211</v>
      </c>
      <c r="AC978" s="189"/>
      <c r="AD978" s="189"/>
      <c r="AE978" s="189"/>
      <c r="AF978" s="62">
        <f>MAX(AF$24:AF977)+1</f>
        <v>890</v>
      </c>
      <c r="AG978" s="62" t="s">
        <v>151</v>
      </c>
      <c r="AH978" s="62" t="str">
        <f t="shared" si="182"/>
        <v>890.</v>
      </c>
      <c r="AJ978" s="62"/>
      <c r="AM978" s="103"/>
    </row>
    <row r="979" spans="1:39" ht="22.5" customHeight="1" x14ac:dyDescent="0.25">
      <c r="A979" s="84" t="str">
        <f t="shared" si="183"/>
        <v>891.</v>
      </c>
      <c r="B979" s="84">
        <v>3390</v>
      </c>
      <c r="C979" s="156" t="s">
        <v>854</v>
      </c>
      <c r="D979" s="13">
        <v>1353</v>
      </c>
      <c r="E979" s="9">
        <v>1254</v>
      </c>
      <c r="F979" s="16">
        <v>1254</v>
      </c>
      <c r="G979" s="27">
        <v>39</v>
      </c>
      <c r="H979" s="13">
        <f t="shared" si="194"/>
        <v>1078646.3999999999</v>
      </c>
      <c r="I979" s="13"/>
      <c r="J979" s="13"/>
      <c r="K979" s="13"/>
      <c r="L979" s="9">
        <f t="shared" si="195"/>
        <v>1078646.3999999999</v>
      </c>
      <c r="M979" s="13">
        <v>1078646.3999999999</v>
      </c>
      <c r="N979" s="89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210"/>
      <c r="AB979" s="20" t="s">
        <v>211</v>
      </c>
      <c r="AC979" s="189"/>
      <c r="AD979" s="189"/>
      <c r="AE979" s="189"/>
      <c r="AF979" s="62">
        <f>MAX(AF$24:AF978)+1</f>
        <v>891</v>
      </c>
      <c r="AG979" s="62" t="s">
        <v>151</v>
      </c>
      <c r="AH979" s="62" t="str">
        <f t="shared" si="182"/>
        <v>891.</v>
      </c>
      <c r="AJ979" s="62"/>
      <c r="AM979" s="103"/>
    </row>
    <row r="980" spans="1:39" ht="22.5" customHeight="1" x14ac:dyDescent="0.25">
      <c r="A980" s="84" t="str">
        <f t="shared" si="183"/>
        <v>892.</v>
      </c>
      <c r="B980" s="84">
        <v>3465</v>
      </c>
      <c r="C980" s="156" t="s">
        <v>859</v>
      </c>
      <c r="D980" s="13">
        <v>410.9</v>
      </c>
      <c r="E980" s="9">
        <v>364.1</v>
      </c>
      <c r="F980" s="16">
        <v>364.1</v>
      </c>
      <c r="G980" s="27">
        <v>11</v>
      </c>
      <c r="H980" s="13">
        <f t="shared" si="194"/>
        <v>109806</v>
      </c>
      <c r="I980" s="13"/>
      <c r="J980" s="13"/>
      <c r="K980" s="13"/>
      <c r="L980" s="9">
        <f t="shared" si="195"/>
        <v>109806</v>
      </c>
      <c r="M980" s="13">
        <f>68718.8+41087.2</f>
        <v>109806</v>
      </c>
      <c r="N980" s="89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210"/>
      <c r="AB980" s="20" t="s">
        <v>211</v>
      </c>
      <c r="AC980" s="189"/>
      <c r="AD980" s="189"/>
      <c r="AE980" s="189"/>
      <c r="AF980" s="62">
        <f>MAX(AF$24:AF979)+1</f>
        <v>892</v>
      </c>
      <c r="AG980" s="62" t="s">
        <v>151</v>
      </c>
      <c r="AH980" s="62" t="str">
        <f t="shared" si="182"/>
        <v>892.</v>
      </c>
      <c r="AJ980" s="62"/>
      <c r="AM980" s="103"/>
    </row>
    <row r="981" spans="1:39" ht="22.5" customHeight="1" x14ac:dyDescent="0.25">
      <c r="A981" s="84" t="str">
        <f t="shared" si="183"/>
        <v>893.</v>
      </c>
      <c r="B981" s="84">
        <v>3468</v>
      </c>
      <c r="C981" s="156" t="s">
        <v>860</v>
      </c>
      <c r="D981" s="13">
        <v>1045.5</v>
      </c>
      <c r="E981" s="9">
        <v>679</v>
      </c>
      <c r="F981" s="16">
        <v>679</v>
      </c>
      <c r="G981" s="27">
        <v>18</v>
      </c>
      <c r="H981" s="13">
        <f t="shared" si="194"/>
        <v>1071155.26</v>
      </c>
      <c r="I981" s="13"/>
      <c r="J981" s="13"/>
      <c r="K981" s="13"/>
      <c r="L981" s="9">
        <f t="shared" si="195"/>
        <v>1071155.26</v>
      </c>
      <c r="M981" s="13">
        <v>1013564</v>
      </c>
      <c r="N981" s="89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210">
        <v>57591.26</v>
      </c>
      <c r="AB981" s="20" t="s">
        <v>211</v>
      </c>
      <c r="AC981" s="189"/>
      <c r="AD981" s="189"/>
      <c r="AE981" s="189"/>
      <c r="AF981" s="62">
        <f>MAX(AF$24:AF980)+1</f>
        <v>893</v>
      </c>
      <c r="AG981" s="62" t="s">
        <v>151</v>
      </c>
      <c r="AH981" s="62" t="str">
        <f t="shared" si="182"/>
        <v>893.</v>
      </c>
      <c r="AJ981" s="62"/>
      <c r="AM981" s="103"/>
    </row>
    <row r="982" spans="1:39" ht="22.5" customHeight="1" x14ac:dyDescent="0.25">
      <c r="A982" s="84" t="str">
        <f t="shared" si="183"/>
        <v>894.</v>
      </c>
      <c r="B982" s="84">
        <v>3424</v>
      </c>
      <c r="C982" s="156" t="s">
        <v>857</v>
      </c>
      <c r="D982" s="13">
        <v>424.8</v>
      </c>
      <c r="E982" s="9">
        <v>383.6</v>
      </c>
      <c r="F982" s="16">
        <v>383.6</v>
      </c>
      <c r="G982" s="27">
        <v>22</v>
      </c>
      <c r="H982" s="13">
        <f t="shared" si="194"/>
        <v>70840</v>
      </c>
      <c r="I982" s="13"/>
      <c r="J982" s="13"/>
      <c r="K982" s="13"/>
      <c r="L982" s="9">
        <f t="shared" si="195"/>
        <v>70840</v>
      </c>
      <c r="M982" s="13">
        <v>70840</v>
      </c>
      <c r="N982" s="89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210"/>
      <c r="AB982" s="20" t="s">
        <v>211</v>
      </c>
      <c r="AC982" s="189"/>
      <c r="AD982" s="189"/>
      <c r="AE982" s="189"/>
      <c r="AF982" s="62">
        <f>MAX(AF$24:AF981)+1</f>
        <v>894</v>
      </c>
      <c r="AG982" s="62" t="s">
        <v>151</v>
      </c>
      <c r="AH982" s="62" t="str">
        <f t="shared" si="182"/>
        <v>894.</v>
      </c>
      <c r="AJ982" s="62"/>
      <c r="AM982" s="103"/>
    </row>
    <row r="983" spans="1:39" ht="22.5" customHeight="1" x14ac:dyDescent="0.25">
      <c r="A983" s="84" t="str">
        <f t="shared" si="183"/>
        <v>895.</v>
      </c>
      <c r="B983" s="84">
        <v>3364</v>
      </c>
      <c r="C983" s="156" t="s">
        <v>868</v>
      </c>
      <c r="D983" s="13">
        <v>2085.1</v>
      </c>
      <c r="E983" s="9">
        <v>1901.8</v>
      </c>
      <c r="F983" s="16">
        <v>1901.8</v>
      </c>
      <c r="G983" s="27">
        <v>69</v>
      </c>
      <c r="H983" s="13">
        <f t="shared" si="194"/>
        <v>1985384.01</v>
      </c>
      <c r="I983" s="13"/>
      <c r="J983" s="13"/>
      <c r="K983" s="13"/>
      <c r="L983" s="9">
        <f t="shared" si="195"/>
        <v>1985384.01</v>
      </c>
      <c r="M983" s="13">
        <v>1877680</v>
      </c>
      <c r="N983" s="89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210">
        <v>107704.01</v>
      </c>
      <c r="AB983" s="20" t="s">
        <v>211</v>
      </c>
      <c r="AC983" s="189"/>
      <c r="AD983" s="189"/>
      <c r="AE983" s="189"/>
      <c r="AF983" s="62">
        <f>MAX(AF$24:AF982)+1</f>
        <v>895</v>
      </c>
      <c r="AG983" s="62" t="s">
        <v>151</v>
      </c>
      <c r="AH983" s="62" t="str">
        <f t="shared" si="182"/>
        <v>895.</v>
      </c>
      <c r="AJ983" s="62"/>
      <c r="AM983" s="103"/>
    </row>
    <row r="984" spans="1:39" ht="22.5" customHeight="1" x14ac:dyDescent="0.25">
      <c r="A984" s="84" t="str">
        <f t="shared" si="183"/>
        <v>896.</v>
      </c>
      <c r="B984" s="84">
        <v>3604</v>
      </c>
      <c r="C984" s="156" t="s">
        <v>885</v>
      </c>
      <c r="D984" s="13">
        <v>287.8</v>
      </c>
      <c r="E984" s="9">
        <v>254.6</v>
      </c>
      <c r="F984" s="16">
        <v>254.6</v>
      </c>
      <c r="G984" s="27">
        <v>11</v>
      </c>
      <c r="H984" s="13">
        <f t="shared" si="194"/>
        <v>982092.00000000012</v>
      </c>
      <c r="I984" s="13"/>
      <c r="J984" s="13"/>
      <c r="K984" s="13"/>
      <c r="L984" s="9">
        <f t="shared" si="195"/>
        <v>982092.00000000012</v>
      </c>
      <c r="M984" s="13"/>
      <c r="N984" s="89"/>
      <c r="O984" s="13"/>
      <c r="P984" s="13">
        <v>267.60000000000002</v>
      </c>
      <c r="Q984" s="13">
        <f>P984*3670</f>
        <v>982092.00000000012</v>
      </c>
      <c r="R984" s="13"/>
      <c r="S984" s="13"/>
      <c r="T984" s="13"/>
      <c r="U984" s="13"/>
      <c r="V984" s="13"/>
      <c r="W984" s="13"/>
      <c r="X984" s="13"/>
      <c r="Y984" s="13"/>
      <c r="Z984" s="13"/>
      <c r="AA984" s="210"/>
      <c r="AB984" s="20" t="s">
        <v>211</v>
      </c>
      <c r="AC984" s="189"/>
      <c r="AD984" s="189"/>
      <c r="AE984" s="189"/>
      <c r="AF984" s="62">
        <f>MAX(AF$24:AF983)+1</f>
        <v>896</v>
      </c>
      <c r="AG984" s="62" t="s">
        <v>151</v>
      </c>
      <c r="AH984" s="62" t="str">
        <f t="shared" si="182"/>
        <v>896.</v>
      </c>
      <c r="AJ984" s="62"/>
      <c r="AM984" s="103"/>
    </row>
    <row r="985" spans="1:39" ht="22.5" customHeight="1" x14ac:dyDescent="0.25">
      <c r="A985" s="84" t="str">
        <f t="shared" si="183"/>
        <v>897.</v>
      </c>
      <c r="B985" s="84">
        <v>3540</v>
      </c>
      <c r="C985" s="156" t="s">
        <v>109</v>
      </c>
      <c r="D985" s="13">
        <v>1008.3</v>
      </c>
      <c r="E985" s="9">
        <v>775.4</v>
      </c>
      <c r="F985" s="16">
        <v>775.4</v>
      </c>
      <c r="G985" s="27">
        <v>20</v>
      </c>
      <c r="H985" s="13">
        <f t="shared" si="194"/>
        <v>459116.16</v>
      </c>
      <c r="I985" s="13"/>
      <c r="J985" s="13"/>
      <c r="K985" s="13"/>
      <c r="L985" s="9">
        <f t="shared" si="195"/>
        <v>459116.16</v>
      </c>
      <c r="M985" s="13">
        <v>459116.16</v>
      </c>
      <c r="N985" s="89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210"/>
      <c r="AB985" s="20" t="s">
        <v>211</v>
      </c>
      <c r="AC985" s="189"/>
      <c r="AD985" s="189"/>
      <c r="AE985" s="189"/>
      <c r="AF985" s="62">
        <f>MAX(AF$24:AF984)+1</f>
        <v>897</v>
      </c>
      <c r="AG985" s="62" t="s">
        <v>151</v>
      </c>
      <c r="AH985" s="62" t="str">
        <f t="shared" ref="AH985:AH1048" si="196">CONCATENATE(AF985,AG985)</f>
        <v>897.</v>
      </c>
      <c r="AJ985" s="62"/>
      <c r="AM985" s="103"/>
    </row>
    <row r="986" spans="1:39" ht="22.5" customHeight="1" x14ac:dyDescent="0.25">
      <c r="A986" s="84" t="str">
        <f t="shared" si="183"/>
        <v>898.</v>
      </c>
      <c r="B986" s="84">
        <v>3277</v>
      </c>
      <c r="C986" s="156" t="s">
        <v>105</v>
      </c>
      <c r="D986" s="13">
        <v>3916.8</v>
      </c>
      <c r="E986" s="9">
        <v>3602.8</v>
      </c>
      <c r="F986" s="16">
        <v>3602.8</v>
      </c>
      <c r="G986" s="27">
        <v>149</v>
      </c>
      <c r="H986" s="13">
        <f t="shared" si="194"/>
        <v>931503.16</v>
      </c>
      <c r="I986" s="13"/>
      <c r="J986" s="13"/>
      <c r="K986" s="13"/>
      <c r="L986" s="9">
        <f t="shared" si="195"/>
        <v>931503.16</v>
      </c>
      <c r="M986" s="13">
        <f>423887.58+507615.58</f>
        <v>931503.16</v>
      </c>
      <c r="N986" s="89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9"/>
      <c r="AA986" s="210"/>
      <c r="AB986" s="20" t="s">
        <v>211</v>
      </c>
      <c r="AC986" s="189"/>
      <c r="AD986" s="189"/>
      <c r="AE986" s="189"/>
      <c r="AF986" s="62">
        <f>MAX(AF$24:AF985)+1</f>
        <v>898</v>
      </c>
      <c r="AG986" s="62" t="s">
        <v>151</v>
      </c>
      <c r="AH986" s="62" t="str">
        <f t="shared" si="196"/>
        <v>898.</v>
      </c>
      <c r="AJ986" s="62"/>
      <c r="AM986" s="103"/>
    </row>
    <row r="987" spans="1:39" ht="22.5" customHeight="1" x14ac:dyDescent="0.25">
      <c r="A987" s="84" t="str">
        <f t="shared" si="183"/>
        <v>899.</v>
      </c>
      <c r="B987" s="84">
        <v>3321</v>
      </c>
      <c r="C987" s="156" t="s">
        <v>844</v>
      </c>
      <c r="D987" s="13">
        <v>2871.7</v>
      </c>
      <c r="E987" s="9">
        <v>2562.3000000000002</v>
      </c>
      <c r="F987" s="16">
        <v>2562.3000000000002</v>
      </c>
      <c r="G987" s="27">
        <v>80</v>
      </c>
      <c r="H987" s="13">
        <f t="shared" si="194"/>
        <v>2816520</v>
      </c>
      <c r="I987" s="13"/>
      <c r="J987" s="13"/>
      <c r="K987" s="13"/>
      <c r="L987" s="9">
        <f t="shared" si="195"/>
        <v>2816520</v>
      </c>
      <c r="M987" s="13">
        <v>2816520</v>
      </c>
      <c r="N987" s="89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210"/>
      <c r="AB987" s="20" t="s">
        <v>211</v>
      </c>
      <c r="AC987" s="189"/>
      <c r="AD987" s="189"/>
      <c r="AE987" s="189"/>
      <c r="AF987" s="62">
        <f>MAX(AF$24:AF986)+1</f>
        <v>899</v>
      </c>
      <c r="AG987" s="62" t="s">
        <v>151</v>
      </c>
      <c r="AH987" s="62" t="str">
        <f t="shared" si="196"/>
        <v>899.</v>
      </c>
      <c r="AJ987" s="62"/>
      <c r="AM987" s="103"/>
    </row>
    <row r="988" spans="1:39" ht="22.5" customHeight="1" x14ac:dyDescent="0.25">
      <c r="A988" s="84" t="str">
        <f t="shared" si="183"/>
        <v>900.</v>
      </c>
      <c r="B988" s="84">
        <v>3469</v>
      </c>
      <c r="C988" s="156" t="s">
        <v>861</v>
      </c>
      <c r="D988" s="13">
        <v>1998.7</v>
      </c>
      <c r="E988" s="9">
        <v>1782.2</v>
      </c>
      <c r="F988" s="16">
        <v>1782.2</v>
      </c>
      <c r="G988" s="27">
        <v>40</v>
      </c>
      <c r="H988" s="13">
        <f t="shared" si="194"/>
        <v>293100</v>
      </c>
      <c r="I988" s="13"/>
      <c r="J988" s="13"/>
      <c r="K988" s="13"/>
      <c r="L988" s="9">
        <f t="shared" si="195"/>
        <v>293100</v>
      </c>
      <c r="M988" s="13">
        <v>293100</v>
      </c>
      <c r="N988" s="89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9"/>
      <c r="AA988" s="210"/>
      <c r="AB988" s="20" t="s">
        <v>211</v>
      </c>
      <c r="AC988" s="189"/>
      <c r="AD988" s="189"/>
      <c r="AE988" s="189"/>
      <c r="AF988" s="62">
        <f>MAX(AF$24:AF987)+1</f>
        <v>900</v>
      </c>
      <c r="AG988" s="62" t="s">
        <v>151</v>
      </c>
      <c r="AH988" s="62" t="str">
        <f t="shared" si="196"/>
        <v>900.</v>
      </c>
      <c r="AJ988" s="62"/>
      <c r="AM988" s="103"/>
    </row>
    <row r="989" spans="1:39" ht="22.5" customHeight="1" x14ac:dyDescent="0.25">
      <c r="A989" s="84" t="str">
        <f t="shared" si="183"/>
        <v>901.</v>
      </c>
      <c r="B989" s="84">
        <v>3470</v>
      </c>
      <c r="C989" s="156" t="s">
        <v>1566</v>
      </c>
      <c r="D989" s="13">
        <v>2240.8000000000002</v>
      </c>
      <c r="E989" s="9">
        <v>2044</v>
      </c>
      <c r="F989" s="16">
        <v>2044</v>
      </c>
      <c r="G989" s="27">
        <v>71</v>
      </c>
      <c r="H989" s="13">
        <f t="shared" si="194"/>
        <v>736323.8</v>
      </c>
      <c r="I989" s="13"/>
      <c r="J989" s="13"/>
      <c r="K989" s="13"/>
      <c r="L989" s="9">
        <f t="shared" si="195"/>
        <v>736323.8</v>
      </c>
      <c r="M989" s="13">
        <f>413778.8+322545</f>
        <v>736323.8</v>
      </c>
      <c r="N989" s="89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9"/>
      <c r="AA989" s="210"/>
      <c r="AB989" s="20" t="s">
        <v>211</v>
      </c>
      <c r="AC989" s="189"/>
      <c r="AD989" s="189"/>
      <c r="AE989" s="189"/>
      <c r="AF989" s="62">
        <f>MAX(AF$24:AF988)+1</f>
        <v>901</v>
      </c>
      <c r="AG989" s="62" t="s">
        <v>151</v>
      </c>
      <c r="AH989" s="62" t="str">
        <f t="shared" si="196"/>
        <v>901.</v>
      </c>
      <c r="AJ989" s="62"/>
      <c r="AM989" s="103"/>
    </row>
    <row r="990" spans="1:39" ht="22.5" customHeight="1" x14ac:dyDescent="0.25">
      <c r="A990" s="84" t="str">
        <f t="shared" si="183"/>
        <v>902.</v>
      </c>
      <c r="B990" s="84">
        <v>3473</v>
      </c>
      <c r="C990" s="156" t="s">
        <v>862</v>
      </c>
      <c r="D990" s="13">
        <v>3518.1</v>
      </c>
      <c r="E990" s="9">
        <v>3110</v>
      </c>
      <c r="F990" s="16">
        <v>3110</v>
      </c>
      <c r="G990" s="27">
        <v>99</v>
      </c>
      <c r="H990" s="13">
        <f t="shared" si="194"/>
        <v>573160</v>
      </c>
      <c r="I990" s="13"/>
      <c r="J990" s="13"/>
      <c r="K990" s="13"/>
      <c r="L990" s="9">
        <f t="shared" si="195"/>
        <v>573160</v>
      </c>
      <c r="M990" s="13">
        <v>573160</v>
      </c>
      <c r="N990" s="89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210"/>
      <c r="AB990" s="20" t="s">
        <v>211</v>
      </c>
      <c r="AC990" s="189"/>
      <c r="AD990" s="189"/>
      <c r="AE990" s="189"/>
      <c r="AF990" s="62">
        <f>MAX(AF$24:AF989)+1</f>
        <v>902</v>
      </c>
      <c r="AG990" s="62" t="s">
        <v>151</v>
      </c>
      <c r="AH990" s="62" t="str">
        <f t="shared" si="196"/>
        <v>902.</v>
      </c>
      <c r="AJ990" s="62"/>
      <c r="AM990" s="103"/>
    </row>
    <row r="991" spans="1:39" ht="22.5" customHeight="1" x14ac:dyDescent="0.25">
      <c r="A991" s="84" t="str">
        <f t="shared" si="183"/>
        <v>903.</v>
      </c>
      <c r="B991" s="84">
        <v>3579</v>
      </c>
      <c r="C991" s="156" t="s">
        <v>882</v>
      </c>
      <c r="D991" s="13">
        <v>383.06</v>
      </c>
      <c r="E991" s="9">
        <v>358</v>
      </c>
      <c r="F991" s="16">
        <v>358</v>
      </c>
      <c r="G991" s="27">
        <v>16</v>
      </c>
      <c r="H991" s="13">
        <f t="shared" si="194"/>
        <v>124079</v>
      </c>
      <c r="I991" s="13"/>
      <c r="J991" s="13"/>
      <c r="K991" s="13"/>
      <c r="L991" s="9">
        <f t="shared" si="195"/>
        <v>124079</v>
      </c>
      <c r="M991" s="13">
        <v>124079</v>
      </c>
      <c r="N991" s="89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9"/>
      <c r="AA991" s="210"/>
      <c r="AB991" s="20" t="s">
        <v>211</v>
      </c>
      <c r="AC991" s="189"/>
      <c r="AD991" s="189"/>
      <c r="AE991" s="189"/>
      <c r="AF991" s="62">
        <f>MAX(AF$24:AF990)+1</f>
        <v>903</v>
      </c>
      <c r="AG991" s="62" t="s">
        <v>151</v>
      </c>
      <c r="AH991" s="62" t="str">
        <f t="shared" si="196"/>
        <v>903.</v>
      </c>
      <c r="AJ991" s="62"/>
      <c r="AM991" s="103"/>
    </row>
    <row r="992" spans="1:39" ht="22.5" customHeight="1" x14ac:dyDescent="0.25">
      <c r="A992" s="84" t="str">
        <f t="shared" si="183"/>
        <v>904.</v>
      </c>
      <c r="B992" s="84">
        <v>3609</v>
      </c>
      <c r="C992" s="156" t="s">
        <v>883</v>
      </c>
      <c r="D992" s="13">
        <v>384.4</v>
      </c>
      <c r="E992" s="9">
        <v>254</v>
      </c>
      <c r="F992" s="16">
        <v>254</v>
      </c>
      <c r="G992" s="27">
        <v>12</v>
      </c>
      <c r="H992" s="13">
        <f t="shared" si="194"/>
        <v>1312025</v>
      </c>
      <c r="I992" s="13"/>
      <c r="J992" s="13"/>
      <c r="K992" s="13"/>
      <c r="L992" s="9">
        <f t="shared" si="195"/>
        <v>1312025</v>
      </c>
      <c r="M992" s="13"/>
      <c r="N992" s="89"/>
      <c r="O992" s="13"/>
      <c r="P992" s="13">
        <v>357.5</v>
      </c>
      <c r="Q992" s="13">
        <v>1312025</v>
      </c>
      <c r="R992" s="13"/>
      <c r="S992" s="13"/>
      <c r="T992" s="13"/>
      <c r="U992" s="13"/>
      <c r="V992" s="13"/>
      <c r="W992" s="13"/>
      <c r="X992" s="13"/>
      <c r="Y992" s="13"/>
      <c r="Z992" s="9"/>
      <c r="AA992" s="210"/>
      <c r="AB992" s="20" t="s">
        <v>211</v>
      </c>
      <c r="AC992" s="189"/>
      <c r="AD992" s="189"/>
      <c r="AE992" s="189"/>
      <c r="AF992" s="62">
        <f>MAX(AF$24:AF991)+1</f>
        <v>904</v>
      </c>
      <c r="AG992" s="62" t="s">
        <v>151</v>
      </c>
      <c r="AH992" s="62" t="str">
        <f t="shared" si="196"/>
        <v>904.</v>
      </c>
      <c r="AJ992" s="62"/>
      <c r="AM992" s="103"/>
    </row>
    <row r="993" spans="1:39" ht="22.5" customHeight="1" x14ac:dyDescent="0.25">
      <c r="A993" s="84" t="str">
        <f t="shared" si="183"/>
        <v>905.</v>
      </c>
      <c r="B993" s="84">
        <v>3392</v>
      </c>
      <c r="C993" s="156" t="s">
        <v>855</v>
      </c>
      <c r="D993" s="13">
        <v>1322.8</v>
      </c>
      <c r="E993" s="9">
        <v>1224.2</v>
      </c>
      <c r="F993" s="16">
        <v>1224.2</v>
      </c>
      <c r="G993" s="27">
        <v>48</v>
      </c>
      <c r="H993" s="13">
        <f t="shared" ref="H993:H999" si="197">M993+O993+Q993+S993+U993+W993+Z993+AA993</f>
        <v>612468.97</v>
      </c>
      <c r="I993" s="13"/>
      <c r="J993" s="13"/>
      <c r="K993" s="13"/>
      <c r="L993" s="9">
        <f t="shared" ref="L993:L999" si="198">H993</f>
        <v>612468.97</v>
      </c>
      <c r="M993" s="13">
        <v>494328</v>
      </c>
      <c r="N993" s="89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210">
        <v>118140.97</v>
      </c>
      <c r="AB993" s="20" t="s">
        <v>211</v>
      </c>
      <c r="AC993" s="189"/>
      <c r="AD993" s="189"/>
      <c r="AE993" s="189"/>
      <c r="AF993" s="62">
        <f>MAX(AF$24:AF992)+1</f>
        <v>905</v>
      </c>
      <c r="AG993" s="62" t="s">
        <v>151</v>
      </c>
      <c r="AH993" s="62" t="str">
        <f t="shared" si="196"/>
        <v>905.</v>
      </c>
      <c r="AJ993" s="62"/>
      <c r="AM993" s="103"/>
    </row>
    <row r="994" spans="1:39" ht="22.5" customHeight="1" x14ac:dyDescent="0.25">
      <c r="A994" s="84" t="str">
        <f t="shared" si="183"/>
        <v>906.</v>
      </c>
      <c r="B994" s="84">
        <v>3461</v>
      </c>
      <c r="C994" s="156" t="s">
        <v>1006</v>
      </c>
      <c r="D994" s="13">
        <v>421.6</v>
      </c>
      <c r="E994" s="9">
        <v>281.3</v>
      </c>
      <c r="F994" s="16">
        <v>281.3</v>
      </c>
      <c r="G994" s="27">
        <v>13</v>
      </c>
      <c r="H994" s="13">
        <f t="shared" si="197"/>
        <v>78953.679999999993</v>
      </c>
      <c r="I994" s="13"/>
      <c r="J994" s="13"/>
      <c r="K994" s="13"/>
      <c r="L994" s="9">
        <f t="shared" si="198"/>
        <v>78953.679999999993</v>
      </c>
      <c r="M994" s="13">
        <v>78953.679999999993</v>
      </c>
      <c r="N994" s="89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210"/>
      <c r="AB994" s="20" t="s">
        <v>211</v>
      </c>
      <c r="AC994" s="189"/>
      <c r="AD994" s="189"/>
      <c r="AE994" s="189"/>
      <c r="AF994" s="62">
        <f>MAX(AF$24:AF993)+1</f>
        <v>906</v>
      </c>
      <c r="AG994" s="62" t="s">
        <v>151</v>
      </c>
      <c r="AH994" s="62" t="str">
        <f t="shared" si="196"/>
        <v>906.</v>
      </c>
      <c r="AJ994" s="62"/>
      <c r="AM994" s="103"/>
    </row>
    <row r="995" spans="1:39" ht="22.5" customHeight="1" x14ac:dyDescent="0.25">
      <c r="A995" s="84" t="str">
        <f t="shared" si="183"/>
        <v>907.</v>
      </c>
      <c r="B995" s="84">
        <v>3381</v>
      </c>
      <c r="C995" s="173" t="s">
        <v>1699</v>
      </c>
      <c r="D995" s="146">
        <v>1338.5</v>
      </c>
      <c r="E995" s="146">
        <v>972</v>
      </c>
      <c r="F995" s="146">
        <v>972</v>
      </c>
      <c r="G995" s="24">
        <v>15</v>
      </c>
      <c r="H995" s="13">
        <f t="shared" si="197"/>
        <v>2242890.7000000002</v>
      </c>
      <c r="I995" s="13"/>
      <c r="J995" s="13"/>
      <c r="K995" s="13"/>
      <c r="L995" s="9">
        <f t="shared" si="198"/>
        <v>2242890.7000000002</v>
      </c>
      <c r="M995" s="13"/>
      <c r="N995" s="89"/>
      <c r="O995" s="13"/>
      <c r="P995" s="146">
        <v>556.4</v>
      </c>
      <c r="Q995" s="146">
        <v>2041988</v>
      </c>
      <c r="R995" s="13"/>
      <c r="S995" s="13"/>
      <c r="T995" s="13"/>
      <c r="U995" s="13"/>
      <c r="V995" s="13"/>
      <c r="W995" s="13"/>
      <c r="X995" s="13"/>
      <c r="Y995" s="13"/>
      <c r="Z995" s="9"/>
      <c r="AA995" s="67">
        <v>200902.7</v>
      </c>
      <c r="AB995" s="20" t="s">
        <v>211</v>
      </c>
      <c r="AC995" s="189"/>
      <c r="AD995" s="189"/>
      <c r="AE995" s="189"/>
      <c r="AF995" s="62">
        <f>MAX(AF$24:AF994)+1</f>
        <v>907</v>
      </c>
      <c r="AG995" s="62" t="s">
        <v>151</v>
      </c>
      <c r="AH995" s="62" t="str">
        <f t="shared" si="196"/>
        <v>907.</v>
      </c>
      <c r="AJ995" s="62"/>
      <c r="AM995" s="103"/>
    </row>
    <row r="996" spans="1:39" ht="22.5" customHeight="1" x14ac:dyDescent="0.25">
      <c r="A996" s="84" t="str">
        <f t="shared" si="183"/>
        <v>908.</v>
      </c>
      <c r="B996" s="84">
        <v>3613</v>
      </c>
      <c r="C996" s="174" t="s">
        <v>1700</v>
      </c>
      <c r="D996" s="146">
        <v>373.9</v>
      </c>
      <c r="E996" s="146">
        <v>339.6</v>
      </c>
      <c r="F996" s="146">
        <v>339.6</v>
      </c>
      <c r="G996" s="24">
        <v>14</v>
      </c>
      <c r="H996" s="13">
        <f t="shared" si="197"/>
        <v>168165.72</v>
      </c>
      <c r="I996" s="13"/>
      <c r="J996" s="13"/>
      <c r="K996" s="13"/>
      <c r="L996" s="9">
        <f t="shared" si="198"/>
        <v>168165.72</v>
      </c>
      <c r="M996" s="146">
        <v>168165.72</v>
      </c>
      <c r="N996" s="89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9"/>
      <c r="AA996" s="67"/>
      <c r="AB996" s="20" t="s">
        <v>211</v>
      </c>
      <c r="AC996" s="189"/>
      <c r="AD996" s="189"/>
      <c r="AE996" s="189"/>
      <c r="AF996" s="62">
        <f>MAX(AF$24:AF995)+1</f>
        <v>908</v>
      </c>
      <c r="AG996" s="62" t="s">
        <v>151</v>
      </c>
      <c r="AH996" s="62" t="str">
        <f t="shared" si="196"/>
        <v>908.</v>
      </c>
      <c r="AJ996" s="62"/>
      <c r="AM996" s="103"/>
    </row>
    <row r="997" spans="1:39" ht="22.5" customHeight="1" x14ac:dyDescent="0.25">
      <c r="A997" s="84" t="str">
        <f t="shared" si="183"/>
        <v>909.</v>
      </c>
      <c r="B997" s="84">
        <v>3589</v>
      </c>
      <c r="C997" s="173" t="s">
        <v>1701</v>
      </c>
      <c r="D997" s="146">
        <v>374.4</v>
      </c>
      <c r="E997" s="146">
        <v>332.1</v>
      </c>
      <c r="F997" s="146">
        <v>332.1</v>
      </c>
      <c r="G997" s="24">
        <v>16</v>
      </c>
      <c r="H997" s="13">
        <f t="shared" si="197"/>
        <v>166464.94</v>
      </c>
      <c r="I997" s="13"/>
      <c r="J997" s="13"/>
      <c r="K997" s="13"/>
      <c r="L997" s="9">
        <f t="shared" si="198"/>
        <v>166464.94</v>
      </c>
      <c r="M997" s="146">
        <v>166464.94</v>
      </c>
      <c r="N997" s="89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9"/>
      <c r="AA997" s="67"/>
      <c r="AB997" s="20" t="s">
        <v>211</v>
      </c>
      <c r="AC997" s="189"/>
      <c r="AD997" s="189"/>
      <c r="AE997" s="189"/>
      <c r="AF997" s="62">
        <f>MAX(AF$24:AF996)+1</f>
        <v>909</v>
      </c>
      <c r="AG997" s="62" t="s">
        <v>151</v>
      </c>
      <c r="AH997" s="62" t="str">
        <f t="shared" si="196"/>
        <v>909.</v>
      </c>
      <c r="AJ997" s="62"/>
      <c r="AM997" s="103"/>
    </row>
    <row r="998" spans="1:39" ht="22.5" customHeight="1" x14ac:dyDescent="0.25">
      <c r="A998" s="84" t="str">
        <f t="shared" ref="A998:A1061" si="199">AH998</f>
        <v>910.</v>
      </c>
      <c r="B998" s="84">
        <v>3592</v>
      </c>
      <c r="C998" s="173" t="s">
        <v>1702</v>
      </c>
      <c r="D998" s="146">
        <v>373.5</v>
      </c>
      <c r="E998" s="146">
        <v>331.3</v>
      </c>
      <c r="F998" s="146">
        <v>331.3</v>
      </c>
      <c r="G998" s="24">
        <v>14</v>
      </c>
      <c r="H998" s="13">
        <f t="shared" si="197"/>
        <v>166464.94</v>
      </c>
      <c r="I998" s="13"/>
      <c r="J998" s="13"/>
      <c r="K998" s="13"/>
      <c r="L998" s="9">
        <f t="shared" si="198"/>
        <v>166464.94</v>
      </c>
      <c r="M998" s="146">
        <v>166464.94</v>
      </c>
      <c r="N998" s="89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9"/>
      <c r="AA998" s="67"/>
      <c r="AB998" s="20" t="s">
        <v>211</v>
      </c>
      <c r="AC998" s="189"/>
      <c r="AD998" s="189"/>
      <c r="AE998" s="189"/>
      <c r="AF998" s="62">
        <f>MAX(AF$24:AF997)+1</f>
        <v>910</v>
      </c>
      <c r="AG998" s="62" t="s">
        <v>151</v>
      </c>
      <c r="AH998" s="62" t="str">
        <f t="shared" si="196"/>
        <v>910.</v>
      </c>
      <c r="AJ998" s="62"/>
      <c r="AM998" s="103"/>
    </row>
    <row r="999" spans="1:39" ht="22.5" customHeight="1" x14ac:dyDescent="0.25">
      <c r="A999" s="84" t="str">
        <f t="shared" si="199"/>
        <v>911.</v>
      </c>
      <c r="B999" s="84">
        <v>3287</v>
      </c>
      <c r="C999" s="156" t="s">
        <v>842</v>
      </c>
      <c r="D999" s="13">
        <v>1221.5</v>
      </c>
      <c r="E999" s="9">
        <v>1110.8</v>
      </c>
      <c r="F999" s="16">
        <v>1110.8</v>
      </c>
      <c r="G999" s="27">
        <v>52</v>
      </c>
      <c r="H999" s="13">
        <f t="shared" si="197"/>
        <v>224026.56</v>
      </c>
      <c r="I999" s="13"/>
      <c r="J999" s="13"/>
      <c r="K999" s="13"/>
      <c r="L999" s="9">
        <f t="shared" si="198"/>
        <v>224026.56</v>
      </c>
      <c r="M999" s="13">
        <v>224026.56</v>
      </c>
      <c r="N999" s="89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210"/>
      <c r="AB999" s="20" t="s">
        <v>211</v>
      </c>
      <c r="AC999" s="189"/>
      <c r="AD999" s="189"/>
      <c r="AE999" s="189"/>
      <c r="AF999" s="62">
        <f>MAX(AF$24:AF998)+1</f>
        <v>911</v>
      </c>
      <c r="AG999" s="62" t="s">
        <v>151</v>
      </c>
      <c r="AH999" s="62" t="str">
        <f t="shared" si="196"/>
        <v>911.</v>
      </c>
      <c r="AJ999" s="62"/>
      <c r="AM999" s="103"/>
    </row>
    <row r="1000" spans="1:39" ht="22.5" customHeight="1" x14ac:dyDescent="0.25">
      <c r="A1000" s="84" t="str">
        <f t="shared" si="199"/>
        <v>912.</v>
      </c>
      <c r="B1000" s="84">
        <v>3567</v>
      </c>
      <c r="C1000" s="162" t="s">
        <v>1020</v>
      </c>
      <c r="D1000" s="17">
        <v>1249.5999999999999</v>
      </c>
      <c r="E1000" s="9">
        <v>1159</v>
      </c>
      <c r="F1000" s="17">
        <v>1159</v>
      </c>
      <c r="G1000" s="27">
        <v>52</v>
      </c>
      <c r="H1000" s="99">
        <f t="shared" ref="H1000" si="200">M1000+O1000+Q1000+S1000+U1000+W1000+Z1000+AA1000</f>
        <v>535676</v>
      </c>
      <c r="I1000" s="99"/>
      <c r="J1000" s="99"/>
      <c r="K1000" s="99"/>
      <c r="L1000" s="9">
        <f t="shared" ref="L1000" si="201">H1000</f>
        <v>535676</v>
      </c>
      <c r="M1000" s="99"/>
      <c r="N1000" s="100"/>
      <c r="O1000" s="99"/>
      <c r="P1000" s="99">
        <v>544</v>
      </c>
      <c r="Q1000" s="99">
        <v>535676</v>
      </c>
      <c r="R1000" s="99"/>
      <c r="S1000" s="99"/>
      <c r="T1000" s="99"/>
      <c r="U1000" s="99"/>
      <c r="V1000" s="99"/>
      <c r="W1000" s="99"/>
      <c r="X1000" s="99"/>
      <c r="Y1000" s="99"/>
      <c r="Z1000" s="99"/>
      <c r="AA1000" s="211"/>
      <c r="AB1000" s="20" t="s">
        <v>211</v>
      </c>
      <c r="AC1000" s="189"/>
      <c r="AD1000" s="189"/>
      <c r="AE1000" s="189"/>
      <c r="AF1000" s="62">
        <f>MAX(AF$24:AF999)+1</f>
        <v>912</v>
      </c>
      <c r="AG1000" s="62" t="s">
        <v>151</v>
      </c>
      <c r="AH1000" s="62" t="str">
        <f t="shared" si="196"/>
        <v>912.</v>
      </c>
      <c r="AJ1000" s="62"/>
      <c r="AM1000" s="103"/>
    </row>
    <row r="1001" spans="1:39" ht="22.5" customHeight="1" x14ac:dyDescent="0.25">
      <c r="A1001" s="84" t="str">
        <f t="shared" si="199"/>
        <v>913.</v>
      </c>
      <c r="B1001" s="84">
        <v>5599</v>
      </c>
      <c r="C1001" s="156" t="s">
        <v>1527</v>
      </c>
      <c r="D1001" s="13">
        <v>397.3</v>
      </c>
      <c r="E1001" s="9">
        <v>397.3</v>
      </c>
      <c r="F1001" s="13">
        <v>397.3</v>
      </c>
      <c r="G1001" s="27">
        <v>8</v>
      </c>
      <c r="H1001" s="13">
        <f>M1001+O1001+Q1001+S1001+U1001+W1001+Z1001+AA1001</f>
        <v>1284500</v>
      </c>
      <c r="I1001" s="13"/>
      <c r="J1001" s="13"/>
      <c r="K1001" s="13"/>
      <c r="L1001" s="9">
        <f>H1001</f>
        <v>1284500</v>
      </c>
      <c r="M1001" s="13"/>
      <c r="N1001" s="89"/>
      <c r="O1001" s="13"/>
      <c r="P1001" s="13">
        <v>350</v>
      </c>
      <c r="Q1001" s="13">
        <f>P1001*3670</f>
        <v>1284500</v>
      </c>
      <c r="R1001" s="13"/>
      <c r="S1001" s="13"/>
      <c r="T1001" s="13"/>
      <c r="U1001" s="13"/>
      <c r="V1001" s="13"/>
      <c r="W1001" s="13"/>
      <c r="X1001" s="13"/>
      <c r="Y1001" s="13"/>
      <c r="Z1001" s="13"/>
      <c r="AA1001" s="210"/>
      <c r="AB1001" s="20" t="s">
        <v>211</v>
      </c>
      <c r="AC1001" s="189"/>
      <c r="AD1001" s="189"/>
      <c r="AE1001" s="189"/>
      <c r="AF1001" s="62">
        <f>MAX(AF$24:AF1000)+1</f>
        <v>913</v>
      </c>
      <c r="AG1001" s="62" t="s">
        <v>151</v>
      </c>
      <c r="AH1001" s="62" t="str">
        <f t="shared" si="196"/>
        <v>913.</v>
      </c>
      <c r="AJ1001" s="62"/>
      <c r="AM1001" s="103"/>
    </row>
    <row r="1002" spans="1:39" ht="22.5" customHeight="1" x14ac:dyDescent="0.25">
      <c r="A1002" s="84" t="str">
        <f t="shared" si="199"/>
        <v/>
      </c>
      <c r="B1002" s="84"/>
      <c r="C1002" s="154" t="s">
        <v>204</v>
      </c>
      <c r="D1002" s="6">
        <f>SUM(D1003:D1117)</f>
        <v>319996.42999999988</v>
      </c>
      <c r="E1002" s="6">
        <f>SUM(E1003:E1117)</f>
        <v>284320.07999999996</v>
      </c>
      <c r="F1002" s="6">
        <f>SUM(F1003:F1117)</f>
        <v>283075.17999999993</v>
      </c>
      <c r="G1002" s="108">
        <f>SUM(G1003:G1117)</f>
        <v>10646</v>
      </c>
      <c r="H1002" s="6">
        <f>SUM(H1003:H1117)</f>
        <v>178231041.83199999</v>
      </c>
      <c r="I1002" s="6"/>
      <c r="J1002" s="6"/>
      <c r="K1002" s="6"/>
      <c r="L1002" s="6">
        <f t="shared" ref="L1002:W1002" si="202">SUM(L1003:L1117)</f>
        <v>178231041.83199999</v>
      </c>
      <c r="M1002" s="6">
        <f t="shared" si="202"/>
        <v>129095935.32999998</v>
      </c>
      <c r="N1002" s="6"/>
      <c r="O1002" s="6"/>
      <c r="P1002" s="6">
        <f t="shared" si="202"/>
        <v>15941.399999999998</v>
      </c>
      <c r="Q1002" s="6">
        <f t="shared" si="202"/>
        <v>42644846.302000009</v>
      </c>
      <c r="R1002" s="6"/>
      <c r="S1002" s="6"/>
      <c r="T1002" s="6">
        <f t="shared" si="202"/>
        <v>7128</v>
      </c>
      <c r="U1002" s="6">
        <f t="shared" si="202"/>
        <v>6020927.3000000007</v>
      </c>
      <c r="V1002" s="6">
        <f t="shared" si="202"/>
        <v>295</v>
      </c>
      <c r="W1002" s="6">
        <f t="shared" si="202"/>
        <v>469332.89999999997</v>
      </c>
      <c r="X1002" s="6"/>
      <c r="Y1002" s="6"/>
      <c r="Z1002" s="6"/>
      <c r="AA1002" s="208"/>
      <c r="AB1002" s="20"/>
      <c r="AC1002" s="189"/>
      <c r="AD1002" s="189"/>
      <c r="AE1002" s="189"/>
      <c r="AH1002" s="62" t="str">
        <f t="shared" si="196"/>
        <v/>
      </c>
      <c r="AI1002" s="62"/>
      <c r="AJ1002" s="62"/>
      <c r="AM1002" s="103"/>
    </row>
    <row r="1003" spans="1:39" ht="22.5" customHeight="1" x14ac:dyDescent="0.25">
      <c r="A1003" s="84" t="str">
        <f t="shared" si="199"/>
        <v>914.</v>
      </c>
      <c r="B1003" s="84">
        <v>3397</v>
      </c>
      <c r="C1003" s="156" t="s">
        <v>1707</v>
      </c>
      <c r="D1003" s="13">
        <v>1529.7</v>
      </c>
      <c r="E1003" s="9">
        <v>1366.9</v>
      </c>
      <c r="F1003" s="16">
        <v>1366.9</v>
      </c>
      <c r="G1003" s="27">
        <v>51</v>
      </c>
      <c r="H1003" s="13">
        <f t="shared" ref="H1003:H1034" si="203">M1003+O1003+Q1003+S1003+U1003+W1003+Z1003+AA1003</f>
        <v>286927.44</v>
      </c>
      <c r="I1003" s="13"/>
      <c r="J1003" s="13"/>
      <c r="K1003" s="13"/>
      <c r="L1003" s="9">
        <f t="shared" ref="L1003:L1034" si="204">H1003</f>
        <v>286927.44</v>
      </c>
      <c r="M1003" s="13">
        <v>286927.44</v>
      </c>
      <c r="N1003" s="89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210"/>
      <c r="AB1003" s="20" t="s">
        <v>211</v>
      </c>
      <c r="AC1003" s="189"/>
      <c r="AD1003" s="189"/>
      <c r="AE1003" s="189"/>
      <c r="AF1003" s="62">
        <f>MAX(AF$24:AF1002)+1</f>
        <v>914</v>
      </c>
      <c r="AG1003" s="62" t="s">
        <v>151</v>
      </c>
      <c r="AH1003" s="62" t="str">
        <f t="shared" si="196"/>
        <v>914.</v>
      </c>
      <c r="AJ1003" s="62"/>
      <c r="AM1003" s="103"/>
    </row>
    <row r="1004" spans="1:39" ht="22.5" customHeight="1" x14ac:dyDescent="0.25">
      <c r="A1004" s="84" t="str">
        <f t="shared" si="199"/>
        <v>915.</v>
      </c>
      <c r="B1004" s="84">
        <v>3253</v>
      </c>
      <c r="C1004" s="156" t="s">
        <v>1731</v>
      </c>
      <c r="D1004" s="13">
        <v>372.7</v>
      </c>
      <c r="E1004" s="9">
        <v>330.6</v>
      </c>
      <c r="F1004" s="16">
        <v>330.6</v>
      </c>
      <c r="G1004" s="27">
        <v>21</v>
      </c>
      <c r="H1004" s="13">
        <v>1360147.4</v>
      </c>
      <c r="I1004" s="13"/>
      <c r="J1004" s="13"/>
      <c r="K1004" s="13"/>
      <c r="L1004" s="9">
        <v>1360147.4</v>
      </c>
      <c r="M1004" s="13">
        <v>88125.4</v>
      </c>
      <c r="N1004" s="89"/>
      <c r="O1004" s="13"/>
      <c r="P1004" s="13">
        <v>346.6</v>
      </c>
      <c r="Q1004" s="13">
        <v>1272022</v>
      </c>
      <c r="R1004" s="13"/>
      <c r="S1004" s="13"/>
      <c r="T1004" s="13"/>
      <c r="U1004" s="13"/>
      <c r="V1004" s="13"/>
      <c r="W1004" s="13"/>
      <c r="X1004" s="13"/>
      <c r="Y1004" s="13"/>
      <c r="Z1004" s="13"/>
      <c r="AA1004" s="210"/>
      <c r="AB1004" s="20" t="s">
        <v>211</v>
      </c>
      <c r="AC1004" s="189"/>
      <c r="AD1004" s="189"/>
      <c r="AE1004" s="189"/>
      <c r="AF1004" s="62">
        <f>MAX(AF$24:AF1003)+1</f>
        <v>915</v>
      </c>
      <c r="AG1004" s="62" t="s">
        <v>151</v>
      </c>
      <c r="AH1004" s="62" t="str">
        <f t="shared" si="196"/>
        <v>915.</v>
      </c>
      <c r="AJ1004" s="62"/>
      <c r="AM1004" s="103"/>
    </row>
    <row r="1005" spans="1:39" ht="22.5" customHeight="1" x14ac:dyDescent="0.25">
      <c r="A1005" s="84" t="str">
        <f t="shared" si="199"/>
        <v>916.</v>
      </c>
      <c r="B1005" s="84">
        <v>3254</v>
      </c>
      <c r="C1005" s="156" t="s">
        <v>104</v>
      </c>
      <c r="D1005" s="13">
        <v>482.6</v>
      </c>
      <c r="E1005" s="9">
        <v>428.1</v>
      </c>
      <c r="F1005" s="16">
        <v>428.1</v>
      </c>
      <c r="G1005" s="27">
        <v>30</v>
      </c>
      <c r="H1005" s="13">
        <v>209461</v>
      </c>
      <c r="I1005" s="13"/>
      <c r="J1005" s="13"/>
      <c r="K1005" s="13"/>
      <c r="L1005" s="9">
        <f t="shared" si="204"/>
        <v>209461</v>
      </c>
      <c r="M1005" s="13">
        <v>209461</v>
      </c>
      <c r="N1005" s="89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210"/>
      <c r="AB1005" s="20" t="s">
        <v>211</v>
      </c>
      <c r="AC1005" s="189"/>
      <c r="AD1005" s="189"/>
      <c r="AE1005" s="189"/>
      <c r="AF1005" s="62">
        <f>MAX(AF$24:AF1004)+1</f>
        <v>916</v>
      </c>
      <c r="AG1005" s="62" t="s">
        <v>151</v>
      </c>
      <c r="AH1005" s="62" t="str">
        <f t="shared" si="196"/>
        <v>916.</v>
      </c>
      <c r="AJ1005" s="62"/>
      <c r="AM1005" s="103"/>
    </row>
    <row r="1006" spans="1:39" ht="22.5" customHeight="1" x14ac:dyDescent="0.25">
      <c r="A1006" s="84" t="str">
        <f t="shared" si="199"/>
        <v>917.</v>
      </c>
      <c r="B1006" s="84">
        <v>3605</v>
      </c>
      <c r="C1006" s="156" t="s">
        <v>1732</v>
      </c>
      <c r="D1006" s="13">
        <v>486.4</v>
      </c>
      <c r="E1006" s="9">
        <v>431.4</v>
      </c>
      <c r="F1006" s="16">
        <v>431.4</v>
      </c>
      <c r="G1006" s="27">
        <v>39</v>
      </c>
      <c r="H1006" s="13">
        <v>781250.58</v>
      </c>
      <c r="I1006" s="13"/>
      <c r="J1006" s="13"/>
      <c r="K1006" s="13"/>
      <c r="L1006" s="9">
        <v>781250.58</v>
      </c>
      <c r="M1006" s="13">
        <v>188370</v>
      </c>
      <c r="N1006" s="89"/>
      <c r="O1006" s="13"/>
      <c r="P1006" s="13">
        <v>321</v>
      </c>
      <c r="Q1006" s="13">
        <v>592880.57999999996</v>
      </c>
      <c r="R1006" s="13"/>
      <c r="S1006" s="13"/>
      <c r="T1006" s="13"/>
      <c r="U1006" s="13"/>
      <c r="V1006" s="13"/>
      <c r="W1006" s="13"/>
      <c r="X1006" s="13"/>
      <c r="Y1006" s="13"/>
      <c r="Z1006" s="13"/>
      <c r="AA1006" s="210"/>
      <c r="AB1006" s="20" t="s">
        <v>211</v>
      </c>
      <c r="AC1006" s="189"/>
      <c r="AD1006" s="189"/>
      <c r="AE1006" s="189"/>
      <c r="AF1006" s="62">
        <f>MAX(AF$24:AF1005)+1</f>
        <v>917</v>
      </c>
      <c r="AG1006" s="62" t="s">
        <v>151</v>
      </c>
      <c r="AH1006" s="62" t="str">
        <f t="shared" si="196"/>
        <v>917.</v>
      </c>
      <c r="AJ1006" s="62"/>
      <c r="AM1006" s="103"/>
    </row>
    <row r="1007" spans="1:39" ht="22.5" customHeight="1" x14ac:dyDescent="0.25">
      <c r="A1007" s="84" t="str">
        <f t="shared" si="199"/>
        <v>918.</v>
      </c>
      <c r="B1007" s="84">
        <v>3606</v>
      </c>
      <c r="C1007" s="156" t="s">
        <v>1733</v>
      </c>
      <c r="D1007" s="13">
        <v>492.6</v>
      </c>
      <c r="E1007" s="9">
        <v>436.9</v>
      </c>
      <c r="F1007" s="16">
        <v>436.9</v>
      </c>
      <c r="G1007" s="27">
        <v>37</v>
      </c>
      <c r="H1007" s="13">
        <v>788823.19800000009</v>
      </c>
      <c r="I1007" s="13"/>
      <c r="J1007" s="13"/>
      <c r="K1007" s="13"/>
      <c r="L1007" s="9">
        <v>788823.19800000009</v>
      </c>
      <c r="M1007" s="13">
        <v>188370</v>
      </c>
      <c r="N1007" s="89"/>
      <c r="O1007" s="13"/>
      <c r="P1007" s="13">
        <v>325.10000000000002</v>
      </c>
      <c r="Q1007" s="13">
        <v>600453.19800000009</v>
      </c>
      <c r="R1007" s="13"/>
      <c r="S1007" s="13"/>
      <c r="T1007" s="13"/>
      <c r="U1007" s="13"/>
      <c r="V1007" s="13"/>
      <c r="W1007" s="13"/>
      <c r="X1007" s="13"/>
      <c r="Y1007" s="13"/>
      <c r="Z1007" s="13"/>
      <c r="AA1007" s="210"/>
      <c r="AB1007" s="20" t="s">
        <v>211</v>
      </c>
      <c r="AC1007" s="189"/>
      <c r="AD1007" s="189"/>
      <c r="AE1007" s="189"/>
      <c r="AF1007" s="62">
        <f>MAX(AF$24:AF1006)+1</f>
        <v>918</v>
      </c>
      <c r="AG1007" s="62" t="s">
        <v>151</v>
      </c>
      <c r="AH1007" s="62" t="str">
        <f t="shared" si="196"/>
        <v>918.</v>
      </c>
      <c r="AJ1007" s="62"/>
      <c r="AM1007" s="103"/>
    </row>
    <row r="1008" spans="1:39" ht="22.5" customHeight="1" x14ac:dyDescent="0.25">
      <c r="A1008" s="84" t="str">
        <f t="shared" si="199"/>
        <v>919.</v>
      </c>
      <c r="B1008" s="84">
        <v>3607</v>
      </c>
      <c r="C1008" s="156" t="s">
        <v>1734</v>
      </c>
      <c r="D1008" s="13">
        <v>469.3</v>
      </c>
      <c r="E1008" s="9">
        <v>469.3</v>
      </c>
      <c r="F1008" s="16">
        <v>416.3</v>
      </c>
      <c r="G1008" s="27">
        <v>37</v>
      </c>
      <c r="H1008" s="13">
        <v>572009.70600000001</v>
      </c>
      <c r="I1008" s="13"/>
      <c r="J1008" s="13"/>
      <c r="K1008" s="13"/>
      <c r="L1008" s="9">
        <v>572009.70600000001</v>
      </c>
      <c r="M1008" s="13"/>
      <c r="N1008" s="89"/>
      <c r="O1008" s="13"/>
      <c r="P1008" s="13">
        <v>309.7</v>
      </c>
      <c r="Q1008" s="13">
        <v>572009.70600000001</v>
      </c>
      <c r="R1008" s="13"/>
      <c r="S1008" s="13"/>
      <c r="T1008" s="13"/>
      <c r="U1008" s="13"/>
      <c r="V1008" s="13"/>
      <c r="W1008" s="13"/>
      <c r="X1008" s="13"/>
      <c r="Y1008" s="13"/>
      <c r="Z1008" s="13"/>
      <c r="AA1008" s="210"/>
      <c r="AB1008" s="20" t="s">
        <v>211</v>
      </c>
      <c r="AC1008" s="189"/>
      <c r="AD1008" s="189"/>
      <c r="AE1008" s="189"/>
      <c r="AF1008" s="62">
        <f>MAX(AF$24:AF1007)+1</f>
        <v>919</v>
      </c>
      <c r="AG1008" s="62" t="s">
        <v>151</v>
      </c>
      <c r="AH1008" s="62" t="str">
        <f t="shared" si="196"/>
        <v>919.</v>
      </c>
      <c r="AJ1008" s="62"/>
      <c r="AM1008" s="103"/>
    </row>
    <row r="1009" spans="1:39" ht="22.5" customHeight="1" x14ac:dyDescent="0.25">
      <c r="A1009" s="84" t="str">
        <f t="shared" si="199"/>
        <v>920.</v>
      </c>
      <c r="B1009" s="84">
        <v>3608</v>
      </c>
      <c r="C1009" s="156" t="s">
        <v>1735</v>
      </c>
      <c r="D1009" s="13">
        <v>477</v>
      </c>
      <c r="E1009" s="9">
        <v>423.1</v>
      </c>
      <c r="F1009" s="16">
        <v>423.1</v>
      </c>
      <c r="G1009" s="27">
        <v>35</v>
      </c>
      <c r="H1009" s="13">
        <v>769799.304</v>
      </c>
      <c r="I1009" s="13"/>
      <c r="J1009" s="13"/>
      <c r="K1009" s="13"/>
      <c r="L1009" s="9">
        <v>769799.304</v>
      </c>
      <c r="M1009" s="13">
        <v>188370</v>
      </c>
      <c r="N1009" s="89"/>
      <c r="O1009" s="13"/>
      <c r="P1009" s="13">
        <v>314.8</v>
      </c>
      <c r="Q1009" s="13">
        <v>581429.304</v>
      </c>
      <c r="R1009" s="13"/>
      <c r="S1009" s="13"/>
      <c r="T1009" s="13"/>
      <c r="U1009" s="13"/>
      <c r="V1009" s="13"/>
      <c r="W1009" s="13"/>
      <c r="X1009" s="13"/>
      <c r="Y1009" s="13"/>
      <c r="Z1009" s="13"/>
      <c r="AA1009" s="210"/>
      <c r="AB1009" s="20" t="s">
        <v>211</v>
      </c>
      <c r="AC1009" s="189"/>
      <c r="AD1009" s="189"/>
      <c r="AE1009" s="189"/>
      <c r="AF1009" s="62">
        <f>MAX(AF$24:AF1008)+1</f>
        <v>920</v>
      </c>
      <c r="AG1009" s="62" t="s">
        <v>151</v>
      </c>
      <c r="AH1009" s="62" t="str">
        <f t="shared" si="196"/>
        <v>920.</v>
      </c>
      <c r="AJ1009" s="62"/>
      <c r="AM1009" s="103"/>
    </row>
    <row r="1010" spans="1:39" ht="22.5" customHeight="1" x14ac:dyDescent="0.25">
      <c r="A1010" s="84" t="str">
        <f t="shared" si="199"/>
        <v>921.</v>
      </c>
      <c r="B1010" s="84">
        <v>3249</v>
      </c>
      <c r="C1010" s="156" t="s">
        <v>880</v>
      </c>
      <c r="D1010" s="13">
        <v>461.2</v>
      </c>
      <c r="E1010" s="9">
        <v>461.2</v>
      </c>
      <c r="F1010" s="16">
        <v>461.2</v>
      </c>
      <c r="G1010" s="27">
        <v>16</v>
      </c>
      <c r="H1010" s="13">
        <f>M1010+O1010+Q1010+S1010+U1010+W1010+Z1010+AA1010</f>
        <v>1979959</v>
      </c>
      <c r="I1010" s="13"/>
      <c r="J1010" s="13"/>
      <c r="K1010" s="13"/>
      <c r="L1010" s="9">
        <f>H1010</f>
        <v>1979959</v>
      </c>
      <c r="M1010" s="99">
        <f>187672.96+218223.04</f>
        <v>405896</v>
      </c>
      <c r="N1010" s="89"/>
      <c r="O1010" s="13"/>
      <c r="P1010" s="13">
        <v>428.9</v>
      </c>
      <c r="Q1010" s="13">
        <f>P1010*3670</f>
        <v>1574063</v>
      </c>
      <c r="R1010" s="13"/>
      <c r="S1010" s="13"/>
      <c r="T1010" s="13"/>
      <c r="U1010" s="13"/>
      <c r="V1010" s="13"/>
      <c r="W1010" s="13"/>
      <c r="X1010" s="13"/>
      <c r="Y1010" s="13"/>
      <c r="Z1010" s="13"/>
      <c r="AA1010" s="210"/>
      <c r="AB1010" s="20" t="s">
        <v>211</v>
      </c>
      <c r="AC1010" s="189"/>
      <c r="AD1010" s="189"/>
      <c r="AE1010" s="189"/>
      <c r="AF1010" s="62">
        <f>MAX(AF$24:AF1009)+1</f>
        <v>921</v>
      </c>
      <c r="AG1010" s="62" t="s">
        <v>151</v>
      </c>
      <c r="AH1010" s="62" t="str">
        <f t="shared" si="196"/>
        <v>921.</v>
      </c>
      <c r="AJ1010" s="62"/>
      <c r="AM1010" s="103"/>
    </row>
    <row r="1011" spans="1:39" ht="22.5" customHeight="1" x14ac:dyDescent="0.25">
      <c r="A1011" s="84" t="str">
        <f t="shared" si="199"/>
        <v>922.</v>
      </c>
      <c r="B1011" s="84">
        <v>3609</v>
      </c>
      <c r="C1011" s="156" t="s">
        <v>883</v>
      </c>
      <c r="D1011" s="13">
        <v>384.4</v>
      </c>
      <c r="E1011" s="9">
        <v>254</v>
      </c>
      <c r="F1011" s="16">
        <v>254</v>
      </c>
      <c r="G1011" s="27">
        <v>12</v>
      </c>
      <c r="H1011" s="13">
        <f>M1011+O1011+Q1011+S1011+U1011+W1011+Z1011+AA1011</f>
        <v>94990</v>
      </c>
      <c r="I1011" s="13"/>
      <c r="J1011" s="13"/>
      <c r="K1011" s="13"/>
      <c r="L1011" s="9">
        <f>H1011</f>
        <v>94990</v>
      </c>
      <c r="M1011" s="99">
        <v>94990</v>
      </c>
      <c r="N1011" s="89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210"/>
      <c r="AB1011" s="20" t="s">
        <v>211</v>
      </c>
      <c r="AC1011" s="189"/>
      <c r="AD1011" s="189"/>
      <c r="AE1011" s="189"/>
      <c r="AF1011" s="62">
        <f>MAX(AF$24:AF1010)+1</f>
        <v>922</v>
      </c>
      <c r="AG1011" s="62" t="s">
        <v>151</v>
      </c>
      <c r="AH1011" s="62" t="str">
        <f t="shared" si="196"/>
        <v>922.</v>
      </c>
      <c r="AJ1011" s="62"/>
      <c r="AM1011" s="103"/>
    </row>
    <row r="1012" spans="1:39" ht="22.5" customHeight="1" x14ac:dyDescent="0.25">
      <c r="A1012" s="84" t="str">
        <f t="shared" si="199"/>
        <v>923.</v>
      </c>
      <c r="B1012" s="84">
        <v>3252</v>
      </c>
      <c r="C1012" s="156" t="s">
        <v>881</v>
      </c>
      <c r="D1012" s="13">
        <v>298.5</v>
      </c>
      <c r="E1012" s="9">
        <v>298.5</v>
      </c>
      <c r="F1012" s="16">
        <v>298.5</v>
      </c>
      <c r="G1012" s="27">
        <v>13</v>
      </c>
      <c r="H1012" s="13">
        <f>M1012+O1012+Q1012+S1012+U1012+W1012+Z1012+AA1012</f>
        <v>1537261.6</v>
      </c>
      <c r="I1012" s="13"/>
      <c r="J1012" s="13"/>
      <c r="K1012" s="13"/>
      <c r="L1012" s="9">
        <f>H1012</f>
        <v>1537261.6</v>
      </c>
      <c r="M1012" s="99">
        <v>518469.6</v>
      </c>
      <c r="N1012" s="89"/>
      <c r="O1012" s="13"/>
      <c r="P1012" s="13">
        <v>277.60000000000002</v>
      </c>
      <c r="Q1012" s="13">
        <f>P1012*3670</f>
        <v>1018792.0000000001</v>
      </c>
      <c r="R1012" s="13"/>
      <c r="S1012" s="13"/>
      <c r="T1012" s="13"/>
      <c r="U1012" s="13"/>
      <c r="V1012" s="13"/>
      <c r="W1012" s="13"/>
      <c r="X1012" s="13"/>
      <c r="Y1012" s="13"/>
      <c r="Z1012" s="13"/>
      <c r="AA1012" s="210"/>
      <c r="AB1012" s="20" t="s">
        <v>211</v>
      </c>
      <c r="AC1012" s="189"/>
      <c r="AD1012" s="189"/>
      <c r="AE1012" s="189"/>
      <c r="AF1012" s="62">
        <f>MAX(AF$24:AF1011)+1</f>
        <v>923</v>
      </c>
      <c r="AG1012" s="62" t="s">
        <v>151</v>
      </c>
      <c r="AH1012" s="62" t="str">
        <f t="shared" si="196"/>
        <v>923.</v>
      </c>
      <c r="AJ1012" s="62"/>
      <c r="AM1012" s="103"/>
    </row>
    <row r="1013" spans="1:39" ht="22.5" customHeight="1" x14ac:dyDescent="0.25">
      <c r="A1013" s="84" t="str">
        <f t="shared" si="199"/>
        <v>924.</v>
      </c>
      <c r="B1013" s="84">
        <v>3256</v>
      </c>
      <c r="C1013" s="156" t="s">
        <v>1747</v>
      </c>
      <c r="D1013" s="13">
        <v>457.8</v>
      </c>
      <c r="E1013" s="9">
        <v>406.1</v>
      </c>
      <c r="F1013" s="16">
        <v>406.1</v>
      </c>
      <c r="G1013" s="27">
        <v>39</v>
      </c>
      <c r="H1013" s="13">
        <v>2214126</v>
      </c>
      <c r="I1013" s="13" t="s">
        <v>24</v>
      </c>
      <c r="J1013" s="13" t="s">
        <v>24</v>
      </c>
      <c r="K1013" s="13" t="s">
        <v>24</v>
      </c>
      <c r="L1013" s="9">
        <v>2214126</v>
      </c>
      <c r="M1013" s="99">
        <v>651440</v>
      </c>
      <c r="N1013" s="89"/>
      <c r="O1013" s="13"/>
      <c r="P1013" s="13">
        <v>425.8</v>
      </c>
      <c r="Q1013" s="13">
        <v>1562686</v>
      </c>
      <c r="R1013" s="13"/>
      <c r="S1013" s="13"/>
      <c r="T1013" s="13"/>
      <c r="U1013" s="13"/>
      <c r="V1013" s="13"/>
      <c r="W1013" s="13"/>
      <c r="X1013" s="13" t="s">
        <v>24</v>
      </c>
      <c r="Y1013" s="13" t="s">
        <v>24</v>
      </c>
      <c r="Z1013" s="13"/>
      <c r="AA1013" s="210"/>
      <c r="AB1013" s="20" t="s">
        <v>211</v>
      </c>
      <c r="AC1013" s="189"/>
      <c r="AD1013" s="189"/>
      <c r="AE1013" s="189"/>
      <c r="AF1013" s="62">
        <f>MAX(AF$24:AF1012)+1</f>
        <v>924</v>
      </c>
      <c r="AG1013" s="62" t="s">
        <v>151</v>
      </c>
      <c r="AH1013" s="62" t="str">
        <f t="shared" si="196"/>
        <v>924.</v>
      </c>
      <c r="AJ1013" s="62"/>
      <c r="AM1013" s="103"/>
    </row>
    <row r="1014" spans="1:39" ht="22.5" customHeight="1" x14ac:dyDescent="0.25">
      <c r="A1014" s="84" t="str">
        <f t="shared" si="199"/>
        <v>925.</v>
      </c>
      <c r="B1014" s="84">
        <v>3617</v>
      </c>
      <c r="C1014" s="156" t="s">
        <v>1736</v>
      </c>
      <c r="D1014" s="13">
        <v>373.4</v>
      </c>
      <c r="E1014" s="9">
        <v>373.4</v>
      </c>
      <c r="F1014" s="16">
        <v>337.7</v>
      </c>
      <c r="G1014" s="27">
        <v>12</v>
      </c>
      <c r="H1014" s="13">
        <v>1357506</v>
      </c>
      <c r="I1014" s="13"/>
      <c r="J1014" s="13"/>
      <c r="K1014" s="13"/>
      <c r="L1014" s="9">
        <v>1357506</v>
      </c>
      <c r="M1014" s="99">
        <v>82915</v>
      </c>
      <c r="N1014" s="89"/>
      <c r="O1014" s="13"/>
      <c r="P1014" s="13">
        <v>347.3</v>
      </c>
      <c r="Q1014" s="13">
        <v>1274591</v>
      </c>
      <c r="R1014" s="13"/>
      <c r="S1014" s="13"/>
      <c r="T1014" s="13"/>
      <c r="U1014" s="13"/>
      <c r="V1014" s="13"/>
      <c r="W1014" s="13"/>
      <c r="X1014" s="13"/>
      <c r="Y1014" s="13"/>
      <c r="Z1014" s="13"/>
      <c r="AA1014" s="210"/>
      <c r="AB1014" s="20" t="s">
        <v>211</v>
      </c>
      <c r="AC1014" s="189"/>
      <c r="AD1014" s="189"/>
      <c r="AE1014" s="189"/>
      <c r="AF1014" s="62">
        <f>MAX(AF$24:AF1013)+1</f>
        <v>925</v>
      </c>
      <c r="AG1014" s="62" t="s">
        <v>151</v>
      </c>
      <c r="AH1014" s="62" t="str">
        <f t="shared" si="196"/>
        <v>925.</v>
      </c>
      <c r="AJ1014" s="62"/>
      <c r="AM1014" s="103"/>
    </row>
    <row r="1015" spans="1:39" ht="22.5" customHeight="1" x14ac:dyDescent="0.25">
      <c r="A1015" s="84" t="str">
        <f t="shared" si="199"/>
        <v>926.</v>
      </c>
      <c r="B1015" s="84">
        <v>3246</v>
      </c>
      <c r="C1015" s="156" t="s">
        <v>1737</v>
      </c>
      <c r="D1015" s="13">
        <v>497.1</v>
      </c>
      <c r="E1015" s="9">
        <v>497.1</v>
      </c>
      <c r="F1015" s="16">
        <v>497.1</v>
      </c>
      <c r="G1015" s="27">
        <v>18</v>
      </c>
      <c r="H1015" s="13">
        <v>605994.13800000004</v>
      </c>
      <c r="I1015" s="13"/>
      <c r="J1015" s="13"/>
      <c r="K1015" s="13"/>
      <c r="L1015" s="9">
        <v>605994.13800000004</v>
      </c>
      <c r="M1015" s="13"/>
      <c r="N1015" s="89"/>
      <c r="O1015" s="13"/>
      <c r="P1015" s="13">
        <v>328.1</v>
      </c>
      <c r="Q1015" s="13">
        <v>605994.13800000004</v>
      </c>
      <c r="R1015" s="13"/>
      <c r="S1015" s="13"/>
      <c r="T1015" s="13"/>
      <c r="U1015" s="13"/>
      <c r="V1015" s="13"/>
      <c r="W1015" s="13"/>
      <c r="X1015" s="13"/>
      <c r="Y1015" s="13"/>
      <c r="Z1015" s="13"/>
      <c r="AA1015" s="210"/>
      <c r="AB1015" s="20" t="s">
        <v>211</v>
      </c>
      <c r="AC1015" s="189"/>
      <c r="AD1015" s="189"/>
      <c r="AE1015" s="189"/>
      <c r="AF1015" s="62">
        <f>MAX(AF$24:AF1014)+1</f>
        <v>926</v>
      </c>
      <c r="AG1015" s="62" t="s">
        <v>151</v>
      </c>
      <c r="AH1015" s="62" t="str">
        <f t="shared" si="196"/>
        <v>926.</v>
      </c>
      <c r="AJ1015" s="62"/>
      <c r="AM1015" s="103"/>
    </row>
    <row r="1016" spans="1:39" ht="22.5" customHeight="1" x14ac:dyDescent="0.25">
      <c r="A1016" s="84" t="str">
        <f t="shared" si="199"/>
        <v>927.</v>
      </c>
      <c r="B1016" s="84">
        <v>3247</v>
      </c>
      <c r="C1016" s="156" t="s">
        <v>1738</v>
      </c>
      <c r="D1016" s="13">
        <v>467.2</v>
      </c>
      <c r="E1016" s="9">
        <v>467.2</v>
      </c>
      <c r="F1016" s="16">
        <v>467.2</v>
      </c>
      <c r="G1016" s="27">
        <v>16</v>
      </c>
      <c r="H1016" s="13">
        <v>257088.96</v>
      </c>
      <c r="I1016" s="13"/>
      <c r="J1016" s="13"/>
      <c r="K1016" s="13"/>
      <c r="L1016" s="9">
        <v>257088.96</v>
      </c>
      <c r="M1016" s="13">
        <v>257088.96</v>
      </c>
      <c r="N1016" s="89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210"/>
      <c r="AB1016" s="20" t="s">
        <v>211</v>
      </c>
      <c r="AC1016" s="189"/>
      <c r="AD1016" s="189"/>
      <c r="AE1016" s="189"/>
      <c r="AF1016" s="62">
        <f>MAX(AF$24:AF1015)+1</f>
        <v>927</v>
      </c>
      <c r="AG1016" s="62" t="s">
        <v>151</v>
      </c>
      <c r="AH1016" s="62" t="str">
        <f t="shared" si="196"/>
        <v>927.</v>
      </c>
      <c r="AJ1016" s="62"/>
      <c r="AM1016" s="103"/>
    </row>
    <row r="1017" spans="1:39" ht="22.15" customHeight="1" x14ac:dyDescent="0.25">
      <c r="A1017" s="84" t="str">
        <f t="shared" si="199"/>
        <v>928.</v>
      </c>
      <c r="B1017" s="84">
        <v>3248</v>
      </c>
      <c r="C1017" s="172" t="s">
        <v>1739</v>
      </c>
      <c r="D1017" s="11">
        <v>477.6</v>
      </c>
      <c r="E1017" s="9">
        <v>477.6</v>
      </c>
      <c r="F1017" s="17">
        <v>423.6</v>
      </c>
      <c r="G1017" s="27">
        <v>16</v>
      </c>
      <c r="H1017" s="99">
        <v>304233.59999999998</v>
      </c>
      <c r="I1017" s="99"/>
      <c r="J1017" s="99"/>
      <c r="K1017" s="99"/>
      <c r="L1017" s="9">
        <v>304233.59999999998</v>
      </c>
      <c r="M1017" s="99">
        <v>304233.59999999998</v>
      </c>
      <c r="N1017" s="100"/>
      <c r="O1017" s="99"/>
      <c r="P1017" s="99"/>
      <c r="Q1017" s="99"/>
      <c r="R1017" s="99"/>
      <c r="S1017" s="99"/>
      <c r="T1017" s="99"/>
      <c r="U1017" s="99"/>
      <c r="V1017" s="99"/>
      <c r="W1017" s="99"/>
      <c r="X1017" s="99"/>
      <c r="Y1017" s="99"/>
      <c r="Z1017" s="99"/>
      <c r="AA1017" s="211"/>
      <c r="AB1017" s="20" t="s">
        <v>211</v>
      </c>
      <c r="AC1017" s="189"/>
      <c r="AD1017" s="189"/>
      <c r="AE1017" s="189"/>
      <c r="AF1017" s="62">
        <f>MAX(AF$24:AF1016)+1</f>
        <v>928</v>
      </c>
      <c r="AG1017" s="62" t="s">
        <v>151</v>
      </c>
      <c r="AH1017" s="62" t="str">
        <f t="shared" si="196"/>
        <v>928.</v>
      </c>
      <c r="AJ1017" s="62"/>
      <c r="AM1017" s="103"/>
    </row>
    <row r="1018" spans="1:39" ht="22.15" customHeight="1" x14ac:dyDescent="0.25">
      <c r="A1018" s="84" t="str">
        <f t="shared" si="199"/>
        <v>929.</v>
      </c>
      <c r="B1018" s="84">
        <v>3616</v>
      </c>
      <c r="C1018" s="156" t="s">
        <v>1740</v>
      </c>
      <c r="D1018" s="13">
        <v>784.8</v>
      </c>
      <c r="E1018" s="9">
        <v>717.5</v>
      </c>
      <c r="F1018" s="16">
        <v>717.5</v>
      </c>
      <c r="G1018" s="27">
        <v>25</v>
      </c>
      <c r="H1018" s="13">
        <v>2675430</v>
      </c>
      <c r="I1018" s="13"/>
      <c r="J1018" s="13"/>
      <c r="K1018" s="13"/>
      <c r="L1018" s="9">
        <v>2675430</v>
      </c>
      <c r="M1018" s="13"/>
      <c r="N1018" s="89"/>
      <c r="O1018" s="13"/>
      <c r="P1018" s="13">
        <v>729</v>
      </c>
      <c r="Q1018" s="13">
        <v>2675430</v>
      </c>
      <c r="R1018" s="13"/>
      <c r="S1018" s="13"/>
      <c r="T1018" s="13"/>
      <c r="U1018" s="13"/>
      <c r="V1018" s="13"/>
      <c r="W1018" s="13"/>
      <c r="X1018" s="13"/>
      <c r="Y1018" s="13"/>
      <c r="Z1018" s="13"/>
      <c r="AA1018" s="210"/>
      <c r="AB1018" s="20" t="s">
        <v>211</v>
      </c>
      <c r="AC1018" s="189"/>
      <c r="AD1018" s="189"/>
      <c r="AE1018" s="189"/>
      <c r="AF1018" s="62">
        <f>MAX(AF$24:AF1017)+1</f>
        <v>929</v>
      </c>
      <c r="AG1018" s="62" t="s">
        <v>151</v>
      </c>
      <c r="AH1018" s="62" t="str">
        <f t="shared" si="196"/>
        <v>929.</v>
      </c>
      <c r="AJ1018" s="62"/>
      <c r="AM1018" s="103"/>
    </row>
    <row r="1019" spans="1:39" ht="22.15" customHeight="1" x14ac:dyDescent="0.25">
      <c r="A1019" s="84" t="str">
        <f t="shared" si="199"/>
        <v>930.</v>
      </c>
      <c r="B1019" s="84">
        <v>3250</v>
      </c>
      <c r="C1019" s="156" t="s">
        <v>1741</v>
      </c>
      <c r="D1019" s="13">
        <v>465.1</v>
      </c>
      <c r="E1019" s="9">
        <v>412.5</v>
      </c>
      <c r="F1019" s="16">
        <v>412.5</v>
      </c>
      <c r="G1019" s="27">
        <v>16</v>
      </c>
      <c r="H1019" s="13">
        <v>418293</v>
      </c>
      <c r="I1019" s="13"/>
      <c r="J1019" s="13"/>
      <c r="K1019" s="13"/>
      <c r="L1019" s="9">
        <v>418293</v>
      </c>
      <c r="M1019" s="13">
        <v>418293</v>
      </c>
      <c r="N1019" s="89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210"/>
      <c r="AB1019" s="20" t="s">
        <v>211</v>
      </c>
      <c r="AC1019" s="189"/>
      <c r="AD1019" s="189"/>
      <c r="AE1019" s="189"/>
      <c r="AF1019" s="62">
        <f>MAX(AF$24:AF1018)+1</f>
        <v>930</v>
      </c>
      <c r="AG1019" s="62" t="s">
        <v>151</v>
      </c>
      <c r="AH1019" s="62" t="str">
        <f t="shared" si="196"/>
        <v>930.</v>
      </c>
      <c r="AJ1019" s="62"/>
      <c r="AM1019" s="103"/>
    </row>
    <row r="1020" spans="1:39" ht="22.15" customHeight="1" x14ac:dyDescent="0.25">
      <c r="A1020" s="84" t="str">
        <f t="shared" si="199"/>
        <v>931.</v>
      </c>
      <c r="B1020" s="84">
        <v>3602</v>
      </c>
      <c r="C1020" s="156" t="s">
        <v>884</v>
      </c>
      <c r="D1020" s="13">
        <v>372.4</v>
      </c>
      <c r="E1020" s="9">
        <v>330.6</v>
      </c>
      <c r="F1020" s="16">
        <v>330.6</v>
      </c>
      <c r="G1020" s="27">
        <v>8</v>
      </c>
      <c r="H1020" s="13">
        <f t="shared" ref="H1020" si="205">M1020+O1020+Q1020+S1020+U1020+W1020+Z1020+AA1020</f>
        <v>1270921</v>
      </c>
      <c r="I1020" s="13"/>
      <c r="J1020" s="13"/>
      <c r="K1020" s="13"/>
      <c r="L1020" s="9">
        <f t="shared" ref="L1020" si="206">H1020</f>
        <v>1270921</v>
      </c>
      <c r="M1020" s="13"/>
      <c r="N1020" s="89"/>
      <c r="O1020" s="13"/>
      <c r="P1020" s="13">
        <v>346.3</v>
      </c>
      <c r="Q1020" s="13">
        <f>P1020*3670</f>
        <v>1270921</v>
      </c>
      <c r="R1020" s="13"/>
      <c r="S1020" s="13"/>
      <c r="T1020" s="13"/>
      <c r="U1020" s="13"/>
      <c r="V1020" s="13"/>
      <c r="W1020" s="13"/>
      <c r="X1020" s="13"/>
      <c r="Y1020" s="13"/>
      <c r="Z1020" s="13"/>
      <c r="AA1020" s="210"/>
      <c r="AB1020" s="20" t="s">
        <v>211</v>
      </c>
      <c r="AC1020" s="189"/>
      <c r="AD1020" s="189"/>
      <c r="AE1020" s="189"/>
      <c r="AF1020" s="62">
        <f>MAX(AF$24:AF1019)+1</f>
        <v>931</v>
      </c>
      <c r="AG1020" s="62" t="s">
        <v>151</v>
      </c>
      <c r="AH1020" s="62" t="str">
        <f t="shared" si="196"/>
        <v>931.</v>
      </c>
      <c r="AJ1020" s="62"/>
      <c r="AM1020" s="103"/>
    </row>
    <row r="1021" spans="1:39" ht="22.15" customHeight="1" x14ac:dyDescent="0.25">
      <c r="A1021" s="84" t="str">
        <f t="shared" si="199"/>
        <v>932.</v>
      </c>
      <c r="B1021" s="84">
        <v>3601</v>
      </c>
      <c r="C1021" s="162" t="s">
        <v>1742</v>
      </c>
      <c r="D1021" s="17">
        <v>302</v>
      </c>
      <c r="E1021" s="9">
        <v>301.60000000000002</v>
      </c>
      <c r="F1021" s="17">
        <v>301.60000000000002</v>
      </c>
      <c r="G1021" s="27">
        <v>14</v>
      </c>
      <c r="H1021" s="99">
        <v>1114925</v>
      </c>
      <c r="I1021" s="99"/>
      <c r="J1021" s="99"/>
      <c r="K1021" s="99"/>
      <c r="L1021" s="9">
        <v>1114925</v>
      </c>
      <c r="M1021" s="99">
        <v>84022</v>
      </c>
      <c r="N1021" s="100"/>
      <c r="O1021" s="99"/>
      <c r="P1021" s="99">
        <v>280.89999999999998</v>
      </c>
      <c r="Q1021" s="99">
        <v>1030902.9999999999</v>
      </c>
      <c r="R1021" s="99"/>
      <c r="S1021" s="99"/>
      <c r="T1021" s="99"/>
      <c r="U1021" s="99"/>
      <c r="V1021" s="99"/>
      <c r="W1021" s="99"/>
      <c r="X1021" s="99"/>
      <c r="Y1021" s="99"/>
      <c r="Z1021" s="9"/>
      <c r="AA1021" s="211"/>
      <c r="AB1021" s="20" t="s">
        <v>211</v>
      </c>
      <c r="AC1021" s="189"/>
      <c r="AD1021" s="189"/>
      <c r="AE1021" s="189"/>
      <c r="AF1021" s="62">
        <f>MAX(AF$24:AF1020)+1</f>
        <v>932</v>
      </c>
      <c r="AG1021" s="62" t="s">
        <v>151</v>
      </c>
      <c r="AH1021" s="62" t="str">
        <f t="shared" si="196"/>
        <v>932.</v>
      </c>
      <c r="AJ1021" s="62"/>
      <c r="AM1021" s="103"/>
    </row>
    <row r="1022" spans="1:39" ht="22.5" customHeight="1" x14ac:dyDescent="0.25">
      <c r="A1022" s="84" t="str">
        <f t="shared" si="199"/>
        <v>933.</v>
      </c>
      <c r="B1022" s="84">
        <v>3623</v>
      </c>
      <c r="C1022" s="162" t="s">
        <v>1743</v>
      </c>
      <c r="D1022" s="17">
        <v>373.4</v>
      </c>
      <c r="E1022" s="9">
        <v>332.3</v>
      </c>
      <c r="F1022" s="17">
        <v>332.3</v>
      </c>
      <c r="G1022" s="27">
        <v>8</v>
      </c>
      <c r="H1022" s="99">
        <v>304233.59999999998</v>
      </c>
      <c r="I1022" s="99"/>
      <c r="J1022" s="99"/>
      <c r="K1022" s="99"/>
      <c r="L1022" s="9">
        <v>304233.59999999998</v>
      </c>
      <c r="M1022" s="99">
        <v>304233.59999999998</v>
      </c>
      <c r="N1022" s="100"/>
      <c r="O1022" s="99"/>
      <c r="P1022" s="99"/>
      <c r="Q1022" s="99"/>
      <c r="R1022" s="99"/>
      <c r="S1022" s="99"/>
      <c r="T1022" s="99"/>
      <c r="U1022" s="99"/>
      <c r="V1022" s="99"/>
      <c r="W1022" s="99"/>
      <c r="X1022" s="99"/>
      <c r="Y1022" s="99"/>
      <c r="Z1022" s="99"/>
      <c r="AA1022" s="211"/>
      <c r="AB1022" s="20" t="s">
        <v>211</v>
      </c>
      <c r="AC1022" s="189"/>
      <c r="AD1022" s="189"/>
      <c r="AE1022" s="189"/>
      <c r="AF1022" s="62">
        <f>MAX(AF$24:AF1021)+1</f>
        <v>933</v>
      </c>
      <c r="AG1022" s="62" t="s">
        <v>151</v>
      </c>
      <c r="AH1022" s="62" t="str">
        <f t="shared" si="196"/>
        <v>933.</v>
      </c>
      <c r="AJ1022" s="62"/>
      <c r="AM1022" s="103"/>
    </row>
    <row r="1023" spans="1:39" ht="22.5" customHeight="1" x14ac:dyDescent="0.25">
      <c r="A1023" s="84" t="str">
        <f t="shared" si="199"/>
        <v>934.</v>
      </c>
      <c r="B1023" s="84">
        <v>3604</v>
      </c>
      <c r="C1023" s="162" t="s">
        <v>885</v>
      </c>
      <c r="D1023" s="17">
        <v>287.8</v>
      </c>
      <c r="E1023" s="9">
        <v>254.6</v>
      </c>
      <c r="F1023" s="17">
        <v>254.6</v>
      </c>
      <c r="G1023" s="27">
        <v>11</v>
      </c>
      <c r="H1023" s="99">
        <v>72450</v>
      </c>
      <c r="I1023" s="99"/>
      <c r="J1023" s="99"/>
      <c r="K1023" s="99"/>
      <c r="L1023" s="9">
        <v>72450</v>
      </c>
      <c r="M1023" s="99">
        <v>72450</v>
      </c>
      <c r="N1023" s="100"/>
      <c r="O1023" s="99"/>
      <c r="P1023" s="99"/>
      <c r="Q1023" s="99"/>
      <c r="R1023" s="99"/>
      <c r="S1023" s="99"/>
      <c r="T1023" s="99"/>
      <c r="U1023" s="99"/>
      <c r="V1023" s="99"/>
      <c r="W1023" s="99"/>
      <c r="X1023" s="99"/>
      <c r="Y1023" s="99"/>
      <c r="Z1023" s="99"/>
      <c r="AA1023" s="211"/>
      <c r="AB1023" s="20" t="s">
        <v>211</v>
      </c>
      <c r="AC1023" s="189"/>
      <c r="AD1023" s="189"/>
      <c r="AE1023" s="189"/>
      <c r="AF1023" s="62">
        <f>MAX(AF$24:AF1022)+1</f>
        <v>934</v>
      </c>
      <c r="AG1023" s="62" t="s">
        <v>151</v>
      </c>
      <c r="AH1023" s="62" t="str">
        <f t="shared" si="196"/>
        <v>934.</v>
      </c>
      <c r="AJ1023" s="62"/>
      <c r="AM1023" s="103"/>
    </row>
    <row r="1024" spans="1:39" ht="22.5" customHeight="1" x14ac:dyDescent="0.25">
      <c r="A1024" s="84" t="str">
        <f t="shared" si="199"/>
        <v>935.</v>
      </c>
      <c r="B1024" s="84">
        <v>3251</v>
      </c>
      <c r="C1024" s="156" t="s">
        <v>1744</v>
      </c>
      <c r="D1024" s="13">
        <v>352.2</v>
      </c>
      <c r="E1024" s="9">
        <v>312.39999999999998</v>
      </c>
      <c r="F1024" s="16">
        <v>312.39999999999998</v>
      </c>
      <c r="G1024" s="27">
        <v>19</v>
      </c>
      <c r="H1024" s="13">
        <v>608415.6</v>
      </c>
      <c r="I1024" s="13"/>
      <c r="J1024" s="13"/>
      <c r="K1024" s="13"/>
      <c r="L1024" s="9">
        <v>608415.6</v>
      </c>
      <c r="M1024" s="13">
        <v>608415.6</v>
      </c>
      <c r="N1024" s="89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210"/>
      <c r="AB1024" s="20" t="s">
        <v>211</v>
      </c>
      <c r="AC1024" s="189"/>
      <c r="AD1024" s="189"/>
      <c r="AE1024" s="189"/>
      <c r="AF1024" s="62">
        <f>MAX(AF$24:AF1023)+1</f>
        <v>935</v>
      </c>
      <c r="AG1024" s="62" t="s">
        <v>151</v>
      </c>
      <c r="AH1024" s="62" t="str">
        <f t="shared" si="196"/>
        <v>935.</v>
      </c>
      <c r="AJ1024" s="62"/>
      <c r="AM1024" s="103"/>
    </row>
    <row r="1025" spans="1:39" ht="22.5" customHeight="1" x14ac:dyDescent="0.25">
      <c r="A1025" s="84" t="str">
        <f t="shared" si="199"/>
        <v>936.</v>
      </c>
      <c r="B1025" s="84">
        <v>3615</v>
      </c>
      <c r="C1025" s="162" t="s">
        <v>1745</v>
      </c>
      <c r="D1025" s="17">
        <v>510.3</v>
      </c>
      <c r="E1025" s="9">
        <v>450.2</v>
      </c>
      <c r="F1025" s="17">
        <v>450.2</v>
      </c>
      <c r="G1025" s="27">
        <v>10</v>
      </c>
      <c r="H1025" s="99">
        <v>132285.79999999999</v>
      </c>
      <c r="I1025" s="99"/>
      <c r="J1025" s="99"/>
      <c r="K1025" s="99"/>
      <c r="L1025" s="9">
        <v>132285.79999999999</v>
      </c>
      <c r="M1025" s="99">
        <v>132285.79999999999</v>
      </c>
      <c r="N1025" s="100"/>
      <c r="O1025" s="99"/>
      <c r="P1025" s="99"/>
      <c r="Q1025" s="99"/>
      <c r="R1025" s="99"/>
      <c r="S1025" s="99"/>
      <c r="T1025" s="99"/>
      <c r="U1025" s="99"/>
      <c r="V1025" s="99"/>
      <c r="W1025" s="99"/>
      <c r="X1025" s="99"/>
      <c r="Y1025" s="99"/>
      <c r="Z1025" s="9"/>
      <c r="AA1025" s="211"/>
      <c r="AB1025" s="20" t="s">
        <v>211</v>
      </c>
      <c r="AC1025" s="189"/>
      <c r="AD1025" s="189"/>
      <c r="AE1025" s="189"/>
      <c r="AF1025" s="62">
        <f>MAX(AF$24:AF1024)+1</f>
        <v>936</v>
      </c>
      <c r="AG1025" s="62" t="s">
        <v>151</v>
      </c>
      <c r="AH1025" s="62" t="str">
        <f t="shared" si="196"/>
        <v>936.</v>
      </c>
      <c r="AJ1025" s="62"/>
      <c r="AM1025" s="103"/>
    </row>
    <row r="1026" spans="1:39" ht="22.5" customHeight="1" x14ac:dyDescent="0.25">
      <c r="A1026" s="84" t="str">
        <f t="shared" si="199"/>
        <v>937.</v>
      </c>
      <c r="B1026" s="84">
        <v>3614</v>
      </c>
      <c r="C1026" s="156" t="s">
        <v>1746</v>
      </c>
      <c r="D1026" s="13">
        <v>742.5</v>
      </c>
      <c r="E1026" s="9">
        <v>681.9</v>
      </c>
      <c r="F1026" s="16">
        <v>681.9</v>
      </c>
      <c r="G1026" s="27">
        <v>27</v>
      </c>
      <c r="H1026" s="13">
        <v>2701350</v>
      </c>
      <c r="I1026" s="13"/>
      <c r="J1026" s="13"/>
      <c r="K1026" s="13"/>
      <c r="L1026" s="9">
        <v>2701350</v>
      </c>
      <c r="M1026" s="99">
        <v>169050</v>
      </c>
      <c r="N1026" s="89"/>
      <c r="O1026" s="13"/>
      <c r="P1026" s="13">
        <v>690</v>
      </c>
      <c r="Q1026" s="13">
        <v>2532300</v>
      </c>
      <c r="R1026" s="13"/>
      <c r="S1026" s="13"/>
      <c r="T1026" s="13"/>
      <c r="U1026" s="13"/>
      <c r="V1026" s="13"/>
      <c r="W1026" s="13"/>
      <c r="X1026" s="13"/>
      <c r="Y1026" s="13"/>
      <c r="Z1026" s="13"/>
      <c r="AA1026" s="210"/>
      <c r="AB1026" s="20" t="s">
        <v>211</v>
      </c>
      <c r="AC1026" s="189"/>
      <c r="AD1026" s="189"/>
      <c r="AE1026" s="189"/>
      <c r="AF1026" s="62">
        <f>MAX(AF$24:AF1025)+1</f>
        <v>937</v>
      </c>
      <c r="AG1026" s="62" t="s">
        <v>151</v>
      </c>
      <c r="AH1026" s="62" t="str">
        <f t="shared" si="196"/>
        <v>937.</v>
      </c>
      <c r="AJ1026" s="62"/>
      <c r="AM1026" s="103"/>
    </row>
    <row r="1027" spans="1:39" ht="22.5" customHeight="1" x14ac:dyDescent="0.25">
      <c r="A1027" s="84" t="str">
        <f t="shared" si="199"/>
        <v>938.</v>
      </c>
      <c r="B1027" s="84">
        <v>3476</v>
      </c>
      <c r="C1027" s="162" t="s">
        <v>1015</v>
      </c>
      <c r="D1027" s="17">
        <v>570.4</v>
      </c>
      <c r="E1027" s="9">
        <v>483.5</v>
      </c>
      <c r="F1027" s="17">
        <v>483.5</v>
      </c>
      <c r="G1027" s="27">
        <v>16</v>
      </c>
      <c r="H1027" s="99">
        <f>M1027+O1027+Q1027+S1027+U1027+W1027+Z1027+AA1027</f>
        <v>2097860</v>
      </c>
      <c r="I1027" s="99"/>
      <c r="J1027" s="99"/>
      <c r="K1027" s="99"/>
      <c r="L1027" s="9">
        <f>H1027</f>
        <v>2097860</v>
      </c>
      <c r="M1027" s="99">
        <v>167440</v>
      </c>
      <c r="N1027" s="100"/>
      <c r="O1027" s="99"/>
      <c r="P1027" s="99">
        <v>526</v>
      </c>
      <c r="Q1027" s="99">
        <f>P1027*3670</f>
        <v>1930420</v>
      </c>
      <c r="R1027" s="99"/>
      <c r="S1027" s="99"/>
      <c r="T1027" s="99"/>
      <c r="U1027" s="99"/>
      <c r="V1027" s="99"/>
      <c r="W1027" s="99"/>
      <c r="X1027" s="99"/>
      <c r="Y1027" s="99"/>
      <c r="Z1027" s="99"/>
      <c r="AA1027" s="211"/>
      <c r="AB1027" s="20" t="s">
        <v>211</v>
      </c>
      <c r="AC1027" s="189"/>
      <c r="AD1027" s="189"/>
      <c r="AE1027" s="189"/>
      <c r="AF1027" s="62">
        <f>MAX(AF$24:AF1026)+1</f>
        <v>938</v>
      </c>
      <c r="AG1027" s="62" t="s">
        <v>151</v>
      </c>
      <c r="AH1027" s="62" t="str">
        <f t="shared" si="196"/>
        <v>938.</v>
      </c>
      <c r="AJ1027" s="62"/>
      <c r="AM1027" s="103"/>
    </row>
    <row r="1028" spans="1:39" ht="22.5" customHeight="1" x14ac:dyDescent="0.25">
      <c r="A1028" s="84" t="str">
        <f t="shared" si="199"/>
        <v>939.</v>
      </c>
      <c r="B1028" s="84">
        <v>3418</v>
      </c>
      <c r="C1028" s="183" t="s">
        <v>1748</v>
      </c>
      <c r="D1028" s="17">
        <v>3350.6</v>
      </c>
      <c r="E1028" s="9">
        <v>3073.2</v>
      </c>
      <c r="F1028" s="17">
        <v>3073.2</v>
      </c>
      <c r="G1028" s="27">
        <v>70</v>
      </c>
      <c r="H1028" s="13">
        <v>3400000</v>
      </c>
      <c r="I1028" s="13"/>
      <c r="J1028" s="13"/>
      <c r="K1028" s="13"/>
      <c r="L1028" s="9">
        <v>3400000</v>
      </c>
      <c r="M1028" s="13">
        <v>3400000</v>
      </c>
      <c r="N1028" s="89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9"/>
      <c r="AA1028" s="67"/>
      <c r="AB1028" s="20" t="s">
        <v>211</v>
      </c>
      <c r="AC1028" s="189"/>
      <c r="AD1028" s="189"/>
      <c r="AE1028" s="189"/>
      <c r="AF1028" s="62">
        <f>MAX(AF$24:AF1027)+1</f>
        <v>939</v>
      </c>
      <c r="AG1028" s="62" t="s">
        <v>151</v>
      </c>
      <c r="AH1028" s="62" t="str">
        <f t="shared" si="196"/>
        <v>939.</v>
      </c>
      <c r="AJ1028" s="62"/>
      <c r="AM1028" s="103"/>
    </row>
    <row r="1029" spans="1:39" ht="22.5" customHeight="1" x14ac:dyDescent="0.25">
      <c r="A1029" s="84" t="str">
        <f t="shared" si="199"/>
        <v>940.</v>
      </c>
      <c r="B1029" s="84">
        <v>3294</v>
      </c>
      <c r="C1029" s="162" t="s">
        <v>1671</v>
      </c>
      <c r="D1029" s="17">
        <v>1038</v>
      </c>
      <c r="E1029" s="9">
        <v>965</v>
      </c>
      <c r="F1029" s="17">
        <v>965</v>
      </c>
      <c r="G1029" s="27">
        <v>24</v>
      </c>
      <c r="H1029" s="99">
        <f t="shared" ref="H1029" si="207">M1029+O1029+Q1029+S1029+U1029+W1029+Z1029+AA1029</f>
        <v>1174484</v>
      </c>
      <c r="I1029" s="99"/>
      <c r="J1029" s="99"/>
      <c r="K1029" s="99"/>
      <c r="L1029" s="9">
        <f t="shared" ref="L1029" si="208">H1029</f>
        <v>1174484</v>
      </c>
      <c r="M1029" s="99">
        <f>151340+1023144</f>
        <v>1174484</v>
      </c>
      <c r="N1029" s="100"/>
      <c r="O1029" s="99"/>
      <c r="P1029" s="99"/>
      <c r="Q1029" s="99"/>
      <c r="R1029" s="99"/>
      <c r="S1029" s="99"/>
      <c r="T1029" s="99"/>
      <c r="U1029" s="99"/>
      <c r="V1029" s="99"/>
      <c r="W1029" s="99"/>
      <c r="X1029" s="99"/>
      <c r="Y1029" s="99"/>
      <c r="Z1029" s="99"/>
      <c r="AA1029" s="211"/>
      <c r="AB1029" s="20" t="s">
        <v>211</v>
      </c>
      <c r="AC1029" s="189"/>
      <c r="AD1029" s="189"/>
      <c r="AE1029" s="189"/>
      <c r="AF1029" s="62">
        <f>MAX(AF$24:AF1028)+1</f>
        <v>940</v>
      </c>
      <c r="AG1029" s="62" t="s">
        <v>151</v>
      </c>
      <c r="AH1029" s="62" t="str">
        <f t="shared" si="196"/>
        <v>940.</v>
      </c>
      <c r="AJ1029" s="62"/>
      <c r="AM1029" s="103"/>
    </row>
    <row r="1030" spans="1:39" ht="22.5" customHeight="1" x14ac:dyDescent="0.25">
      <c r="A1030" s="84" t="str">
        <f t="shared" si="199"/>
        <v>941.</v>
      </c>
      <c r="B1030" s="84">
        <v>3507</v>
      </c>
      <c r="C1030" s="162" t="s">
        <v>117</v>
      </c>
      <c r="D1030" s="17">
        <v>3676.5</v>
      </c>
      <c r="E1030" s="9">
        <v>3229.1</v>
      </c>
      <c r="F1030" s="17">
        <v>3229.1</v>
      </c>
      <c r="G1030" s="27">
        <v>60</v>
      </c>
      <c r="H1030" s="99">
        <f t="shared" si="203"/>
        <v>4641726.9800000004</v>
      </c>
      <c r="I1030" s="99"/>
      <c r="J1030" s="99"/>
      <c r="K1030" s="99"/>
      <c r="L1030" s="9">
        <f t="shared" si="204"/>
        <v>4641726.9800000004</v>
      </c>
      <c r="M1030" s="99"/>
      <c r="N1030" s="100"/>
      <c r="O1030" s="99"/>
      <c r="P1030" s="99"/>
      <c r="Q1030" s="99"/>
      <c r="R1030" s="99"/>
      <c r="S1030" s="99"/>
      <c r="T1030" s="99">
        <v>5966</v>
      </c>
      <c r="U1030" s="99">
        <v>4641726.9800000004</v>
      </c>
      <c r="V1030" s="99"/>
      <c r="W1030" s="99"/>
      <c r="X1030" s="99"/>
      <c r="Y1030" s="99"/>
      <c r="Z1030" s="99"/>
      <c r="AA1030" s="211"/>
      <c r="AB1030" s="20" t="s">
        <v>211</v>
      </c>
      <c r="AC1030" s="189"/>
      <c r="AD1030" s="189"/>
      <c r="AE1030" s="189"/>
      <c r="AF1030" s="62">
        <f>MAX(AF$24:AF1029)+1</f>
        <v>941</v>
      </c>
      <c r="AG1030" s="62" t="s">
        <v>151</v>
      </c>
      <c r="AH1030" s="62" t="str">
        <f t="shared" si="196"/>
        <v>941.</v>
      </c>
      <c r="AJ1030" s="62"/>
      <c r="AM1030" s="103"/>
    </row>
    <row r="1031" spans="1:39" ht="22.5" customHeight="1" x14ac:dyDescent="0.25">
      <c r="A1031" s="84" t="str">
        <f t="shared" si="199"/>
        <v>942.</v>
      </c>
      <c r="B1031" s="84">
        <v>3469</v>
      </c>
      <c r="C1031" s="157" t="s">
        <v>861</v>
      </c>
      <c r="D1031" s="11">
        <v>1998.7</v>
      </c>
      <c r="E1031" s="9">
        <v>1782.2</v>
      </c>
      <c r="F1031" s="17">
        <v>1782.2</v>
      </c>
      <c r="G1031" s="27">
        <v>40</v>
      </c>
      <c r="H1031" s="99">
        <f t="shared" si="203"/>
        <v>506134.08</v>
      </c>
      <c r="I1031" s="99"/>
      <c r="J1031" s="99"/>
      <c r="K1031" s="99"/>
      <c r="L1031" s="9">
        <f t="shared" si="204"/>
        <v>506134.08</v>
      </c>
      <c r="M1031" s="99">
        <v>506134.08</v>
      </c>
      <c r="N1031" s="100"/>
      <c r="O1031" s="99"/>
      <c r="P1031" s="99"/>
      <c r="Q1031" s="99"/>
      <c r="R1031" s="99"/>
      <c r="S1031" s="99"/>
      <c r="T1031" s="99"/>
      <c r="U1031" s="99"/>
      <c r="V1031" s="99"/>
      <c r="W1031" s="99"/>
      <c r="X1031" s="99"/>
      <c r="Y1031" s="99"/>
      <c r="Z1031" s="99"/>
      <c r="AA1031" s="211"/>
      <c r="AB1031" s="20" t="s">
        <v>211</v>
      </c>
      <c r="AC1031" s="189"/>
      <c r="AD1031" s="189"/>
      <c r="AE1031" s="189"/>
      <c r="AF1031" s="62">
        <f>MAX(AF$24:AF1030)+1</f>
        <v>942</v>
      </c>
      <c r="AG1031" s="62" t="s">
        <v>151</v>
      </c>
      <c r="AH1031" s="62" t="str">
        <f t="shared" si="196"/>
        <v>942.</v>
      </c>
      <c r="AJ1031" s="62"/>
      <c r="AM1031" s="103"/>
    </row>
    <row r="1032" spans="1:39" ht="22.5" customHeight="1" x14ac:dyDescent="0.25">
      <c r="A1032" s="84" t="str">
        <f t="shared" si="199"/>
        <v>943.</v>
      </c>
      <c r="B1032" s="84">
        <v>3508</v>
      </c>
      <c r="C1032" s="172" t="s">
        <v>1052</v>
      </c>
      <c r="D1032" s="11">
        <v>1419.2</v>
      </c>
      <c r="E1032" s="9">
        <v>1287.4000000000001</v>
      </c>
      <c r="F1032" s="17">
        <v>1287.4000000000001</v>
      </c>
      <c r="G1032" s="27">
        <v>27</v>
      </c>
      <c r="H1032" s="99">
        <f t="shared" si="203"/>
        <v>2844250</v>
      </c>
      <c r="I1032" s="99"/>
      <c r="J1032" s="99"/>
      <c r="K1032" s="99"/>
      <c r="L1032" s="9">
        <f t="shared" si="204"/>
        <v>2844250</v>
      </c>
      <c r="M1032" s="99"/>
      <c r="N1032" s="100"/>
      <c r="O1032" s="99"/>
      <c r="P1032" s="99">
        <v>775</v>
      </c>
      <c r="Q1032" s="99">
        <f>P1032*3670</f>
        <v>2844250</v>
      </c>
      <c r="R1032" s="99"/>
      <c r="S1032" s="99"/>
      <c r="T1032" s="99"/>
      <c r="U1032" s="99"/>
      <c r="V1032" s="99"/>
      <c r="W1032" s="99"/>
      <c r="X1032" s="99"/>
      <c r="Y1032" s="99"/>
      <c r="Z1032" s="99"/>
      <c r="AA1032" s="211"/>
      <c r="AB1032" s="20" t="s">
        <v>211</v>
      </c>
      <c r="AC1032" s="189"/>
      <c r="AD1032" s="189"/>
      <c r="AE1032" s="189"/>
      <c r="AF1032" s="62">
        <f>MAX(AF$24:AF1031)+1</f>
        <v>943</v>
      </c>
      <c r="AG1032" s="62" t="s">
        <v>151</v>
      </c>
      <c r="AH1032" s="62" t="str">
        <f t="shared" si="196"/>
        <v>943.</v>
      </c>
      <c r="AM1032" s="103"/>
    </row>
    <row r="1033" spans="1:39" ht="22.5" customHeight="1" x14ac:dyDescent="0.25">
      <c r="A1033" s="84" t="str">
        <f t="shared" si="199"/>
        <v>944.</v>
      </c>
      <c r="B1033" s="84">
        <v>3525</v>
      </c>
      <c r="C1033" s="156" t="s">
        <v>873</v>
      </c>
      <c r="D1033" s="13">
        <v>2034.6</v>
      </c>
      <c r="E1033" s="9">
        <v>1813.1</v>
      </c>
      <c r="F1033" s="16">
        <v>1813.1</v>
      </c>
      <c r="G1033" s="27">
        <v>20</v>
      </c>
      <c r="H1033" s="13">
        <f t="shared" si="203"/>
        <v>2033180</v>
      </c>
      <c r="I1033" s="13"/>
      <c r="J1033" s="13"/>
      <c r="K1033" s="13"/>
      <c r="L1033" s="9">
        <f t="shared" si="204"/>
        <v>2033180</v>
      </c>
      <c r="M1033" s="13"/>
      <c r="N1033" s="89"/>
      <c r="O1033" s="13"/>
      <c r="P1033" s="13">
        <v>554</v>
      </c>
      <c r="Q1033" s="13">
        <f>P1033*3670</f>
        <v>2033180</v>
      </c>
      <c r="R1033" s="13"/>
      <c r="S1033" s="13"/>
      <c r="T1033" s="13"/>
      <c r="U1033" s="13"/>
      <c r="V1033" s="13"/>
      <c r="W1033" s="13"/>
      <c r="X1033" s="13"/>
      <c r="Y1033" s="13"/>
      <c r="Z1033" s="13"/>
      <c r="AA1033" s="210"/>
      <c r="AB1033" s="20" t="s">
        <v>211</v>
      </c>
      <c r="AC1033" s="189"/>
      <c r="AD1033" s="189"/>
      <c r="AE1033" s="189"/>
      <c r="AF1033" s="62">
        <f>MAX(AF$24:AF1032)+1</f>
        <v>944</v>
      </c>
      <c r="AG1033" s="62" t="s">
        <v>151</v>
      </c>
      <c r="AH1033" s="62" t="str">
        <f t="shared" si="196"/>
        <v>944.</v>
      </c>
      <c r="AJ1033" s="62"/>
      <c r="AM1033" s="103"/>
    </row>
    <row r="1034" spans="1:39" ht="22.5" customHeight="1" x14ac:dyDescent="0.25">
      <c r="A1034" s="84" t="str">
        <f t="shared" si="199"/>
        <v>945.</v>
      </c>
      <c r="B1034" s="84">
        <v>3574</v>
      </c>
      <c r="C1034" s="156" t="s">
        <v>879</v>
      </c>
      <c r="D1034" s="13">
        <v>2629.1</v>
      </c>
      <c r="E1034" s="9">
        <v>2351.3000000000002</v>
      </c>
      <c r="F1034" s="16">
        <v>2351.3000000000002</v>
      </c>
      <c r="G1034" s="27">
        <v>89</v>
      </c>
      <c r="H1034" s="13">
        <f t="shared" si="203"/>
        <v>1198690.02</v>
      </c>
      <c r="I1034" s="13"/>
      <c r="J1034" s="13"/>
      <c r="K1034" s="13"/>
      <c r="L1034" s="9">
        <f t="shared" si="204"/>
        <v>1198690.02</v>
      </c>
      <c r="M1034" s="13"/>
      <c r="N1034" s="89"/>
      <c r="O1034" s="13"/>
      <c r="P1034" s="13">
        <v>649</v>
      </c>
      <c r="Q1034" s="13">
        <f>P1034*1846.98</f>
        <v>1198690.02</v>
      </c>
      <c r="R1034" s="13"/>
      <c r="S1034" s="13"/>
      <c r="T1034" s="13"/>
      <c r="U1034" s="13"/>
      <c r="V1034" s="13"/>
      <c r="W1034" s="13"/>
      <c r="X1034" s="13"/>
      <c r="Y1034" s="13"/>
      <c r="Z1034" s="13"/>
      <c r="AA1034" s="210"/>
      <c r="AB1034" s="20" t="s">
        <v>211</v>
      </c>
      <c r="AC1034" s="189"/>
      <c r="AD1034" s="189"/>
      <c r="AE1034" s="189"/>
      <c r="AF1034" s="62">
        <f>MAX(AF$24:AF1033)+1</f>
        <v>945</v>
      </c>
      <c r="AG1034" s="62" t="s">
        <v>151</v>
      </c>
      <c r="AH1034" s="62" t="str">
        <f t="shared" si="196"/>
        <v>945.</v>
      </c>
      <c r="AJ1034" s="62"/>
      <c r="AM1034" s="103"/>
    </row>
    <row r="1035" spans="1:39" ht="22.5" customHeight="1" x14ac:dyDescent="0.25">
      <c r="A1035" s="84" t="str">
        <f t="shared" si="199"/>
        <v>946.</v>
      </c>
      <c r="B1035" s="84">
        <v>3446</v>
      </c>
      <c r="C1035" s="156" t="s">
        <v>858</v>
      </c>
      <c r="D1035" s="13">
        <v>3176.5</v>
      </c>
      <c r="E1035" s="9">
        <v>2857.4</v>
      </c>
      <c r="F1035" s="16">
        <v>2857.4</v>
      </c>
      <c r="G1035" s="27">
        <v>56</v>
      </c>
      <c r="H1035" s="13">
        <f t="shared" ref="H1035:H1049" si="209">M1035+O1035+Q1035+S1035+U1035+W1035+Z1035+AA1035</f>
        <v>390800</v>
      </c>
      <c r="I1035" s="13"/>
      <c r="J1035" s="13"/>
      <c r="K1035" s="13"/>
      <c r="L1035" s="9">
        <f t="shared" ref="L1035:L1049" si="210">H1035</f>
        <v>390800</v>
      </c>
      <c r="M1035" s="13">
        <v>390800</v>
      </c>
      <c r="N1035" s="89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9"/>
      <c r="AA1035" s="210"/>
      <c r="AB1035" s="20" t="s">
        <v>211</v>
      </c>
      <c r="AC1035" s="189"/>
      <c r="AD1035" s="189"/>
      <c r="AE1035" s="189"/>
      <c r="AF1035" s="62">
        <f>MAX(AF$24:AF1034)+1</f>
        <v>946</v>
      </c>
      <c r="AG1035" s="62" t="s">
        <v>151</v>
      </c>
      <c r="AH1035" s="62" t="str">
        <f t="shared" si="196"/>
        <v>946.</v>
      </c>
      <c r="AJ1035" s="62"/>
      <c r="AM1035" s="103"/>
    </row>
    <row r="1036" spans="1:39" ht="22.5" customHeight="1" x14ac:dyDescent="0.25">
      <c r="A1036" s="84" t="str">
        <f t="shared" si="199"/>
        <v>947.</v>
      </c>
      <c r="B1036" s="84">
        <v>3317</v>
      </c>
      <c r="C1036" s="157" t="s">
        <v>1035</v>
      </c>
      <c r="D1036" s="11">
        <v>1392.6</v>
      </c>
      <c r="E1036" s="9">
        <v>1280.3</v>
      </c>
      <c r="F1036" s="17">
        <v>1280.3</v>
      </c>
      <c r="G1036" s="27">
        <v>24</v>
      </c>
      <c r="H1036" s="99">
        <f t="shared" si="209"/>
        <v>1175448</v>
      </c>
      <c r="I1036" s="99"/>
      <c r="J1036" s="99"/>
      <c r="K1036" s="99"/>
      <c r="L1036" s="9">
        <f t="shared" si="210"/>
        <v>1175448</v>
      </c>
      <c r="M1036" s="99">
        <v>1175448</v>
      </c>
      <c r="N1036" s="100"/>
      <c r="O1036" s="99"/>
      <c r="P1036" s="99"/>
      <c r="Q1036" s="99"/>
      <c r="R1036" s="99"/>
      <c r="S1036" s="99"/>
      <c r="T1036" s="99"/>
      <c r="U1036" s="99"/>
      <c r="V1036" s="99"/>
      <c r="W1036" s="99"/>
      <c r="X1036" s="99"/>
      <c r="Y1036" s="99"/>
      <c r="Z1036" s="99"/>
      <c r="AA1036" s="211"/>
      <c r="AB1036" s="20" t="s">
        <v>211</v>
      </c>
      <c r="AC1036" s="189"/>
      <c r="AD1036" s="189"/>
      <c r="AE1036" s="189"/>
      <c r="AF1036" s="62">
        <f>MAX(AF$24:AF1035)+1</f>
        <v>947</v>
      </c>
      <c r="AG1036" s="62" t="s">
        <v>151</v>
      </c>
      <c r="AH1036" s="62" t="str">
        <f t="shared" si="196"/>
        <v>947.</v>
      </c>
      <c r="AJ1036" s="62"/>
      <c r="AM1036" s="103"/>
    </row>
    <row r="1037" spans="1:39" ht="22.5" customHeight="1" x14ac:dyDescent="0.25">
      <c r="A1037" s="84" t="str">
        <f t="shared" si="199"/>
        <v>948.</v>
      </c>
      <c r="B1037" s="84">
        <v>3324</v>
      </c>
      <c r="C1037" s="156" t="s">
        <v>845</v>
      </c>
      <c r="D1037" s="13">
        <v>3563.6</v>
      </c>
      <c r="E1037" s="9">
        <v>3170.9</v>
      </c>
      <c r="F1037" s="16">
        <v>3170.9</v>
      </c>
      <c r="G1037" s="27">
        <v>111</v>
      </c>
      <c r="H1037" s="13">
        <f t="shared" si="209"/>
        <v>2739880</v>
      </c>
      <c r="I1037" s="13"/>
      <c r="J1037" s="13"/>
      <c r="K1037" s="13"/>
      <c r="L1037" s="9">
        <f t="shared" si="210"/>
        <v>2739880</v>
      </c>
      <c r="M1037" s="13">
        <v>2739880</v>
      </c>
      <c r="N1037" s="89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210"/>
      <c r="AB1037" s="20" t="s">
        <v>211</v>
      </c>
      <c r="AC1037" s="189"/>
      <c r="AD1037" s="189"/>
      <c r="AE1037" s="189"/>
      <c r="AF1037" s="62">
        <f>MAX(AF$24:AF1036)+1</f>
        <v>948</v>
      </c>
      <c r="AG1037" s="62" t="s">
        <v>151</v>
      </c>
      <c r="AH1037" s="62" t="str">
        <f t="shared" si="196"/>
        <v>948.</v>
      </c>
      <c r="AJ1037" s="62"/>
      <c r="AM1037" s="103"/>
    </row>
    <row r="1038" spans="1:39" ht="22.5" customHeight="1" x14ac:dyDescent="0.25">
      <c r="A1038" s="84" t="str">
        <f t="shared" si="199"/>
        <v>949.</v>
      </c>
      <c r="B1038" s="84">
        <v>3494</v>
      </c>
      <c r="C1038" s="156" t="s">
        <v>865</v>
      </c>
      <c r="D1038" s="13">
        <v>3439.6</v>
      </c>
      <c r="E1038" s="9">
        <v>2537.3000000000002</v>
      </c>
      <c r="F1038" s="16">
        <v>2537.3000000000002</v>
      </c>
      <c r="G1038" s="27">
        <v>84</v>
      </c>
      <c r="H1038" s="13">
        <f t="shared" si="209"/>
        <v>2864420</v>
      </c>
      <c r="I1038" s="13"/>
      <c r="J1038" s="13"/>
      <c r="K1038" s="13"/>
      <c r="L1038" s="9">
        <f t="shared" si="210"/>
        <v>2864420</v>
      </c>
      <c r="M1038" s="13">
        <v>2864420</v>
      </c>
      <c r="N1038" s="89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210"/>
      <c r="AB1038" s="20" t="s">
        <v>211</v>
      </c>
      <c r="AC1038" s="189"/>
      <c r="AD1038" s="189"/>
      <c r="AE1038" s="189"/>
      <c r="AF1038" s="62">
        <f>MAX(AF$24:AF1037)+1</f>
        <v>949</v>
      </c>
      <c r="AG1038" s="62" t="s">
        <v>151</v>
      </c>
      <c r="AH1038" s="62" t="str">
        <f t="shared" si="196"/>
        <v>949.</v>
      </c>
      <c r="AJ1038" s="62"/>
      <c r="AM1038" s="103"/>
    </row>
    <row r="1039" spans="1:39" ht="22.5" customHeight="1" x14ac:dyDescent="0.25">
      <c r="A1039" s="84" t="str">
        <f t="shared" si="199"/>
        <v>950.</v>
      </c>
      <c r="B1039" s="84">
        <v>3345</v>
      </c>
      <c r="C1039" s="156" t="s">
        <v>848</v>
      </c>
      <c r="D1039" s="13">
        <v>7100.5</v>
      </c>
      <c r="E1039" s="9">
        <v>5275.1</v>
      </c>
      <c r="F1039" s="16">
        <v>5275.1</v>
      </c>
      <c r="G1039" s="27">
        <v>192</v>
      </c>
      <c r="H1039" s="13">
        <f t="shared" si="209"/>
        <v>6652000</v>
      </c>
      <c r="I1039" s="13"/>
      <c r="J1039" s="13"/>
      <c r="K1039" s="13"/>
      <c r="L1039" s="9">
        <f t="shared" si="210"/>
        <v>6652000</v>
      </c>
      <c r="M1039" s="13">
        <f>1191400+5460600</f>
        <v>6652000</v>
      </c>
      <c r="N1039" s="89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210"/>
      <c r="AB1039" s="20" t="s">
        <v>211</v>
      </c>
      <c r="AC1039" s="189"/>
      <c r="AD1039" s="189"/>
      <c r="AE1039" s="189"/>
      <c r="AF1039" s="62">
        <f>MAX(AF$24:AF1038)+1</f>
        <v>950</v>
      </c>
      <c r="AG1039" s="62" t="s">
        <v>151</v>
      </c>
      <c r="AH1039" s="62" t="str">
        <f t="shared" si="196"/>
        <v>950.</v>
      </c>
      <c r="AJ1039" s="62"/>
      <c r="AM1039" s="103"/>
    </row>
    <row r="1040" spans="1:39" ht="22.5" customHeight="1" x14ac:dyDescent="0.25">
      <c r="A1040" s="84" t="str">
        <f t="shared" si="199"/>
        <v>951.</v>
      </c>
      <c r="B1040" s="84">
        <v>3481</v>
      </c>
      <c r="C1040" s="156" t="s">
        <v>863</v>
      </c>
      <c r="D1040" s="13">
        <v>3930.5</v>
      </c>
      <c r="E1040" s="9">
        <v>3610.7</v>
      </c>
      <c r="F1040" s="16">
        <v>3002.1</v>
      </c>
      <c r="G1040" s="27">
        <v>189</v>
      </c>
      <c r="H1040" s="13">
        <f t="shared" si="209"/>
        <v>1161619.2</v>
      </c>
      <c r="I1040" s="13"/>
      <c r="J1040" s="13"/>
      <c r="K1040" s="13"/>
      <c r="L1040" s="9">
        <f t="shared" si="210"/>
        <v>1161619.2</v>
      </c>
      <c r="M1040" s="13">
        <v>1161619.2</v>
      </c>
      <c r="N1040" s="89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210"/>
      <c r="AB1040" s="20" t="s">
        <v>211</v>
      </c>
      <c r="AC1040" s="189"/>
      <c r="AD1040" s="189"/>
      <c r="AE1040" s="189"/>
      <c r="AF1040" s="62">
        <f>MAX(AF$24:AF1039)+1</f>
        <v>951</v>
      </c>
      <c r="AG1040" s="62" t="s">
        <v>151</v>
      </c>
      <c r="AH1040" s="62" t="str">
        <f t="shared" si="196"/>
        <v>951.</v>
      </c>
      <c r="AJ1040" s="62"/>
      <c r="AM1040" s="103"/>
    </row>
    <row r="1041" spans="1:39" ht="22.5" customHeight="1" x14ac:dyDescent="0.25">
      <c r="A1041" s="84" t="str">
        <f t="shared" si="199"/>
        <v>952.</v>
      </c>
      <c r="B1041" s="84">
        <v>3496</v>
      </c>
      <c r="C1041" s="156" t="s">
        <v>866</v>
      </c>
      <c r="D1041" s="13">
        <v>2871.7</v>
      </c>
      <c r="E1041" s="9">
        <v>2598.6999999999998</v>
      </c>
      <c r="F1041" s="16">
        <v>2598.6999999999998</v>
      </c>
      <c r="G1041" s="27">
        <v>70</v>
      </c>
      <c r="H1041" s="13">
        <f t="shared" si="209"/>
        <v>1671501.1739999999</v>
      </c>
      <c r="I1041" s="13"/>
      <c r="J1041" s="13"/>
      <c r="K1041" s="13"/>
      <c r="L1041" s="9">
        <f t="shared" si="210"/>
        <v>1671501.1739999999</v>
      </c>
      <c r="M1041" s="99">
        <v>293100</v>
      </c>
      <c r="N1041" s="89"/>
      <c r="O1041" s="13"/>
      <c r="P1041" s="13">
        <v>746.3</v>
      </c>
      <c r="Q1041" s="13">
        <f>P1041*1846.98</f>
        <v>1378401.1739999999</v>
      </c>
      <c r="R1041" s="13"/>
      <c r="S1041" s="13"/>
      <c r="T1041" s="13"/>
      <c r="U1041" s="13"/>
      <c r="V1041" s="13"/>
      <c r="W1041" s="13"/>
      <c r="X1041" s="13"/>
      <c r="Y1041" s="13"/>
      <c r="Z1041" s="9"/>
      <c r="AA1041" s="210"/>
      <c r="AB1041" s="20" t="s">
        <v>211</v>
      </c>
      <c r="AC1041" s="189"/>
      <c r="AD1041" s="189"/>
      <c r="AE1041" s="189"/>
      <c r="AF1041" s="62">
        <f>MAX(AF$24:AF1040)+1</f>
        <v>952</v>
      </c>
      <c r="AG1041" s="62" t="s">
        <v>151</v>
      </c>
      <c r="AH1041" s="62" t="str">
        <f t="shared" si="196"/>
        <v>952.</v>
      </c>
      <c r="AJ1041" s="62"/>
      <c r="AM1041" s="103"/>
    </row>
    <row r="1042" spans="1:39" ht="22.5" customHeight="1" x14ac:dyDescent="0.25">
      <c r="A1042" s="84" t="str">
        <f t="shared" si="199"/>
        <v>953.</v>
      </c>
      <c r="B1042" s="84">
        <v>3329</v>
      </c>
      <c r="C1042" s="156" t="s">
        <v>847</v>
      </c>
      <c r="D1042" s="13">
        <v>3993.5</v>
      </c>
      <c r="E1042" s="9">
        <v>3444.8</v>
      </c>
      <c r="F1042" s="16">
        <v>3329.6</v>
      </c>
      <c r="G1042" s="27">
        <v>154</v>
      </c>
      <c r="H1042" s="13">
        <f t="shared" si="209"/>
        <v>774412.80000000005</v>
      </c>
      <c r="I1042" s="13"/>
      <c r="J1042" s="13"/>
      <c r="K1042" s="13"/>
      <c r="L1042" s="9">
        <f t="shared" si="210"/>
        <v>774412.80000000005</v>
      </c>
      <c r="M1042" s="13">
        <v>774412.80000000005</v>
      </c>
      <c r="N1042" s="89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210"/>
      <c r="AB1042" s="20" t="s">
        <v>211</v>
      </c>
      <c r="AC1042" s="189"/>
      <c r="AD1042" s="189"/>
      <c r="AE1042" s="189"/>
      <c r="AF1042" s="62">
        <f>MAX(AF$24:AF1041)+1</f>
        <v>953</v>
      </c>
      <c r="AG1042" s="62" t="s">
        <v>151</v>
      </c>
      <c r="AH1042" s="62" t="str">
        <f t="shared" si="196"/>
        <v>953.</v>
      </c>
      <c r="AJ1042" s="62"/>
      <c r="AM1042" s="103"/>
    </row>
    <row r="1043" spans="1:39" ht="22.5" customHeight="1" x14ac:dyDescent="0.25">
      <c r="A1043" s="84" t="str">
        <f t="shared" si="199"/>
        <v>954.</v>
      </c>
      <c r="B1043" s="84">
        <v>3382</v>
      </c>
      <c r="C1043" s="156" t="s">
        <v>851</v>
      </c>
      <c r="D1043" s="13">
        <v>1354.7</v>
      </c>
      <c r="E1043" s="9">
        <v>1255.5999999999999</v>
      </c>
      <c r="F1043" s="16">
        <v>1255.5999999999999</v>
      </c>
      <c r="G1043" s="27">
        <v>49</v>
      </c>
      <c r="H1043" s="13">
        <f t="shared" si="209"/>
        <v>316768.09999999998</v>
      </c>
      <c r="I1043" s="13"/>
      <c r="J1043" s="13"/>
      <c r="K1043" s="13"/>
      <c r="L1043" s="9">
        <f t="shared" si="210"/>
        <v>316768.09999999998</v>
      </c>
      <c r="M1043" s="13">
        <v>316768.09999999998</v>
      </c>
      <c r="N1043" s="89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210"/>
      <c r="AB1043" s="20" t="s">
        <v>211</v>
      </c>
      <c r="AC1043" s="189"/>
      <c r="AD1043" s="189"/>
      <c r="AE1043" s="189"/>
      <c r="AF1043" s="62">
        <f>MAX(AF$24:AF1042)+1</f>
        <v>954</v>
      </c>
      <c r="AG1043" s="62" t="s">
        <v>151</v>
      </c>
      <c r="AH1043" s="62" t="str">
        <f t="shared" si="196"/>
        <v>954.</v>
      </c>
      <c r="AJ1043" s="62"/>
      <c r="AM1043" s="103"/>
    </row>
    <row r="1044" spans="1:39" ht="22.5" customHeight="1" x14ac:dyDescent="0.25">
      <c r="A1044" s="84" t="str">
        <f t="shared" si="199"/>
        <v>955.</v>
      </c>
      <c r="B1044" s="84">
        <v>3389</v>
      </c>
      <c r="C1044" s="156" t="s">
        <v>853</v>
      </c>
      <c r="D1044" s="13">
        <v>3699.2</v>
      </c>
      <c r="E1044" s="9">
        <v>3403.8</v>
      </c>
      <c r="F1044" s="16">
        <v>3403.8</v>
      </c>
      <c r="G1044" s="27">
        <v>80</v>
      </c>
      <c r="H1044" s="13">
        <f t="shared" si="209"/>
        <v>2798300</v>
      </c>
      <c r="I1044" s="13"/>
      <c r="J1044" s="13"/>
      <c r="K1044" s="13"/>
      <c r="L1044" s="9">
        <f t="shared" si="210"/>
        <v>2798300</v>
      </c>
      <c r="M1044" s="13">
        <f>499100+2299200</f>
        <v>2798300</v>
      </c>
      <c r="N1044" s="89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210"/>
      <c r="AB1044" s="20" t="s">
        <v>211</v>
      </c>
      <c r="AC1044" s="189"/>
      <c r="AD1044" s="189"/>
      <c r="AE1044" s="189"/>
      <c r="AF1044" s="62">
        <f>MAX(AF$24:AF1043)+1</f>
        <v>955</v>
      </c>
      <c r="AG1044" s="62" t="s">
        <v>151</v>
      </c>
      <c r="AH1044" s="62" t="str">
        <f t="shared" si="196"/>
        <v>955.</v>
      </c>
      <c r="AJ1044" s="62"/>
      <c r="AM1044" s="103"/>
    </row>
    <row r="1045" spans="1:39" ht="22.5" customHeight="1" x14ac:dyDescent="0.25">
      <c r="A1045" s="84" t="str">
        <f t="shared" si="199"/>
        <v>956.</v>
      </c>
      <c r="B1045" s="84">
        <v>3391</v>
      </c>
      <c r="C1045" s="156" t="s">
        <v>106</v>
      </c>
      <c r="D1045" s="13">
        <v>3610.3</v>
      </c>
      <c r="E1045" s="9">
        <v>3335.9</v>
      </c>
      <c r="F1045" s="16">
        <v>3335.9</v>
      </c>
      <c r="G1045" s="27">
        <v>126</v>
      </c>
      <c r="H1045" s="13">
        <f t="shared" si="209"/>
        <v>517810</v>
      </c>
      <c r="I1045" s="13"/>
      <c r="J1045" s="13"/>
      <c r="K1045" s="13"/>
      <c r="L1045" s="9">
        <f t="shared" si="210"/>
        <v>517810</v>
      </c>
      <c r="M1045" s="13">
        <v>517810</v>
      </c>
      <c r="N1045" s="89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9"/>
      <c r="AA1045" s="210"/>
      <c r="AB1045" s="20" t="s">
        <v>211</v>
      </c>
      <c r="AC1045" s="189"/>
      <c r="AD1045" s="189"/>
      <c r="AE1045" s="189"/>
      <c r="AF1045" s="62">
        <f>MAX(AF$24:AF1044)+1</f>
        <v>956</v>
      </c>
      <c r="AG1045" s="62" t="s">
        <v>151</v>
      </c>
      <c r="AH1045" s="62" t="str">
        <f t="shared" si="196"/>
        <v>956.</v>
      </c>
      <c r="AJ1045" s="62"/>
      <c r="AM1045" s="103"/>
    </row>
    <row r="1046" spans="1:39" ht="22.5" customHeight="1" x14ac:dyDescent="0.25">
      <c r="A1046" s="84" t="str">
        <f t="shared" si="199"/>
        <v>957.</v>
      </c>
      <c r="B1046" s="84">
        <v>3531</v>
      </c>
      <c r="C1046" s="156" t="s">
        <v>876</v>
      </c>
      <c r="D1046" s="13">
        <v>822.5</v>
      </c>
      <c r="E1046" s="9">
        <v>755.8</v>
      </c>
      <c r="F1046" s="16">
        <v>755.8</v>
      </c>
      <c r="G1046" s="27">
        <v>16</v>
      </c>
      <c r="H1046" s="13">
        <f t="shared" si="209"/>
        <v>1974827</v>
      </c>
      <c r="I1046" s="13"/>
      <c r="J1046" s="13"/>
      <c r="K1046" s="13"/>
      <c r="L1046" s="9">
        <f t="shared" si="210"/>
        <v>1974827</v>
      </c>
      <c r="M1046" s="13"/>
      <c r="N1046" s="89"/>
      <c r="O1046" s="13"/>
      <c r="P1046" s="13">
        <v>538.1</v>
      </c>
      <c r="Q1046" s="13">
        <f>P1046*3670</f>
        <v>1974827</v>
      </c>
      <c r="R1046" s="13"/>
      <c r="S1046" s="13"/>
      <c r="T1046" s="13"/>
      <c r="U1046" s="13"/>
      <c r="V1046" s="13"/>
      <c r="W1046" s="13"/>
      <c r="X1046" s="13"/>
      <c r="Y1046" s="13"/>
      <c r="Z1046" s="13"/>
      <c r="AA1046" s="210"/>
      <c r="AB1046" s="20" t="s">
        <v>211</v>
      </c>
      <c r="AC1046" s="189"/>
      <c r="AD1046" s="189"/>
      <c r="AE1046" s="189"/>
      <c r="AF1046" s="62">
        <f>MAX(AF$24:AF1045)+1</f>
        <v>957</v>
      </c>
      <c r="AG1046" s="62" t="s">
        <v>151</v>
      </c>
      <c r="AH1046" s="62" t="str">
        <f t="shared" si="196"/>
        <v>957.</v>
      </c>
      <c r="AJ1046" s="62"/>
      <c r="AM1046" s="103"/>
    </row>
    <row r="1047" spans="1:39" ht="22.5" customHeight="1" x14ac:dyDescent="0.25">
      <c r="A1047" s="84" t="str">
        <f t="shared" si="199"/>
        <v>958.</v>
      </c>
      <c r="B1047" s="84">
        <v>3412</v>
      </c>
      <c r="C1047" s="156" t="s">
        <v>864</v>
      </c>
      <c r="D1047" s="13">
        <v>4984.3</v>
      </c>
      <c r="E1047" s="9">
        <v>4414.3</v>
      </c>
      <c r="F1047" s="16">
        <v>4414.3</v>
      </c>
      <c r="G1047" s="27">
        <v>180</v>
      </c>
      <c r="H1047" s="13">
        <f t="shared" si="209"/>
        <v>821100</v>
      </c>
      <c r="I1047" s="13"/>
      <c r="J1047" s="13"/>
      <c r="K1047" s="13"/>
      <c r="L1047" s="9">
        <f t="shared" si="210"/>
        <v>821100</v>
      </c>
      <c r="M1047" s="13">
        <v>821100</v>
      </c>
      <c r="N1047" s="89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210"/>
      <c r="AB1047" s="20" t="s">
        <v>211</v>
      </c>
      <c r="AC1047" s="189"/>
      <c r="AD1047" s="189"/>
      <c r="AE1047" s="189"/>
      <c r="AF1047" s="62">
        <f>MAX(AF$24:AF1046)+1</f>
        <v>958</v>
      </c>
      <c r="AG1047" s="62" t="s">
        <v>151</v>
      </c>
      <c r="AH1047" s="62" t="str">
        <f t="shared" si="196"/>
        <v>958.</v>
      </c>
      <c r="AJ1047" s="62"/>
      <c r="AM1047" s="103"/>
    </row>
    <row r="1048" spans="1:39" ht="22.5" customHeight="1" x14ac:dyDescent="0.25">
      <c r="A1048" s="84" t="str">
        <f t="shared" si="199"/>
        <v>959.</v>
      </c>
      <c r="B1048" s="84">
        <v>3275</v>
      </c>
      <c r="C1048" s="156" t="s">
        <v>839</v>
      </c>
      <c r="D1048" s="13">
        <v>3919.3</v>
      </c>
      <c r="E1048" s="9">
        <v>3430.9</v>
      </c>
      <c r="F1048" s="16">
        <v>3430.9</v>
      </c>
      <c r="G1048" s="27">
        <v>137</v>
      </c>
      <c r="H1048" s="13">
        <f t="shared" si="209"/>
        <v>6897600</v>
      </c>
      <c r="I1048" s="13"/>
      <c r="J1048" s="13"/>
      <c r="K1048" s="13"/>
      <c r="L1048" s="9">
        <f t="shared" si="210"/>
        <v>6897600</v>
      </c>
      <c r="M1048" s="13">
        <v>6897600</v>
      </c>
      <c r="N1048" s="89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210"/>
      <c r="AB1048" s="20" t="s">
        <v>211</v>
      </c>
      <c r="AC1048" s="189"/>
      <c r="AD1048" s="189"/>
      <c r="AE1048" s="189"/>
      <c r="AF1048" s="62">
        <f>MAX(AF$24:AF1047)+1</f>
        <v>959</v>
      </c>
      <c r="AG1048" s="62" t="s">
        <v>151</v>
      </c>
      <c r="AH1048" s="62" t="str">
        <f t="shared" si="196"/>
        <v>959.</v>
      </c>
      <c r="AJ1048" s="62"/>
      <c r="AM1048" s="103"/>
    </row>
    <row r="1049" spans="1:39" ht="22.5" customHeight="1" x14ac:dyDescent="0.25">
      <c r="A1049" s="84" t="str">
        <f t="shared" si="199"/>
        <v>960.</v>
      </c>
      <c r="B1049" s="84">
        <v>3293</v>
      </c>
      <c r="C1049" s="162" t="s">
        <v>887</v>
      </c>
      <c r="D1049" s="17">
        <v>729.6</v>
      </c>
      <c r="E1049" s="9">
        <v>683.2</v>
      </c>
      <c r="F1049" s="17">
        <v>683.2</v>
      </c>
      <c r="G1049" s="27">
        <v>12</v>
      </c>
      <c r="H1049" s="99">
        <f t="shared" si="209"/>
        <v>74252</v>
      </c>
      <c r="I1049" s="99"/>
      <c r="J1049" s="99"/>
      <c r="K1049" s="99"/>
      <c r="L1049" s="9">
        <f t="shared" si="210"/>
        <v>74252</v>
      </c>
      <c r="M1049" s="99">
        <v>74252</v>
      </c>
      <c r="N1049" s="100"/>
      <c r="O1049" s="99"/>
      <c r="P1049" s="99"/>
      <c r="Q1049" s="99"/>
      <c r="R1049" s="99"/>
      <c r="S1049" s="99"/>
      <c r="T1049" s="99"/>
      <c r="U1049" s="99"/>
      <c r="V1049" s="99"/>
      <c r="W1049" s="99"/>
      <c r="X1049" s="99"/>
      <c r="Y1049" s="99"/>
      <c r="Z1049" s="9"/>
      <c r="AA1049" s="211"/>
      <c r="AB1049" s="20" t="s">
        <v>211</v>
      </c>
      <c r="AC1049" s="189"/>
      <c r="AD1049" s="189"/>
      <c r="AE1049" s="189"/>
      <c r="AF1049" s="62">
        <f>MAX(AF$24:AF1048)+1</f>
        <v>960</v>
      </c>
      <c r="AG1049" s="62" t="s">
        <v>151</v>
      </c>
      <c r="AH1049" s="62" t="str">
        <f t="shared" ref="AH1049:AH1112" si="211">CONCATENATE(AF1049,AG1049)</f>
        <v>960.</v>
      </c>
      <c r="AJ1049" s="62"/>
      <c r="AM1049" s="103"/>
    </row>
    <row r="1050" spans="1:39" ht="22.5" customHeight="1" x14ac:dyDescent="0.25">
      <c r="A1050" s="84" t="str">
        <f t="shared" si="199"/>
        <v>961.</v>
      </c>
      <c r="B1050" s="84">
        <v>3322</v>
      </c>
      <c r="C1050" s="162" t="s">
        <v>1001</v>
      </c>
      <c r="D1050" s="17">
        <v>3106.3</v>
      </c>
      <c r="E1050" s="9">
        <v>2764.1</v>
      </c>
      <c r="F1050" s="17">
        <v>2764.1</v>
      </c>
      <c r="G1050" s="27">
        <v>105</v>
      </c>
      <c r="H1050" s="99">
        <f t="shared" ref="H1050:H1081" si="212">M1050+O1050+Q1050+S1050+U1050+W1050+Z1050+AA1050</f>
        <v>3878576.3200000003</v>
      </c>
      <c r="I1050" s="99"/>
      <c r="J1050" s="99"/>
      <c r="K1050" s="99"/>
      <c r="L1050" s="9">
        <f t="shared" ref="L1050:L1081" si="213">H1050</f>
        <v>3878576.3200000003</v>
      </c>
      <c r="M1050" s="99">
        <v>2854840</v>
      </c>
      <c r="N1050" s="100"/>
      <c r="O1050" s="99"/>
      <c r="P1050" s="99"/>
      <c r="Q1050" s="99"/>
      <c r="R1050" s="99"/>
      <c r="S1050" s="99"/>
      <c r="T1050" s="99">
        <v>864</v>
      </c>
      <c r="U1050" s="99">
        <f>T1050*1184.88</f>
        <v>1023736.3200000001</v>
      </c>
      <c r="V1050" s="99"/>
      <c r="W1050" s="99"/>
      <c r="X1050" s="99"/>
      <c r="Y1050" s="99"/>
      <c r="Z1050" s="99"/>
      <c r="AA1050" s="211"/>
      <c r="AB1050" s="20" t="s">
        <v>211</v>
      </c>
      <c r="AC1050" s="189"/>
      <c r="AD1050" s="189"/>
      <c r="AE1050" s="189"/>
      <c r="AF1050" s="62">
        <f>MAX(AF$24:AF1049)+1</f>
        <v>961</v>
      </c>
      <c r="AG1050" s="62" t="s">
        <v>151</v>
      </c>
      <c r="AH1050" s="62" t="str">
        <f t="shared" si="211"/>
        <v>961.</v>
      </c>
      <c r="AJ1050" s="62"/>
      <c r="AM1050" s="103"/>
    </row>
    <row r="1051" spans="1:39" ht="22.5" customHeight="1" x14ac:dyDescent="0.25">
      <c r="A1051" s="84" t="str">
        <f t="shared" si="199"/>
        <v>962.</v>
      </c>
      <c r="B1051" s="84">
        <v>3325</v>
      </c>
      <c r="C1051" s="162" t="s">
        <v>1002</v>
      </c>
      <c r="D1051" s="17">
        <v>2554.6999999999998</v>
      </c>
      <c r="E1051" s="9">
        <v>2214</v>
      </c>
      <c r="F1051" s="17">
        <v>2214</v>
      </c>
      <c r="G1051" s="27">
        <v>77</v>
      </c>
      <c r="H1051" s="99">
        <f t="shared" si="212"/>
        <v>511665.6</v>
      </c>
      <c r="I1051" s="99"/>
      <c r="J1051" s="99"/>
      <c r="K1051" s="99"/>
      <c r="L1051" s="9">
        <f t="shared" si="213"/>
        <v>511665.6</v>
      </c>
      <c r="M1051" s="99">
        <v>511665.6</v>
      </c>
      <c r="N1051" s="100"/>
      <c r="O1051" s="99"/>
      <c r="P1051" s="99"/>
      <c r="Q1051" s="99"/>
      <c r="R1051" s="99"/>
      <c r="S1051" s="99"/>
      <c r="T1051" s="99"/>
      <c r="U1051" s="99"/>
      <c r="V1051" s="99"/>
      <c r="W1051" s="99"/>
      <c r="X1051" s="99"/>
      <c r="Y1051" s="99"/>
      <c r="Z1051" s="99"/>
      <c r="AA1051" s="211"/>
      <c r="AB1051" s="20" t="s">
        <v>211</v>
      </c>
      <c r="AC1051" s="189"/>
      <c r="AD1051" s="189"/>
      <c r="AE1051" s="189"/>
      <c r="AF1051" s="62">
        <f>MAX(AF$24:AF1050)+1</f>
        <v>962</v>
      </c>
      <c r="AG1051" s="62" t="s">
        <v>151</v>
      </c>
      <c r="AH1051" s="62" t="str">
        <f t="shared" si="211"/>
        <v>962.</v>
      </c>
      <c r="AJ1051" s="78"/>
      <c r="AM1051" s="103"/>
    </row>
    <row r="1052" spans="1:39" ht="22.5" customHeight="1" x14ac:dyDescent="0.25">
      <c r="A1052" s="84" t="str">
        <f t="shared" si="199"/>
        <v>963.</v>
      </c>
      <c r="B1052" s="84">
        <v>3546</v>
      </c>
      <c r="C1052" s="162" t="s">
        <v>1007</v>
      </c>
      <c r="D1052" s="17">
        <v>2241.5</v>
      </c>
      <c r="E1052" s="9">
        <v>2053</v>
      </c>
      <c r="F1052" s="17">
        <v>2053</v>
      </c>
      <c r="G1052" s="27">
        <v>86</v>
      </c>
      <c r="H1052" s="99">
        <f t="shared" si="212"/>
        <v>366375</v>
      </c>
      <c r="I1052" s="99"/>
      <c r="J1052" s="99"/>
      <c r="K1052" s="99"/>
      <c r="L1052" s="9">
        <f t="shared" si="213"/>
        <v>366375</v>
      </c>
      <c r="M1052" s="99">
        <v>366375</v>
      </c>
      <c r="N1052" s="100"/>
      <c r="O1052" s="99"/>
      <c r="P1052" s="99"/>
      <c r="Q1052" s="99"/>
      <c r="R1052" s="99"/>
      <c r="S1052" s="99"/>
      <c r="T1052" s="99"/>
      <c r="U1052" s="99"/>
      <c r="V1052" s="99"/>
      <c r="W1052" s="99"/>
      <c r="X1052" s="99"/>
      <c r="Y1052" s="99"/>
      <c r="Z1052" s="9"/>
      <c r="AA1052" s="211"/>
      <c r="AB1052" s="20" t="s">
        <v>211</v>
      </c>
      <c r="AC1052" s="189"/>
      <c r="AD1052" s="189"/>
      <c r="AE1052" s="189"/>
      <c r="AF1052" s="62">
        <f>MAX(AF$24:AF1051)+1</f>
        <v>963</v>
      </c>
      <c r="AG1052" s="62" t="s">
        <v>151</v>
      </c>
      <c r="AH1052" s="62" t="str">
        <f t="shared" si="211"/>
        <v>963.</v>
      </c>
      <c r="AJ1052" s="62"/>
      <c r="AM1052" s="103"/>
    </row>
    <row r="1053" spans="1:39" ht="22.5" customHeight="1" x14ac:dyDescent="0.25">
      <c r="A1053" s="84" t="str">
        <f t="shared" si="199"/>
        <v>964.</v>
      </c>
      <c r="B1053" s="84">
        <v>3475</v>
      </c>
      <c r="C1053" s="162" t="s">
        <v>1014</v>
      </c>
      <c r="D1053" s="17">
        <v>2615.3000000000002</v>
      </c>
      <c r="E1053" s="9">
        <v>2082.1</v>
      </c>
      <c r="F1053" s="17">
        <v>2008.1</v>
      </c>
      <c r="G1053" s="27">
        <v>43</v>
      </c>
      <c r="H1053" s="99">
        <f t="shared" si="212"/>
        <v>262430</v>
      </c>
      <c r="I1053" s="99"/>
      <c r="J1053" s="99"/>
      <c r="K1053" s="99"/>
      <c r="L1053" s="9">
        <f t="shared" si="213"/>
        <v>262430</v>
      </c>
      <c r="M1053" s="99">
        <v>262430</v>
      </c>
      <c r="N1053" s="100"/>
      <c r="O1053" s="99"/>
      <c r="P1053" s="99"/>
      <c r="Q1053" s="99"/>
      <c r="R1053" s="99"/>
      <c r="S1053" s="99"/>
      <c r="T1053" s="99"/>
      <c r="U1053" s="99"/>
      <c r="V1053" s="99"/>
      <c r="W1053" s="99"/>
      <c r="X1053" s="99"/>
      <c r="Y1053" s="99"/>
      <c r="Z1053" s="99"/>
      <c r="AA1053" s="211"/>
      <c r="AB1053" s="20" t="s">
        <v>211</v>
      </c>
      <c r="AC1053" s="189"/>
      <c r="AD1053" s="189"/>
      <c r="AE1053" s="189"/>
      <c r="AF1053" s="62">
        <f>MAX(AF$24:AF1052)+1</f>
        <v>964</v>
      </c>
      <c r="AG1053" s="62" t="s">
        <v>151</v>
      </c>
      <c r="AH1053" s="62" t="str">
        <f t="shared" si="211"/>
        <v>964.</v>
      </c>
      <c r="AJ1053" s="62"/>
      <c r="AM1053" s="103"/>
    </row>
    <row r="1054" spans="1:39" ht="22.5" customHeight="1" x14ac:dyDescent="0.25">
      <c r="A1054" s="84" t="str">
        <f t="shared" si="199"/>
        <v>965.</v>
      </c>
      <c r="B1054" s="84">
        <v>3629</v>
      </c>
      <c r="C1054" s="162" t="s">
        <v>1024</v>
      </c>
      <c r="D1054" s="17">
        <v>2078.1999999999998</v>
      </c>
      <c r="E1054" s="9">
        <v>1873.9</v>
      </c>
      <c r="F1054" s="17">
        <v>1873.9</v>
      </c>
      <c r="G1054" s="27">
        <v>48</v>
      </c>
      <c r="H1054" s="99">
        <f t="shared" si="212"/>
        <v>390800</v>
      </c>
      <c r="I1054" s="99"/>
      <c r="J1054" s="99"/>
      <c r="K1054" s="99"/>
      <c r="L1054" s="9">
        <f t="shared" si="213"/>
        <v>390800</v>
      </c>
      <c r="M1054" s="99">
        <v>390800</v>
      </c>
      <c r="N1054" s="100"/>
      <c r="O1054" s="99"/>
      <c r="P1054" s="99"/>
      <c r="Q1054" s="99"/>
      <c r="R1054" s="99"/>
      <c r="S1054" s="99"/>
      <c r="T1054" s="99"/>
      <c r="U1054" s="99"/>
      <c r="V1054" s="99"/>
      <c r="W1054" s="99"/>
      <c r="X1054" s="99"/>
      <c r="Y1054" s="99"/>
      <c r="Z1054" s="9"/>
      <c r="AA1054" s="211"/>
      <c r="AB1054" s="20" t="s">
        <v>211</v>
      </c>
      <c r="AC1054" s="189"/>
      <c r="AD1054" s="189"/>
      <c r="AE1054" s="189"/>
      <c r="AF1054" s="62">
        <f>MAX(AF$24:AF1053)+1</f>
        <v>965</v>
      </c>
      <c r="AG1054" s="62" t="s">
        <v>151</v>
      </c>
      <c r="AH1054" s="62" t="str">
        <f t="shared" si="211"/>
        <v>965.</v>
      </c>
      <c r="AJ1054" s="62"/>
      <c r="AM1054" s="103"/>
    </row>
    <row r="1055" spans="1:39" ht="22.5" customHeight="1" x14ac:dyDescent="0.25">
      <c r="A1055" s="84" t="str">
        <f t="shared" si="199"/>
        <v>966.</v>
      </c>
      <c r="B1055" s="84">
        <v>3301</v>
      </c>
      <c r="C1055" s="162" t="s">
        <v>112</v>
      </c>
      <c r="D1055" s="17">
        <v>3965.7</v>
      </c>
      <c r="E1055" s="9">
        <v>3562.4</v>
      </c>
      <c r="F1055" s="17">
        <v>3460.8</v>
      </c>
      <c r="G1055" s="27">
        <v>144</v>
      </c>
      <c r="H1055" s="99">
        <f t="shared" si="212"/>
        <v>856832.44</v>
      </c>
      <c r="I1055" s="99"/>
      <c r="J1055" s="99"/>
      <c r="K1055" s="99"/>
      <c r="L1055" s="9">
        <f t="shared" si="213"/>
        <v>856832.44</v>
      </c>
      <c r="M1055" s="99">
        <v>856832.44</v>
      </c>
      <c r="N1055" s="100"/>
      <c r="O1055" s="99"/>
      <c r="P1055" s="99"/>
      <c r="Q1055" s="99"/>
      <c r="R1055" s="99"/>
      <c r="S1055" s="99"/>
      <c r="T1055" s="99"/>
      <c r="U1055" s="99"/>
      <c r="V1055" s="99"/>
      <c r="W1055" s="99"/>
      <c r="X1055" s="99"/>
      <c r="Y1055" s="99"/>
      <c r="Z1055" s="99"/>
      <c r="AA1055" s="211"/>
      <c r="AB1055" s="20" t="s">
        <v>211</v>
      </c>
      <c r="AC1055" s="189"/>
      <c r="AD1055" s="189"/>
      <c r="AE1055" s="189"/>
      <c r="AF1055" s="62">
        <f>MAX(AF$24:AF1054)+1</f>
        <v>966</v>
      </c>
      <c r="AG1055" s="62" t="s">
        <v>151</v>
      </c>
      <c r="AH1055" s="62" t="str">
        <f t="shared" si="211"/>
        <v>966.</v>
      </c>
      <c r="AJ1055" s="62"/>
      <c r="AM1055" s="103"/>
    </row>
    <row r="1056" spans="1:39" ht="22.5" customHeight="1" x14ac:dyDescent="0.25">
      <c r="A1056" s="84" t="str">
        <f t="shared" si="199"/>
        <v>967.</v>
      </c>
      <c r="B1056" s="84">
        <v>3541</v>
      </c>
      <c r="C1056" s="162" t="s">
        <v>115</v>
      </c>
      <c r="D1056" s="17">
        <v>3409</v>
      </c>
      <c r="E1056" s="9">
        <v>3140.5</v>
      </c>
      <c r="F1056" s="17">
        <v>3140.5</v>
      </c>
      <c r="G1056" s="27">
        <v>123</v>
      </c>
      <c r="H1056" s="99">
        <f t="shared" si="212"/>
        <v>460460</v>
      </c>
      <c r="I1056" s="99"/>
      <c r="J1056" s="99"/>
      <c r="K1056" s="99"/>
      <c r="L1056" s="9">
        <f t="shared" si="213"/>
        <v>460460</v>
      </c>
      <c r="M1056" s="99">
        <v>460460</v>
      </c>
      <c r="N1056" s="100"/>
      <c r="O1056" s="99"/>
      <c r="P1056" s="99"/>
      <c r="Q1056" s="99"/>
      <c r="R1056" s="99"/>
      <c r="S1056" s="99"/>
      <c r="T1056" s="99"/>
      <c r="U1056" s="99"/>
      <c r="V1056" s="99"/>
      <c r="W1056" s="99"/>
      <c r="X1056" s="99"/>
      <c r="Y1056" s="99"/>
      <c r="Z1056" s="99"/>
      <c r="AA1056" s="211"/>
      <c r="AB1056" s="20" t="s">
        <v>211</v>
      </c>
      <c r="AC1056" s="189"/>
      <c r="AD1056" s="189"/>
      <c r="AE1056" s="189"/>
      <c r="AF1056" s="62">
        <f>MAX(AF$24:AF1055)+1</f>
        <v>967</v>
      </c>
      <c r="AG1056" s="62" t="s">
        <v>151</v>
      </c>
      <c r="AH1056" s="62" t="str">
        <f t="shared" si="211"/>
        <v>967.</v>
      </c>
      <c r="AJ1056" s="62"/>
      <c r="AM1056" s="103"/>
    </row>
    <row r="1057" spans="1:39" ht="22.5" customHeight="1" x14ac:dyDescent="0.25">
      <c r="A1057" s="84" t="str">
        <f t="shared" si="199"/>
        <v>968.</v>
      </c>
      <c r="B1057" s="84">
        <v>3631</v>
      </c>
      <c r="C1057" s="162" t="s">
        <v>1025</v>
      </c>
      <c r="D1057" s="17">
        <v>4028.7</v>
      </c>
      <c r="E1057" s="9">
        <v>3656.1</v>
      </c>
      <c r="F1057" s="17">
        <v>3656.1</v>
      </c>
      <c r="G1057" s="27">
        <v>156</v>
      </c>
      <c r="H1057" s="99">
        <f t="shared" si="212"/>
        <v>527580</v>
      </c>
      <c r="I1057" s="99"/>
      <c r="J1057" s="99"/>
      <c r="K1057" s="99"/>
      <c r="L1057" s="9">
        <f t="shared" si="213"/>
        <v>527580</v>
      </c>
      <c r="M1057" s="99">
        <v>527580</v>
      </c>
      <c r="N1057" s="100"/>
      <c r="O1057" s="99"/>
      <c r="P1057" s="99"/>
      <c r="Q1057" s="99"/>
      <c r="R1057" s="99"/>
      <c r="S1057" s="99"/>
      <c r="T1057" s="99"/>
      <c r="U1057" s="99"/>
      <c r="V1057" s="99"/>
      <c r="W1057" s="99"/>
      <c r="X1057" s="99"/>
      <c r="Y1057" s="99"/>
      <c r="Z1057" s="9"/>
      <c r="AA1057" s="211"/>
      <c r="AB1057" s="20" t="s">
        <v>211</v>
      </c>
      <c r="AC1057" s="189"/>
      <c r="AD1057" s="189"/>
      <c r="AE1057" s="189"/>
      <c r="AF1057" s="62">
        <f>MAX(AF$24:AF1056)+1</f>
        <v>968</v>
      </c>
      <c r="AG1057" s="62" t="s">
        <v>151</v>
      </c>
      <c r="AH1057" s="62" t="str">
        <f t="shared" si="211"/>
        <v>968.</v>
      </c>
      <c r="AJ1057" s="62"/>
      <c r="AM1057" s="103"/>
    </row>
    <row r="1058" spans="1:39" ht="22.5" customHeight="1" x14ac:dyDescent="0.25">
      <c r="A1058" s="84" t="str">
        <f t="shared" si="199"/>
        <v>969.</v>
      </c>
      <c r="B1058" s="84">
        <v>3348</v>
      </c>
      <c r="C1058" s="162" t="s">
        <v>1005</v>
      </c>
      <c r="D1058" s="17">
        <v>5178.3</v>
      </c>
      <c r="E1058" s="9">
        <v>4808.3</v>
      </c>
      <c r="F1058" s="17">
        <v>4808.3</v>
      </c>
      <c r="G1058" s="27">
        <v>217</v>
      </c>
      <c r="H1058" s="99">
        <f t="shared" si="212"/>
        <v>1012268.16</v>
      </c>
      <c r="I1058" s="99"/>
      <c r="J1058" s="99"/>
      <c r="K1058" s="99"/>
      <c r="L1058" s="9">
        <f t="shared" si="213"/>
        <v>1012268.16</v>
      </c>
      <c r="M1058" s="99">
        <v>1012268.16</v>
      </c>
      <c r="N1058" s="100"/>
      <c r="O1058" s="99"/>
      <c r="P1058" s="99"/>
      <c r="Q1058" s="99"/>
      <c r="R1058" s="99"/>
      <c r="S1058" s="99"/>
      <c r="T1058" s="99"/>
      <c r="U1058" s="99"/>
      <c r="V1058" s="99"/>
      <c r="W1058" s="99"/>
      <c r="X1058" s="99"/>
      <c r="Y1058" s="99"/>
      <c r="Z1058" s="99"/>
      <c r="AA1058" s="211"/>
      <c r="AB1058" s="20" t="s">
        <v>211</v>
      </c>
      <c r="AC1058" s="189"/>
      <c r="AD1058" s="189"/>
      <c r="AE1058" s="189"/>
      <c r="AF1058" s="62">
        <f>MAX(AF$24:AF1057)+1</f>
        <v>969</v>
      </c>
      <c r="AG1058" s="62" t="s">
        <v>151</v>
      </c>
      <c r="AH1058" s="62" t="str">
        <f t="shared" si="211"/>
        <v>969.</v>
      </c>
      <c r="AJ1058" s="62"/>
      <c r="AM1058" s="103"/>
    </row>
    <row r="1059" spans="1:39" ht="22.5" customHeight="1" x14ac:dyDescent="0.25">
      <c r="A1059" s="84" t="str">
        <f t="shared" si="199"/>
        <v>970.</v>
      </c>
      <c r="B1059" s="84">
        <v>3495</v>
      </c>
      <c r="C1059" s="162" t="s">
        <v>1018</v>
      </c>
      <c r="D1059" s="17">
        <v>3479.4</v>
      </c>
      <c r="E1059" s="9">
        <v>2500.5</v>
      </c>
      <c r="F1059" s="17">
        <v>2500.5</v>
      </c>
      <c r="G1059" s="27">
        <v>124</v>
      </c>
      <c r="H1059" s="99">
        <f t="shared" si="212"/>
        <v>3271152</v>
      </c>
      <c r="I1059" s="99"/>
      <c r="J1059" s="99"/>
      <c r="K1059" s="99"/>
      <c r="L1059" s="9">
        <f t="shared" si="213"/>
        <v>3271152</v>
      </c>
      <c r="M1059" s="99">
        <f>450800+2820352</f>
        <v>3271152</v>
      </c>
      <c r="N1059" s="100"/>
      <c r="O1059" s="99"/>
      <c r="P1059" s="99"/>
      <c r="Q1059" s="99"/>
      <c r="R1059" s="99"/>
      <c r="S1059" s="99"/>
      <c r="T1059" s="99"/>
      <c r="U1059" s="99"/>
      <c r="V1059" s="99"/>
      <c r="W1059" s="99"/>
      <c r="X1059" s="99"/>
      <c r="Y1059" s="99"/>
      <c r="Z1059" s="99"/>
      <c r="AA1059" s="211"/>
      <c r="AB1059" s="20" t="s">
        <v>211</v>
      </c>
      <c r="AC1059" s="189"/>
      <c r="AD1059" s="189"/>
      <c r="AE1059" s="189"/>
      <c r="AF1059" s="62">
        <f>MAX(AF$24:AF1058)+1</f>
        <v>970</v>
      </c>
      <c r="AG1059" s="62" t="s">
        <v>151</v>
      </c>
      <c r="AH1059" s="62" t="str">
        <f t="shared" si="211"/>
        <v>970.</v>
      </c>
      <c r="AJ1059" s="62"/>
      <c r="AM1059" s="103"/>
    </row>
    <row r="1060" spans="1:39" ht="22.5" customHeight="1" x14ac:dyDescent="0.25">
      <c r="A1060" s="84" t="str">
        <f t="shared" si="199"/>
        <v>971.</v>
      </c>
      <c r="B1060" s="84">
        <v>3337</v>
      </c>
      <c r="C1060" s="162" t="s">
        <v>1003</v>
      </c>
      <c r="D1060" s="17">
        <v>3393.8</v>
      </c>
      <c r="E1060" s="9">
        <v>3215.8</v>
      </c>
      <c r="F1060" s="17">
        <v>3215.8</v>
      </c>
      <c r="G1060" s="27">
        <v>113</v>
      </c>
      <c r="H1060" s="99">
        <f t="shared" si="212"/>
        <v>2950640</v>
      </c>
      <c r="I1060" s="99"/>
      <c r="J1060" s="99"/>
      <c r="K1060" s="99"/>
      <c r="L1060" s="9">
        <f t="shared" si="213"/>
        <v>2950640</v>
      </c>
      <c r="M1060" s="99">
        <v>2950640</v>
      </c>
      <c r="N1060" s="100"/>
      <c r="O1060" s="99"/>
      <c r="P1060" s="99"/>
      <c r="Q1060" s="99"/>
      <c r="R1060" s="99"/>
      <c r="S1060" s="99"/>
      <c r="T1060" s="99"/>
      <c r="U1060" s="99"/>
      <c r="V1060" s="99"/>
      <c r="W1060" s="99"/>
      <c r="X1060" s="99"/>
      <c r="Y1060" s="99"/>
      <c r="Z1060" s="99"/>
      <c r="AA1060" s="211"/>
      <c r="AB1060" s="20" t="s">
        <v>211</v>
      </c>
      <c r="AC1060" s="189"/>
      <c r="AD1060" s="189"/>
      <c r="AE1060" s="189"/>
      <c r="AF1060" s="62">
        <f>MAX(AF$24:AF1059)+1</f>
        <v>971</v>
      </c>
      <c r="AG1060" s="62" t="s">
        <v>151</v>
      </c>
      <c r="AH1060" s="62" t="str">
        <f t="shared" si="211"/>
        <v>971.</v>
      </c>
      <c r="AJ1060" s="62"/>
      <c r="AM1060" s="103"/>
    </row>
    <row r="1061" spans="1:39" ht="22.5" customHeight="1" x14ac:dyDescent="0.25">
      <c r="A1061" s="84" t="str">
        <f t="shared" si="199"/>
        <v>972.</v>
      </c>
      <c r="B1061" s="84">
        <v>3311</v>
      </c>
      <c r="C1061" s="162" t="s">
        <v>1004</v>
      </c>
      <c r="D1061" s="17">
        <v>559.4</v>
      </c>
      <c r="E1061" s="9">
        <v>510.9</v>
      </c>
      <c r="F1061" s="17">
        <v>510.9</v>
      </c>
      <c r="G1061" s="27">
        <v>27</v>
      </c>
      <c r="H1061" s="99">
        <f t="shared" si="212"/>
        <v>569746.56000000006</v>
      </c>
      <c r="I1061" s="99"/>
      <c r="J1061" s="99"/>
      <c r="K1061" s="99"/>
      <c r="L1061" s="9">
        <f t="shared" si="213"/>
        <v>569746.56000000006</v>
      </c>
      <c r="M1061" s="99">
        <v>569746.56000000006</v>
      </c>
      <c r="N1061" s="100"/>
      <c r="O1061" s="99"/>
      <c r="P1061" s="99"/>
      <c r="Q1061" s="99"/>
      <c r="R1061" s="99"/>
      <c r="S1061" s="99"/>
      <c r="T1061" s="99"/>
      <c r="U1061" s="99"/>
      <c r="V1061" s="99"/>
      <c r="W1061" s="99"/>
      <c r="X1061" s="99"/>
      <c r="Y1061" s="99"/>
      <c r="Z1061" s="99"/>
      <c r="AA1061" s="211"/>
      <c r="AB1061" s="20" t="s">
        <v>211</v>
      </c>
      <c r="AC1061" s="189"/>
      <c r="AD1061" s="189"/>
      <c r="AE1061" s="189"/>
      <c r="AF1061" s="62">
        <f>MAX(AF$24:AF1060)+1</f>
        <v>972</v>
      </c>
      <c r="AG1061" s="62" t="s">
        <v>151</v>
      </c>
      <c r="AH1061" s="62" t="str">
        <f t="shared" si="211"/>
        <v>972.</v>
      </c>
      <c r="AM1061" s="103"/>
    </row>
    <row r="1062" spans="1:39" ht="22.5" customHeight="1" x14ac:dyDescent="0.25">
      <c r="A1062" s="84" t="str">
        <f t="shared" ref="A1062:A1125" si="214">AH1062</f>
        <v>973.</v>
      </c>
      <c r="B1062" s="84">
        <v>3421</v>
      </c>
      <c r="C1062" s="162" t="s">
        <v>1008</v>
      </c>
      <c r="D1062" s="17">
        <v>3634.4</v>
      </c>
      <c r="E1062" s="9">
        <v>3317.8</v>
      </c>
      <c r="F1062" s="17">
        <v>3317.8</v>
      </c>
      <c r="G1062" s="27">
        <v>128</v>
      </c>
      <c r="H1062" s="99">
        <f t="shared" si="212"/>
        <v>478730</v>
      </c>
      <c r="I1062" s="99"/>
      <c r="J1062" s="99"/>
      <c r="K1062" s="99"/>
      <c r="L1062" s="9">
        <f t="shared" si="213"/>
        <v>478730</v>
      </c>
      <c r="M1062" s="99">
        <v>478730</v>
      </c>
      <c r="N1062" s="100"/>
      <c r="O1062" s="99"/>
      <c r="P1062" s="99"/>
      <c r="Q1062" s="99"/>
      <c r="R1062" s="99"/>
      <c r="S1062" s="99"/>
      <c r="T1062" s="99"/>
      <c r="U1062" s="99"/>
      <c r="V1062" s="99"/>
      <c r="W1062" s="99"/>
      <c r="X1062" s="99"/>
      <c r="Y1062" s="99"/>
      <c r="Z1062" s="9"/>
      <c r="AA1062" s="211"/>
      <c r="AB1062" s="20" t="s">
        <v>211</v>
      </c>
      <c r="AC1062" s="189"/>
      <c r="AD1062" s="189"/>
      <c r="AE1062" s="189"/>
      <c r="AF1062" s="62">
        <f>MAX(AF$24:AF1061)+1</f>
        <v>973</v>
      </c>
      <c r="AG1062" s="62" t="s">
        <v>151</v>
      </c>
      <c r="AH1062" s="62" t="str">
        <f t="shared" si="211"/>
        <v>973.</v>
      </c>
      <c r="AJ1062" s="62"/>
      <c r="AM1062" s="103"/>
    </row>
    <row r="1063" spans="1:39" ht="22.5" customHeight="1" x14ac:dyDescent="0.25">
      <c r="A1063" s="84" t="str">
        <f t="shared" si="214"/>
        <v>974.</v>
      </c>
      <c r="B1063" s="84">
        <v>3269</v>
      </c>
      <c r="C1063" s="162" t="s">
        <v>886</v>
      </c>
      <c r="D1063" s="17">
        <v>4052.9</v>
      </c>
      <c r="E1063" s="9">
        <v>3532.4</v>
      </c>
      <c r="F1063" s="17">
        <v>3532.4</v>
      </c>
      <c r="G1063" s="27">
        <v>137</v>
      </c>
      <c r="H1063" s="99">
        <f t="shared" si="212"/>
        <v>8861800</v>
      </c>
      <c r="I1063" s="99"/>
      <c r="J1063" s="99"/>
      <c r="K1063" s="99"/>
      <c r="L1063" s="9">
        <f t="shared" si="213"/>
        <v>8861800</v>
      </c>
      <c r="M1063" s="99">
        <f>1964200+6897600</f>
        <v>8861800</v>
      </c>
      <c r="N1063" s="100"/>
      <c r="O1063" s="99"/>
      <c r="P1063" s="99"/>
      <c r="Q1063" s="99"/>
      <c r="R1063" s="99"/>
      <c r="S1063" s="99"/>
      <c r="T1063" s="99"/>
      <c r="U1063" s="99"/>
      <c r="V1063" s="99"/>
      <c r="W1063" s="99"/>
      <c r="X1063" s="99"/>
      <c r="Y1063" s="99"/>
      <c r="Z1063" s="99"/>
      <c r="AA1063" s="211"/>
      <c r="AB1063" s="20" t="s">
        <v>211</v>
      </c>
      <c r="AC1063" s="189"/>
      <c r="AD1063" s="189"/>
      <c r="AE1063" s="189"/>
      <c r="AF1063" s="62">
        <f>MAX(AF$24:AF1062)+1</f>
        <v>974</v>
      </c>
      <c r="AG1063" s="62" t="s">
        <v>151</v>
      </c>
      <c r="AH1063" s="62" t="str">
        <f t="shared" si="211"/>
        <v>974.</v>
      </c>
      <c r="AJ1063" s="62"/>
      <c r="AM1063" s="103"/>
    </row>
    <row r="1064" spans="1:39" ht="22.5" customHeight="1" x14ac:dyDescent="0.25">
      <c r="A1064" s="84" t="str">
        <f t="shared" si="214"/>
        <v>975.</v>
      </c>
      <c r="B1064" s="84">
        <v>3493</v>
      </c>
      <c r="C1064" s="162" t="s">
        <v>1017</v>
      </c>
      <c r="D1064" s="17">
        <v>3627.9</v>
      </c>
      <c r="E1064" s="9">
        <v>3349.1</v>
      </c>
      <c r="F1064" s="17">
        <v>3349.1</v>
      </c>
      <c r="G1064" s="27">
        <v>142</v>
      </c>
      <c r="H1064" s="99">
        <f t="shared" si="212"/>
        <v>3203552</v>
      </c>
      <c r="I1064" s="99"/>
      <c r="J1064" s="99"/>
      <c r="K1064" s="99"/>
      <c r="L1064" s="9">
        <f t="shared" si="213"/>
        <v>3203552</v>
      </c>
      <c r="M1064" s="99">
        <v>3203552</v>
      </c>
      <c r="N1064" s="100"/>
      <c r="O1064" s="99"/>
      <c r="P1064" s="99"/>
      <c r="Q1064" s="99"/>
      <c r="R1064" s="99"/>
      <c r="S1064" s="99"/>
      <c r="T1064" s="99"/>
      <c r="U1064" s="99"/>
      <c r="V1064" s="99"/>
      <c r="W1064" s="99"/>
      <c r="X1064" s="99"/>
      <c r="Y1064" s="99"/>
      <c r="Z1064" s="99"/>
      <c r="AA1064" s="211"/>
      <c r="AB1064" s="20" t="s">
        <v>211</v>
      </c>
      <c r="AC1064" s="189"/>
      <c r="AD1064" s="189"/>
      <c r="AE1064" s="189"/>
      <c r="AF1064" s="62">
        <f>MAX(AF$24:AF1063)+1</f>
        <v>975</v>
      </c>
      <c r="AG1064" s="62" t="s">
        <v>151</v>
      </c>
      <c r="AH1064" s="62" t="str">
        <f t="shared" si="211"/>
        <v>975.</v>
      </c>
      <c r="AJ1064" s="62"/>
      <c r="AM1064" s="103"/>
    </row>
    <row r="1065" spans="1:39" ht="22.5" customHeight="1" x14ac:dyDescent="0.25">
      <c r="A1065" s="84" t="str">
        <f t="shared" si="214"/>
        <v>976.</v>
      </c>
      <c r="B1065" s="84">
        <v>3423</v>
      </c>
      <c r="C1065" s="162" t="s">
        <v>1009</v>
      </c>
      <c r="D1065" s="17">
        <v>6970.7</v>
      </c>
      <c r="E1065" s="9">
        <v>6237.7</v>
      </c>
      <c r="F1065" s="17">
        <v>6237.7</v>
      </c>
      <c r="G1065" s="27">
        <v>125</v>
      </c>
      <c r="H1065" s="99">
        <f t="shared" si="212"/>
        <v>1274008</v>
      </c>
      <c r="I1065" s="99"/>
      <c r="J1065" s="99"/>
      <c r="K1065" s="99"/>
      <c r="L1065" s="9">
        <f t="shared" si="213"/>
        <v>1274008</v>
      </c>
      <c r="M1065" s="99">
        <v>1274008</v>
      </c>
      <c r="N1065" s="100"/>
      <c r="O1065" s="99"/>
      <c r="P1065" s="99"/>
      <c r="Q1065" s="99"/>
      <c r="R1065" s="99"/>
      <c r="S1065" s="99"/>
      <c r="T1065" s="99"/>
      <c r="U1065" s="99"/>
      <c r="V1065" s="99"/>
      <c r="W1065" s="99"/>
      <c r="X1065" s="99"/>
      <c r="Y1065" s="99"/>
      <c r="Z1065" s="9"/>
      <c r="AA1065" s="211"/>
      <c r="AB1065" s="20" t="s">
        <v>211</v>
      </c>
      <c r="AC1065" s="189"/>
      <c r="AD1065" s="189"/>
      <c r="AE1065" s="189"/>
      <c r="AF1065" s="62">
        <f>MAX(AF$24:AF1064)+1</f>
        <v>976</v>
      </c>
      <c r="AG1065" s="62" t="s">
        <v>151</v>
      </c>
      <c r="AH1065" s="62" t="str">
        <f t="shared" si="211"/>
        <v>976.</v>
      </c>
      <c r="AJ1065" s="62"/>
      <c r="AM1065" s="103"/>
    </row>
    <row r="1066" spans="1:39" ht="22.5" customHeight="1" x14ac:dyDescent="0.25">
      <c r="A1066" s="84" t="str">
        <f t="shared" si="214"/>
        <v>977.</v>
      </c>
      <c r="B1066" s="84">
        <v>3393</v>
      </c>
      <c r="C1066" s="162" t="s">
        <v>1010</v>
      </c>
      <c r="D1066" s="17">
        <v>5866.7</v>
      </c>
      <c r="E1066" s="9">
        <v>5714</v>
      </c>
      <c r="F1066" s="17">
        <v>5714</v>
      </c>
      <c r="G1066" s="27">
        <v>163</v>
      </c>
      <c r="H1066" s="99">
        <f t="shared" si="212"/>
        <v>4441600</v>
      </c>
      <c r="I1066" s="99"/>
      <c r="J1066" s="99"/>
      <c r="K1066" s="99"/>
      <c r="L1066" s="9">
        <f t="shared" si="213"/>
        <v>4441600</v>
      </c>
      <c r="M1066" s="99">
        <f>1376000+3065600</f>
        <v>4441600</v>
      </c>
      <c r="N1066" s="100"/>
      <c r="O1066" s="99"/>
      <c r="P1066" s="99"/>
      <c r="Q1066" s="99"/>
      <c r="R1066" s="99"/>
      <c r="S1066" s="99"/>
      <c r="T1066" s="99"/>
      <c r="U1066" s="99"/>
      <c r="V1066" s="99"/>
      <c r="W1066" s="99"/>
      <c r="X1066" s="99"/>
      <c r="Y1066" s="99"/>
      <c r="Z1066" s="9"/>
      <c r="AA1066" s="211"/>
      <c r="AB1066" s="20" t="s">
        <v>211</v>
      </c>
      <c r="AC1066" s="189"/>
      <c r="AD1066" s="189"/>
      <c r="AE1066" s="189"/>
      <c r="AF1066" s="62">
        <f>MAX(AF$24:AF1065)+1</f>
        <v>977</v>
      </c>
      <c r="AG1066" s="62" t="s">
        <v>151</v>
      </c>
      <c r="AH1066" s="62" t="str">
        <f t="shared" si="211"/>
        <v>977.</v>
      </c>
      <c r="AJ1066" s="62"/>
      <c r="AM1066" s="103"/>
    </row>
    <row r="1067" spans="1:39" ht="22.5" customHeight="1" x14ac:dyDescent="0.25">
      <c r="A1067" s="84" t="str">
        <f t="shared" si="214"/>
        <v>978.</v>
      </c>
      <c r="B1067" s="84">
        <v>3578</v>
      </c>
      <c r="C1067" s="162" t="s">
        <v>1022</v>
      </c>
      <c r="D1067" s="17">
        <v>778.4</v>
      </c>
      <c r="E1067" s="9">
        <v>466.2</v>
      </c>
      <c r="F1067" s="17">
        <v>466.2</v>
      </c>
      <c r="G1067" s="27">
        <v>30</v>
      </c>
      <c r="H1067" s="99">
        <f t="shared" si="212"/>
        <v>106493</v>
      </c>
      <c r="I1067" s="99"/>
      <c r="J1067" s="99"/>
      <c r="K1067" s="99"/>
      <c r="L1067" s="9">
        <f t="shared" si="213"/>
        <v>106493</v>
      </c>
      <c r="M1067" s="99">
        <v>106493</v>
      </c>
      <c r="N1067" s="100"/>
      <c r="O1067" s="99"/>
      <c r="P1067" s="99"/>
      <c r="Q1067" s="99"/>
      <c r="R1067" s="99"/>
      <c r="S1067" s="99"/>
      <c r="T1067" s="99"/>
      <c r="U1067" s="99"/>
      <c r="V1067" s="99"/>
      <c r="W1067" s="99"/>
      <c r="X1067" s="99"/>
      <c r="Y1067" s="99"/>
      <c r="Z1067" s="9"/>
      <c r="AA1067" s="211"/>
      <c r="AB1067" s="20" t="s">
        <v>211</v>
      </c>
      <c r="AC1067" s="189"/>
      <c r="AD1067" s="189"/>
      <c r="AE1067" s="189"/>
      <c r="AF1067" s="62">
        <f>MAX(AF$24:AF1066)+1</f>
        <v>978</v>
      </c>
      <c r="AG1067" s="62" t="s">
        <v>151</v>
      </c>
      <c r="AH1067" s="62" t="str">
        <f t="shared" si="211"/>
        <v>978.</v>
      </c>
      <c r="AJ1067" s="62"/>
      <c r="AM1067" s="103"/>
    </row>
    <row r="1068" spans="1:39" ht="22.5" customHeight="1" x14ac:dyDescent="0.25">
      <c r="A1068" s="84" t="str">
        <f t="shared" si="214"/>
        <v>979.</v>
      </c>
      <c r="B1068" s="84">
        <v>3341</v>
      </c>
      <c r="C1068" s="162" t="s">
        <v>1026</v>
      </c>
      <c r="D1068" s="17">
        <v>2880.1</v>
      </c>
      <c r="E1068" s="9">
        <v>2613.6</v>
      </c>
      <c r="F1068" s="17">
        <v>2613.6</v>
      </c>
      <c r="G1068" s="27">
        <v>98</v>
      </c>
      <c r="H1068" s="99">
        <f t="shared" si="212"/>
        <v>2881664</v>
      </c>
      <c r="I1068" s="99"/>
      <c r="J1068" s="99"/>
      <c r="K1068" s="99"/>
      <c r="L1068" s="9">
        <f t="shared" si="213"/>
        <v>2881664</v>
      </c>
      <c r="M1068" s="99">
        <v>2881664</v>
      </c>
      <c r="N1068" s="100"/>
      <c r="O1068" s="99"/>
      <c r="P1068" s="99"/>
      <c r="Q1068" s="99"/>
      <c r="R1068" s="99"/>
      <c r="S1068" s="99"/>
      <c r="T1068" s="99"/>
      <c r="U1068" s="99"/>
      <c r="V1068" s="99"/>
      <c r="W1068" s="99"/>
      <c r="X1068" s="99"/>
      <c r="Y1068" s="99"/>
      <c r="Z1068" s="99"/>
      <c r="AA1068" s="211"/>
      <c r="AB1068" s="20" t="s">
        <v>211</v>
      </c>
      <c r="AC1068" s="189"/>
      <c r="AD1068" s="189"/>
      <c r="AE1068" s="189"/>
      <c r="AF1068" s="62">
        <f>MAX(AF$24:AF1067)+1</f>
        <v>979</v>
      </c>
      <c r="AG1068" s="62" t="s">
        <v>151</v>
      </c>
      <c r="AH1068" s="62" t="str">
        <f t="shared" si="211"/>
        <v>979.</v>
      </c>
      <c r="AJ1068" s="62"/>
      <c r="AM1068" s="103"/>
    </row>
    <row r="1069" spans="1:39" ht="22.5" customHeight="1" x14ac:dyDescent="0.25">
      <c r="A1069" s="84" t="str">
        <f t="shared" si="214"/>
        <v>980.</v>
      </c>
      <c r="B1069" s="84">
        <v>3347</v>
      </c>
      <c r="C1069" s="162" t="s">
        <v>114</v>
      </c>
      <c r="D1069" s="17">
        <v>3662.2</v>
      </c>
      <c r="E1069" s="9">
        <v>3387.2</v>
      </c>
      <c r="F1069" s="17">
        <v>3387.2</v>
      </c>
      <c r="G1069" s="27">
        <v>159</v>
      </c>
      <c r="H1069" s="99">
        <f t="shared" si="212"/>
        <v>1056520.32</v>
      </c>
      <c r="I1069" s="99"/>
      <c r="J1069" s="99"/>
      <c r="K1069" s="99"/>
      <c r="L1069" s="9">
        <f t="shared" si="213"/>
        <v>1056520.32</v>
      </c>
      <c r="M1069" s="99">
        <v>1056520.32</v>
      </c>
      <c r="N1069" s="100"/>
      <c r="O1069" s="99"/>
      <c r="P1069" s="99"/>
      <c r="Q1069" s="99"/>
      <c r="R1069" s="99"/>
      <c r="S1069" s="99"/>
      <c r="T1069" s="99"/>
      <c r="U1069" s="99"/>
      <c r="V1069" s="99"/>
      <c r="W1069" s="99"/>
      <c r="X1069" s="99"/>
      <c r="Y1069" s="99"/>
      <c r="Z1069" s="99"/>
      <c r="AA1069" s="211"/>
      <c r="AB1069" s="20" t="s">
        <v>211</v>
      </c>
      <c r="AC1069" s="189"/>
      <c r="AD1069" s="189"/>
      <c r="AE1069" s="189"/>
      <c r="AF1069" s="62">
        <f>MAX(AF$24:AF1068)+1</f>
        <v>980</v>
      </c>
      <c r="AG1069" s="62" t="s">
        <v>151</v>
      </c>
      <c r="AH1069" s="62" t="str">
        <f t="shared" si="211"/>
        <v>980.</v>
      </c>
      <c r="AJ1069" s="62"/>
      <c r="AM1069" s="103"/>
    </row>
    <row r="1070" spans="1:39" ht="22.5" customHeight="1" x14ac:dyDescent="0.25">
      <c r="A1070" s="84" t="str">
        <f t="shared" si="214"/>
        <v>981.</v>
      </c>
      <c r="B1070" s="84">
        <v>3445</v>
      </c>
      <c r="C1070" s="162" t="s">
        <v>116</v>
      </c>
      <c r="D1070" s="17">
        <v>3068</v>
      </c>
      <c r="E1070" s="9">
        <v>2781.5</v>
      </c>
      <c r="F1070" s="17">
        <v>2781.5</v>
      </c>
      <c r="G1070" s="27">
        <v>109</v>
      </c>
      <c r="H1070" s="99">
        <f t="shared" si="212"/>
        <v>821100</v>
      </c>
      <c r="I1070" s="99"/>
      <c r="J1070" s="99"/>
      <c r="K1070" s="99"/>
      <c r="L1070" s="9">
        <f t="shared" si="213"/>
        <v>821100</v>
      </c>
      <c r="M1070" s="99">
        <v>821100</v>
      </c>
      <c r="N1070" s="100"/>
      <c r="O1070" s="99"/>
      <c r="P1070" s="99"/>
      <c r="Q1070" s="99"/>
      <c r="R1070" s="99"/>
      <c r="S1070" s="99"/>
      <c r="T1070" s="99"/>
      <c r="U1070" s="99"/>
      <c r="V1070" s="99"/>
      <c r="W1070" s="99"/>
      <c r="X1070" s="99"/>
      <c r="Y1070" s="99"/>
      <c r="Z1070" s="99"/>
      <c r="AA1070" s="211"/>
      <c r="AB1070" s="20" t="s">
        <v>211</v>
      </c>
      <c r="AC1070" s="189"/>
      <c r="AD1070" s="189"/>
      <c r="AE1070" s="189"/>
      <c r="AF1070" s="62">
        <f>MAX(AF$24:AF1069)+1</f>
        <v>981</v>
      </c>
      <c r="AG1070" s="62" t="s">
        <v>151</v>
      </c>
      <c r="AH1070" s="62" t="str">
        <f t="shared" si="211"/>
        <v>981.</v>
      </c>
      <c r="AJ1070" s="62"/>
      <c r="AM1070" s="103"/>
    </row>
    <row r="1071" spans="1:39" ht="22.5" customHeight="1" x14ac:dyDescent="0.25">
      <c r="A1071" s="84" t="str">
        <f t="shared" si="214"/>
        <v>982.</v>
      </c>
      <c r="B1071" s="84">
        <v>3447</v>
      </c>
      <c r="C1071" s="162" t="s">
        <v>1012</v>
      </c>
      <c r="D1071" s="17">
        <v>4452.5</v>
      </c>
      <c r="E1071" s="9">
        <v>3999.5</v>
      </c>
      <c r="F1071" s="17">
        <v>3999.5</v>
      </c>
      <c r="G1071" s="27">
        <v>162</v>
      </c>
      <c r="H1071" s="99">
        <f t="shared" si="212"/>
        <v>2101600</v>
      </c>
      <c r="I1071" s="99"/>
      <c r="J1071" s="99"/>
      <c r="K1071" s="99"/>
      <c r="L1071" s="9">
        <f t="shared" si="213"/>
        <v>2101600</v>
      </c>
      <c r="M1071" s="99">
        <f>708400+1393200</f>
        <v>2101600</v>
      </c>
      <c r="N1071" s="100"/>
      <c r="O1071" s="99"/>
      <c r="P1071" s="99"/>
      <c r="Q1071" s="99"/>
      <c r="R1071" s="99"/>
      <c r="S1071" s="99"/>
      <c r="T1071" s="99"/>
      <c r="U1071" s="99"/>
      <c r="V1071" s="99"/>
      <c r="W1071" s="99"/>
      <c r="X1071" s="99"/>
      <c r="Y1071" s="99"/>
      <c r="Z1071" s="99"/>
      <c r="AA1071" s="211"/>
      <c r="AB1071" s="20" t="s">
        <v>211</v>
      </c>
      <c r="AC1071" s="189"/>
      <c r="AD1071" s="189"/>
      <c r="AE1071" s="189"/>
      <c r="AF1071" s="62">
        <f>MAX(AF$24:AF1070)+1</f>
        <v>982</v>
      </c>
      <c r="AG1071" s="62" t="s">
        <v>151</v>
      </c>
      <c r="AH1071" s="62" t="str">
        <f t="shared" si="211"/>
        <v>982.</v>
      </c>
      <c r="AJ1071" s="62"/>
      <c r="AM1071" s="103"/>
    </row>
    <row r="1072" spans="1:39" ht="22.5" customHeight="1" x14ac:dyDescent="0.25">
      <c r="A1072" s="84" t="str">
        <f t="shared" si="214"/>
        <v>983.</v>
      </c>
      <c r="B1072" s="84">
        <v>3452</v>
      </c>
      <c r="C1072" s="162" t="s">
        <v>1013</v>
      </c>
      <c r="D1072" s="17">
        <v>3607.5</v>
      </c>
      <c r="E1072" s="9">
        <v>3323.6</v>
      </c>
      <c r="F1072" s="17">
        <v>3323.6</v>
      </c>
      <c r="G1072" s="27">
        <v>108</v>
      </c>
      <c r="H1072" s="99">
        <f t="shared" si="212"/>
        <v>2613244.1839999999</v>
      </c>
      <c r="I1072" s="99"/>
      <c r="J1072" s="99"/>
      <c r="K1072" s="99"/>
      <c r="L1072" s="9">
        <f t="shared" si="213"/>
        <v>2613244.1839999999</v>
      </c>
      <c r="M1072" s="99">
        <v>450800</v>
      </c>
      <c r="N1072" s="100"/>
      <c r="O1072" s="99"/>
      <c r="P1072" s="99">
        <v>1170.8</v>
      </c>
      <c r="Q1072" s="99">
        <f>P1072*1846.98</f>
        <v>2162444.1839999999</v>
      </c>
      <c r="R1072" s="99"/>
      <c r="S1072" s="99"/>
      <c r="T1072" s="99"/>
      <c r="U1072" s="99"/>
      <c r="V1072" s="99"/>
      <c r="W1072" s="99"/>
      <c r="X1072" s="99"/>
      <c r="Y1072" s="99"/>
      <c r="Z1072" s="99"/>
      <c r="AA1072" s="211"/>
      <c r="AB1072" s="20" t="s">
        <v>211</v>
      </c>
      <c r="AC1072" s="189"/>
      <c r="AD1072" s="189"/>
      <c r="AE1072" s="189"/>
      <c r="AF1072" s="62">
        <f>MAX(AF$24:AF1071)+1</f>
        <v>983</v>
      </c>
      <c r="AG1072" s="62" t="s">
        <v>151</v>
      </c>
      <c r="AH1072" s="62" t="str">
        <f t="shared" si="211"/>
        <v>983.</v>
      </c>
      <c r="AJ1072" s="62"/>
      <c r="AM1072" s="103"/>
    </row>
    <row r="1073" spans="1:39" ht="22.5" customHeight="1" x14ac:dyDescent="0.25">
      <c r="A1073" s="84" t="str">
        <f t="shared" si="214"/>
        <v>984.</v>
      </c>
      <c r="B1073" s="84">
        <v>3395</v>
      </c>
      <c r="C1073" s="162" t="s">
        <v>1011</v>
      </c>
      <c r="D1073" s="17">
        <v>6754.7</v>
      </c>
      <c r="E1073" s="9">
        <v>6061.5</v>
      </c>
      <c r="F1073" s="17">
        <v>6061.5</v>
      </c>
      <c r="G1073" s="27">
        <v>189</v>
      </c>
      <c r="H1073" s="99">
        <f t="shared" si="212"/>
        <v>4980307.2</v>
      </c>
      <c r="I1073" s="99"/>
      <c r="J1073" s="99"/>
      <c r="K1073" s="99"/>
      <c r="L1073" s="9">
        <f t="shared" si="213"/>
        <v>4980307.2</v>
      </c>
      <c r="M1073" s="99">
        <f>2988960+1991347.2</f>
        <v>4980307.2</v>
      </c>
      <c r="N1073" s="100"/>
      <c r="O1073" s="99"/>
      <c r="P1073" s="99"/>
      <c r="Q1073" s="99"/>
      <c r="R1073" s="99"/>
      <c r="S1073" s="99"/>
      <c r="T1073" s="99"/>
      <c r="U1073" s="99"/>
      <c r="V1073" s="99"/>
      <c r="W1073" s="99"/>
      <c r="X1073" s="99"/>
      <c r="Y1073" s="99"/>
      <c r="Z1073" s="99"/>
      <c r="AA1073" s="211"/>
      <c r="AB1073" s="20" t="s">
        <v>211</v>
      </c>
      <c r="AC1073" s="189"/>
      <c r="AD1073" s="189"/>
      <c r="AE1073" s="189"/>
      <c r="AF1073" s="62">
        <f>MAX(AF$24:AF1072)+1</f>
        <v>984</v>
      </c>
      <c r="AG1073" s="62" t="s">
        <v>151</v>
      </c>
      <c r="AH1073" s="62" t="str">
        <f t="shared" si="211"/>
        <v>984.</v>
      </c>
      <c r="AJ1073" s="62"/>
      <c r="AM1073" s="103"/>
    </row>
    <row r="1074" spans="1:39" ht="22.5" customHeight="1" x14ac:dyDescent="0.25">
      <c r="A1074" s="84" t="str">
        <f t="shared" si="214"/>
        <v>985.</v>
      </c>
      <c r="B1074" s="84">
        <v>3567</v>
      </c>
      <c r="C1074" s="162" t="s">
        <v>1020</v>
      </c>
      <c r="D1074" s="17">
        <v>1249.5999999999999</v>
      </c>
      <c r="E1074" s="9">
        <v>1159</v>
      </c>
      <c r="F1074" s="17">
        <v>1159</v>
      </c>
      <c r="G1074" s="27">
        <v>52</v>
      </c>
      <c r="H1074" s="99">
        <f t="shared" si="212"/>
        <v>499100</v>
      </c>
      <c r="I1074" s="99"/>
      <c r="J1074" s="99"/>
      <c r="K1074" s="99"/>
      <c r="L1074" s="9">
        <f t="shared" si="213"/>
        <v>499100</v>
      </c>
      <c r="M1074" s="99">
        <v>499100</v>
      </c>
      <c r="N1074" s="100"/>
      <c r="O1074" s="99"/>
      <c r="P1074" s="99"/>
      <c r="Q1074" s="99"/>
      <c r="R1074" s="99"/>
      <c r="S1074" s="99"/>
      <c r="T1074" s="99"/>
      <c r="U1074" s="99"/>
      <c r="V1074" s="99"/>
      <c r="W1074" s="99"/>
      <c r="X1074" s="99"/>
      <c r="Y1074" s="99"/>
      <c r="Z1074" s="99"/>
      <c r="AA1074" s="211"/>
      <c r="AB1074" s="20" t="s">
        <v>211</v>
      </c>
      <c r="AC1074" s="189"/>
      <c r="AD1074" s="189"/>
      <c r="AE1074" s="189"/>
      <c r="AF1074" s="62">
        <f>MAX(AF$24:AF1073)+1</f>
        <v>985</v>
      </c>
      <c r="AG1074" s="62" t="s">
        <v>151</v>
      </c>
      <c r="AH1074" s="62" t="str">
        <f t="shared" si="211"/>
        <v>985.</v>
      </c>
      <c r="AJ1074" s="62"/>
      <c r="AM1074" s="103"/>
    </row>
    <row r="1075" spans="1:39" ht="22.5" customHeight="1" x14ac:dyDescent="0.25">
      <c r="A1075" s="84" t="str">
        <f t="shared" si="214"/>
        <v>986.</v>
      </c>
      <c r="B1075" s="84">
        <v>3570</v>
      </c>
      <c r="C1075" s="162" t="s">
        <v>1021</v>
      </c>
      <c r="D1075" s="17">
        <v>4697.3</v>
      </c>
      <c r="E1075" s="9">
        <v>4006.8</v>
      </c>
      <c r="F1075" s="17">
        <v>4006.8</v>
      </c>
      <c r="G1075" s="27">
        <v>187</v>
      </c>
      <c r="H1075" s="99">
        <f t="shared" si="212"/>
        <v>1186800</v>
      </c>
      <c r="I1075" s="99"/>
      <c r="J1075" s="99"/>
      <c r="K1075" s="99"/>
      <c r="L1075" s="9">
        <f t="shared" si="213"/>
        <v>1186800</v>
      </c>
      <c r="M1075" s="99">
        <v>1186800</v>
      </c>
      <c r="N1075" s="100"/>
      <c r="O1075" s="99"/>
      <c r="P1075" s="99"/>
      <c r="Q1075" s="99"/>
      <c r="R1075" s="99"/>
      <c r="S1075" s="99"/>
      <c r="T1075" s="99"/>
      <c r="U1075" s="99"/>
      <c r="V1075" s="99"/>
      <c r="W1075" s="99"/>
      <c r="X1075" s="99"/>
      <c r="Y1075" s="99"/>
      <c r="Z1075" s="9"/>
      <c r="AA1075" s="211"/>
      <c r="AB1075" s="20" t="s">
        <v>211</v>
      </c>
      <c r="AC1075" s="189"/>
      <c r="AD1075" s="189"/>
      <c r="AE1075" s="189"/>
      <c r="AF1075" s="62">
        <f>MAX(AF$24:AF1074)+1</f>
        <v>986</v>
      </c>
      <c r="AG1075" s="62" t="s">
        <v>151</v>
      </c>
      <c r="AH1075" s="62" t="str">
        <f t="shared" si="211"/>
        <v>986.</v>
      </c>
      <c r="AJ1075" s="62"/>
      <c r="AM1075" s="103"/>
    </row>
    <row r="1076" spans="1:39" ht="22.5" customHeight="1" x14ac:dyDescent="0.25">
      <c r="A1076" s="84" t="str">
        <f t="shared" si="214"/>
        <v>987.</v>
      </c>
      <c r="B1076" s="84">
        <v>3263</v>
      </c>
      <c r="C1076" s="162" t="s">
        <v>1023</v>
      </c>
      <c r="D1076" s="17">
        <v>978.9</v>
      </c>
      <c r="E1076" s="9">
        <v>891.4</v>
      </c>
      <c r="F1076" s="17">
        <v>891.4</v>
      </c>
      <c r="G1076" s="27">
        <v>34</v>
      </c>
      <c r="H1076" s="99">
        <f t="shared" si="212"/>
        <v>143985.5</v>
      </c>
      <c r="I1076" s="99"/>
      <c r="J1076" s="99"/>
      <c r="K1076" s="99"/>
      <c r="L1076" s="9">
        <f t="shared" si="213"/>
        <v>143985.5</v>
      </c>
      <c r="M1076" s="99">
        <v>143985.5</v>
      </c>
      <c r="N1076" s="100"/>
      <c r="O1076" s="99"/>
      <c r="P1076" s="99"/>
      <c r="Q1076" s="99"/>
      <c r="R1076" s="99"/>
      <c r="S1076" s="99"/>
      <c r="T1076" s="99"/>
      <c r="U1076" s="99"/>
      <c r="V1076" s="99"/>
      <c r="W1076" s="99"/>
      <c r="X1076" s="99"/>
      <c r="Y1076" s="99"/>
      <c r="Z1076" s="99"/>
      <c r="AA1076" s="211"/>
      <c r="AB1076" s="20" t="s">
        <v>211</v>
      </c>
      <c r="AC1076" s="189"/>
      <c r="AD1076" s="189"/>
      <c r="AE1076" s="189"/>
      <c r="AF1076" s="62">
        <f>MAX(AF$24:AF1075)+1</f>
        <v>987</v>
      </c>
      <c r="AG1076" s="62" t="s">
        <v>151</v>
      </c>
      <c r="AH1076" s="62" t="str">
        <f t="shared" si="211"/>
        <v>987.</v>
      </c>
      <c r="AJ1076" s="62"/>
      <c r="AM1076" s="103"/>
    </row>
    <row r="1077" spans="1:39" ht="22.5" customHeight="1" x14ac:dyDescent="0.25">
      <c r="A1077" s="84" t="str">
        <f t="shared" si="214"/>
        <v>988.</v>
      </c>
      <c r="B1077" s="84">
        <v>3305</v>
      </c>
      <c r="C1077" s="162" t="s">
        <v>888</v>
      </c>
      <c r="D1077" s="17">
        <v>7230.9</v>
      </c>
      <c r="E1077" s="9">
        <v>6417.5</v>
      </c>
      <c r="F1077" s="17">
        <v>6417.5</v>
      </c>
      <c r="G1077" s="27">
        <v>261</v>
      </c>
      <c r="H1077" s="99">
        <f t="shared" si="212"/>
        <v>1444800</v>
      </c>
      <c r="I1077" s="99"/>
      <c r="J1077" s="99"/>
      <c r="K1077" s="99"/>
      <c r="L1077" s="9">
        <f t="shared" si="213"/>
        <v>1444800</v>
      </c>
      <c r="M1077" s="99">
        <v>1444800</v>
      </c>
      <c r="N1077" s="100"/>
      <c r="O1077" s="99"/>
      <c r="P1077" s="99"/>
      <c r="Q1077" s="99"/>
      <c r="R1077" s="99"/>
      <c r="S1077" s="99"/>
      <c r="T1077" s="99"/>
      <c r="U1077" s="99"/>
      <c r="V1077" s="99"/>
      <c r="W1077" s="99"/>
      <c r="X1077" s="99"/>
      <c r="Y1077" s="99"/>
      <c r="Z1077" s="9"/>
      <c r="AA1077" s="211"/>
      <c r="AB1077" s="20" t="s">
        <v>211</v>
      </c>
      <c r="AC1077" s="189"/>
      <c r="AD1077" s="189"/>
      <c r="AE1077" s="189"/>
      <c r="AF1077" s="62">
        <f>MAX(AF$24:AF1076)+1</f>
        <v>988</v>
      </c>
      <c r="AG1077" s="62" t="s">
        <v>151</v>
      </c>
      <c r="AH1077" s="62" t="str">
        <f t="shared" si="211"/>
        <v>988.</v>
      </c>
      <c r="AJ1077" s="62"/>
      <c r="AM1077" s="103"/>
    </row>
    <row r="1078" spans="1:39" ht="22.5" customHeight="1" x14ac:dyDescent="0.25">
      <c r="A1078" s="84" t="str">
        <f t="shared" si="214"/>
        <v>989.</v>
      </c>
      <c r="B1078" s="84">
        <v>3572</v>
      </c>
      <c r="C1078" s="162" t="s">
        <v>878</v>
      </c>
      <c r="D1078" s="17">
        <v>3354.8</v>
      </c>
      <c r="E1078" s="9">
        <v>3004.3</v>
      </c>
      <c r="F1078" s="17">
        <v>3004.3</v>
      </c>
      <c r="G1078" s="27">
        <v>135</v>
      </c>
      <c r="H1078" s="99">
        <f t="shared" si="212"/>
        <v>2567440</v>
      </c>
      <c r="I1078" s="99"/>
      <c r="J1078" s="99"/>
      <c r="K1078" s="99"/>
      <c r="L1078" s="9">
        <f t="shared" si="213"/>
        <v>2567440</v>
      </c>
      <c r="M1078" s="99">
        <v>2567440</v>
      </c>
      <c r="N1078" s="100"/>
      <c r="O1078" s="99"/>
      <c r="P1078" s="99"/>
      <c r="Q1078" s="99"/>
      <c r="R1078" s="99"/>
      <c r="S1078" s="99"/>
      <c r="T1078" s="99"/>
      <c r="U1078" s="99"/>
      <c r="V1078" s="99"/>
      <c r="W1078" s="99"/>
      <c r="X1078" s="99"/>
      <c r="Y1078" s="99"/>
      <c r="Z1078" s="99"/>
      <c r="AA1078" s="211"/>
      <c r="AB1078" s="20" t="s">
        <v>211</v>
      </c>
      <c r="AC1078" s="189"/>
      <c r="AD1078" s="189"/>
      <c r="AE1078" s="189"/>
      <c r="AF1078" s="62">
        <f>MAX(AF$24:AF1077)+1</f>
        <v>989</v>
      </c>
      <c r="AG1078" s="62" t="s">
        <v>151</v>
      </c>
      <c r="AH1078" s="62" t="str">
        <f t="shared" si="211"/>
        <v>989.</v>
      </c>
      <c r="AJ1078" s="62"/>
      <c r="AM1078" s="103"/>
    </row>
    <row r="1079" spans="1:39" ht="22.5" customHeight="1" x14ac:dyDescent="0.25">
      <c r="A1079" s="84" t="str">
        <f t="shared" si="214"/>
        <v>990.</v>
      </c>
      <c r="B1079" s="84">
        <v>3491</v>
      </c>
      <c r="C1079" s="162" t="s">
        <v>1016</v>
      </c>
      <c r="D1079" s="17">
        <v>3608.1</v>
      </c>
      <c r="E1079" s="9">
        <v>3335.1</v>
      </c>
      <c r="F1079" s="17">
        <v>3335.1</v>
      </c>
      <c r="G1079" s="27">
        <v>142</v>
      </c>
      <c r="H1079" s="99">
        <f t="shared" si="212"/>
        <v>3199720</v>
      </c>
      <c r="I1079" s="99"/>
      <c r="J1079" s="99"/>
      <c r="K1079" s="99"/>
      <c r="L1079" s="9">
        <f t="shared" si="213"/>
        <v>3199720</v>
      </c>
      <c r="M1079" s="99">
        <v>3199720</v>
      </c>
      <c r="N1079" s="100"/>
      <c r="O1079" s="99"/>
      <c r="P1079" s="99"/>
      <c r="Q1079" s="99"/>
      <c r="R1079" s="99"/>
      <c r="S1079" s="99"/>
      <c r="T1079" s="99"/>
      <c r="U1079" s="99"/>
      <c r="V1079" s="99"/>
      <c r="W1079" s="99"/>
      <c r="X1079" s="99"/>
      <c r="Y1079" s="99"/>
      <c r="Z1079" s="99"/>
      <c r="AA1079" s="211"/>
      <c r="AB1079" s="20" t="s">
        <v>211</v>
      </c>
      <c r="AC1079" s="189"/>
      <c r="AD1079" s="189"/>
      <c r="AE1079" s="189"/>
      <c r="AF1079" s="62">
        <f>MAX(AF$24:AF1078)+1</f>
        <v>990</v>
      </c>
      <c r="AG1079" s="62" t="s">
        <v>151</v>
      </c>
      <c r="AH1079" s="62" t="str">
        <f t="shared" si="211"/>
        <v>990.</v>
      </c>
      <c r="AJ1079" s="62"/>
      <c r="AM1079" s="103"/>
    </row>
    <row r="1080" spans="1:39" ht="22.5" customHeight="1" x14ac:dyDescent="0.25">
      <c r="A1080" s="84" t="str">
        <f t="shared" si="214"/>
        <v>991.</v>
      </c>
      <c r="B1080" s="84">
        <v>3413</v>
      </c>
      <c r="C1080" s="157" t="s">
        <v>1047</v>
      </c>
      <c r="D1080" s="11">
        <v>3643.8</v>
      </c>
      <c r="E1080" s="9">
        <v>3241</v>
      </c>
      <c r="F1080" s="17">
        <v>3241</v>
      </c>
      <c r="G1080" s="27">
        <v>100</v>
      </c>
      <c r="H1080" s="99">
        <f t="shared" si="212"/>
        <v>1653047.1</v>
      </c>
      <c r="I1080" s="99"/>
      <c r="J1080" s="99"/>
      <c r="K1080" s="99"/>
      <c r="L1080" s="9">
        <f t="shared" si="213"/>
        <v>1653047.1</v>
      </c>
      <c r="M1080" s="99"/>
      <c r="N1080" s="100"/>
      <c r="O1080" s="99"/>
      <c r="P1080" s="99">
        <v>895</v>
      </c>
      <c r="Q1080" s="99">
        <f>P1080*1846.98</f>
        <v>1653047.1</v>
      </c>
      <c r="R1080" s="99"/>
      <c r="S1080" s="99"/>
      <c r="T1080" s="99"/>
      <c r="U1080" s="99"/>
      <c r="V1080" s="99"/>
      <c r="W1080" s="99"/>
      <c r="X1080" s="99"/>
      <c r="Y1080" s="99"/>
      <c r="Z1080" s="99"/>
      <c r="AA1080" s="211"/>
      <c r="AB1080" s="20" t="s">
        <v>211</v>
      </c>
      <c r="AC1080" s="189"/>
      <c r="AD1080" s="189"/>
      <c r="AE1080" s="189"/>
      <c r="AF1080" s="62">
        <f>MAX(AF$24:AF1079)+1</f>
        <v>991</v>
      </c>
      <c r="AG1080" s="62" t="s">
        <v>151</v>
      </c>
      <c r="AH1080" s="62" t="str">
        <f t="shared" si="211"/>
        <v>991.</v>
      </c>
      <c r="AJ1080" s="62"/>
      <c r="AM1080" s="103"/>
    </row>
    <row r="1081" spans="1:39" ht="22.5" customHeight="1" x14ac:dyDescent="0.25">
      <c r="A1081" s="84" t="str">
        <f t="shared" si="214"/>
        <v>992.</v>
      </c>
      <c r="B1081" s="84">
        <v>3359</v>
      </c>
      <c r="C1081" s="172" t="s">
        <v>867</v>
      </c>
      <c r="D1081" s="11">
        <v>1926.3</v>
      </c>
      <c r="E1081" s="9">
        <v>1549.2</v>
      </c>
      <c r="F1081" s="17">
        <v>1549.2</v>
      </c>
      <c r="G1081" s="27">
        <v>26</v>
      </c>
      <c r="H1081" s="99">
        <f t="shared" si="212"/>
        <v>1714820</v>
      </c>
      <c r="I1081" s="99"/>
      <c r="J1081" s="99"/>
      <c r="K1081" s="99"/>
      <c r="L1081" s="9">
        <f t="shared" si="213"/>
        <v>1714820</v>
      </c>
      <c r="M1081" s="99">
        <v>1714820</v>
      </c>
      <c r="N1081" s="100"/>
      <c r="O1081" s="99"/>
      <c r="P1081" s="99"/>
      <c r="Q1081" s="99"/>
      <c r="R1081" s="99"/>
      <c r="S1081" s="99"/>
      <c r="T1081" s="99"/>
      <c r="U1081" s="99"/>
      <c r="V1081" s="99"/>
      <c r="W1081" s="99"/>
      <c r="X1081" s="99"/>
      <c r="Y1081" s="99"/>
      <c r="Z1081" s="99"/>
      <c r="AA1081" s="211"/>
      <c r="AB1081" s="20" t="s">
        <v>211</v>
      </c>
      <c r="AC1081" s="189"/>
      <c r="AD1081" s="189"/>
      <c r="AE1081" s="189"/>
      <c r="AF1081" s="62">
        <f>MAX(AF$24:AF1080)+1</f>
        <v>992</v>
      </c>
      <c r="AG1081" s="62" t="s">
        <v>151</v>
      </c>
      <c r="AH1081" s="62" t="str">
        <f t="shared" si="211"/>
        <v>992.</v>
      </c>
      <c r="AM1081" s="103"/>
    </row>
    <row r="1082" spans="1:39" ht="22.5" customHeight="1" x14ac:dyDescent="0.25">
      <c r="A1082" s="84" t="str">
        <f t="shared" si="214"/>
        <v>993.</v>
      </c>
      <c r="B1082" s="84">
        <v>3333</v>
      </c>
      <c r="C1082" s="157" t="s">
        <v>1030</v>
      </c>
      <c r="D1082" s="11">
        <v>3321.7</v>
      </c>
      <c r="E1082" s="9">
        <v>3053.7</v>
      </c>
      <c r="F1082" s="17">
        <v>3053.7</v>
      </c>
      <c r="G1082" s="27">
        <v>130</v>
      </c>
      <c r="H1082" s="99">
        <f t="shared" ref="H1082:H1111" si="215">M1082+O1082+Q1082+S1082+U1082+W1082+Z1082+AA1082</f>
        <v>2728384</v>
      </c>
      <c r="I1082" s="99"/>
      <c r="J1082" s="99"/>
      <c r="K1082" s="99"/>
      <c r="L1082" s="9">
        <f t="shared" ref="L1082:L1111" si="216">H1082</f>
        <v>2728384</v>
      </c>
      <c r="M1082" s="99">
        <v>2728384</v>
      </c>
      <c r="N1082" s="100"/>
      <c r="O1082" s="99"/>
      <c r="P1082" s="99"/>
      <c r="Q1082" s="99"/>
      <c r="R1082" s="99"/>
      <c r="S1082" s="99"/>
      <c r="T1082" s="99"/>
      <c r="U1082" s="99"/>
      <c r="V1082" s="99"/>
      <c r="W1082" s="99"/>
      <c r="X1082" s="99"/>
      <c r="Y1082" s="99"/>
      <c r="Z1082" s="99"/>
      <c r="AA1082" s="211"/>
      <c r="AB1082" s="20" t="s">
        <v>211</v>
      </c>
      <c r="AC1082" s="189"/>
      <c r="AD1082" s="189"/>
      <c r="AE1082" s="189"/>
      <c r="AF1082" s="62">
        <f>MAX(AF$24:AF1081)+1</f>
        <v>993</v>
      </c>
      <c r="AG1082" s="62" t="s">
        <v>151</v>
      </c>
      <c r="AH1082" s="62" t="str">
        <f t="shared" si="211"/>
        <v>993.</v>
      </c>
      <c r="AJ1082" s="62"/>
      <c r="AM1082" s="103"/>
    </row>
    <row r="1083" spans="1:39" ht="22.5" customHeight="1" x14ac:dyDescent="0.25">
      <c r="A1083" s="84" t="str">
        <f t="shared" si="214"/>
        <v>994.</v>
      </c>
      <c r="B1083" s="84">
        <v>3334</v>
      </c>
      <c r="C1083" s="157" t="s">
        <v>113</v>
      </c>
      <c r="D1083" s="11">
        <v>2869.8</v>
      </c>
      <c r="E1083" s="9">
        <v>2590.8000000000002</v>
      </c>
      <c r="F1083" s="17">
        <v>2590.8000000000002</v>
      </c>
      <c r="G1083" s="27">
        <v>94</v>
      </c>
      <c r="H1083" s="99">
        <f t="shared" si="215"/>
        <v>431480</v>
      </c>
      <c r="I1083" s="99"/>
      <c r="J1083" s="99"/>
      <c r="K1083" s="99"/>
      <c r="L1083" s="9">
        <f t="shared" si="216"/>
        <v>431480</v>
      </c>
      <c r="M1083" s="99">
        <v>431480</v>
      </c>
      <c r="N1083" s="100"/>
      <c r="O1083" s="99"/>
      <c r="P1083" s="99"/>
      <c r="Q1083" s="99"/>
      <c r="R1083" s="99"/>
      <c r="S1083" s="99"/>
      <c r="T1083" s="99"/>
      <c r="U1083" s="99"/>
      <c r="V1083" s="99"/>
      <c r="W1083" s="99"/>
      <c r="X1083" s="99"/>
      <c r="Y1083" s="99"/>
      <c r="Z1083" s="99"/>
      <c r="AA1083" s="211"/>
      <c r="AB1083" s="20" t="s">
        <v>211</v>
      </c>
      <c r="AC1083" s="189"/>
      <c r="AD1083" s="189"/>
      <c r="AE1083" s="189"/>
      <c r="AF1083" s="62">
        <f>MAX(AF$24:AF1082)+1</f>
        <v>994</v>
      </c>
      <c r="AG1083" s="62" t="s">
        <v>151</v>
      </c>
      <c r="AH1083" s="62" t="str">
        <f t="shared" si="211"/>
        <v>994.</v>
      </c>
      <c r="AJ1083" s="62"/>
      <c r="AM1083" s="103"/>
    </row>
    <row r="1084" spans="1:39" ht="22.5" customHeight="1" x14ac:dyDescent="0.25">
      <c r="A1084" s="84" t="str">
        <f t="shared" si="214"/>
        <v>995.</v>
      </c>
      <c r="B1084" s="84">
        <v>3310</v>
      </c>
      <c r="C1084" s="157" t="s">
        <v>1034</v>
      </c>
      <c r="D1084" s="11">
        <v>563.78</v>
      </c>
      <c r="E1084" s="9">
        <v>513.28</v>
      </c>
      <c r="F1084" s="17">
        <v>513.28</v>
      </c>
      <c r="G1084" s="27">
        <v>29</v>
      </c>
      <c r="H1084" s="99">
        <f t="shared" si="215"/>
        <v>655272</v>
      </c>
      <c r="I1084" s="99"/>
      <c r="J1084" s="99"/>
      <c r="K1084" s="99"/>
      <c r="L1084" s="9">
        <f t="shared" si="216"/>
        <v>655272</v>
      </c>
      <c r="M1084" s="99">
        <v>655272</v>
      </c>
      <c r="N1084" s="100"/>
      <c r="O1084" s="99"/>
      <c r="P1084" s="99"/>
      <c r="Q1084" s="99"/>
      <c r="R1084" s="99"/>
      <c r="S1084" s="99"/>
      <c r="T1084" s="99"/>
      <c r="U1084" s="99"/>
      <c r="V1084" s="99"/>
      <c r="W1084" s="99"/>
      <c r="X1084" s="99"/>
      <c r="Y1084" s="99"/>
      <c r="Z1084" s="99"/>
      <c r="AA1084" s="211"/>
      <c r="AB1084" s="20" t="s">
        <v>211</v>
      </c>
      <c r="AC1084" s="189"/>
      <c r="AD1084" s="189"/>
      <c r="AE1084" s="189"/>
      <c r="AF1084" s="62">
        <f>MAX(AF$24:AF1083)+1</f>
        <v>995</v>
      </c>
      <c r="AG1084" s="62" t="s">
        <v>151</v>
      </c>
      <c r="AH1084" s="62" t="str">
        <f t="shared" si="211"/>
        <v>995.</v>
      </c>
      <c r="AJ1084" s="62"/>
      <c r="AM1084" s="103"/>
    </row>
    <row r="1085" spans="1:39" ht="22.5" customHeight="1" x14ac:dyDescent="0.25">
      <c r="A1085" s="84" t="str">
        <f t="shared" si="214"/>
        <v>996.</v>
      </c>
      <c r="B1085" s="84">
        <v>3340</v>
      </c>
      <c r="C1085" s="157" t="s">
        <v>1032</v>
      </c>
      <c r="D1085" s="11">
        <v>5180.3</v>
      </c>
      <c r="E1085" s="9">
        <v>4733.8</v>
      </c>
      <c r="F1085" s="17">
        <v>4733.8</v>
      </c>
      <c r="G1085" s="27">
        <v>180</v>
      </c>
      <c r="H1085" s="99">
        <f t="shared" si="215"/>
        <v>1211240</v>
      </c>
      <c r="I1085" s="99"/>
      <c r="J1085" s="99"/>
      <c r="K1085" s="99"/>
      <c r="L1085" s="9">
        <f t="shared" si="216"/>
        <v>1211240</v>
      </c>
      <c r="M1085" s="99">
        <f>647140.48+564099.52</f>
        <v>1211240</v>
      </c>
      <c r="N1085" s="100"/>
      <c r="O1085" s="99"/>
      <c r="P1085" s="99"/>
      <c r="Q1085" s="99"/>
      <c r="R1085" s="99"/>
      <c r="S1085" s="99"/>
      <c r="T1085" s="99"/>
      <c r="U1085" s="99"/>
      <c r="V1085" s="99"/>
      <c r="W1085" s="99"/>
      <c r="X1085" s="99"/>
      <c r="Y1085" s="99"/>
      <c r="Z1085" s="99"/>
      <c r="AA1085" s="211"/>
      <c r="AB1085" s="20" t="s">
        <v>211</v>
      </c>
      <c r="AC1085" s="189"/>
      <c r="AD1085" s="189"/>
      <c r="AE1085" s="189"/>
      <c r="AF1085" s="62">
        <f>MAX(AF$24:AF1084)+1</f>
        <v>996</v>
      </c>
      <c r="AG1085" s="62" t="s">
        <v>151</v>
      </c>
      <c r="AH1085" s="62" t="str">
        <f t="shared" si="211"/>
        <v>996.</v>
      </c>
      <c r="AJ1085" s="62"/>
      <c r="AM1085" s="103"/>
    </row>
    <row r="1086" spans="1:39" ht="22.5" customHeight="1" x14ac:dyDescent="0.25">
      <c r="A1086" s="84" t="str">
        <f t="shared" si="214"/>
        <v>997.</v>
      </c>
      <c r="B1086" s="84">
        <v>3444</v>
      </c>
      <c r="C1086" s="157" t="s">
        <v>1041</v>
      </c>
      <c r="D1086" s="11">
        <v>2943.6</v>
      </c>
      <c r="E1086" s="9">
        <v>2841.3</v>
      </c>
      <c r="F1086" s="17">
        <v>2841.3</v>
      </c>
      <c r="G1086" s="27">
        <v>104</v>
      </c>
      <c r="H1086" s="99">
        <f t="shared" si="215"/>
        <v>527580</v>
      </c>
      <c r="I1086" s="99"/>
      <c r="J1086" s="99"/>
      <c r="K1086" s="99"/>
      <c r="L1086" s="9">
        <f t="shared" si="216"/>
        <v>527580</v>
      </c>
      <c r="M1086" s="99">
        <v>527580</v>
      </c>
      <c r="N1086" s="100"/>
      <c r="O1086" s="99"/>
      <c r="P1086" s="99"/>
      <c r="Q1086" s="99"/>
      <c r="R1086" s="99"/>
      <c r="S1086" s="99"/>
      <c r="T1086" s="99"/>
      <c r="U1086" s="99"/>
      <c r="V1086" s="99"/>
      <c r="W1086" s="99"/>
      <c r="X1086" s="99"/>
      <c r="Y1086" s="99"/>
      <c r="Z1086" s="9"/>
      <c r="AA1086" s="211"/>
      <c r="AB1086" s="20" t="s">
        <v>211</v>
      </c>
      <c r="AC1086" s="189"/>
      <c r="AD1086" s="189"/>
      <c r="AE1086" s="189"/>
      <c r="AF1086" s="62">
        <f>MAX(AF$24:AF1085)+1</f>
        <v>997</v>
      </c>
      <c r="AG1086" s="62" t="s">
        <v>151</v>
      </c>
      <c r="AH1086" s="62" t="str">
        <f t="shared" si="211"/>
        <v>997.</v>
      </c>
      <c r="AJ1086" s="62"/>
      <c r="AM1086" s="103"/>
    </row>
    <row r="1087" spans="1:39" ht="22.5" customHeight="1" x14ac:dyDescent="0.25">
      <c r="A1087" s="84" t="str">
        <f t="shared" si="214"/>
        <v>998.</v>
      </c>
      <c r="B1087" s="84">
        <v>3273</v>
      </c>
      <c r="C1087" s="157" t="s">
        <v>1027</v>
      </c>
      <c r="D1087" s="11">
        <v>4550.25</v>
      </c>
      <c r="E1087" s="9">
        <v>3894.1</v>
      </c>
      <c r="F1087" s="17">
        <v>3894.1</v>
      </c>
      <c r="G1087" s="27">
        <v>131</v>
      </c>
      <c r="H1087" s="99">
        <f t="shared" si="215"/>
        <v>672980</v>
      </c>
      <c r="I1087" s="99"/>
      <c r="J1087" s="99"/>
      <c r="K1087" s="99"/>
      <c r="L1087" s="9">
        <f t="shared" si="216"/>
        <v>672980</v>
      </c>
      <c r="M1087" s="99">
        <v>672980</v>
      </c>
      <c r="N1087" s="100"/>
      <c r="O1087" s="99"/>
      <c r="P1087" s="99"/>
      <c r="Q1087" s="99"/>
      <c r="R1087" s="99"/>
      <c r="S1087" s="99"/>
      <c r="T1087" s="99"/>
      <c r="U1087" s="99"/>
      <c r="V1087" s="99"/>
      <c r="W1087" s="99"/>
      <c r="X1087" s="99"/>
      <c r="Y1087" s="99"/>
      <c r="Z1087" s="99"/>
      <c r="AA1087" s="211"/>
      <c r="AB1087" s="20" t="s">
        <v>211</v>
      </c>
      <c r="AC1087" s="189"/>
      <c r="AD1087" s="189"/>
      <c r="AE1087" s="189"/>
      <c r="AF1087" s="62">
        <f>MAX(AF$24:AF1086)+1</f>
        <v>998</v>
      </c>
      <c r="AG1087" s="62" t="s">
        <v>151</v>
      </c>
      <c r="AH1087" s="62" t="str">
        <f t="shared" si="211"/>
        <v>998.</v>
      </c>
      <c r="AJ1087" s="62"/>
      <c r="AM1087" s="103"/>
    </row>
    <row r="1088" spans="1:39" ht="22.5" customHeight="1" x14ac:dyDescent="0.25">
      <c r="A1088" s="84" t="str">
        <f t="shared" si="214"/>
        <v>999.</v>
      </c>
      <c r="B1088" s="84">
        <v>3335</v>
      </c>
      <c r="C1088" s="157" t="s">
        <v>1031</v>
      </c>
      <c r="D1088" s="11">
        <v>4968.8999999999996</v>
      </c>
      <c r="E1088" s="9">
        <v>4428.8</v>
      </c>
      <c r="F1088" s="17">
        <v>4428.8</v>
      </c>
      <c r="G1088" s="27">
        <v>94</v>
      </c>
      <c r="H1088" s="99">
        <f t="shared" si="215"/>
        <v>672980</v>
      </c>
      <c r="I1088" s="99"/>
      <c r="J1088" s="99"/>
      <c r="K1088" s="99"/>
      <c r="L1088" s="9">
        <f t="shared" si="216"/>
        <v>672980</v>
      </c>
      <c r="M1088" s="99">
        <v>672980</v>
      </c>
      <c r="N1088" s="100"/>
      <c r="O1088" s="99"/>
      <c r="P1088" s="99"/>
      <c r="Q1088" s="99"/>
      <c r="R1088" s="99"/>
      <c r="S1088" s="99"/>
      <c r="T1088" s="99"/>
      <c r="U1088" s="99"/>
      <c r="V1088" s="99"/>
      <c r="W1088" s="99"/>
      <c r="X1088" s="99"/>
      <c r="Y1088" s="99"/>
      <c r="Z1088" s="99"/>
      <c r="AA1088" s="211"/>
      <c r="AB1088" s="20" t="s">
        <v>211</v>
      </c>
      <c r="AC1088" s="189"/>
      <c r="AD1088" s="189"/>
      <c r="AE1088" s="189"/>
      <c r="AF1088" s="62">
        <f>MAX(AF$24:AF1087)+1</f>
        <v>999</v>
      </c>
      <c r="AG1088" s="62" t="s">
        <v>151</v>
      </c>
      <c r="AH1088" s="62" t="str">
        <f t="shared" si="211"/>
        <v>999.</v>
      </c>
      <c r="AJ1088" s="62"/>
      <c r="AM1088" s="103"/>
    </row>
    <row r="1089" spans="1:39" ht="22.5" customHeight="1" x14ac:dyDescent="0.25">
      <c r="A1089" s="84" t="str">
        <f t="shared" si="214"/>
        <v>1000.</v>
      </c>
      <c r="B1089" s="84">
        <v>3464</v>
      </c>
      <c r="C1089" s="157" t="s">
        <v>1043</v>
      </c>
      <c r="D1089" s="11">
        <v>3240.1</v>
      </c>
      <c r="E1089" s="9">
        <v>2544.1</v>
      </c>
      <c r="F1089" s="17">
        <v>2544.1</v>
      </c>
      <c r="G1089" s="27">
        <v>101</v>
      </c>
      <c r="H1089" s="99">
        <f t="shared" si="215"/>
        <v>2162444.1839999999</v>
      </c>
      <c r="I1089" s="99"/>
      <c r="J1089" s="99"/>
      <c r="K1089" s="99"/>
      <c r="L1089" s="9">
        <f t="shared" si="216"/>
        <v>2162444.1839999999</v>
      </c>
      <c r="M1089" s="99"/>
      <c r="N1089" s="100"/>
      <c r="O1089" s="99"/>
      <c r="P1089" s="99">
        <v>1170.8</v>
      </c>
      <c r="Q1089" s="99">
        <f>P1089*1846.98</f>
        <v>2162444.1839999999</v>
      </c>
      <c r="R1089" s="99"/>
      <c r="S1089" s="99"/>
      <c r="T1089" s="99"/>
      <c r="U1089" s="99"/>
      <c r="V1089" s="99"/>
      <c r="W1089" s="99"/>
      <c r="X1089" s="99"/>
      <c r="Y1089" s="99"/>
      <c r="Z1089" s="99"/>
      <c r="AA1089" s="211"/>
      <c r="AB1089" s="20" t="s">
        <v>211</v>
      </c>
      <c r="AC1089" s="189"/>
      <c r="AD1089" s="189"/>
      <c r="AE1089" s="189"/>
      <c r="AF1089" s="62">
        <f>MAX(AF$24:AF1088)+1</f>
        <v>1000</v>
      </c>
      <c r="AG1089" s="62" t="s">
        <v>151</v>
      </c>
      <c r="AH1089" s="62" t="str">
        <f t="shared" si="211"/>
        <v>1000.</v>
      </c>
      <c r="AJ1089" s="62"/>
      <c r="AM1089" s="103"/>
    </row>
    <row r="1090" spans="1:39" ht="22.5" customHeight="1" x14ac:dyDescent="0.25">
      <c r="A1090" s="84" t="str">
        <f t="shared" si="214"/>
        <v>1001.</v>
      </c>
      <c r="B1090" s="84">
        <v>3300</v>
      </c>
      <c r="C1090" s="157" t="s">
        <v>1029</v>
      </c>
      <c r="D1090" s="11">
        <v>4007.3</v>
      </c>
      <c r="E1090" s="9">
        <v>3576.7</v>
      </c>
      <c r="F1090" s="17">
        <v>3434.1</v>
      </c>
      <c r="G1090" s="27">
        <v>143</v>
      </c>
      <c r="H1090" s="99">
        <f t="shared" si="215"/>
        <v>1272800</v>
      </c>
      <c r="I1090" s="99"/>
      <c r="J1090" s="99"/>
      <c r="K1090" s="99"/>
      <c r="L1090" s="9">
        <f t="shared" si="216"/>
        <v>1272800</v>
      </c>
      <c r="M1090" s="99">
        <v>1272800</v>
      </c>
      <c r="N1090" s="100"/>
      <c r="O1090" s="99"/>
      <c r="P1090" s="99"/>
      <c r="Q1090" s="99"/>
      <c r="R1090" s="99"/>
      <c r="S1090" s="99"/>
      <c r="T1090" s="99"/>
      <c r="U1090" s="99"/>
      <c r="V1090" s="99"/>
      <c r="W1090" s="99"/>
      <c r="X1090" s="99"/>
      <c r="Y1090" s="99"/>
      <c r="Z1090" s="9"/>
      <c r="AA1090" s="211"/>
      <c r="AB1090" s="20" t="s">
        <v>211</v>
      </c>
      <c r="AC1090" s="189"/>
      <c r="AD1090" s="189"/>
      <c r="AE1090" s="189"/>
      <c r="AF1090" s="62">
        <f>MAX(AF$24:AF1089)+1</f>
        <v>1001</v>
      </c>
      <c r="AG1090" s="62" t="s">
        <v>151</v>
      </c>
      <c r="AH1090" s="62" t="str">
        <f t="shared" si="211"/>
        <v>1001.</v>
      </c>
      <c r="AJ1090" s="62"/>
      <c r="AM1090" s="103"/>
    </row>
    <row r="1091" spans="1:39" ht="22.5" customHeight="1" x14ac:dyDescent="0.25">
      <c r="A1091" s="84" t="str">
        <f t="shared" si="214"/>
        <v>1002.</v>
      </c>
      <c r="B1091" s="84">
        <v>3405</v>
      </c>
      <c r="C1091" s="157" t="s">
        <v>1046</v>
      </c>
      <c r="D1091" s="11">
        <v>2503.8000000000002</v>
      </c>
      <c r="E1091" s="9">
        <v>2347</v>
      </c>
      <c r="F1091" s="17">
        <v>2347</v>
      </c>
      <c r="G1091" s="27">
        <v>114</v>
      </c>
      <c r="H1091" s="99">
        <f t="shared" si="215"/>
        <v>1388559.564</v>
      </c>
      <c r="I1091" s="99"/>
      <c r="J1091" s="99"/>
      <c r="K1091" s="99"/>
      <c r="L1091" s="9">
        <f t="shared" si="216"/>
        <v>1388559.564</v>
      </c>
      <c r="M1091" s="99"/>
      <c r="N1091" s="100"/>
      <c r="O1091" s="99"/>
      <c r="P1091" s="99">
        <v>751.8</v>
      </c>
      <c r="Q1091" s="99">
        <f>P1091*1846.98</f>
        <v>1388559.564</v>
      </c>
      <c r="R1091" s="99"/>
      <c r="S1091" s="99"/>
      <c r="T1091" s="99"/>
      <c r="U1091" s="99"/>
      <c r="V1091" s="99"/>
      <c r="W1091" s="99"/>
      <c r="X1091" s="99"/>
      <c r="Y1091" s="99"/>
      <c r="Z1091" s="99"/>
      <c r="AA1091" s="211"/>
      <c r="AB1091" s="20" t="s">
        <v>211</v>
      </c>
      <c r="AC1091" s="189"/>
      <c r="AD1091" s="189"/>
      <c r="AE1091" s="189"/>
      <c r="AF1091" s="62">
        <f>MAX(AF$24:AF1090)+1</f>
        <v>1002</v>
      </c>
      <c r="AG1091" s="62" t="s">
        <v>151</v>
      </c>
      <c r="AH1091" s="62" t="str">
        <f t="shared" si="211"/>
        <v>1002.</v>
      </c>
      <c r="AJ1091" s="62"/>
      <c r="AM1091" s="103"/>
    </row>
    <row r="1092" spans="1:39" ht="22.5" customHeight="1" x14ac:dyDescent="0.25">
      <c r="A1092" s="84" t="str">
        <f t="shared" si="214"/>
        <v>1003.</v>
      </c>
      <c r="B1092" s="84">
        <v>3415</v>
      </c>
      <c r="C1092" s="157" t="s">
        <v>1048</v>
      </c>
      <c r="D1092" s="11">
        <v>5464.8</v>
      </c>
      <c r="E1092" s="9">
        <v>4821.1000000000004</v>
      </c>
      <c r="F1092" s="17">
        <v>4821.1000000000004</v>
      </c>
      <c r="G1092" s="27">
        <v>215</v>
      </c>
      <c r="H1092" s="99">
        <f t="shared" si="215"/>
        <v>1159200</v>
      </c>
      <c r="I1092" s="99"/>
      <c r="J1092" s="99"/>
      <c r="K1092" s="99"/>
      <c r="L1092" s="9">
        <f t="shared" si="216"/>
        <v>1159200</v>
      </c>
      <c r="M1092" s="99">
        <v>1159200</v>
      </c>
      <c r="N1092" s="100"/>
      <c r="O1092" s="99"/>
      <c r="P1092" s="99"/>
      <c r="Q1092" s="99"/>
      <c r="R1092" s="99"/>
      <c r="S1092" s="99"/>
      <c r="T1092" s="99"/>
      <c r="U1092" s="99"/>
      <c r="V1092" s="99"/>
      <c r="W1092" s="99"/>
      <c r="X1092" s="99"/>
      <c r="Y1092" s="99"/>
      <c r="Z1092" s="99"/>
      <c r="AA1092" s="211"/>
      <c r="AB1092" s="20" t="s">
        <v>211</v>
      </c>
      <c r="AC1092" s="189"/>
      <c r="AD1092" s="189"/>
      <c r="AE1092" s="189"/>
      <c r="AF1092" s="62">
        <f>MAX(AF$24:AF1091)+1</f>
        <v>1003</v>
      </c>
      <c r="AG1092" s="62" t="s">
        <v>151</v>
      </c>
      <c r="AH1092" s="62" t="str">
        <f t="shared" si="211"/>
        <v>1003.</v>
      </c>
      <c r="AJ1092" s="62"/>
      <c r="AM1092" s="103"/>
    </row>
    <row r="1093" spans="1:39" ht="22.5" customHeight="1" x14ac:dyDescent="0.25">
      <c r="A1093" s="84" t="str">
        <f t="shared" si="214"/>
        <v>1004.</v>
      </c>
      <c r="B1093" s="84">
        <v>3506</v>
      </c>
      <c r="C1093" s="162" t="s">
        <v>1051</v>
      </c>
      <c r="D1093" s="11">
        <v>1418.3</v>
      </c>
      <c r="E1093" s="9">
        <v>1306</v>
      </c>
      <c r="F1093" s="17">
        <v>1306</v>
      </c>
      <c r="G1093" s="27">
        <v>52</v>
      </c>
      <c r="H1093" s="99">
        <f t="shared" si="215"/>
        <v>310730</v>
      </c>
      <c r="I1093" s="99"/>
      <c r="J1093" s="99"/>
      <c r="K1093" s="99"/>
      <c r="L1093" s="9">
        <f t="shared" si="216"/>
        <v>310730</v>
      </c>
      <c r="M1093" s="99">
        <v>310730</v>
      </c>
      <c r="N1093" s="100"/>
      <c r="O1093" s="99"/>
      <c r="P1093" s="99"/>
      <c r="Q1093" s="99"/>
      <c r="R1093" s="99"/>
      <c r="S1093" s="99"/>
      <c r="T1093" s="99"/>
      <c r="U1093" s="99"/>
      <c r="V1093" s="99"/>
      <c r="W1093" s="99"/>
      <c r="X1093" s="99"/>
      <c r="Y1093" s="99"/>
      <c r="Z1093" s="99"/>
      <c r="AA1093" s="211"/>
      <c r="AB1093" s="20" t="s">
        <v>211</v>
      </c>
      <c r="AC1093" s="189"/>
      <c r="AD1093" s="189"/>
      <c r="AE1093" s="189"/>
      <c r="AF1093" s="62">
        <f>MAX(AF$24:AF1092)+1</f>
        <v>1004</v>
      </c>
      <c r="AG1093" s="62" t="s">
        <v>151</v>
      </c>
      <c r="AH1093" s="62" t="str">
        <f t="shared" si="211"/>
        <v>1004.</v>
      </c>
      <c r="AM1093" s="103"/>
    </row>
    <row r="1094" spans="1:39" ht="22.5" customHeight="1" x14ac:dyDescent="0.25">
      <c r="A1094" s="84" t="str">
        <f t="shared" si="214"/>
        <v>1005.</v>
      </c>
      <c r="B1094" s="84">
        <v>3276</v>
      </c>
      <c r="C1094" s="172" t="s">
        <v>1028</v>
      </c>
      <c r="D1094" s="11">
        <v>6215.6</v>
      </c>
      <c r="E1094" s="9">
        <v>5619.6</v>
      </c>
      <c r="F1094" s="17">
        <v>5619.6</v>
      </c>
      <c r="G1094" s="27">
        <v>214</v>
      </c>
      <c r="H1094" s="99">
        <f t="shared" si="215"/>
        <v>1969221.12</v>
      </c>
      <c r="I1094" s="99"/>
      <c r="J1094" s="99"/>
      <c r="K1094" s="99"/>
      <c r="L1094" s="9">
        <f t="shared" si="216"/>
        <v>1969221.12</v>
      </c>
      <c r="M1094" s="99">
        <v>1969221.12</v>
      </c>
      <c r="N1094" s="100"/>
      <c r="O1094" s="99"/>
      <c r="P1094" s="99"/>
      <c r="Q1094" s="99"/>
      <c r="R1094" s="99"/>
      <c r="S1094" s="99"/>
      <c r="T1094" s="99"/>
      <c r="U1094" s="99"/>
      <c r="V1094" s="99"/>
      <c r="W1094" s="99"/>
      <c r="X1094" s="99"/>
      <c r="Y1094" s="99"/>
      <c r="Z1094" s="99"/>
      <c r="AA1094" s="211"/>
      <c r="AB1094" s="20" t="s">
        <v>211</v>
      </c>
      <c r="AC1094" s="189"/>
      <c r="AD1094" s="189"/>
      <c r="AE1094" s="189"/>
      <c r="AF1094" s="62">
        <f>MAX(AF$24:AF1093)+1</f>
        <v>1005</v>
      </c>
      <c r="AG1094" s="62" t="s">
        <v>151</v>
      </c>
      <c r="AH1094" s="62" t="str">
        <f t="shared" si="211"/>
        <v>1005.</v>
      </c>
      <c r="AJ1094" s="62"/>
      <c r="AM1094" s="103"/>
    </row>
    <row r="1095" spans="1:39" ht="22.5" customHeight="1" x14ac:dyDescent="0.25">
      <c r="A1095" s="84" t="str">
        <f t="shared" si="214"/>
        <v>1006.</v>
      </c>
      <c r="B1095" s="84">
        <v>3543</v>
      </c>
      <c r="C1095" s="157" t="s">
        <v>1036</v>
      </c>
      <c r="D1095" s="11">
        <v>5484.2</v>
      </c>
      <c r="E1095" s="9">
        <v>5331.1</v>
      </c>
      <c r="F1095" s="17">
        <v>5331.1</v>
      </c>
      <c r="G1095" s="27">
        <v>217</v>
      </c>
      <c r="H1095" s="99">
        <f t="shared" si="215"/>
        <v>268580.39999999997</v>
      </c>
      <c r="I1095" s="99"/>
      <c r="J1095" s="99"/>
      <c r="K1095" s="99"/>
      <c r="L1095" s="9">
        <f t="shared" si="216"/>
        <v>268580.39999999997</v>
      </c>
      <c r="M1095" s="99"/>
      <c r="N1095" s="100"/>
      <c r="O1095" s="99"/>
      <c r="P1095" s="99"/>
      <c r="Q1095" s="99"/>
      <c r="R1095" s="99"/>
      <c r="S1095" s="99"/>
      <c r="T1095" s="99"/>
      <c r="U1095" s="99"/>
      <c r="V1095" s="99">
        <v>220</v>
      </c>
      <c r="W1095" s="99">
        <f>V1095*1220.82</f>
        <v>268580.39999999997</v>
      </c>
      <c r="X1095" s="99"/>
      <c r="Y1095" s="99"/>
      <c r="Z1095" s="99"/>
      <c r="AA1095" s="211"/>
      <c r="AB1095" s="20" t="s">
        <v>211</v>
      </c>
      <c r="AC1095" s="189"/>
      <c r="AD1095" s="189"/>
      <c r="AE1095" s="189"/>
      <c r="AF1095" s="62">
        <f>MAX(AF$24:AF1094)+1</f>
        <v>1006</v>
      </c>
      <c r="AG1095" s="62" t="s">
        <v>151</v>
      </c>
      <c r="AH1095" s="62" t="str">
        <f t="shared" si="211"/>
        <v>1006.</v>
      </c>
      <c r="AJ1095" s="62"/>
      <c r="AM1095" s="103"/>
    </row>
    <row r="1096" spans="1:39" ht="22.5" customHeight="1" x14ac:dyDescent="0.25">
      <c r="A1096" s="84" t="str">
        <f t="shared" si="214"/>
        <v>1007.</v>
      </c>
      <c r="B1096" s="84">
        <v>3571</v>
      </c>
      <c r="C1096" s="172" t="s">
        <v>1058</v>
      </c>
      <c r="D1096" s="11">
        <v>3658.7</v>
      </c>
      <c r="E1096" s="9">
        <v>3233.1</v>
      </c>
      <c r="F1096" s="17">
        <v>3233.1</v>
      </c>
      <c r="G1096" s="27">
        <v>147</v>
      </c>
      <c r="H1096" s="99">
        <f t="shared" si="215"/>
        <v>1637347.77</v>
      </c>
      <c r="I1096" s="99"/>
      <c r="J1096" s="99"/>
      <c r="K1096" s="99"/>
      <c r="L1096" s="9">
        <f t="shared" si="216"/>
        <v>1637347.77</v>
      </c>
      <c r="M1096" s="99"/>
      <c r="N1096" s="100"/>
      <c r="O1096" s="99"/>
      <c r="P1096" s="99">
        <v>886.5</v>
      </c>
      <c r="Q1096" s="99">
        <f>P1096*1846.98</f>
        <v>1637347.77</v>
      </c>
      <c r="R1096" s="99"/>
      <c r="S1096" s="99"/>
      <c r="T1096" s="99"/>
      <c r="U1096" s="99"/>
      <c r="V1096" s="99"/>
      <c r="W1096" s="99"/>
      <c r="X1096" s="99"/>
      <c r="Y1096" s="99"/>
      <c r="Z1096" s="99"/>
      <c r="AA1096" s="211"/>
      <c r="AB1096" s="20" t="s">
        <v>211</v>
      </c>
      <c r="AC1096" s="189"/>
      <c r="AD1096" s="189"/>
      <c r="AE1096" s="189"/>
      <c r="AF1096" s="62">
        <f>MAX(AF$24:AF1095)+1</f>
        <v>1007</v>
      </c>
      <c r="AG1096" s="62" t="s">
        <v>151</v>
      </c>
      <c r="AH1096" s="62" t="str">
        <f t="shared" si="211"/>
        <v>1007.</v>
      </c>
      <c r="AJ1096" s="62"/>
      <c r="AM1096" s="103"/>
    </row>
    <row r="1097" spans="1:39" ht="22.5" customHeight="1" x14ac:dyDescent="0.25">
      <c r="A1097" s="84" t="str">
        <f t="shared" si="214"/>
        <v>1008.</v>
      </c>
      <c r="B1097" s="84">
        <v>3404</v>
      </c>
      <c r="C1097" s="157" t="s">
        <v>1045</v>
      </c>
      <c r="D1097" s="11">
        <v>4968.6000000000004</v>
      </c>
      <c r="E1097" s="9">
        <v>4401.6000000000004</v>
      </c>
      <c r="F1097" s="17">
        <v>4401.6000000000004</v>
      </c>
      <c r="G1097" s="27">
        <v>152</v>
      </c>
      <c r="H1097" s="99">
        <f t="shared" si="215"/>
        <v>1341600</v>
      </c>
      <c r="I1097" s="99"/>
      <c r="J1097" s="99"/>
      <c r="K1097" s="99"/>
      <c r="L1097" s="9">
        <f t="shared" si="216"/>
        <v>1341600</v>
      </c>
      <c r="M1097" s="99">
        <v>1341600</v>
      </c>
      <c r="N1097" s="100"/>
      <c r="O1097" s="99"/>
      <c r="P1097" s="99"/>
      <c r="Q1097" s="99"/>
      <c r="R1097" s="99"/>
      <c r="S1097" s="99"/>
      <c r="T1097" s="99"/>
      <c r="U1097" s="99"/>
      <c r="V1097" s="99"/>
      <c r="W1097" s="99"/>
      <c r="X1097" s="99"/>
      <c r="Y1097" s="99"/>
      <c r="Z1097" s="9"/>
      <c r="AA1097" s="211"/>
      <c r="AB1097" s="20" t="s">
        <v>211</v>
      </c>
      <c r="AC1097" s="189"/>
      <c r="AD1097" s="189"/>
      <c r="AE1097" s="189"/>
      <c r="AF1097" s="62">
        <f>MAX(AF$24:AF1096)+1</f>
        <v>1008</v>
      </c>
      <c r="AG1097" s="62" t="s">
        <v>151</v>
      </c>
      <c r="AH1097" s="62" t="str">
        <f t="shared" si="211"/>
        <v>1008.</v>
      </c>
      <c r="AJ1097" s="62"/>
      <c r="AM1097" s="103"/>
    </row>
    <row r="1098" spans="1:39" ht="22.5" customHeight="1" x14ac:dyDescent="0.25">
      <c r="A1098" s="84" t="str">
        <f t="shared" si="214"/>
        <v>1009.</v>
      </c>
      <c r="B1098" s="84">
        <v>3573</v>
      </c>
      <c r="C1098" s="172" t="s">
        <v>1059</v>
      </c>
      <c r="D1098" s="11">
        <v>4407.3999999999996</v>
      </c>
      <c r="E1098" s="9">
        <v>3953.3</v>
      </c>
      <c r="F1098" s="17">
        <v>3953.3</v>
      </c>
      <c r="G1098" s="27">
        <v>164</v>
      </c>
      <c r="H1098" s="99">
        <f t="shared" si="215"/>
        <v>1661172</v>
      </c>
      <c r="I1098" s="99"/>
      <c r="J1098" s="99"/>
      <c r="K1098" s="99"/>
      <c r="L1098" s="9">
        <f t="shared" si="216"/>
        <v>1661172</v>
      </c>
      <c r="M1098" s="99">
        <v>1661172</v>
      </c>
      <c r="N1098" s="100"/>
      <c r="O1098" s="99"/>
      <c r="P1098" s="99"/>
      <c r="Q1098" s="99"/>
      <c r="R1098" s="99"/>
      <c r="S1098" s="99"/>
      <c r="T1098" s="99"/>
      <c r="U1098" s="99"/>
      <c r="V1098" s="99"/>
      <c r="W1098" s="99"/>
      <c r="X1098" s="99"/>
      <c r="Y1098" s="99"/>
      <c r="Z1098" s="99"/>
      <c r="AA1098" s="211"/>
      <c r="AB1098" s="20" t="s">
        <v>211</v>
      </c>
      <c r="AC1098" s="189"/>
      <c r="AD1098" s="189"/>
      <c r="AE1098" s="189"/>
      <c r="AF1098" s="62">
        <f>MAX(AF$24:AF1097)+1</f>
        <v>1009</v>
      </c>
      <c r="AG1098" s="62" t="s">
        <v>151</v>
      </c>
      <c r="AH1098" s="62" t="str">
        <f t="shared" si="211"/>
        <v>1009.</v>
      </c>
      <c r="AJ1098" s="62"/>
      <c r="AM1098" s="103"/>
    </row>
    <row r="1099" spans="1:39" ht="22.5" customHeight="1" x14ac:dyDescent="0.25">
      <c r="A1099" s="84" t="str">
        <f t="shared" si="214"/>
        <v>1010.</v>
      </c>
      <c r="B1099" s="84">
        <v>3344</v>
      </c>
      <c r="C1099" s="157" t="s">
        <v>1033</v>
      </c>
      <c r="D1099" s="11">
        <v>1945.3</v>
      </c>
      <c r="E1099" s="9">
        <v>1795.2</v>
      </c>
      <c r="F1099" s="17">
        <v>1795.2</v>
      </c>
      <c r="G1099" s="27">
        <v>33</v>
      </c>
      <c r="H1099" s="99">
        <f t="shared" si="215"/>
        <v>1534840.3800000001</v>
      </c>
      <c r="I1099" s="99"/>
      <c r="J1099" s="99"/>
      <c r="K1099" s="99"/>
      <c r="L1099" s="9">
        <f t="shared" si="216"/>
        <v>1534840.3800000001</v>
      </c>
      <c r="M1099" s="99"/>
      <c r="N1099" s="100"/>
      <c r="O1099" s="99"/>
      <c r="P1099" s="99">
        <v>831</v>
      </c>
      <c r="Q1099" s="99">
        <f>P1099*1846.98</f>
        <v>1534840.3800000001</v>
      </c>
      <c r="R1099" s="99"/>
      <c r="S1099" s="99"/>
      <c r="T1099" s="99"/>
      <c r="U1099" s="99"/>
      <c r="V1099" s="99"/>
      <c r="W1099" s="99"/>
      <c r="X1099" s="99"/>
      <c r="Y1099" s="99"/>
      <c r="Z1099" s="99"/>
      <c r="AA1099" s="211"/>
      <c r="AB1099" s="20" t="s">
        <v>211</v>
      </c>
      <c r="AC1099" s="189"/>
      <c r="AD1099" s="189"/>
      <c r="AE1099" s="189"/>
      <c r="AF1099" s="62">
        <f>MAX(AF$24:AF1098)+1</f>
        <v>1010</v>
      </c>
      <c r="AG1099" s="62" t="s">
        <v>151</v>
      </c>
      <c r="AH1099" s="62" t="str">
        <f t="shared" si="211"/>
        <v>1010.</v>
      </c>
      <c r="AJ1099" s="62"/>
      <c r="AM1099" s="103"/>
    </row>
    <row r="1100" spans="1:39" ht="22.5" customHeight="1" x14ac:dyDescent="0.25">
      <c r="A1100" s="84" t="str">
        <f t="shared" si="214"/>
        <v>1011.</v>
      </c>
      <c r="B1100" s="84">
        <v>3434</v>
      </c>
      <c r="C1100" s="157" t="s">
        <v>1037</v>
      </c>
      <c r="D1100" s="11">
        <v>642.70000000000005</v>
      </c>
      <c r="E1100" s="9">
        <v>549.4</v>
      </c>
      <c r="F1100" s="17">
        <v>549.4</v>
      </c>
      <c r="G1100" s="27">
        <v>22</v>
      </c>
      <c r="H1100" s="99">
        <f t="shared" si="215"/>
        <v>1790960</v>
      </c>
      <c r="I1100" s="99"/>
      <c r="J1100" s="99"/>
      <c r="K1100" s="99"/>
      <c r="L1100" s="9">
        <f t="shared" si="216"/>
        <v>1790960</v>
      </c>
      <c r="M1100" s="99"/>
      <c r="N1100" s="100"/>
      <c r="O1100" s="99"/>
      <c r="P1100" s="99">
        <v>488</v>
      </c>
      <c r="Q1100" s="99">
        <f>P1100*3670</f>
        <v>1790960</v>
      </c>
      <c r="R1100" s="99"/>
      <c r="S1100" s="99"/>
      <c r="T1100" s="99"/>
      <c r="U1100" s="99"/>
      <c r="V1100" s="99"/>
      <c r="W1100" s="99"/>
      <c r="X1100" s="99"/>
      <c r="Y1100" s="99"/>
      <c r="Z1100" s="99"/>
      <c r="AA1100" s="211"/>
      <c r="AB1100" s="20" t="s">
        <v>211</v>
      </c>
      <c r="AC1100" s="189"/>
      <c r="AD1100" s="189"/>
      <c r="AE1100" s="189"/>
      <c r="AF1100" s="62">
        <f>MAX(AF$24:AF1099)+1</f>
        <v>1011</v>
      </c>
      <c r="AG1100" s="62" t="s">
        <v>151</v>
      </c>
      <c r="AH1100" s="62" t="str">
        <f t="shared" si="211"/>
        <v>1011.</v>
      </c>
      <c r="AJ1100" s="62"/>
      <c r="AM1100" s="103"/>
    </row>
    <row r="1101" spans="1:39" ht="22.5" customHeight="1" x14ac:dyDescent="0.25">
      <c r="A1101" s="84" t="str">
        <f t="shared" si="214"/>
        <v>1012.</v>
      </c>
      <c r="B1101" s="84">
        <v>3436</v>
      </c>
      <c r="C1101" s="157" t="s">
        <v>1038</v>
      </c>
      <c r="D1101" s="11">
        <v>638.9</v>
      </c>
      <c r="E1101" s="9">
        <v>546.20000000000005</v>
      </c>
      <c r="F1101" s="17">
        <v>546.20000000000005</v>
      </c>
      <c r="G1101" s="27">
        <v>18</v>
      </c>
      <c r="H1101" s="99">
        <f t="shared" si="215"/>
        <v>1790960</v>
      </c>
      <c r="I1101" s="99"/>
      <c r="J1101" s="99"/>
      <c r="K1101" s="99"/>
      <c r="L1101" s="9">
        <f t="shared" si="216"/>
        <v>1790960</v>
      </c>
      <c r="M1101" s="99"/>
      <c r="N1101" s="100"/>
      <c r="O1101" s="99"/>
      <c r="P1101" s="99">
        <v>488</v>
      </c>
      <c r="Q1101" s="99">
        <f>P1101*3670</f>
        <v>1790960</v>
      </c>
      <c r="R1101" s="99"/>
      <c r="S1101" s="99"/>
      <c r="T1101" s="99"/>
      <c r="U1101" s="99"/>
      <c r="V1101" s="99"/>
      <c r="W1101" s="99"/>
      <c r="X1101" s="99"/>
      <c r="Y1101" s="99"/>
      <c r="Z1101" s="99"/>
      <c r="AA1101" s="211"/>
      <c r="AB1101" s="20" t="s">
        <v>211</v>
      </c>
      <c r="AC1101" s="189"/>
      <c r="AD1101" s="189"/>
      <c r="AE1101" s="189"/>
      <c r="AF1101" s="62">
        <f>MAX(AF$24:AF1100)+1</f>
        <v>1012</v>
      </c>
      <c r="AG1101" s="62" t="s">
        <v>151</v>
      </c>
      <c r="AH1101" s="62" t="str">
        <f t="shared" si="211"/>
        <v>1012.</v>
      </c>
      <c r="AJ1101" s="62"/>
      <c r="AM1101" s="103"/>
    </row>
    <row r="1102" spans="1:39" ht="22.5" customHeight="1" x14ac:dyDescent="0.25">
      <c r="A1102" s="84" t="str">
        <f t="shared" si="214"/>
        <v>1013.</v>
      </c>
      <c r="B1102" s="84">
        <v>3400</v>
      </c>
      <c r="C1102" s="157" t="s">
        <v>1040</v>
      </c>
      <c r="D1102" s="11">
        <v>787.8</v>
      </c>
      <c r="E1102" s="9">
        <v>723</v>
      </c>
      <c r="F1102" s="17">
        <v>723</v>
      </c>
      <c r="G1102" s="27">
        <v>23</v>
      </c>
      <c r="H1102" s="99">
        <f t="shared" si="215"/>
        <v>93380</v>
      </c>
      <c r="I1102" s="99"/>
      <c r="J1102" s="99"/>
      <c r="K1102" s="99"/>
      <c r="L1102" s="9">
        <f t="shared" si="216"/>
        <v>93380</v>
      </c>
      <c r="M1102" s="99">
        <v>93380</v>
      </c>
      <c r="N1102" s="100"/>
      <c r="O1102" s="99"/>
      <c r="P1102" s="99"/>
      <c r="Q1102" s="99"/>
      <c r="R1102" s="99"/>
      <c r="S1102" s="99"/>
      <c r="T1102" s="99"/>
      <c r="U1102" s="99"/>
      <c r="V1102" s="99"/>
      <c r="W1102" s="99"/>
      <c r="X1102" s="99"/>
      <c r="Y1102" s="99"/>
      <c r="Z1102" s="99"/>
      <c r="AA1102" s="211"/>
      <c r="AB1102" s="20" t="s">
        <v>211</v>
      </c>
      <c r="AC1102" s="189"/>
      <c r="AD1102" s="189"/>
      <c r="AE1102" s="189"/>
      <c r="AF1102" s="62">
        <f>MAX(AF$24:AF1101)+1</f>
        <v>1013</v>
      </c>
      <c r="AG1102" s="62" t="s">
        <v>151</v>
      </c>
      <c r="AH1102" s="62" t="str">
        <f t="shared" si="211"/>
        <v>1013.</v>
      </c>
      <c r="AJ1102" s="62"/>
      <c r="AM1102" s="103"/>
    </row>
    <row r="1103" spans="1:39" ht="22.5" customHeight="1" x14ac:dyDescent="0.25">
      <c r="A1103" s="84" t="str">
        <f t="shared" si="214"/>
        <v>1014.</v>
      </c>
      <c r="B1103" s="84">
        <v>3463</v>
      </c>
      <c r="C1103" s="157" t="s">
        <v>1042</v>
      </c>
      <c r="D1103" s="11">
        <v>4784.7</v>
      </c>
      <c r="E1103" s="9">
        <v>4286.1000000000004</v>
      </c>
      <c r="F1103" s="17">
        <v>4286.1000000000004</v>
      </c>
      <c r="G1103" s="27">
        <v>165</v>
      </c>
      <c r="H1103" s="99">
        <f t="shared" si="215"/>
        <v>1263952.32</v>
      </c>
      <c r="I1103" s="99"/>
      <c r="J1103" s="99"/>
      <c r="K1103" s="99"/>
      <c r="L1103" s="9">
        <f t="shared" si="216"/>
        <v>1263952.32</v>
      </c>
      <c r="M1103" s="99">
        <v>1263952.32</v>
      </c>
      <c r="N1103" s="100"/>
      <c r="O1103" s="99"/>
      <c r="P1103" s="99"/>
      <c r="Q1103" s="99"/>
      <c r="R1103" s="99"/>
      <c r="S1103" s="99"/>
      <c r="T1103" s="99"/>
      <c r="U1103" s="99"/>
      <c r="V1103" s="99"/>
      <c r="W1103" s="99"/>
      <c r="X1103" s="99"/>
      <c r="Y1103" s="99"/>
      <c r="Z1103" s="99"/>
      <c r="AA1103" s="211"/>
      <c r="AB1103" s="20" t="s">
        <v>211</v>
      </c>
      <c r="AC1103" s="189"/>
      <c r="AD1103" s="189"/>
      <c r="AE1103" s="189"/>
      <c r="AF1103" s="62">
        <f>MAX(AF$24:AF1102)+1</f>
        <v>1014</v>
      </c>
      <c r="AG1103" s="62" t="s">
        <v>151</v>
      </c>
      <c r="AH1103" s="62" t="str">
        <f t="shared" si="211"/>
        <v>1014.</v>
      </c>
      <c r="AJ1103" s="62"/>
      <c r="AM1103" s="103"/>
    </row>
    <row r="1104" spans="1:39" ht="22.5" customHeight="1" x14ac:dyDescent="0.25">
      <c r="A1104" s="84" t="str">
        <f t="shared" si="214"/>
        <v>1015.</v>
      </c>
      <c r="B1104" s="84">
        <v>3482</v>
      </c>
      <c r="C1104" s="157" t="s">
        <v>1044</v>
      </c>
      <c r="D1104" s="11">
        <v>5947.7</v>
      </c>
      <c r="E1104" s="9">
        <v>5283.8</v>
      </c>
      <c r="F1104" s="17">
        <v>5283.8</v>
      </c>
      <c r="G1104" s="27">
        <v>201</v>
      </c>
      <c r="H1104" s="99">
        <f t="shared" si="215"/>
        <v>911260</v>
      </c>
      <c r="I1104" s="99"/>
      <c r="J1104" s="99"/>
      <c r="K1104" s="99"/>
      <c r="L1104" s="9">
        <f t="shared" si="216"/>
        <v>911260</v>
      </c>
      <c r="M1104" s="99">
        <v>911260</v>
      </c>
      <c r="N1104" s="100"/>
      <c r="O1104" s="99"/>
      <c r="P1104" s="99"/>
      <c r="Q1104" s="99"/>
      <c r="R1104" s="99"/>
      <c r="S1104" s="99"/>
      <c r="T1104" s="99"/>
      <c r="U1104" s="99"/>
      <c r="V1104" s="99"/>
      <c r="W1104" s="99"/>
      <c r="X1104" s="99"/>
      <c r="Y1104" s="99"/>
      <c r="Z1104" s="99"/>
      <c r="AA1104" s="211"/>
      <c r="AB1104" s="20" t="s">
        <v>211</v>
      </c>
      <c r="AC1104" s="189"/>
      <c r="AD1104" s="189"/>
      <c r="AE1104" s="189"/>
      <c r="AF1104" s="62">
        <f>MAX(AF$24:AF1103)+1</f>
        <v>1015</v>
      </c>
      <c r="AG1104" s="62" t="s">
        <v>151</v>
      </c>
      <c r="AH1104" s="62" t="str">
        <f t="shared" si="211"/>
        <v>1015.</v>
      </c>
      <c r="AJ1104" s="62"/>
      <c r="AM1104" s="103"/>
    </row>
    <row r="1105" spans="1:39" ht="22.5" customHeight="1" x14ac:dyDescent="0.25">
      <c r="A1105" s="84" t="str">
        <f t="shared" si="214"/>
        <v>1016.</v>
      </c>
      <c r="B1105" s="84">
        <v>3514</v>
      </c>
      <c r="C1105" s="162" t="s">
        <v>1053</v>
      </c>
      <c r="D1105" s="11">
        <v>7298.4</v>
      </c>
      <c r="E1105" s="9">
        <v>6589.7</v>
      </c>
      <c r="F1105" s="17">
        <v>6589.7</v>
      </c>
      <c r="G1105" s="27">
        <v>300</v>
      </c>
      <c r="H1105" s="99">
        <f t="shared" si="215"/>
        <v>4659712</v>
      </c>
      <c r="I1105" s="99"/>
      <c r="J1105" s="99"/>
      <c r="K1105" s="99"/>
      <c r="L1105" s="9">
        <f t="shared" si="216"/>
        <v>4659712</v>
      </c>
      <c r="M1105" s="99">
        <v>4659712</v>
      </c>
      <c r="N1105" s="100"/>
      <c r="O1105" s="99"/>
      <c r="P1105" s="99"/>
      <c r="Q1105" s="99"/>
      <c r="R1105" s="99"/>
      <c r="S1105" s="99"/>
      <c r="T1105" s="99"/>
      <c r="U1105" s="99"/>
      <c r="V1105" s="99"/>
      <c r="W1105" s="99"/>
      <c r="X1105" s="99"/>
      <c r="Y1105" s="99"/>
      <c r="Z1105" s="99"/>
      <c r="AA1105" s="211"/>
      <c r="AB1105" s="20" t="s">
        <v>211</v>
      </c>
      <c r="AC1105" s="189"/>
      <c r="AD1105" s="189"/>
      <c r="AE1105" s="189"/>
      <c r="AF1105" s="62">
        <f>MAX(AF$24:AF1104)+1</f>
        <v>1016</v>
      </c>
      <c r="AG1105" s="62" t="s">
        <v>151</v>
      </c>
      <c r="AH1105" s="62" t="str">
        <f t="shared" si="211"/>
        <v>1016.</v>
      </c>
      <c r="AM1105" s="103"/>
    </row>
    <row r="1106" spans="1:39" ht="22.5" customHeight="1" x14ac:dyDescent="0.25">
      <c r="A1106" s="84" t="str">
        <f t="shared" si="214"/>
        <v>1017.</v>
      </c>
      <c r="B1106" s="84">
        <v>3515</v>
      </c>
      <c r="C1106" s="168" t="s">
        <v>1054</v>
      </c>
      <c r="D1106" s="11">
        <v>3647.5</v>
      </c>
      <c r="E1106" s="9">
        <v>3274.7</v>
      </c>
      <c r="F1106" s="17">
        <v>3274.7</v>
      </c>
      <c r="G1106" s="27">
        <v>129</v>
      </c>
      <c r="H1106" s="99">
        <f t="shared" si="215"/>
        <v>455630</v>
      </c>
      <c r="I1106" s="99"/>
      <c r="J1106" s="99"/>
      <c r="K1106" s="99"/>
      <c r="L1106" s="9">
        <f t="shared" si="216"/>
        <v>455630</v>
      </c>
      <c r="M1106" s="99">
        <v>455630</v>
      </c>
      <c r="N1106" s="100"/>
      <c r="O1106" s="99"/>
      <c r="P1106" s="99"/>
      <c r="Q1106" s="99"/>
      <c r="R1106" s="99"/>
      <c r="S1106" s="99"/>
      <c r="T1106" s="99"/>
      <c r="U1106" s="99"/>
      <c r="V1106" s="99"/>
      <c r="W1106" s="99"/>
      <c r="X1106" s="99"/>
      <c r="Y1106" s="99"/>
      <c r="Z1106" s="99"/>
      <c r="AA1106" s="211"/>
      <c r="AB1106" s="20" t="s">
        <v>211</v>
      </c>
      <c r="AC1106" s="189"/>
      <c r="AD1106" s="189"/>
      <c r="AE1106" s="189"/>
      <c r="AF1106" s="62">
        <f>MAX(AF$24:AF1105)+1</f>
        <v>1017</v>
      </c>
      <c r="AG1106" s="62" t="s">
        <v>151</v>
      </c>
      <c r="AH1106" s="62" t="str">
        <f t="shared" si="211"/>
        <v>1017.</v>
      </c>
      <c r="AM1106" s="103"/>
    </row>
    <row r="1107" spans="1:39" ht="22.5" customHeight="1" x14ac:dyDescent="0.25">
      <c r="A1107" s="84" t="str">
        <f t="shared" si="214"/>
        <v>1018.</v>
      </c>
      <c r="B1107" s="84">
        <v>3521</v>
      </c>
      <c r="C1107" s="172" t="s">
        <v>1055</v>
      </c>
      <c r="D1107" s="11">
        <v>1002.1</v>
      </c>
      <c r="E1107" s="9">
        <v>952.7</v>
      </c>
      <c r="F1107" s="17">
        <v>952.7</v>
      </c>
      <c r="G1107" s="27">
        <v>24</v>
      </c>
      <c r="H1107" s="99">
        <f t="shared" si="215"/>
        <v>200752.5</v>
      </c>
      <c r="I1107" s="99"/>
      <c r="J1107" s="99"/>
      <c r="K1107" s="99"/>
      <c r="L1107" s="9">
        <f t="shared" si="216"/>
        <v>200752.5</v>
      </c>
      <c r="M1107" s="99"/>
      <c r="N1107" s="100"/>
      <c r="O1107" s="99"/>
      <c r="P1107" s="99"/>
      <c r="Q1107" s="99"/>
      <c r="R1107" s="99"/>
      <c r="S1107" s="99"/>
      <c r="T1107" s="99"/>
      <c r="U1107" s="99"/>
      <c r="V1107" s="99">
        <v>75</v>
      </c>
      <c r="W1107" s="99">
        <v>200752.5</v>
      </c>
      <c r="X1107" s="99"/>
      <c r="Y1107" s="99"/>
      <c r="Z1107" s="99"/>
      <c r="AA1107" s="211"/>
      <c r="AB1107" s="20" t="s">
        <v>211</v>
      </c>
      <c r="AC1107" s="189"/>
      <c r="AD1107" s="189"/>
      <c r="AE1107" s="189"/>
      <c r="AF1107" s="62">
        <f>MAX(AF$24:AF1106)+1</f>
        <v>1018</v>
      </c>
      <c r="AG1107" s="62" t="s">
        <v>151</v>
      </c>
      <c r="AH1107" s="62" t="str">
        <f t="shared" si="211"/>
        <v>1018.</v>
      </c>
      <c r="AM1107" s="103"/>
    </row>
    <row r="1108" spans="1:39" ht="22.5" customHeight="1" x14ac:dyDescent="0.25">
      <c r="A1108" s="84" t="str">
        <f t="shared" si="214"/>
        <v>1019.</v>
      </c>
      <c r="B1108" s="84">
        <v>3566</v>
      </c>
      <c r="C1108" s="172" t="s">
        <v>1057</v>
      </c>
      <c r="D1108" s="11">
        <v>3534.4</v>
      </c>
      <c r="E1108" s="9">
        <v>3265.5</v>
      </c>
      <c r="F1108" s="17">
        <v>3265.5</v>
      </c>
      <c r="G1108" s="27">
        <v>126</v>
      </c>
      <c r="H1108" s="99">
        <f t="shared" si="215"/>
        <v>455630</v>
      </c>
      <c r="I1108" s="99"/>
      <c r="J1108" s="99"/>
      <c r="K1108" s="99"/>
      <c r="L1108" s="9">
        <f t="shared" si="216"/>
        <v>455630</v>
      </c>
      <c r="M1108" s="99">
        <v>455630</v>
      </c>
      <c r="N1108" s="100"/>
      <c r="O1108" s="99"/>
      <c r="P1108" s="99"/>
      <c r="Q1108" s="99"/>
      <c r="R1108" s="99"/>
      <c r="S1108" s="99"/>
      <c r="T1108" s="99"/>
      <c r="U1108" s="99"/>
      <c r="V1108" s="99"/>
      <c r="W1108" s="99"/>
      <c r="X1108" s="99"/>
      <c r="Y1108" s="99"/>
      <c r="Z1108" s="99"/>
      <c r="AA1108" s="211"/>
      <c r="AB1108" s="20" t="s">
        <v>211</v>
      </c>
      <c r="AC1108" s="189"/>
      <c r="AD1108" s="189"/>
      <c r="AE1108" s="189"/>
      <c r="AF1108" s="62">
        <f>MAX(AF$24:AF1107)+1</f>
        <v>1019</v>
      </c>
      <c r="AG1108" s="62" t="s">
        <v>151</v>
      </c>
      <c r="AH1108" s="62" t="str">
        <f t="shared" si="211"/>
        <v>1019.</v>
      </c>
      <c r="AM1108" s="103"/>
    </row>
    <row r="1109" spans="1:39" ht="22.5" customHeight="1" x14ac:dyDescent="0.25">
      <c r="A1109" s="84" t="str">
        <f t="shared" si="214"/>
        <v>1020.</v>
      </c>
      <c r="B1109" s="84">
        <v>3575</v>
      </c>
      <c r="C1109" s="157" t="s">
        <v>119</v>
      </c>
      <c r="D1109" s="11">
        <v>4028.4</v>
      </c>
      <c r="E1109" s="9">
        <v>2590.8000000000002</v>
      </c>
      <c r="F1109" s="17">
        <v>2590.8000000000002</v>
      </c>
      <c r="G1109" s="27">
        <v>177</v>
      </c>
      <c r="H1109" s="99">
        <f t="shared" si="215"/>
        <v>4977844.8</v>
      </c>
      <c r="I1109" s="99"/>
      <c r="J1109" s="99"/>
      <c r="K1109" s="99"/>
      <c r="L1109" s="9">
        <f t="shared" si="216"/>
        <v>4977844.8</v>
      </c>
      <c r="M1109" s="99">
        <v>4977844.8</v>
      </c>
      <c r="N1109" s="100"/>
      <c r="O1109" s="99"/>
      <c r="P1109" s="99"/>
      <c r="Q1109" s="99"/>
      <c r="R1109" s="99"/>
      <c r="S1109" s="99"/>
      <c r="T1109" s="99"/>
      <c r="U1109" s="99"/>
      <c r="V1109" s="99"/>
      <c r="W1109" s="99"/>
      <c r="X1109" s="99"/>
      <c r="Y1109" s="99"/>
      <c r="Z1109" s="99"/>
      <c r="AA1109" s="211"/>
      <c r="AB1109" s="20" t="s">
        <v>211</v>
      </c>
      <c r="AC1109" s="189"/>
      <c r="AD1109" s="189"/>
      <c r="AE1109" s="189"/>
      <c r="AF1109" s="62">
        <f>MAX(AF$24:AF1108)+1</f>
        <v>1020</v>
      </c>
      <c r="AG1109" s="62" t="s">
        <v>151</v>
      </c>
      <c r="AH1109" s="62" t="str">
        <f t="shared" si="211"/>
        <v>1020.</v>
      </c>
      <c r="AM1109" s="103"/>
    </row>
    <row r="1110" spans="1:39" ht="22.5" customHeight="1" x14ac:dyDescent="0.25">
      <c r="A1110" s="84" t="str">
        <f t="shared" si="214"/>
        <v>1021.</v>
      </c>
      <c r="B1110" s="84">
        <v>3577</v>
      </c>
      <c r="C1110" s="162" t="s">
        <v>1060</v>
      </c>
      <c r="D1110" s="11">
        <v>6207.3</v>
      </c>
      <c r="E1110" s="9">
        <v>5573.1</v>
      </c>
      <c r="F1110" s="17">
        <v>5573.1</v>
      </c>
      <c r="G1110" s="27">
        <v>214</v>
      </c>
      <c r="H1110" s="99">
        <f t="shared" si="215"/>
        <v>1143100</v>
      </c>
      <c r="I1110" s="99"/>
      <c r="J1110" s="99"/>
      <c r="K1110" s="99"/>
      <c r="L1110" s="9">
        <f t="shared" si="216"/>
        <v>1143100</v>
      </c>
      <c r="M1110" s="99">
        <v>1143100</v>
      </c>
      <c r="N1110" s="100"/>
      <c r="O1110" s="99"/>
      <c r="P1110" s="99"/>
      <c r="Q1110" s="99"/>
      <c r="R1110" s="99"/>
      <c r="S1110" s="99"/>
      <c r="T1110" s="99"/>
      <c r="U1110" s="99"/>
      <c r="V1110" s="99"/>
      <c r="W1110" s="99"/>
      <c r="X1110" s="99"/>
      <c r="Y1110" s="99"/>
      <c r="Z1110" s="99"/>
      <c r="AA1110" s="211"/>
      <c r="AB1110" s="20" t="s">
        <v>211</v>
      </c>
      <c r="AC1110" s="189"/>
      <c r="AD1110" s="189"/>
      <c r="AE1110" s="189"/>
      <c r="AF1110" s="62">
        <f>MAX(AF$24:AF1109)+1</f>
        <v>1021</v>
      </c>
      <c r="AG1110" s="62" t="s">
        <v>151</v>
      </c>
      <c r="AH1110" s="62" t="str">
        <f t="shared" si="211"/>
        <v>1021.</v>
      </c>
      <c r="AJ1110" s="62"/>
      <c r="AM1110" s="103"/>
    </row>
    <row r="1111" spans="1:39" ht="22.5" customHeight="1" x14ac:dyDescent="0.25">
      <c r="A1111" s="84" t="str">
        <f t="shared" si="214"/>
        <v>1022.</v>
      </c>
      <c r="B1111" s="84">
        <v>3282</v>
      </c>
      <c r="C1111" s="162" t="s">
        <v>840</v>
      </c>
      <c r="D1111" s="11">
        <v>2562.1</v>
      </c>
      <c r="E1111" s="9">
        <v>2264.3000000000002</v>
      </c>
      <c r="F1111" s="17">
        <v>2264.3000000000002</v>
      </c>
      <c r="G1111" s="27">
        <v>77</v>
      </c>
      <c r="H1111" s="99">
        <f t="shared" si="215"/>
        <v>355464</v>
      </c>
      <c r="I1111" s="99"/>
      <c r="J1111" s="99"/>
      <c r="K1111" s="99"/>
      <c r="L1111" s="9">
        <f t="shared" si="216"/>
        <v>355464</v>
      </c>
      <c r="M1111" s="99"/>
      <c r="N1111" s="100"/>
      <c r="O1111" s="99"/>
      <c r="P1111" s="99"/>
      <c r="Q1111" s="99"/>
      <c r="R1111" s="99"/>
      <c r="S1111" s="99"/>
      <c r="T1111" s="99">
        <v>298</v>
      </c>
      <c r="U1111" s="99">
        <v>355464</v>
      </c>
      <c r="V1111" s="99"/>
      <c r="W1111" s="99"/>
      <c r="X1111" s="99"/>
      <c r="Y1111" s="99"/>
      <c r="Z1111" s="99"/>
      <c r="AA1111" s="211"/>
      <c r="AB1111" s="20" t="s">
        <v>211</v>
      </c>
      <c r="AC1111" s="189"/>
      <c r="AD1111" s="189"/>
      <c r="AE1111" s="189"/>
      <c r="AF1111" s="62">
        <f>MAX(AF$24:AF1110)+1</f>
        <v>1022</v>
      </c>
      <c r="AG1111" s="62" t="s">
        <v>151</v>
      </c>
      <c r="AH1111" s="62" t="str">
        <f t="shared" si="211"/>
        <v>1022.</v>
      </c>
      <c r="AJ1111" s="62"/>
      <c r="AM1111" s="103"/>
    </row>
    <row r="1112" spans="1:39" ht="22.5" customHeight="1" x14ac:dyDescent="0.25">
      <c r="A1112" s="84" t="str">
        <f t="shared" si="214"/>
        <v>1023.</v>
      </c>
      <c r="B1112" s="84">
        <v>3492</v>
      </c>
      <c r="C1112" s="156" t="s">
        <v>108</v>
      </c>
      <c r="D1112" s="13">
        <v>3420.8</v>
      </c>
      <c r="E1112" s="9">
        <v>2520.3000000000002</v>
      </c>
      <c r="F1112" s="16">
        <v>2520.3000000000002</v>
      </c>
      <c r="G1112" s="27">
        <v>100</v>
      </c>
      <c r="H1112" s="13">
        <f t="shared" ref="H1112:H1115" si="217">M1112+O1112+Q1112+S1112+U1112+W1112+Z1112+AA1112</f>
        <v>2789696</v>
      </c>
      <c r="I1112" s="13"/>
      <c r="J1112" s="13"/>
      <c r="K1112" s="13"/>
      <c r="L1112" s="9">
        <f t="shared" ref="L1112:L1115" si="218">H1112</f>
        <v>2789696</v>
      </c>
      <c r="M1112" s="13">
        <v>2789696</v>
      </c>
      <c r="N1112" s="89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210"/>
      <c r="AB1112" s="20" t="s">
        <v>211</v>
      </c>
      <c r="AC1112" s="189"/>
      <c r="AD1112" s="189"/>
      <c r="AE1112" s="189"/>
      <c r="AF1112" s="62">
        <f>MAX(AF$24:AF1111)+1</f>
        <v>1023</v>
      </c>
      <c r="AG1112" s="62" t="s">
        <v>151</v>
      </c>
      <c r="AH1112" s="62" t="str">
        <f t="shared" si="211"/>
        <v>1023.</v>
      </c>
      <c r="AJ1112" s="62"/>
      <c r="AM1112" s="103"/>
    </row>
    <row r="1113" spans="1:39" ht="22.5" customHeight="1" x14ac:dyDescent="0.25">
      <c r="A1113" s="84" t="str">
        <f t="shared" si="214"/>
        <v>1024.</v>
      </c>
      <c r="B1113" s="84">
        <v>3523</v>
      </c>
      <c r="C1113" s="162" t="s">
        <v>118</v>
      </c>
      <c r="D1113" s="17">
        <v>2928.2</v>
      </c>
      <c r="E1113" s="9">
        <v>2626.6</v>
      </c>
      <c r="F1113" s="17">
        <v>2626.6</v>
      </c>
      <c r="G1113" s="27">
        <v>99</v>
      </c>
      <c r="H1113" s="99">
        <f t="shared" si="217"/>
        <v>422786</v>
      </c>
      <c r="I1113" s="99"/>
      <c r="J1113" s="99"/>
      <c r="K1113" s="99"/>
      <c r="L1113" s="9">
        <f t="shared" si="218"/>
        <v>422786</v>
      </c>
      <c r="M1113" s="99">
        <v>422786</v>
      </c>
      <c r="N1113" s="100"/>
      <c r="O1113" s="99"/>
      <c r="P1113" s="99"/>
      <c r="Q1113" s="99"/>
      <c r="R1113" s="99"/>
      <c r="S1113" s="99"/>
      <c r="T1113" s="99"/>
      <c r="U1113" s="99"/>
      <c r="V1113" s="99"/>
      <c r="W1113" s="99"/>
      <c r="X1113" s="99"/>
      <c r="Y1113" s="99"/>
      <c r="Z1113" s="99"/>
      <c r="AA1113" s="211"/>
      <c r="AB1113" s="20" t="s">
        <v>211</v>
      </c>
      <c r="AC1113" s="189"/>
      <c r="AD1113" s="189"/>
      <c r="AE1113" s="189"/>
      <c r="AF1113" s="62">
        <f>MAX(AF$24:AF1112)+1</f>
        <v>1024</v>
      </c>
      <c r="AG1113" s="62" t="s">
        <v>151</v>
      </c>
      <c r="AH1113" s="62" t="str">
        <f t="shared" ref="AH1113:AH1176" si="219">CONCATENATE(AF1113,AG1113)</f>
        <v>1024.</v>
      </c>
      <c r="AJ1113" s="62"/>
      <c r="AM1113" s="103"/>
    </row>
    <row r="1114" spans="1:39" ht="22.5" customHeight="1" x14ac:dyDescent="0.25">
      <c r="A1114" s="84" t="str">
        <f t="shared" si="214"/>
        <v>1025.</v>
      </c>
      <c r="B1114" s="84">
        <v>3272</v>
      </c>
      <c r="C1114" s="162" t="s">
        <v>111</v>
      </c>
      <c r="D1114" s="17">
        <v>4016.5</v>
      </c>
      <c r="E1114" s="9">
        <v>3512.5</v>
      </c>
      <c r="F1114" s="17">
        <v>3512.5</v>
      </c>
      <c r="G1114" s="27">
        <v>140</v>
      </c>
      <c r="H1114" s="99">
        <f t="shared" si="217"/>
        <v>1964200</v>
      </c>
      <c r="I1114" s="99"/>
      <c r="J1114" s="99"/>
      <c r="K1114" s="99"/>
      <c r="L1114" s="9">
        <f t="shared" si="218"/>
        <v>1964200</v>
      </c>
      <c r="M1114" s="99">
        <v>1964200</v>
      </c>
      <c r="N1114" s="100"/>
      <c r="O1114" s="99"/>
      <c r="P1114" s="99"/>
      <c r="Q1114" s="99"/>
      <c r="R1114" s="99"/>
      <c r="S1114" s="99"/>
      <c r="T1114" s="99"/>
      <c r="U1114" s="99"/>
      <c r="V1114" s="99"/>
      <c r="W1114" s="99"/>
      <c r="X1114" s="99"/>
      <c r="Y1114" s="99"/>
      <c r="Z1114" s="99"/>
      <c r="AA1114" s="211"/>
      <c r="AB1114" s="20" t="s">
        <v>211</v>
      </c>
      <c r="AC1114" s="189"/>
      <c r="AD1114" s="189"/>
      <c r="AE1114" s="189"/>
      <c r="AF1114" s="62">
        <f>MAX(AF$24:AF1113)+1</f>
        <v>1025</v>
      </c>
      <c r="AG1114" s="62" t="s">
        <v>151</v>
      </c>
      <c r="AH1114" s="62" t="str">
        <f t="shared" si="219"/>
        <v>1025.</v>
      </c>
      <c r="AJ1114" s="62"/>
      <c r="AM1114" s="103"/>
    </row>
    <row r="1115" spans="1:39" ht="22.5" customHeight="1" x14ac:dyDescent="0.25">
      <c r="A1115" s="84" t="str">
        <f t="shared" si="214"/>
        <v>1026.</v>
      </c>
      <c r="B1115" s="84">
        <v>3513</v>
      </c>
      <c r="C1115" s="162" t="s">
        <v>1019</v>
      </c>
      <c r="D1115" s="17">
        <v>5830.6</v>
      </c>
      <c r="E1115" s="9">
        <v>5418.3</v>
      </c>
      <c r="F1115" s="17">
        <v>5358.1</v>
      </c>
      <c r="G1115" s="27">
        <v>223</v>
      </c>
      <c r="H1115" s="99">
        <f t="shared" si="217"/>
        <v>911260</v>
      </c>
      <c r="I1115" s="99"/>
      <c r="J1115" s="99"/>
      <c r="K1115" s="99"/>
      <c r="L1115" s="9">
        <f t="shared" si="218"/>
        <v>911260</v>
      </c>
      <c r="M1115" s="99">
        <v>911260</v>
      </c>
      <c r="N1115" s="100"/>
      <c r="O1115" s="99"/>
      <c r="P1115" s="99"/>
      <c r="Q1115" s="99"/>
      <c r="R1115" s="99"/>
      <c r="S1115" s="99"/>
      <c r="T1115" s="99"/>
      <c r="U1115" s="99"/>
      <c r="V1115" s="99"/>
      <c r="W1115" s="99"/>
      <c r="X1115" s="99"/>
      <c r="Y1115" s="99"/>
      <c r="Z1115" s="99"/>
      <c r="AA1115" s="211"/>
      <c r="AB1115" s="20" t="s">
        <v>211</v>
      </c>
      <c r="AC1115" s="189"/>
      <c r="AD1115" s="189"/>
      <c r="AE1115" s="189"/>
      <c r="AF1115" s="62">
        <f>MAX(AF$24:AF1114)+1</f>
        <v>1026</v>
      </c>
      <c r="AG1115" s="62" t="s">
        <v>151</v>
      </c>
      <c r="AH1115" s="62" t="str">
        <f t="shared" si="219"/>
        <v>1026.</v>
      </c>
      <c r="AJ1115" s="62"/>
      <c r="AM1115" s="103"/>
    </row>
    <row r="1116" spans="1:39" ht="22.5" customHeight="1" x14ac:dyDescent="0.25">
      <c r="A1116" s="84" t="str">
        <f t="shared" si="214"/>
        <v>1027.</v>
      </c>
      <c r="B1116" s="84">
        <v>3551</v>
      </c>
      <c r="C1116" s="172" t="s">
        <v>1056</v>
      </c>
      <c r="D1116" s="11">
        <v>3718.1</v>
      </c>
      <c r="E1116" s="9">
        <v>3327.6</v>
      </c>
      <c r="F1116" s="17">
        <v>3327.6</v>
      </c>
      <c r="G1116" s="27">
        <v>144</v>
      </c>
      <c r="H1116" s="99">
        <f t="shared" ref="H1116:H1117" si="220">M1116+O1116+Q1116+S1116+U1116+W1116+Z1116+AA1116</f>
        <v>584800</v>
      </c>
      <c r="I1116" s="99"/>
      <c r="J1116" s="99"/>
      <c r="K1116" s="99"/>
      <c r="L1116" s="9">
        <f t="shared" ref="L1116:L1117" si="221">H1116</f>
        <v>584800</v>
      </c>
      <c r="M1116" s="99">
        <v>584800</v>
      </c>
      <c r="N1116" s="100"/>
      <c r="O1116" s="99"/>
      <c r="P1116" s="99"/>
      <c r="Q1116" s="99"/>
      <c r="R1116" s="99"/>
      <c r="S1116" s="99"/>
      <c r="T1116" s="99"/>
      <c r="U1116" s="99"/>
      <c r="V1116" s="99"/>
      <c r="W1116" s="99"/>
      <c r="X1116" s="99"/>
      <c r="Y1116" s="99"/>
      <c r="Z1116" s="9"/>
      <c r="AA1116" s="211"/>
      <c r="AB1116" s="20" t="s">
        <v>211</v>
      </c>
      <c r="AC1116" s="189"/>
      <c r="AD1116" s="189"/>
      <c r="AE1116" s="189"/>
      <c r="AF1116" s="62">
        <f>MAX(AF$24:AF1115)+1</f>
        <v>1027</v>
      </c>
      <c r="AG1116" s="62" t="s">
        <v>151</v>
      </c>
      <c r="AH1116" s="62" t="str">
        <f t="shared" si="219"/>
        <v>1027.</v>
      </c>
      <c r="AJ1116" s="62"/>
      <c r="AM1116" s="103"/>
    </row>
    <row r="1117" spans="1:39" ht="22.5" customHeight="1" x14ac:dyDescent="0.25">
      <c r="A1117" s="84" t="str">
        <f t="shared" si="214"/>
        <v>1028.</v>
      </c>
      <c r="B1117" s="84">
        <v>3306</v>
      </c>
      <c r="C1117" s="172" t="s">
        <v>1752</v>
      </c>
      <c r="D1117" s="11">
        <v>1408.3</v>
      </c>
      <c r="E1117" s="9">
        <v>1306.4000000000001</v>
      </c>
      <c r="F1117" s="17">
        <v>1306.4000000000001</v>
      </c>
      <c r="G1117" s="27">
        <v>44</v>
      </c>
      <c r="H1117" s="99">
        <f t="shared" si="220"/>
        <v>419440.13</v>
      </c>
      <c r="I1117" s="99"/>
      <c r="J1117" s="99"/>
      <c r="K1117" s="99"/>
      <c r="L1117" s="9">
        <f t="shared" si="221"/>
        <v>419440.13</v>
      </c>
      <c r="M1117" s="99">
        <v>419440.13</v>
      </c>
      <c r="N1117" s="100"/>
      <c r="O1117" s="99"/>
      <c r="P1117" s="99"/>
      <c r="Q1117" s="99"/>
      <c r="R1117" s="99"/>
      <c r="S1117" s="99"/>
      <c r="T1117" s="99"/>
      <c r="U1117" s="99"/>
      <c r="V1117" s="99"/>
      <c r="W1117" s="99"/>
      <c r="X1117" s="99"/>
      <c r="Y1117" s="99"/>
      <c r="Z1117" s="9"/>
      <c r="AA1117" s="211"/>
      <c r="AB1117" s="20" t="s">
        <v>211</v>
      </c>
      <c r="AC1117" s="189"/>
      <c r="AD1117" s="189"/>
      <c r="AE1117" s="189"/>
      <c r="AF1117" s="62">
        <f>MAX(AF$24:AF1116)+1</f>
        <v>1028</v>
      </c>
      <c r="AG1117" s="62" t="s">
        <v>151</v>
      </c>
      <c r="AH1117" s="62" t="str">
        <f t="shared" si="219"/>
        <v>1028.</v>
      </c>
      <c r="AJ1117" s="62"/>
      <c r="AM1117" s="103"/>
    </row>
    <row r="1118" spans="1:39" ht="23.25" customHeight="1" x14ac:dyDescent="0.25">
      <c r="A1118" s="84" t="str">
        <f t="shared" si="214"/>
        <v/>
      </c>
      <c r="B1118" s="84"/>
      <c r="C1118" s="154" t="s">
        <v>1714</v>
      </c>
      <c r="D1118" s="6">
        <f>D1119+D1124+D1130</f>
        <v>20231.300000000003</v>
      </c>
      <c r="E1118" s="6">
        <f>E1119+E1124+E1130</f>
        <v>13424.93</v>
      </c>
      <c r="F1118" s="6">
        <f>F1119+F1124+F1130</f>
        <v>13424.93</v>
      </c>
      <c r="G1118" s="25">
        <f>G1119+G1124+G1130</f>
        <v>566</v>
      </c>
      <c r="H1118" s="6">
        <f>H1119+H1124+H1130</f>
        <v>25003746.526000001</v>
      </c>
      <c r="I1118" s="6"/>
      <c r="J1118" s="6"/>
      <c r="K1118" s="6"/>
      <c r="L1118" s="6">
        <f>L1119+L1124+L1130</f>
        <v>25003746.526000001</v>
      </c>
      <c r="M1118" s="6">
        <f t="shared" ref="M1118:AA1118" si="222">M1119+M1124+M1130</f>
        <v>3912774.12</v>
      </c>
      <c r="N1118" s="6"/>
      <c r="O1118" s="6"/>
      <c r="P1118" s="6">
        <f t="shared" si="222"/>
        <v>5425.17</v>
      </c>
      <c r="Q1118" s="6">
        <f t="shared" si="222"/>
        <v>19704214.02</v>
      </c>
      <c r="R1118" s="6"/>
      <c r="S1118" s="6"/>
      <c r="T1118" s="6">
        <f t="shared" si="222"/>
        <v>302.60000000000002</v>
      </c>
      <c r="U1118" s="6">
        <f t="shared" si="222"/>
        <v>475584.31600000005</v>
      </c>
      <c r="V1118" s="6">
        <f t="shared" si="222"/>
        <v>120.1</v>
      </c>
      <c r="W1118" s="6">
        <f t="shared" si="222"/>
        <v>809602.11</v>
      </c>
      <c r="X1118" s="6"/>
      <c r="Y1118" s="6"/>
      <c r="Z1118" s="6"/>
      <c r="AA1118" s="208">
        <f t="shared" si="222"/>
        <v>101571.96</v>
      </c>
      <c r="AB1118" s="21"/>
      <c r="AC1118" s="189"/>
      <c r="AD1118" s="189"/>
      <c r="AE1118" s="189"/>
      <c r="AH1118" s="62" t="str">
        <f t="shared" si="219"/>
        <v/>
      </c>
      <c r="AI1118" s="62"/>
      <c r="AJ1118" s="62"/>
      <c r="AM1118" s="103"/>
    </row>
    <row r="1119" spans="1:39" ht="22.5" customHeight="1" x14ac:dyDescent="0.25">
      <c r="A1119" s="84" t="str">
        <f t="shared" si="214"/>
        <v/>
      </c>
      <c r="B1119" s="84"/>
      <c r="C1119" s="154" t="s">
        <v>202</v>
      </c>
      <c r="D1119" s="6">
        <f>SUM(D1120:D1123)</f>
        <v>1989.8999999999999</v>
      </c>
      <c r="E1119" s="6">
        <f>SUM(E1120:E1123)</f>
        <v>1451.5</v>
      </c>
      <c r="F1119" s="6">
        <f>SUM(F1120:F1123)</f>
        <v>1451.5</v>
      </c>
      <c r="G1119" s="25">
        <f>SUM(G1120:G1123)</f>
        <v>64</v>
      </c>
      <c r="H1119" s="6">
        <f>SUM(H1120:H1123)</f>
        <v>1626493.04</v>
      </c>
      <c r="I1119" s="6"/>
      <c r="J1119" s="6"/>
      <c r="K1119" s="6"/>
      <c r="L1119" s="6">
        <f>SUM(L1120:L1123)</f>
        <v>1626493.04</v>
      </c>
      <c r="M1119" s="6">
        <f>SUM(M1120:M1123)</f>
        <v>432914.92</v>
      </c>
      <c r="N1119" s="6"/>
      <c r="O1119" s="6"/>
      <c r="P1119" s="6">
        <f>SUM(P1120:P1123)</f>
        <v>381.4</v>
      </c>
      <c r="Q1119" s="6">
        <f>SUM(Q1120:Q1123)</f>
        <v>1193578.1200000001</v>
      </c>
      <c r="R1119" s="6"/>
      <c r="S1119" s="6"/>
      <c r="T1119" s="6"/>
      <c r="U1119" s="6"/>
      <c r="V1119" s="6"/>
      <c r="W1119" s="6"/>
      <c r="X1119" s="6"/>
      <c r="Y1119" s="6"/>
      <c r="Z1119" s="6"/>
      <c r="AA1119" s="208"/>
      <c r="AB1119" s="21"/>
      <c r="AC1119" s="189"/>
      <c r="AD1119" s="189"/>
      <c r="AE1119" s="189"/>
      <c r="AH1119" s="62" t="str">
        <f t="shared" si="219"/>
        <v/>
      </c>
      <c r="AI1119" s="62"/>
      <c r="AJ1119" s="62"/>
      <c r="AM1119" s="103"/>
    </row>
    <row r="1120" spans="1:39" ht="22.5" customHeight="1" x14ac:dyDescent="0.25">
      <c r="A1120" s="84" t="str">
        <f t="shared" si="214"/>
        <v>1029.</v>
      </c>
      <c r="B1120" s="84">
        <v>3633</v>
      </c>
      <c r="C1120" s="157" t="s">
        <v>889</v>
      </c>
      <c r="D1120" s="11">
        <v>342.2</v>
      </c>
      <c r="E1120" s="9">
        <v>210.7</v>
      </c>
      <c r="F1120" s="11">
        <v>210.7</v>
      </c>
      <c r="G1120" s="27">
        <v>6</v>
      </c>
      <c r="H1120" s="13">
        <f>M1120+O1120+Q1120+S1120+U1120+W1120+Z1120+AA1120</f>
        <v>127083.73</v>
      </c>
      <c r="I1120" s="13"/>
      <c r="J1120" s="13"/>
      <c r="K1120" s="13"/>
      <c r="L1120" s="9">
        <f>H1120</f>
        <v>127083.73</v>
      </c>
      <c r="M1120" s="13">
        <v>127083.73</v>
      </c>
      <c r="N1120" s="89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9"/>
      <c r="AA1120" s="210"/>
      <c r="AB1120" s="20" t="s">
        <v>211</v>
      </c>
      <c r="AC1120" s="189"/>
      <c r="AD1120" s="189"/>
      <c r="AE1120" s="189"/>
      <c r="AF1120" s="62">
        <f>MAX(AF$24:AF1119)+1</f>
        <v>1029</v>
      </c>
      <c r="AG1120" s="62" t="s">
        <v>151</v>
      </c>
      <c r="AH1120" s="62" t="str">
        <f t="shared" si="219"/>
        <v>1029.</v>
      </c>
      <c r="AJ1120" s="62"/>
      <c r="AM1120" s="103"/>
    </row>
    <row r="1121" spans="1:39" ht="22.5" customHeight="1" x14ac:dyDescent="0.25">
      <c r="A1121" s="84" t="str">
        <f t="shared" si="214"/>
        <v>1030.</v>
      </c>
      <c r="B1121" s="84">
        <v>3634</v>
      </c>
      <c r="C1121" s="157" t="s">
        <v>890</v>
      </c>
      <c r="D1121" s="11">
        <v>771.6</v>
      </c>
      <c r="E1121" s="9">
        <v>453.9</v>
      </c>
      <c r="F1121" s="11">
        <v>453.9</v>
      </c>
      <c r="G1121" s="27">
        <v>31</v>
      </c>
      <c r="H1121" s="13">
        <f>M1121+O1121+Q1121+S1121+U1121+W1121+Z1121+AA1121</f>
        <v>255821.89</v>
      </c>
      <c r="I1121" s="93"/>
      <c r="J1121" s="6"/>
      <c r="K1121" s="6"/>
      <c r="L1121" s="9">
        <f>H1121</f>
        <v>255821.89</v>
      </c>
      <c r="M1121" s="13">
        <v>255821.89</v>
      </c>
      <c r="N1121" s="89"/>
      <c r="O1121" s="13"/>
      <c r="P1121" s="13"/>
      <c r="Q1121" s="13"/>
      <c r="R1121" s="13"/>
      <c r="S1121" s="13"/>
      <c r="T1121" s="13"/>
      <c r="U1121" s="13"/>
      <c r="V1121" s="13"/>
      <c r="W1121" s="13"/>
      <c r="X1121" s="9"/>
      <c r="Y1121" s="9"/>
      <c r="Z1121" s="9"/>
      <c r="AA1121" s="210"/>
      <c r="AB1121" s="20" t="s">
        <v>211</v>
      </c>
      <c r="AC1121" s="189"/>
      <c r="AD1121" s="189"/>
      <c r="AE1121" s="189"/>
      <c r="AF1121" s="62">
        <f>MAX(AF$24:AF1120)+1</f>
        <v>1030</v>
      </c>
      <c r="AG1121" s="62" t="s">
        <v>151</v>
      </c>
      <c r="AH1121" s="62" t="str">
        <f t="shared" si="219"/>
        <v>1030.</v>
      </c>
      <c r="AJ1121" s="62"/>
      <c r="AM1121" s="103"/>
    </row>
    <row r="1122" spans="1:39" ht="22.5" customHeight="1" x14ac:dyDescent="0.25">
      <c r="A1122" s="84" t="str">
        <f t="shared" si="214"/>
        <v>1031.</v>
      </c>
      <c r="B1122" s="84">
        <v>3694</v>
      </c>
      <c r="C1122" s="157" t="s">
        <v>120</v>
      </c>
      <c r="D1122" s="11">
        <v>464.3</v>
      </c>
      <c r="E1122" s="9">
        <v>421.9</v>
      </c>
      <c r="F1122" s="11">
        <v>421.9</v>
      </c>
      <c r="G1122" s="27">
        <v>12</v>
      </c>
      <c r="H1122" s="13">
        <f>M1122+O1122+Q1122+S1122+U1122+W1122+Z1122+AA1122</f>
        <v>50009.3</v>
      </c>
      <c r="I1122" s="93"/>
      <c r="J1122" s="6"/>
      <c r="K1122" s="6"/>
      <c r="L1122" s="9">
        <f>H1122</f>
        <v>50009.3</v>
      </c>
      <c r="M1122" s="13">
        <v>50009.3</v>
      </c>
      <c r="N1122" s="89"/>
      <c r="O1122" s="13"/>
      <c r="P1122" s="13"/>
      <c r="Q1122" s="13"/>
      <c r="R1122" s="13"/>
      <c r="S1122" s="13"/>
      <c r="T1122" s="13"/>
      <c r="U1122" s="13"/>
      <c r="V1122" s="13"/>
      <c r="W1122" s="13"/>
      <c r="X1122" s="9"/>
      <c r="Y1122" s="9"/>
      <c r="Z1122" s="13"/>
      <c r="AA1122" s="210"/>
      <c r="AB1122" s="20" t="s">
        <v>211</v>
      </c>
      <c r="AC1122" s="189"/>
      <c r="AD1122" s="189"/>
      <c r="AE1122" s="189"/>
      <c r="AF1122" s="62">
        <f>MAX(AF$24:AF1121)+1</f>
        <v>1031</v>
      </c>
      <c r="AG1122" s="62" t="s">
        <v>151</v>
      </c>
      <c r="AH1122" s="62" t="str">
        <f t="shared" si="219"/>
        <v>1031.</v>
      </c>
      <c r="AJ1122" s="62"/>
      <c r="AM1122" s="103"/>
    </row>
    <row r="1123" spans="1:39" ht="22.5" customHeight="1" x14ac:dyDescent="0.25">
      <c r="A1123" s="84" t="str">
        <f t="shared" si="214"/>
        <v>1032.</v>
      </c>
      <c r="B1123" s="84">
        <v>5529</v>
      </c>
      <c r="C1123" s="157" t="s">
        <v>1567</v>
      </c>
      <c r="D1123" s="11">
        <v>411.8</v>
      </c>
      <c r="E1123" s="9">
        <v>365</v>
      </c>
      <c r="F1123" s="11">
        <v>365</v>
      </c>
      <c r="G1123" s="27">
        <v>15</v>
      </c>
      <c r="H1123" s="13">
        <f>M1123+O1123+Q1123+S1123+U1123+W1123+Z1123+AA1123</f>
        <v>1193578.1200000001</v>
      </c>
      <c r="I1123" s="93"/>
      <c r="J1123" s="6"/>
      <c r="K1123" s="6"/>
      <c r="L1123" s="9">
        <f>H1123</f>
        <v>1193578.1200000001</v>
      </c>
      <c r="M1123" s="13"/>
      <c r="N1123" s="89"/>
      <c r="O1123" s="13"/>
      <c r="P1123" s="13">
        <v>381.4</v>
      </c>
      <c r="Q1123" s="13">
        <v>1193578.1200000001</v>
      </c>
      <c r="R1123" s="13"/>
      <c r="S1123" s="13"/>
      <c r="T1123" s="13"/>
      <c r="U1123" s="13"/>
      <c r="V1123" s="13"/>
      <c r="W1123" s="13"/>
      <c r="X1123" s="9"/>
      <c r="Y1123" s="9"/>
      <c r="Z1123" s="13"/>
      <c r="AA1123" s="210"/>
      <c r="AB1123" s="20" t="s">
        <v>211</v>
      </c>
      <c r="AC1123" s="189"/>
      <c r="AD1123" s="189"/>
      <c r="AE1123" s="189"/>
      <c r="AF1123" s="62">
        <f>MAX(AF$24:AF1122)+1</f>
        <v>1032</v>
      </c>
      <c r="AG1123" s="62" t="s">
        <v>151</v>
      </c>
      <c r="AH1123" s="62" t="str">
        <f t="shared" si="219"/>
        <v>1032.</v>
      </c>
      <c r="AJ1123" s="62"/>
      <c r="AM1123" s="103"/>
    </row>
    <row r="1124" spans="1:39" ht="22.5" customHeight="1" x14ac:dyDescent="0.25">
      <c r="A1124" s="84" t="str">
        <f t="shared" si="214"/>
        <v/>
      </c>
      <c r="B1124" s="84"/>
      <c r="C1124" s="154" t="s">
        <v>203</v>
      </c>
      <c r="D1124" s="6">
        <f>SUM(D1125:D1129)</f>
        <v>2069.4299999999998</v>
      </c>
      <c r="E1124" s="6">
        <f>SUM(E1125:E1129)</f>
        <v>1338.83</v>
      </c>
      <c r="F1124" s="6">
        <f>SUM(F1125:F1129)</f>
        <v>1338.83</v>
      </c>
      <c r="G1124" s="25">
        <f>SUM(G1125:G1129)</f>
        <v>46</v>
      </c>
      <c r="H1124" s="6">
        <f>SUM(H1125:H1129)</f>
        <v>5673989.9700000007</v>
      </c>
      <c r="I1124" s="6"/>
      <c r="J1124" s="6"/>
      <c r="K1124" s="6"/>
      <c r="L1124" s="6">
        <f t="shared" ref="L1124:AA1124" si="223">SUM(L1125:L1129)</f>
        <v>5673989.9700000007</v>
      </c>
      <c r="M1124" s="6"/>
      <c r="N1124" s="6"/>
      <c r="O1124" s="6"/>
      <c r="P1124" s="6">
        <f t="shared" si="223"/>
        <v>1297.77</v>
      </c>
      <c r="Q1124" s="6">
        <f t="shared" si="223"/>
        <v>4762815.9000000004</v>
      </c>
      <c r="R1124" s="6"/>
      <c r="S1124" s="6"/>
      <c r="T1124" s="6"/>
      <c r="U1124" s="6"/>
      <c r="V1124" s="6">
        <f t="shared" si="223"/>
        <v>120.1</v>
      </c>
      <c r="W1124" s="6">
        <f t="shared" si="223"/>
        <v>809602.11</v>
      </c>
      <c r="X1124" s="6"/>
      <c r="Y1124" s="6"/>
      <c r="Z1124" s="6"/>
      <c r="AA1124" s="208">
        <f t="shared" si="223"/>
        <v>101571.96</v>
      </c>
      <c r="AB1124" s="21"/>
      <c r="AC1124" s="189"/>
      <c r="AD1124" s="189"/>
      <c r="AE1124" s="189"/>
      <c r="AH1124" s="62" t="str">
        <f t="shared" si="219"/>
        <v/>
      </c>
      <c r="AI1124" s="62"/>
      <c r="AJ1124" s="62"/>
      <c r="AM1124" s="103"/>
    </row>
    <row r="1125" spans="1:39" ht="22.5" customHeight="1" x14ac:dyDescent="0.25">
      <c r="A1125" s="84" t="str">
        <f t="shared" si="214"/>
        <v>1033.</v>
      </c>
      <c r="B1125" s="84">
        <v>5521</v>
      </c>
      <c r="C1125" s="157" t="s">
        <v>1568</v>
      </c>
      <c r="D1125" s="11">
        <v>349.13</v>
      </c>
      <c r="E1125" s="9">
        <v>312.02999999999997</v>
      </c>
      <c r="F1125" s="11">
        <v>312.02999999999997</v>
      </c>
      <c r="G1125" s="27">
        <v>3</v>
      </c>
      <c r="H1125" s="13">
        <f>M1125+O1125+Q1125+S1125+U1125+W1125+Z1125+AA1125</f>
        <v>1281307.1000000001</v>
      </c>
      <c r="I1125" s="93"/>
      <c r="J1125" s="6"/>
      <c r="K1125" s="6"/>
      <c r="L1125" s="9">
        <f>H1125</f>
        <v>1281307.1000000001</v>
      </c>
      <c r="M1125" s="13"/>
      <c r="N1125" s="89"/>
      <c r="O1125" s="13"/>
      <c r="P1125" s="13">
        <v>349.13</v>
      </c>
      <c r="Q1125" s="13">
        <v>1281307.1000000001</v>
      </c>
      <c r="R1125" s="13"/>
      <c r="S1125" s="13"/>
      <c r="T1125" s="13"/>
      <c r="U1125" s="13"/>
      <c r="V1125" s="13"/>
      <c r="W1125" s="13"/>
      <c r="X1125" s="13"/>
      <c r="Y1125" s="13"/>
      <c r="Z1125" s="13"/>
      <c r="AA1125" s="210"/>
      <c r="AB1125" s="20" t="s">
        <v>211</v>
      </c>
      <c r="AC1125" s="189"/>
      <c r="AD1125" s="189"/>
      <c r="AE1125" s="189"/>
      <c r="AF1125" s="62">
        <f>MAX(AF$24:AF1124)+1</f>
        <v>1033</v>
      </c>
      <c r="AG1125" s="62" t="s">
        <v>151</v>
      </c>
      <c r="AH1125" s="62" t="str">
        <f t="shared" si="219"/>
        <v>1033.</v>
      </c>
      <c r="AJ1125" s="62"/>
      <c r="AM1125" s="103"/>
    </row>
    <row r="1126" spans="1:39" ht="22.5" customHeight="1" x14ac:dyDescent="0.25">
      <c r="A1126" s="84" t="str">
        <f t="shared" ref="A1126:A1189" si="224">AH1126</f>
        <v>1034.</v>
      </c>
      <c r="B1126" s="84">
        <v>3645</v>
      </c>
      <c r="C1126" s="157" t="s">
        <v>897</v>
      </c>
      <c r="D1126" s="11">
        <v>548.20000000000005</v>
      </c>
      <c r="E1126" s="9">
        <v>289.7</v>
      </c>
      <c r="F1126" s="11">
        <v>289.7</v>
      </c>
      <c r="G1126" s="27">
        <v>8</v>
      </c>
      <c r="H1126" s="13">
        <f>M1126+O1126+Q1126+S1126+U1126+W1126+Z1126+AA1126</f>
        <v>1307621</v>
      </c>
      <c r="I1126" s="93"/>
      <c r="J1126" s="6"/>
      <c r="K1126" s="6"/>
      <c r="L1126" s="9">
        <f>H1126</f>
        <v>1307621</v>
      </c>
      <c r="M1126" s="13"/>
      <c r="N1126" s="89"/>
      <c r="O1126" s="13"/>
      <c r="P1126" s="13">
        <v>356.3</v>
      </c>
      <c r="Q1126" s="13">
        <f>P1126*3670</f>
        <v>1307621</v>
      </c>
      <c r="R1126" s="13"/>
      <c r="S1126" s="13"/>
      <c r="T1126" s="13"/>
      <c r="U1126" s="13"/>
      <c r="V1126" s="13"/>
      <c r="W1126" s="13"/>
      <c r="X1126" s="9"/>
      <c r="Y1126" s="9"/>
      <c r="Z1126" s="13"/>
      <c r="AA1126" s="210"/>
      <c r="AB1126" s="20" t="s">
        <v>211</v>
      </c>
      <c r="AC1126" s="189"/>
      <c r="AD1126" s="189"/>
      <c r="AE1126" s="189"/>
      <c r="AF1126" s="62">
        <f>MAX(AF$24:AF1125)+1</f>
        <v>1034</v>
      </c>
      <c r="AG1126" s="62" t="s">
        <v>151</v>
      </c>
      <c r="AH1126" s="62" t="str">
        <f t="shared" si="219"/>
        <v>1034.</v>
      </c>
      <c r="AJ1126" s="62"/>
      <c r="AM1126" s="103"/>
    </row>
    <row r="1127" spans="1:39" ht="22.5" customHeight="1" x14ac:dyDescent="0.25">
      <c r="A1127" s="84" t="str">
        <f t="shared" si="224"/>
        <v>1035.</v>
      </c>
      <c r="B1127" s="84">
        <v>3660</v>
      </c>
      <c r="C1127" s="168" t="s">
        <v>898</v>
      </c>
      <c r="D1127" s="11">
        <v>354</v>
      </c>
      <c r="E1127" s="9">
        <v>216.6</v>
      </c>
      <c r="F1127" s="11">
        <v>216.6</v>
      </c>
      <c r="G1127" s="27">
        <v>10</v>
      </c>
      <c r="H1127" s="13">
        <f>M1127+O1127+Q1127+S1127+U1127+W1127+Z1127+AA1127</f>
        <v>844467</v>
      </c>
      <c r="I1127" s="6"/>
      <c r="J1127" s="6"/>
      <c r="K1127" s="6"/>
      <c r="L1127" s="9">
        <f>H1127</f>
        <v>844467</v>
      </c>
      <c r="M1127" s="13"/>
      <c r="N1127" s="89"/>
      <c r="O1127" s="13"/>
      <c r="P1127" s="13">
        <v>230.1</v>
      </c>
      <c r="Q1127" s="13">
        <f>P1127*3670</f>
        <v>844467</v>
      </c>
      <c r="R1127" s="13"/>
      <c r="S1127" s="13"/>
      <c r="T1127" s="13"/>
      <c r="U1127" s="13"/>
      <c r="V1127" s="13"/>
      <c r="W1127" s="13"/>
      <c r="X1127" s="9"/>
      <c r="Y1127" s="9"/>
      <c r="Z1127" s="13"/>
      <c r="AA1127" s="210"/>
      <c r="AB1127" s="20" t="s">
        <v>211</v>
      </c>
      <c r="AC1127" s="189"/>
      <c r="AD1127" s="189"/>
      <c r="AE1127" s="189"/>
      <c r="AF1127" s="62">
        <f>MAX(AF$24:AF1126)+1</f>
        <v>1035</v>
      </c>
      <c r="AG1127" s="62" t="s">
        <v>151</v>
      </c>
      <c r="AH1127" s="62" t="str">
        <f t="shared" si="219"/>
        <v>1035.</v>
      </c>
      <c r="AJ1127" s="62"/>
      <c r="AM1127" s="103"/>
    </row>
    <row r="1128" spans="1:39" ht="22.5" customHeight="1" x14ac:dyDescent="0.25">
      <c r="A1128" s="84" t="str">
        <f t="shared" si="224"/>
        <v>1036.</v>
      </c>
      <c r="B1128" s="84">
        <v>3661</v>
      </c>
      <c r="C1128" s="157" t="s">
        <v>899</v>
      </c>
      <c r="D1128" s="11">
        <v>557.29999999999995</v>
      </c>
      <c r="E1128" s="9">
        <v>283.7</v>
      </c>
      <c r="F1128" s="11">
        <v>283.7</v>
      </c>
      <c r="G1128" s="27">
        <v>16</v>
      </c>
      <c r="H1128" s="13">
        <f>M1128+O1128+Q1128+S1128+U1128+W1128+Z1128+AA1128</f>
        <v>1329420.8</v>
      </c>
      <c r="I1128" s="6"/>
      <c r="J1128" s="6"/>
      <c r="K1128" s="6"/>
      <c r="L1128" s="9">
        <f>H1128</f>
        <v>1329420.8</v>
      </c>
      <c r="M1128" s="13"/>
      <c r="N1128" s="89"/>
      <c r="O1128" s="13"/>
      <c r="P1128" s="13">
        <v>362.24</v>
      </c>
      <c r="Q1128" s="13">
        <f>P1128*3670</f>
        <v>1329420.8</v>
      </c>
      <c r="R1128" s="13"/>
      <c r="S1128" s="13"/>
      <c r="T1128" s="13"/>
      <c r="U1128" s="13"/>
      <c r="V1128" s="13"/>
      <c r="W1128" s="13"/>
      <c r="X1128" s="9"/>
      <c r="Y1128" s="9"/>
      <c r="Z1128" s="13"/>
      <c r="AA1128" s="210"/>
      <c r="AB1128" s="20" t="s">
        <v>211</v>
      </c>
      <c r="AC1128" s="189"/>
      <c r="AD1128" s="189"/>
      <c r="AE1128" s="189"/>
      <c r="AF1128" s="62">
        <f>MAX(AF$24:AF1127)+1</f>
        <v>1036</v>
      </c>
      <c r="AG1128" s="62" t="s">
        <v>151</v>
      </c>
      <c r="AH1128" s="62" t="str">
        <f t="shared" si="219"/>
        <v>1036.</v>
      </c>
      <c r="AJ1128" s="62"/>
      <c r="AM1128" s="103"/>
    </row>
    <row r="1129" spans="1:39" ht="22.5" customHeight="1" x14ac:dyDescent="0.25">
      <c r="A1129" s="84" t="str">
        <f t="shared" si="224"/>
        <v>1037.</v>
      </c>
      <c r="B1129" s="84">
        <v>3672</v>
      </c>
      <c r="C1129" s="175" t="s">
        <v>1715</v>
      </c>
      <c r="D1129" s="135">
        <v>260.8</v>
      </c>
      <c r="E1129" s="135">
        <v>236.8</v>
      </c>
      <c r="F1129" s="135">
        <v>236.8</v>
      </c>
      <c r="G1129" s="109">
        <v>9</v>
      </c>
      <c r="H1129" s="13">
        <f>M1129+O1129+Q1129+S1129+U1129+W1129+Z1129+AA1129</f>
        <v>911174.07</v>
      </c>
      <c r="I1129" s="6"/>
      <c r="J1129" s="6"/>
      <c r="K1129" s="6"/>
      <c r="L1129" s="9">
        <f>H1129</f>
        <v>911174.07</v>
      </c>
      <c r="M1129" s="13"/>
      <c r="N1129" s="89"/>
      <c r="O1129" s="13"/>
      <c r="P1129" s="13"/>
      <c r="Q1129" s="13"/>
      <c r="R1129" s="13"/>
      <c r="S1129" s="13"/>
      <c r="T1129" s="13"/>
      <c r="U1129" s="13"/>
      <c r="V1129" s="135">
        <v>120.1</v>
      </c>
      <c r="W1129" s="135">
        <v>809602.11</v>
      </c>
      <c r="X1129" s="9"/>
      <c r="Y1129" s="9"/>
      <c r="Z1129" s="13"/>
      <c r="AA1129" s="210">
        <v>101571.96</v>
      </c>
      <c r="AB1129" s="20" t="s">
        <v>211</v>
      </c>
      <c r="AC1129" s="189"/>
      <c r="AD1129" s="189"/>
      <c r="AE1129" s="189"/>
      <c r="AF1129" s="62">
        <f>MAX(AF$24:AF1128)+1</f>
        <v>1037</v>
      </c>
      <c r="AG1129" s="62" t="s">
        <v>151</v>
      </c>
      <c r="AH1129" s="62" t="str">
        <f t="shared" si="219"/>
        <v>1037.</v>
      </c>
      <c r="AJ1129" s="62"/>
      <c r="AM1129" s="103"/>
    </row>
    <row r="1130" spans="1:39" ht="22.5" customHeight="1" x14ac:dyDescent="0.25">
      <c r="A1130" s="84" t="str">
        <f t="shared" si="224"/>
        <v/>
      </c>
      <c r="B1130" s="84"/>
      <c r="C1130" s="154" t="s">
        <v>204</v>
      </c>
      <c r="D1130" s="6">
        <f>SUM(D1131:D1140)</f>
        <v>16171.970000000001</v>
      </c>
      <c r="E1130" s="6">
        <f>SUM(E1131:E1140)</f>
        <v>10634.6</v>
      </c>
      <c r="F1130" s="6">
        <f>SUM(F1131:F1140)</f>
        <v>10634.6</v>
      </c>
      <c r="G1130" s="108">
        <f>SUM(G1131:G1140)</f>
        <v>456</v>
      </c>
      <c r="H1130" s="6">
        <f>SUM(H1131:H1140)</f>
        <v>17703263.515999999</v>
      </c>
      <c r="I1130" s="6"/>
      <c r="J1130" s="6"/>
      <c r="K1130" s="6"/>
      <c r="L1130" s="6">
        <f>SUM(L1131:L1140)</f>
        <v>17703263.515999999</v>
      </c>
      <c r="M1130" s="6">
        <f>SUM(M1131:M1140)</f>
        <v>3479859.2000000002</v>
      </c>
      <c r="N1130" s="6"/>
      <c r="O1130" s="6"/>
      <c r="P1130" s="6">
        <f>SUM(P1131:P1140)</f>
        <v>3746</v>
      </c>
      <c r="Q1130" s="6">
        <f>SUM(Q1131:Q1140)</f>
        <v>13747820</v>
      </c>
      <c r="R1130" s="6"/>
      <c r="S1130" s="6"/>
      <c r="T1130" s="6">
        <f>SUM(T1131:T1140)</f>
        <v>302.60000000000002</v>
      </c>
      <c r="U1130" s="6">
        <f>SUM(U1131:U1140)</f>
        <v>475584.31600000005</v>
      </c>
      <c r="V1130" s="6"/>
      <c r="W1130" s="6"/>
      <c r="X1130" s="6"/>
      <c r="Y1130" s="6"/>
      <c r="Z1130" s="6"/>
      <c r="AA1130" s="208"/>
      <c r="AB1130" s="21"/>
      <c r="AC1130" s="189"/>
      <c r="AD1130" s="189"/>
      <c r="AE1130" s="189"/>
      <c r="AH1130" s="62" t="str">
        <f t="shared" si="219"/>
        <v/>
      </c>
      <c r="AI1130" s="62"/>
      <c r="AJ1130" s="62"/>
      <c r="AM1130" s="103"/>
    </row>
    <row r="1131" spans="1:39" ht="22.5" customHeight="1" x14ac:dyDescent="0.25">
      <c r="A1131" s="84" t="str">
        <f t="shared" si="224"/>
        <v>1038.</v>
      </c>
      <c r="B1131" s="84">
        <v>3730</v>
      </c>
      <c r="C1131" s="157" t="s">
        <v>1689</v>
      </c>
      <c r="D1131" s="11">
        <v>2037.5</v>
      </c>
      <c r="E1131" s="9">
        <v>915</v>
      </c>
      <c r="F1131" s="11">
        <v>915</v>
      </c>
      <c r="G1131" s="27">
        <v>35</v>
      </c>
      <c r="H1131" s="13">
        <v>2792870</v>
      </c>
      <c r="I1131" s="93"/>
      <c r="J1131" s="6"/>
      <c r="K1131" s="6"/>
      <c r="L1131" s="9">
        <v>2792870</v>
      </c>
      <c r="M1131" s="13"/>
      <c r="N1131" s="89"/>
      <c r="O1131" s="13"/>
      <c r="P1131" s="13">
        <v>761</v>
      </c>
      <c r="Q1131" s="13">
        <v>2792870</v>
      </c>
      <c r="R1131" s="13"/>
      <c r="S1131" s="13"/>
      <c r="T1131" s="13"/>
      <c r="U1131" s="13"/>
      <c r="V1131" s="13"/>
      <c r="W1131" s="13"/>
      <c r="X1131" s="9"/>
      <c r="Y1131" s="9"/>
      <c r="Z1131" s="9"/>
      <c r="AA1131" s="210"/>
      <c r="AB1131" s="20" t="s">
        <v>211</v>
      </c>
      <c r="AC1131" s="189"/>
      <c r="AD1131" s="189"/>
      <c r="AE1131" s="189"/>
      <c r="AF1131" s="62">
        <f>MAX(AF$24:AF1130)+1</f>
        <v>1038</v>
      </c>
      <c r="AG1131" s="62" t="s">
        <v>151</v>
      </c>
      <c r="AH1131" s="62" t="str">
        <f t="shared" si="219"/>
        <v>1038.</v>
      </c>
      <c r="AJ1131" s="62"/>
      <c r="AM1131" s="103"/>
    </row>
    <row r="1132" spans="1:39" ht="22.5" customHeight="1" x14ac:dyDescent="0.25">
      <c r="A1132" s="84" t="str">
        <f t="shared" si="224"/>
        <v>1039.</v>
      </c>
      <c r="B1132" s="84">
        <v>3680</v>
      </c>
      <c r="C1132" s="167" t="s">
        <v>1062</v>
      </c>
      <c r="D1132" s="9">
        <v>683.77</v>
      </c>
      <c r="E1132" s="9">
        <v>608.1</v>
      </c>
      <c r="F1132" s="101">
        <v>608.1</v>
      </c>
      <c r="G1132" s="102">
        <v>29</v>
      </c>
      <c r="H1132" s="9">
        <f t="shared" ref="H1132:H1138" si="225">M1132+O1132+Q1132+S1132+U1132+W1132+Z1132+AA1132</f>
        <v>2238700</v>
      </c>
      <c r="I1132" s="6"/>
      <c r="J1132" s="6"/>
      <c r="K1132" s="6"/>
      <c r="L1132" s="9">
        <f t="shared" ref="L1132:L1138" si="226">H1132</f>
        <v>2238700</v>
      </c>
      <c r="M1132" s="9"/>
      <c r="N1132" s="26"/>
      <c r="O1132" s="9"/>
      <c r="P1132" s="9">
        <v>610</v>
      </c>
      <c r="Q1132" s="9">
        <f>P1132*3670</f>
        <v>2238700</v>
      </c>
      <c r="R1132" s="9"/>
      <c r="S1132" s="9"/>
      <c r="T1132" s="9"/>
      <c r="U1132" s="9"/>
      <c r="V1132" s="9"/>
      <c r="W1132" s="9"/>
      <c r="X1132" s="9"/>
      <c r="Y1132" s="9"/>
      <c r="Z1132" s="9"/>
      <c r="AA1132" s="66"/>
      <c r="AB1132" s="20" t="s">
        <v>211</v>
      </c>
      <c r="AC1132" s="189"/>
      <c r="AD1132" s="189"/>
      <c r="AE1132" s="189"/>
      <c r="AF1132" s="62">
        <f>MAX(AF$24:AF1131)+1</f>
        <v>1039</v>
      </c>
      <c r="AG1132" s="62" t="s">
        <v>151</v>
      </c>
      <c r="AH1132" s="62" t="str">
        <f t="shared" si="219"/>
        <v>1039.</v>
      </c>
      <c r="AJ1132" s="62"/>
      <c r="AM1132" s="103"/>
    </row>
    <row r="1133" spans="1:39" ht="22.5" customHeight="1" x14ac:dyDescent="0.25">
      <c r="A1133" s="84" t="str">
        <f t="shared" si="224"/>
        <v>1040.</v>
      </c>
      <c r="B1133" s="84">
        <v>3734</v>
      </c>
      <c r="C1133" s="157" t="s">
        <v>895</v>
      </c>
      <c r="D1133" s="11">
        <v>1955.3</v>
      </c>
      <c r="E1133" s="9">
        <v>896</v>
      </c>
      <c r="F1133" s="11">
        <v>896</v>
      </c>
      <c r="G1133" s="27">
        <v>47</v>
      </c>
      <c r="H1133" s="13">
        <f t="shared" si="225"/>
        <v>3136091.6</v>
      </c>
      <c r="I1133" s="93"/>
      <c r="J1133" s="6"/>
      <c r="K1133" s="6"/>
      <c r="L1133" s="9">
        <f t="shared" si="226"/>
        <v>3136091.6</v>
      </c>
      <c r="M1133" s="9">
        <v>218441.60000000001</v>
      </c>
      <c r="N1133" s="89"/>
      <c r="O1133" s="13"/>
      <c r="P1133" s="13">
        <v>795</v>
      </c>
      <c r="Q1133" s="13">
        <f>P1133*3670</f>
        <v>2917650</v>
      </c>
      <c r="R1133" s="13"/>
      <c r="S1133" s="13"/>
      <c r="T1133" s="13"/>
      <c r="U1133" s="13"/>
      <c r="V1133" s="13"/>
      <c r="W1133" s="13"/>
      <c r="X1133" s="9"/>
      <c r="Y1133" s="9"/>
      <c r="Z1133" s="13"/>
      <c r="AA1133" s="210"/>
      <c r="AB1133" s="20" t="s">
        <v>211</v>
      </c>
      <c r="AC1133" s="189"/>
      <c r="AD1133" s="189"/>
      <c r="AE1133" s="189"/>
      <c r="AF1133" s="62">
        <f>MAX(AF$24:AF1132)+1</f>
        <v>1040</v>
      </c>
      <c r="AG1133" s="62" t="s">
        <v>151</v>
      </c>
      <c r="AH1133" s="62" t="str">
        <f t="shared" si="219"/>
        <v>1040.</v>
      </c>
      <c r="AJ1133" s="62"/>
      <c r="AM1133" s="103"/>
    </row>
    <row r="1134" spans="1:39" ht="22.5" customHeight="1" x14ac:dyDescent="0.25">
      <c r="A1134" s="84" t="str">
        <f t="shared" si="224"/>
        <v>1041.</v>
      </c>
      <c r="B1134" s="84">
        <v>3731</v>
      </c>
      <c r="C1134" s="157" t="s">
        <v>894</v>
      </c>
      <c r="D1134" s="11">
        <v>2037.5</v>
      </c>
      <c r="E1134" s="9">
        <v>915</v>
      </c>
      <c r="F1134" s="11">
        <v>915</v>
      </c>
      <c r="G1134" s="27">
        <v>34</v>
      </c>
      <c r="H1134" s="13">
        <f t="shared" si="225"/>
        <v>2792870</v>
      </c>
      <c r="I1134" s="93"/>
      <c r="J1134" s="6"/>
      <c r="K1134" s="6"/>
      <c r="L1134" s="9">
        <f t="shared" si="226"/>
        <v>2792870</v>
      </c>
      <c r="M1134" s="13"/>
      <c r="N1134" s="89"/>
      <c r="O1134" s="13"/>
      <c r="P1134" s="13">
        <v>761</v>
      </c>
      <c r="Q1134" s="13">
        <f>P1134*3670</f>
        <v>2792870</v>
      </c>
      <c r="R1134" s="13"/>
      <c r="S1134" s="13"/>
      <c r="T1134" s="13"/>
      <c r="U1134" s="13"/>
      <c r="V1134" s="13"/>
      <c r="W1134" s="13"/>
      <c r="X1134" s="9"/>
      <c r="Y1134" s="9"/>
      <c r="Z1134" s="13"/>
      <c r="AA1134" s="210"/>
      <c r="AB1134" s="20" t="s">
        <v>211</v>
      </c>
      <c r="AC1134" s="189"/>
      <c r="AD1134" s="189"/>
      <c r="AE1134" s="189"/>
      <c r="AF1134" s="62">
        <f>MAX(AF$24:AF1133)+1</f>
        <v>1041</v>
      </c>
      <c r="AG1134" s="62" t="s">
        <v>151</v>
      </c>
      <c r="AH1134" s="62" t="str">
        <f t="shared" si="219"/>
        <v>1041.</v>
      </c>
      <c r="AJ1134" s="62"/>
      <c r="AM1134" s="103"/>
    </row>
    <row r="1135" spans="1:39" ht="22.5" customHeight="1" x14ac:dyDescent="0.25">
      <c r="A1135" s="84" t="str">
        <f t="shared" si="224"/>
        <v>1042.</v>
      </c>
      <c r="B1135" s="84">
        <v>3715</v>
      </c>
      <c r="C1135" s="167" t="s">
        <v>1063</v>
      </c>
      <c r="D1135" s="9">
        <v>527.5</v>
      </c>
      <c r="E1135" s="9">
        <v>464.5</v>
      </c>
      <c r="F1135" s="101">
        <v>464.5</v>
      </c>
      <c r="G1135" s="102">
        <v>20</v>
      </c>
      <c r="H1135" s="9">
        <f t="shared" si="225"/>
        <v>1945100</v>
      </c>
      <c r="I1135" s="6"/>
      <c r="J1135" s="6"/>
      <c r="K1135" s="6"/>
      <c r="L1135" s="9">
        <f t="shared" si="226"/>
        <v>1945100</v>
      </c>
      <c r="M1135" s="9"/>
      <c r="N1135" s="26"/>
      <c r="O1135" s="9"/>
      <c r="P1135" s="9">
        <v>530</v>
      </c>
      <c r="Q1135" s="9">
        <f>P1135*3670</f>
        <v>1945100</v>
      </c>
      <c r="R1135" s="9"/>
      <c r="S1135" s="9"/>
      <c r="T1135" s="9"/>
      <c r="U1135" s="9"/>
      <c r="V1135" s="9"/>
      <c r="W1135" s="9"/>
      <c r="X1135" s="9"/>
      <c r="Y1135" s="9"/>
      <c r="Z1135" s="9"/>
      <c r="AA1135" s="66"/>
      <c r="AB1135" s="20" t="s">
        <v>211</v>
      </c>
      <c r="AC1135" s="189"/>
      <c r="AD1135" s="189"/>
      <c r="AE1135" s="189"/>
      <c r="AF1135" s="62">
        <f>MAX(AF$24:AF1134)+1</f>
        <v>1042</v>
      </c>
      <c r="AG1135" s="62" t="s">
        <v>151</v>
      </c>
      <c r="AH1135" s="62" t="str">
        <f t="shared" si="219"/>
        <v>1042.</v>
      </c>
      <c r="AJ1135" s="62"/>
      <c r="AM1135" s="103"/>
    </row>
    <row r="1136" spans="1:39" ht="22.5" customHeight="1" x14ac:dyDescent="0.25">
      <c r="A1136" s="84" t="str">
        <f t="shared" si="224"/>
        <v>1043.</v>
      </c>
      <c r="B1136" s="84">
        <v>3669</v>
      </c>
      <c r="C1136" s="157" t="s">
        <v>892</v>
      </c>
      <c r="D1136" s="11">
        <v>319.5</v>
      </c>
      <c r="E1136" s="9">
        <v>303.8</v>
      </c>
      <c r="F1136" s="11">
        <v>303.8</v>
      </c>
      <c r="G1136" s="27">
        <v>14</v>
      </c>
      <c r="H1136" s="13">
        <f t="shared" si="225"/>
        <v>1125139</v>
      </c>
      <c r="I1136" s="93"/>
      <c r="J1136" s="6"/>
      <c r="K1136" s="6"/>
      <c r="L1136" s="9">
        <f t="shared" si="226"/>
        <v>1125139</v>
      </c>
      <c r="M1136" s="9">
        <v>64509</v>
      </c>
      <c r="N1136" s="89"/>
      <c r="O1136" s="13"/>
      <c r="P1136" s="13">
        <v>289</v>
      </c>
      <c r="Q1136" s="13">
        <f>P1136*3670</f>
        <v>1060630</v>
      </c>
      <c r="R1136" s="13"/>
      <c r="S1136" s="13"/>
      <c r="T1136" s="13"/>
      <c r="U1136" s="13"/>
      <c r="V1136" s="13"/>
      <c r="W1136" s="13"/>
      <c r="X1136" s="9"/>
      <c r="Y1136" s="9"/>
      <c r="Z1136" s="9"/>
      <c r="AA1136" s="210"/>
      <c r="AB1136" s="20" t="s">
        <v>211</v>
      </c>
      <c r="AC1136" s="189"/>
      <c r="AD1136" s="189"/>
      <c r="AE1136" s="189"/>
      <c r="AF1136" s="62">
        <f>MAX(AF$24:AF1135)+1</f>
        <v>1043</v>
      </c>
      <c r="AG1136" s="62" t="s">
        <v>151</v>
      </c>
      <c r="AH1136" s="62" t="str">
        <f t="shared" si="219"/>
        <v>1043.</v>
      </c>
      <c r="AJ1136" s="62"/>
      <c r="AM1136" s="103"/>
    </row>
    <row r="1137" spans="1:39" ht="22.5" customHeight="1" x14ac:dyDescent="0.25">
      <c r="A1137" s="84" t="str">
        <f t="shared" si="224"/>
        <v>1044.</v>
      </c>
      <c r="B1137" s="84">
        <v>3666</v>
      </c>
      <c r="C1137" s="157" t="s">
        <v>891</v>
      </c>
      <c r="D1137" s="11">
        <v>337.9</v>
      </c>
      <c r="E1137" s="9">
        <v>286.8</v>
      </c>
      <c r="F1137" s="11">
        <v>286.8</v>
      </c>
      <c r="G1137" s="27">
        <v>7</v>
      </c>
      <c r="H1137" s="13">
        <f t="shared" si="225"/>
        <v>544393.91600000008</v>
      </c>
      <c r="I1137" s="93"/>
      <c r="J1137" s="6"/>
      <c r="K1137" s="6"/>
      <c r="L1137" s="9">
        <f t="shared" si="226"/>
        <v>544393.91600000008</v>
      </c>
      <c r="M1137" s="9">
        <v>68809.600000000006</v>
      </c>
      <c r="N1137" s="89"/>
      <c r="O1137" s="13"/>
      <c r="P1137" s="13"/>
      <c r="Q1137" s="13"/>
      <c r="R1137" s="13"/>
      <c r="S1137" s="13"/>
      <c r="T1137" s="13">
        <v>302.60000000000002</v>
      </c>
      <c r="U1137" s="13">
        <f>T1137*1571.66</f>
        <v>475584.31600000005</v>
      </c>
      <c r="V1137" s="13"/>
      <c r="W1137" s="13"/>
      <c r="X1137" s="9"/>
      <c r="Y1137" s="9"/>
      <c r="Z1137" s="9"/>
      <c r="AA1137" s="210"/>
      <c r="AB1137" s="20" t="s">
        <v>211</v>
      </c>
      <c r="AC1137" s="189"/>
      <c r="AD1137" s="189"/>
      <c r="AE1137" s="189"/>
      <c r="AF1137" s="62">
        <f>MAX(AF$24:AF1136)+1</f>
        <v>1044</v>
      </c>
      <c r="AG1137" s="62" t="s">
        <v>151</v>
      </c>
      <c r="AH1137" s="62" t="str">
        <f t="shared" si="219"/>
        <v>1044.</v>
      </c>
      <c r="AJ1137" s="62"/>
      <c r="AM1137" s="103"/>
    </row>
    <row r="1138" spans="1:39" ht="22.5" customHeight="1" x14ac:dyDescent="0.25">
      <c r="A1138" s="84" t="str">
        <f t="shared" si="224"/>
        <v>1045.</v>
      </c>
      <c r="B1138" s="84">
        <v>3644</v>
      </c>
      <c r="C1138" s="157" t="s">
        <v>896</v>
      </c>
      <c r="D1138" s="11">
        <v>684</v>
      </c>
      <c r="E1138" s="9">
        <v>640</v>
      </c>
      <c r="F1138" s="11">
        <v>640</v>
      </c>
      <c r="G1138" s="27">
        <v>10</v>
      </c>
      <c r="H1138" s="13">
        <f t="shared" si="225"/>
        <v>64751</v>
      </c>
      <c r="I1138" s="93"/>
      <c r="J1138" s="6"/>
      <c r="K1138" s="6"/>
      <c r="L1138" s="9">
        <f t="shared" si="226"/>
        <v>64751</v>
      </c>
      <c r="M1138" s="13">
        <f>43248+21503</f>
        <v>64751</v>
      </c>
      <c r="N1138" s="89"/>
      <c r="O1138" s="13"/>
      <c r="P1138" s="13"/>
      <c r="Q1138" s="13"/>
      <c r="R1138" s="13"/>
      <c r="S1138" s="13"/>
      <c r="T1138" s="13"/>
      <c r="U1138" s="13"/>
      <c r="V1138" s="13"/>
      <c r="W1138" s="13"/>
      <c r="X1138" s="9"/>
      <c r="Y1138" s="9"/>
      <c r="Z1138" s="9"/>
      <c r="AA1138" s="210"/>
      <c r="AB1138" s="20" t="s">
        <v>211</v>
      </c>
      <c r="AC1138" s="189"/>
      <c r="AD1138" s="189"/>
      <c r="AE1138" s="189"/>
      <c r="AF1138" s="62">
        <f>MAX(AF$24:AF1137)+1</f>
        <v>1045</v>
      </c>
      <c r="AG1138" s="62" t="s">
        <v>151</v>
      </c>
      <c r="AH1138" s="62" t="str">
        <f t="shared" si="219"/>
        <v>1045.</v>
      </c>
      <c r="AJ1138" s="62"/>
      <c r="AM1138" s="103"/>
    </row>
    <row r="1139" spans="1:39" ht="22.5" customHeight="1" x14ac:dyDescent="0.25">
      <c r="A1139" s="84" t="str">
        <f t="shared" si="224"/>
        <v>1046.</v>
      </c>
      <c r="B1139" s="84">
        <v>3699</v>
      </c>
      <c r="C1139" s="167" t="s">
        <v>1061</v>
      </c>
      <c r="D1139" s="9">
        <v>3818.3</v>
      </c>
      <c r="E1139" s="9">
        <v>2805.9</v>
      </c>
      <c r="F1139" s="101">
        <v>2805.9</v>
      </c>
      <c r="G1139" s="102">
        <v>131</v>
      </c>
      <c r="H1139" s="9">
        <f>M1139+O1139+Q1139+S1139+U1139+W1139+Z1139+AA1139</f>
        <v>1290180</v>
      </c>
      <c r="I1139" s="6"/>
      <c r="J1139" s="6"/>
      <c r="K1139" s="6"/>
      <c r="L1139" s="9">
        <f>H1139</f>
        <v>1290180</v>
      </c>
      <c r="M1139" s="9">
        <v>1290180</v>
      </c>
      <c r="N1139" s="26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66"/>
      <c r="AB1139" s="20" t="s">
        <v>211</v>
      </c>
      <c r="AC1139" s="189"/>
      <c r="AD1139" s="189"/>
      <c r="AE1139" s="189"/>
      <c r="AF1139" s="62">
        <f>MAX(AF$24:AF1138)+1</f>
        <v>1046</v>
      </c>
      <c r="AG1139" s="62" t="s">
        <v>151</v>
      </c>
      <c r="AH1139" s="62" t="str">
        <f t="shared" si="219"/>
        <v>1046.</v>
      </c>
      <c r="AJ1139" s="62"/>
      <c r="AM1139" s="103"/>
    </row>
    <row r="1140" spans="1:39" ht="22.5" customHeight="1" x14ac:dyDescent="0.25">
      <c r="A1140" s="84" t="str">
        <f t="shared" si="224"/>
        <v>1047.</v>
      </c>
      <c r="B1140" s="84">
        <v>3728</v>
      </c>
      <c r="C1140" s="157" t="s">
        <v>893</v>
      </c>
      <c r="D1140" s="11">
        <v>3770.7</v>
      </c>
      <c r="E1140" s="9">
        <v>2799.5</v>
      </c>
      <c r="F1140" s="11">
        <v>2799.5</v>
      </c>
      <c r="G1140" s="27">
        <v>129</v>
      </c>
      <c r="H1140" s="13">
        <f t="shared" ref="H1140" si="227">M1140+O1140+Q1140+S1140+U1140+W1140+Z1140+AA1140</f>
        <v>1773168</v>
      </c>
      <c r="I1140" s="93"/>
      <c r="J1140" s="6"/>
      <c r="K1140" s="6"/>
      <c r="L1140" s="9">
        <f t="shared" ref="L1140" si="228">H1140</f>
        <v>1773168</v>
      </c>
      <c r="M1140" s="13">
        <v>1773168</v>
      </c>
      <c r="N1140" s="89"/>
      <c r="O1140" s="13"/>
      <c r="P1140" s="13"/>
      <c r="Q1140" s="13"/>
      <c r="R1140" s="13"/>
      <c r="S1140" s="13"/>
      <c r="T1140" s="13"/>
      <c r="U1140" s="13"/>
      <c r="V1140" s="13"/>
      <c r="W1140" s="13"/>
      <c r="X1140" s="9"/>
      <c r="Y1140" s="9"/>
      <c r="Z1140" s="13"/>
      <c r="AA1140" s="210"/>
      <c r="AB1140" s="20" t="s">
        <v>211</v>
      </c>
      <c r="AC1140" s="189"/>
      <c r="AD1140" s="189"/>
      <c r="AE1140" s="189"/>
      <c r="AF1140" s="62">
        <f>MAX(AF$24:AF1139)+1</f>
        <v>1047</v>
      </c>
      <c r="AG1140" s="62" t="s">
        <v>151</v>
      </c>
      <c r="AH1140" s="62" t="str">
        <f t="shared" si="219"/>
        <v>1047.</v>
      </c>
      <c r="AJ1140" s="62"/>
      <c r="AM1140" s="103"/>
    </row>
    <row r="1141" spans="1:39" ht="22.5" customHeight="1" x14ac:dyDescent="0.25">
      <c r="A1141" s="84" t="str">
        <f t="shared" si="224"/>
        <v/>
      </c>
      <c r="B1141" s="84"/>
      <c r="C1141" s="154" t="s">
        <v>121</v>
      </c>
      <c r="D1141" s="6">
        <f>D1142+D1144+D1146</f>
        <v>3689.2</v>
      </c>
      <c r="E1141" s="6">
        <f>E1142+E1144+E1146</f>
        <v>3402.8</v>
      </c>
      <c r="F1141" s="6">
        <f>F1142+F1144+F1146</f>
        <v>3402.8</v>
      </c>
      <c r="G1141" s="25">
        <f>G1142+G1144+G1146</f>
        <v>150</v>
      </c>
      <c r="H1141" s="6">
        <f>H1142+H1144+H1146</f>
        <v>4726055.7699999996</v>
      </c>
      <c r="I1141" s="6"/>
      <c r="J1141" s="6"/>
      <c r="K1141" s="6"/>
      <c r="L1141" s="6">
        <f>L1142+L1144+L1146</f>
        <v>4726055.7699999996</v>
      </c>
      <c r="M1141" s="6">
        <f>M1142+M1144+M1146</f>
        <v>600650.30999999994</v>
      </c>
      <c r="N1141" s="6"/>
      <c r="O1141" s="6"/>
      <c r="P1141" s="6">
        <f>P1142+P1144+P1146</f>
        <v>1170.3699999999999</v>
      </c>
      <c r="Q1141" s="6">
        <f>Q1142+Q1144+Q1146</f>
        <v>4125405.46</v>
      </c>
      <c r="R1141" s="6"/>
      <c r="S1141" s="6"/>
      <c r="T1141" s="6"/>
      <c r="U1141" s="6"/>
      <c r="V1141" s="6"/>
      <c r="W1141" s="6"/>
      <c r="X1141" s="6"/>
      <c r="Y1141" s="6"/>
      <c r="Z1141" s="6"/>
      <c r="AA1141" s="208"/>
      <c r="AB1141" s="21"/>
      <c r="AC1141" s="189"/>
      <c r="AD1141" s="189"/>
      <c r="AE1141" s="189"/>
      <c r="AH1141" s="62" t="str">
        <f t="shared" si="219"/>
        <v/>
      </c>
      <c r="AI1141" s="62"/>
      <c r="AJ1141" s="62"/>
      <c r="AM1141" s="103"/>
    </row>
    <row r="1142" spans="1:39" ht="22.5" customHeight="1" x14ac:dyDescent="0.25">
      <c r="A1142" s="84" t="str">
        <f t="shared" si="224"/>
        <v/>
      </c>
      <c r="B1142" s="84"/>
      <c r="C1142" s="154" t="s">
        <v>202</v>
      </c>
      <c r="D1142" s="6">
        <f>SUM(D1143)</f>
        <v>458.38</v>
      </c>
      <c r="E1142" s="6">
        <f>SUM(E1143)</f>
        <v>415.3</v>
      </c>
      <c r="F1142" s="6">
        <f>SUM(F1143)</f>
        <v>415.3</v>
      </c>
      <c r="G1142" s="108">
        <f>SUM(G1143)</f>
        <v>23</v>
      </c>
      <c r="H1142" s="6">
        <f>SUM(H1143)</f>
        <v>1436506.56</v>
      </c>
      <c r="I1142" s="6"/>
      <c r="J1142" s="6"/>
      <c r="K1142" s="6"/>
      <c r="L1142" s="6">
        <f>SUM(L1143)</f>
        <v>1436506.56</v>
      </c>
      <c r="M1142" s="6"/>
      <c r="N1142" s="6"/>
      <c r="O1142" s="6"/>
      <c r="P1142" s="6">
        <f>SUM(P1143)</f>
        <v>437.7</v>
      </c>
      <c r="Q1142" s="6">
        <f>SUM(Q1143)</f>
        <v>1436506.56</v>
      </c>
      <c r="R1142" s="6"/>
      <c r="S1142" s="6"/>
      <c r="T1142" s="6"/>
      <c r="U1142" s="6"/>
      <c r="V1142" s="6"/>
      <c r="W1142" s="6"/>
      <c r="X1142" s="6"/>
      <c r="Y1142" s="6"/>
      <c r="Z1142" s="6"/>
      <c r="AA1142" s="208"/>
      <c r="AB1142" s="21"/>
      <c r="AC1142" s="189"/>
      <c r="AD1142" s="189"/>
      <c r="AE1142" s="189"/>
      <c r="AH1142" s="62" t="str">
        <f t="shared" si="219"/>
        <v/>
      </c>
      <c r="AI1142" s="62"/>
      <c r="AJ1142" s="62"/>
      <c r="AM1142" s="103"/>
    </row>
    <row r="1143" spans="1:39" ht="22.5" customHeight="1" x14ac:dyDescent="0.25">
      <c r="A1143" s="84" t="str">
        <f t="shared" si="224"/>
        <v>1048.</v>
      </c>
      <c r="B1143" s="84">
        <v>3758</v>
      </c>
      <c r="C1143" s="157" t="s">
        <v>1065</v>
      </c>
      <c r="D1143" s="11">
        <v>458.38</v>
      </c>
      <c r="E1143" s="9">
        <v>415.3</v>
      </c>
      <c r="F1143" s="11">
        <v>415.3</v>
      </c>
      <c r="G1143" s="27">
        <v>23</v>
      </c>
      <c r="H1143" s="13">
        <f>M1143+O1143+Q1143+S1143+U1143+W1143+Z1143+AA1143</f>
        <v>1436506.56</v>
      </c>
      <c r="I1143" s="13"/>
      <c r="J1143" s="13"/>
      <c r="K1143" s="13"/>
      <c r="L1143" s="9">
        <f>H1143</f>
        <v>1436506.56</v>
      </c>
      <c r="M1143" s="13"/>
      <c r="N1143" s="89"/>
      <c r="O1143" s="13"/>
      <c r="P1143" s="13">
        <v>437.7</v>
      </c>
      <c r="Q1143" s="13">
        <v>1436506.56</v>
      </c>
      <c r="R1143" s="13"/>
      <c r="S1143" s="13"/>
      <c r="T1143" s="13"/>
      <c r="U1143" s="13"/>
      <c r="V1143" s="13"/>
      <c r="W1143" s="13"/>
      <c r="X1143" s="13"/>
      <c r="Y1143" s="13"/>
      <c r="Z1143" s="13"/>
      <c r="AA1143" s="210"/>
      <c r="AB1143" s="20" t="s">
        <v>211</v>
      </c>
      <c r="AC1143" s="189"/>
      <c r="AD1143" s="189"/>
      <c r="AE1143" s="189"/>
      <c r="AF1143" s="62">
        <f>MAX(AF$24:AF1142)+1</f>
        <v>1048</v>
      </c>
      <c r="AG1143" s="62" t="s">
        <v>151</v>
      </c>
      <c r="AH1143" s="62" t="str">
        <f t="shared" si="219"/>
        <v>1048.</v>
      </c>
      <c r="AJ1143" s="62"/>
      <c r="AM1143" s="103"/>
    </row>
    <row r="1144" spans="1:39" ht="22.5" customHeight="1" x14ac:dyDescent="0.25">
      <c r="A1144" s="84" t="str">
        <f t="shared" si="224"/>
        <v/>
      </c>
      <c r="B1144" s="84"/>
      <c r="C1144" s="154" t="s">
        <v>203</v>
      </c>
      <c r="D1144" s="6">
        <f>SUM(D1145)</f>
        <v>812</v>
      </c>
      <c r="E1144" s="6">
        <f>SUM(E1145)</f>
        <v>732.4</v>
      </c>
      <c r="F1144" s="6">
        <f>SUM(F1145)</f>
        <v>732.4</v>
      </c>
      <c r="G1144" s="108">
        <f>SUM(G1145)</f>
        <v>42</v>
      </c>
      <c r="H1144" s="6">
        <f>SUM(H1145)</f>
        <v>1656454.5</v>
      </c>
      <c r="I1144" s="6"/>
      <c r="J1144" s="6"/>
      <c r="K1144" s="6"/>
      <c r="L1144" s="6">
        <f>SUM(L1145)</f>
        <v>1656454.5</v>
      </c>
      <c r="M1144" s="6"/>
      <c r="N1144" s="6"/>
      <c r="O1144" s="6"/>
      <c r="P1144" s="6">
        <f>SUM(P1145)</f>
        <v>451.35</v>
      </c>
      <c r="Q1144" s="6">
        <f>SUM(Q1145)</f>
        <v>1656454.5</v>
      </c>
      <c r="R1144" s="6"/>
      <c r="S1144" s="6"/>
      <c r="T1144" s="6"/>
      <c r="U1144" s="6"/>
      <c r="V1144" s="6"/>
      <c r="W1144" s="6"/>
      <c r="X1144" s="6"/>
      <c r="Y1144" s="6"/>
      <c r="Z1144" s="6"/>
      <c r="AA1144" s="208"/>
      <c r="AB1144" s="21"/>
      <c r="AC1144" s="189"/>
      <c r="AD1144" s="189"/>
      <c r="AE1144" s="189"/>
      <c r="AH1144" s="62" t="str">
        <f t="shared" si="219"/>
        <v/>
      </c>
      <c r="AI1144" s="62"/>
      <c r="AJ1144" s="62"/>
      <c r="AM1144" s="103"/>
    </row>
    <row r="1145" spans="1:39" ht="21.75" customHeight="1" x14ac:dyDescent="0.25">
      <c r="A1145" s="84" t="str">
        <f t="shared" si="224"/>
        <v>1049.</v>
      </c>
      <c r="B1145" s="84">
        <v>3777</v>
      </c>
      <c r="C1145" s="163" t="s">
        <v>1569</v>
      </c>
      <c r="D1145" s="11">
        <v>812</v>
      </c>
      <c r="E1145" s="9">
        <v>732.4</v>
      </c>
      <c r="F1145" s="11">
        <v>732.4</v>
      </c>
      <c r="G1145" s="27">
        <v>42</v>
      </c>
      <c r="H1145" s="13">
        <f>M1145+O1145+Q1145+S1145+U1145+W1145+Z1145+AA1145</f>
        <v>1656454.5</v>
      </c>
      <c r="I1145" s="13"/>
      <c r="J1145" s="13"/>
      <c r="K1145" s="13"/>
      <c r="L1145" s="9">
        <f>H1145</f>
        <v>1656454.5</v>
      </c>
      <c r="M1145" s="13"/>
      <c r="N1145" s="89"/>
      <c r="O1145" s="13"/>
      <c r="P1145" s="13">
        <v>451.35</v>
      </c>
      <c r="Q1145" s="13">
        <f>P1145*3670</f>
        <v>1656454.5</v>
      </c>
      <c r="R1145" s="13"/>
      <c r="S1145" s="13"/>
      <c r="T1145" s="13"/>
      <c r="U1145" s="13"/>
      <c r="V1145" s="13"/>
      <c r="W1145" s="13"/>
      <c r="X1145" s="13"/>
      <c r="Y1145" s="13"/>
      <c r="Z1145" s="13"/>
      <c r="AA1145" s="210"/>
      <c r="AB1145" s="20" t="s">
        <v>211</v>
      </c>
      <c r="AC1145" s="189"/>
      <c r="AD1145" s="189"/>
      <c r="AE1145" s="189"/>
      <c r="AF1145" s="62">
        <f>MAX(AF$24:AF1144)+1</f>
        <v>1049</v>
      </c>
      <c r="AG1145" s="62" t="s">
        <v>151</v>
      </c>
      <c r="AH1145" s="62" t="str">
        <f t="shared" si="219"/>
        <v>1049.</v>
      </c>
      <c r="AJ1145" s="62"/>
      <c r="AM1145" s="103"/>
    </row>
    <row r="1146" spans="1:39" ht="21.75" customHeight="1" x14ac:dyDescent="0.25">
      <c r="A1146" s="84" t="str">
        <f t="shared" si="224"/>
        <v/>
      </c>
      <c r="B1146" s="84"/>
      <c r="C1146" s="154" t="s">
        <v>204</v>
      </c>
      <c r="D1146" s="6">
        <f>SUM(D1147:D1150)</f>
        <v>2418.8199999999997</v>
      </c>
      <c r="E1146" s="6">
        <f>SUM(E1147:E1150)</f>
        <v>2255.1</v>
      </c>
      <c r="F1146" s="6">
        <f>SUM(F1147:F1150)</f>
        <v>2255.1</v>
      </c>
      <c r="G1146" s="108">
        <f>SUM(G1147:G1150)</f>
        <v>85</v>
      </c>
      <c r="H1146" s="6">
        <f>SUM(H1147:H1150)</f>
        <v>1633094.71</v>
      </c>
      <c r="I1146" s="6"/>
      <c r="J1146" s="6"/>
      <c r="K1146" s="6"/>
      <c r="L1146" s="6">
        <f>SUM(L1147:L1150)</f>
        <v>1633094.71</v>
      </c>
      <c r="M1146" s="6">
        <f>SUM(M1147:M1150)</f>
        <v>600650.30999999994</v>
      </c>
      <c r="N1146" s="6"/>
      <c r="O1146" s="6"/>
      <c r="P1146" s="6">
        <f>SUM(P1147:P1150)</f>
        <v>281.32</v>
      </c>
      <c r="Q1146" s="6">
        <f>SUM(Q1147:Q1150)</f>
        <v>1032444.4</v>
      </c>
      <c r="R1146" s="6"/>
      <c r="S1146" s="6"/>
      <c r="T1146" s="6"/>
      <c r="U1146" s="6"/>
      <c r="V1146" s="6"/>
      <c r="W1146" s="6"/>
      <c r="X1146" s="6"/>
      <c r="Y1146" s="6"/>
      <c r="Z1146" s="6"/>
      <c r="AA1146" s="208"/>
      <c r="AB1146" s="21"/>
      <c r="AC1146" s="189"/>
      <c r="AD1146" s="189"/>
      <c r="AE1146" s="189"/>
      <c r="AH1146" s="62" t="str">
        <f t="shared" si="219"/>
        <v/>
      </c>
      <c r="AI1146" s="62"/>
      <c r="AJ1146" s="62"/>
      <c r="AM1146" s="103"/>
    </row>
    <row r="1147" spans="1:39" ht="22.5" customHeight="1" x14ac:dyDescent="0.25">
      <c r="A1147" s="84" t="str">
        <f t="shared" si="224"/>
        <v>1050.</v>
      </c>
      <c r="B1147" s="84">
        <v>5605</v>
      </c>
      <c r="C1147" s="157" t="s">
        <v>901</v>
      </c>
      <c r="D1147" s="11">
        <v>552.79999999999995</v>
      </c>
      <c r="E1147" s="9">
        <v>552.79999999999995</v>
      </c>
      <c r="F1147" s="11">
        <v>552.79999999999995</v>
      </c>
      <c r="G1147" s="27">
        <v>21</v>
      </c>
      <c r="H1147" s="13">
        <f t="shared" ref="H1147:H1150" si="229">M1147+O1147+Q1147+S1147+U1147+W1147+Z1147+AA1147</f>
        <v>1032444.4</v>
      </c>
      <c r="I1147" s="13"/>
      <c r="J1147" s="13"/>
      <c r="K1147" s="13"/>
      <c r="L1147" s="9">
        <f t="shared" ref="L1147:L1150" si="230">H1147</f>
        <v>1032444.4</v>
      </c>
      <c r="M1147" s="13"/>
      <c r="N1147" s="89"/>
      <c r="O1147" s="13"/>
      <c r="P1147" s="13">
        <v>281.32</v>
      </c>
      <c r="Q1147" s="13">
        <f>P1147*3670</f>
        <v>1032444.4</v>
      </c>
      <c r="R1147" s="13"/>
      <c r="S1147" s="13"/>
      <c r="T1147" s="13"/>
      <c r="U1147" s="13"/>
      <c r="V1147" s="13"/>
      <c r="W1147" s="13"/>
      <c r="X1147" s="9"/>
      <c r="Y1147" s="9"/>
      <c r="Z1147" s="13"/>
      <c r="AA1147" s="210"/>
      <c r="AB1147" s="20" t="s">
        <v>211</v>
      </c>
      <c r="AC1147" s="189"/>
      <c r="AD1147" s="189"/>
      <c r="AE1147" s="189"/>
      <c r="AF1147" s="62">
        <f>MAX(AF$24:AF1146)+1</f>
        <v>1050</v>
      </c>
      <c r="AG1147" s="62" t="s">
        <v>151</v>
      </c>
      <c r="AH1147" s="62" t="str">
        <f t="shared" si="219"/>
        <v>1050.</v>
      </c>
      <c r="AJ1147" s="62"/>
      <c r="AM1147" s="103"/>
    </row>
    <row r="1148" spans="1:39" ht="21.75" customHeight="1" x14ac:dyDescent="0.25">
      <c r="A1148" s="84" t="str">
        <f t="shared" si="224"/>
        <v>1051.</v>
      </c>
      <c r="B1148" s="84">
        <v>3763</v>
      </c>
      <c r="C1148" s="163" t="s">
        <v>1066</v>
      </c>
      <c r="D1148" s="11">
        <v>516.6</v>
      </c>
      <c r="E1148" s="9">
        <v>468.5</v>
      </c>
      <c r="F1148" s="11">
        <v>468.5</v>
      </c>
      <c r="G1148" s="27">
        <v>18</v>
      </c>
      <c r="H1148" s="13">
        <f t="shared" si="229"/>
        <v>200216.77</v>
      </c>
      <c r="I1148" s="13"/>
      <c r="J1148" s="13"/>
      <c r="K1148" s="13"/>
      <c r="L1148" s="9">
        <f t="shared" si="230"/>
        <v>200216.77</v>
      </c>
      <c r="M1148" s="13">
        <v>200216.77</v>
      </c>
      <c r="N1148" s="89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9"/>
      <c r="AA1148" s="210"/>
      <c r="AB1148" s="20" t="s">
        <v>211</v>
      </c>
      <c r="AC1148" s="189"/>
      <c r="AD1148" s="189"/>
      <c r="AE1148" s="189"/>
      <c r="AF1148" s="62">
        <f>MAX(AF$24:AF1147)+1</f>
        <v>1051</v>
      </c>
      <c r="AG1148" s="62" t="s">
        <v>151</v>
      </c>
      <c r="AH1148" s="62" t="str">
        <f t="shared" si="219"/>
        <v>1051.</v>
      </c>
      <c r="AJ1148" s="62"/>
      <c r="AM1148" s="103"/>
    </row>
    <row r="1149" spans="1:39" ht="22.5" customHeight="1" x14ac:dyDescent="0.25">
      <c r="A1149" s="84" t="str">
        <f t="shared" si="224"/>
        <v>1052.</v>
      </c>
      <c r="B1149" s="84">
        <v>3772</v>
      </c>
      <c r="C1149" s="157" t="s">
        <v>900</v>
      </c>
      <c r="D1149" s="11">
        <v>532.12</v>
      </c>
      <c r="E1149" s="9">
        <v>483.7</v>
      </c>
      <c r="F1149" s="11">
        <v>483.7</v>
      </c>
      <c r="G1149" s="27">
        <v>21</v>
      </c>
      <c r="H1149" s="13">
        <f t="shared" si="229"/>
        <v>200216.77</v>
      </c>
      <c r="I1149" s="13"/>
      <c r="J1149" s="13"/>
      <c r="K1149" s="13"/>
      <c r="L1149" s="9">
        <f t="shared" si="230"/>
        <v>200216.77</v>
      </c>
      <c r="M1149" s="13">
        <v>200216.77</v>
      </c>
      <c r="N1149" s="89"/>
      <c r="O1149" s="13"/>
      <c r="P1149" s="13"/>
      <c r="Q1149" s="13"/>
      <c r="R1149" s="13"/>
      <c r="S1149" s="13"/>
      <c r="T1149" s="13"/>
      <c r="U1149" s="13"/>
      <c r="V1149" s="13"/>
      <c r="W1149" s="13"/>
      <c r="X1149" s="9"/>
      <c r="Y1149" s="9"/>
      <c r="Z1149" s="9"/>
      <c r="AA1149" s="210"/>
      <c r="AB1149" s="20" t="s">
        <v>211</v>
      </c>
      <c r="AC1149" s="189"/>
      <c r="AD1149" s="189"/>
      <c r="AE1149" s="189"/>
      <c r="AF1149" s="62">
        <f>MAX(AF$24:AF1148)+1</f>
        <v>1052</v>
      </c>
      <c r="AG1149" s="62" t="s">
        <v>151</v>
      </c>
      <c r="AH1149" s="62" t="str">
        <f t="shared" si="219"/>
        <v>1052.</v>
      </c>
      <c r="AJ1149" s="62"/>
      <c r="AM1149" s="103"/>
    </row>
    <row r="1150" spans="1:39" ht="22.5" customHeight="1" x14ac:dyDescent="0.25">
      <c r="A1150" s="84" t="str">
        <f t="shared" si="224"/>
        <v>1053.</v>
      </c>
      <c r="B1150" s="84">
        <v>3752</v>
      </c>
      <c r="C1150" s="157" t="s">
        <v>1064</v>
      </c>
      <c r="D1150" s="11">
        <v>817.3</v>
      </c>
      <c r="E1150" s="9">
        <v>750.1</v>
      </c>
      <c r="F1150" s="11">
        <v>750.1</v>
      </c>
      <c r="G1150" s="27">
        <v>25</v>
      </c>
      <c r="H1150" s="13">
        <f t="shared" si="229"/>
        <v>200216.77</v>
      </c>
      <c r="I1150" s="13"/>
      <c r="J1150" s="13"/>
      <c r="K1150" s="13"/>
      <c r="L1150" s="9">
        <f t="shared" si="230"/>
        <v>200216.77</v>
      </c>
      <c r="M1150" s="13">
        <v>200216.77</v>
      </c>
      <c r="N1150" s="89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9"/>
      <c r="AA1150" s="210"/>
      <c r="AB1150" s="20" t="s">
        <v>211</v>
      </c>
      <c r="AC1150" s="189"/>
      <c r="AD1150" s="189"/>
      <c r="AE1150" s="189"/>
      <c r="AF1150" s="62">
        <f>MAX(AF$24:AF1149)+1</f>
        <v>1053</v>
      </c>
      <c r="AG1150" s="62" t="s">
        <v>151</v>
      </c>
      <c r="AH1150" s="62" t="str">
        <f t="shared" si="219"/>
        <v>1053.</v>
      </c>
      <c r="AJ1150" s="62"/>
      <c r="AM1150" s="103"/>
    </row>
    <row r="1151" spans="1:39" ht="22.5" customHeight="1" x14ac:dyDescent="0.25">
      <c r="A1151" s="84" t="str">
        <f t="shared" si="224"/>
        <v/>
      </c>
      <c r="B1151" s="84"/>
      <c r="C1151" s="154" t="s">
        <v>122</v>
      </c>
      <c r="D1151" s="6">
        <f>D1152+D1165+D1185</f>
        <v>180388.33999999997</v>
      </c>
      <c r="E1151" s="6">
        <f>E1152+E1165+E1185</f>
        <v>148415.09</v>
      </c>
      <c r="F1151" s="6">
        <f>F1152+F1165+F1185</f>
        <v>144439.48000000004</v>
      </c>
      <c r="G1151" s="25">
        <f>G1152+G1165+G1185</f>
        <v>7030</v>
      </c>
      <c r="H1151" s="6">
        <f>H1152+H1165+H1185</f>
        <v>98851457.022000015</v>
      </c>
      <c r="I1151" s="6"/>
      <c r="J1151" s="6"/>
      <c r="K1151" s="6"/>
      <c r="L1151" s="6">
        <f>L1152+L1165+L1185</f>
        <v>98851457.022000015</v>
      </c>
      <c r="M1151" s="6">
        <f>M1152+M1165+M1185</f>
        <v>42187634.100000001</v>
      </c>
      <c r="N1151" s="6"/>
      <c r="O1151" s="6"/>
      <c r="P1151" s="6">
        <f t="shared" ref="P1151:AA1151" si="231">P1152+P1165+P1185</f>
        <v>30109.660000000003</v>
      </c>
      <c r="Q1151" s="6">
        <f t="shared" si="231"/>
        <v>53638453.262000002</v>
      </c>
      <c r="R1151" s="6">
        <f t="shared" si="231"/>
        <v>747.8</v>
      </c>
      <c r="S1151" s="6">
        <f t="shared" si="231"/>
        <v>637677</v>
      </c>
      <c r="T1151" s="6">
        <f t="shared" si="231"/>
        <v>1934.3</v>
      </c>
      <c r="U1151" s="6">
        <f t="shared" si="231"/>
        <v>1164057.338</v>
      </c>
      <c r="V1151" s="6">
        <f t="shared" si="231"/>
        <v>314.60000000000002</v>
      </c>
      <c r="W1151" s="6">
        <f t="shared" si="231"/>
        <v>619923.13199999998</v>
      </c>
      <c r="X1151" s="6"/>
      <c r="Y1151" s="6"/>
      <c r="Z1151" s="6">
        <f t="shared" si="231"/>
        <v>207297.38</v>
      </c>
      <c r="AA1151" s="208">
        <f t="shared" si="231"/>
        <v>396414.80999999994</v>
      </c>
      <c r="AB1151" s="21"/>
      <c r="AC1151" s="189"/>
      <c r="AD1151" s="189"/>
      <c r="AE1151" s="189"/>
      <c r="AH1151" s="62" t="str">
        <f t="shared" si="219"/>
        <v/>
      </c>
      <c r="AI1151" s="62"/>
      <c r="AJ1151" s="62"/>
      <c r="AM1151" s="103"/>
    </row>
    <row r="1152" spans="1:39" ht="22.5" customHeight="1" x14ac:dyDescent="0.25">
      <c r="A1152" s="84" t="str">
        <f t="shared" si="224"/>
        <v/>
      </c>
      <c r="B1152" s="84"/>
      <c r="C1152" s="154" t="s">
        <v>202</v>
      </c>
      <c r="D1152" s="6">
        <f>SUM(D1153:D1164)</f>
        <v>37905.199999999997</v>
      </c>
      <c r="E1152" s="6">
        <f>SUM(E1153:E1164)</f>
        <v>29164.099999999995</v>
      </c>
      <c r="F1152" s="6">
        <f>SUM(F1153:F1164)</f>
        <v>29028.199999999997</v>
      </c>
      <c r="G1152" s="25">
        <f>SUM(G1153:G1164)</f>
        <v>1612</v>
      </c>
      <c r="H1152" s="6">
        <f>SUM(H1153:H1164)</f>
        <v>16550179.622</v>
      </c>
      <c r="I1152" s="6"/>
      <c r="J1152" s="6"/>
      <c r="K1152" s="6"/>
      <c r="L1152" s="6">
        <f t="shared" ref="L1152:AA1152" si="232">SUM(L1153:L1164)</f>
        <v>16550179.622</v>
      </c>
      <c r="M1152" s="6">
        <f t="shared" si="232"/>
        <v>1085933.6499999999</v>
      </c>
      <c r="N1152" s="6"/>
      <c r="O1152" s="6"/>
      <c r="P1152" s="6">
        <f t="shared" si="232"/>
        <v>10294.799999999999</v>
      </c>
      <c r="Q1152" s="6">
        <f t="shared" si="232"/>
        <v>15206230.09</v>
      </c>
      <c r="R1152" s="6"/>
      <c r="S1152" s="6"/>
      <c r="T1152" s="6"/>
      <c r="U1152" s="6"/>
      <c r="V1152" s="6">
        <f t="shared" si="232"/>
        <v>54.6</v>
      </c>
      <c r="W1152" s="6">
        <f t="shared" si="232"/>
        <v>66656.771999999997</v>
      </c>
      <c r="X1152" s="6"/>
      <c r="Y1152" s="6"/>
      <c r="Z1152" s="6"/>
      <c r="AA1152" s="208">
        <f t="shared" si="232"/>
        <v>191359.11</v>
      </c>
      <c r="AB1152" s="21"/>
      <c r="AC1152" s="189"/>
      <c r="AD1152" s="189"/>
      <c r="AE1152" s="189"/>
      <c r="AH1152" s="62" t="str">
        <f t="shared" si="219"/>
        <v/>
      </c>
      <c r="AI1152" s="62"/>
      <c r="AJ1152" s="62"/>
      <c r="AM1152" s="103"/>
    </row>
    <row r="1153" spans="1:39" ht="22.5" customHeight="1" x14ac:dyDescent="0.25">
      <c r="A1153" s="84" t="str">
        <f t="shared" si="224"/>
        <v>1054.</v>
      </c>
      <c r="B1153" s="84">
        <v>3919</v>
      </c>
      <c r="C1153" s="168" t="s">
        <v>130</v>
      </c>
      <c r="D1153" s="9">
        <v>504.9</v>
      </c>
      <c r="E1153" s="9">
        <v>450.2</v>
      </c>
      <c r="F1153" s="9">
        <v>399</v>
      </c>
      <c r="G1153" s="26">
        <v>13</v>
      </c>
      <c r="H1153" s="15">
        <f t="shared" ref="H1153:H1164" si="233">M1153+O1153+Q1153+S1153+U1153+W1153+Z1153+AA1153</f>
        <v>1459166.16</v>
      </c>
      <c r="I1153" s="9"/>
      <c r="J1153" s="9"/>
      <c r="K1153" s="9"/>
      <c r="L1153" s="9">
        <f t="shared" ref="L1153:L1164" si="234">H1153</f>
        <v>1459166.16</v>
      </c>
      <c r="M1153" s="9"/>
      <c r="N1153" s="9"/>
      <c r="O1153" s="9"/>
      <c r="P1153" s="9">
        <v>460</v>
      </c>
      <c r="Q1153" s="9">
        <v>1459166.16</v>
      </c>
      <c r="R1153" s="9"/>
      <c r="S1153" s="9"/>
      <c r="T1153" s="9"/>
      <c r="U1153" s="9"/>
      <c r="V1153" s="9"/>
      <c r="W1153" s="9"/>
      <c r="X1153" s="9"/>
      <c r="Y1153" s="9"/>
      <c r="Z1153" s="9"/>
      <c r="AA1153" s="208"/>
      <c r="AB1153" s="20" t="s">
        <v>211</v>
      </c>
      <c r="AC1153" s="189"/>
      <c r="AD1153" s="189"/>
      <c r="AE1153" s="189"/>
      <c r="AF1153" s="62">
        <f>MAX(AF$24:AF1152)+1</f>
        <v>1054</v>
      </c>
      <c r="AG1153" s="62" t="s">
        <v>151</v>
      </c>
      <c r="AH1153" s="62" t="str">
        <f t="shared" si="219"/>
        <v>1054.</v>
      </c>
      <c r="AJ1153" s="62"/>
      <c r="AM1153" s="103"/>
    </row>
    <row r="1154" spans="1:39" ht="22.5" customHeight="1" x14ac:dyDescent="0.25">
      <c r="A1154" s="84" t="str">
        <f t="shared" si="224"/>
        <v>1055.</v>
      </c>
      <c r="B1154" s="84">
        <v>3933</v>
      </c>
      <c r="C1154" s="157" t="s">
        <v>915</v>
      </c>
      <c r="D1154" s="15">
        <v>2240.6999999999998</v>
      </c>
      <c r="E1154" s="9">
        <v>2119.1</v>
      </c>
      <c r="F1154" s="15">
        <v>2119.1</v>
      </c>
      <c r="G1154" s="29">
        <v>108</v>
      </c>
      <c r="H1154" s="15">
        <f t="shared" si="233"/>
        <v>1216610.6100000001</v>
      </c>
      <c r="I1154" s="9"/>
      <c r="J1154" s="9"/>
      <c r="K1154" s="9"/>
      <c r="L1154" s="9">
        <f t="shared" si="234"/>
        <v>1216610.6100000001</v>
      </c>
      <c r="M1154" s="15"/>
      <c r="N1154" s="29"/>
      <c r="O1154" s="15"/>
      <c r="P1154" s="15">
        <v>583.29999999999995</v>
      </c>
      <c r="Q1154" s="15">
        <v>1216610.6100000001</v>
      </c>
      <c r="R1154" s="15"/>
      <c r="S1154" s="15"/>
      <c r="T1154" s="15"/>
      <c r="U1154" s="15"/>
      <c r="V1154" s="15"/>
      <c r="W1154" s="15"/>
      <c r="X1154" s="9"/>
      <c r="Y1154" s="9"/>
      <c r="Z1154" s="15"/>
      <c r="AA1154" s="214"/>
      <c r="AB1154" s="20" t="s">
        <v>211</v>
      </c>
      <c r="AC1154" s="189"/>
      <c r="AD1154" s="189"/>
      <c r="AE1154" s="189"/>
      <c r="AF1154" s="62">
        <f>MAX(AF$24:AF1153)+1</f>
        <v>1055</v>
      </c>
      <c r="AG1154" s="62" t="s">
        <v>151</v>
      </c>
      <c r="AH1154" s="62" t="str">
        <f t="shared" si="219"/>
        <v>1055.</v>
      </c>
      <c r="AJ1154" s="78"/>
      <c r="AM1154" s="103"/>
    </row>
    <row r="1155" spans="1:39" ht="22.5" customHeight="1" x14ac:dyDescent="0.25">
      <c r="A1155" s="84" t="str">
        <f t="shared" si="224"/>
        <v>1056.</v>
      </c>
      <c r="B1155" s="84">
        <v>3947</v>
      </c>
      <c r="C1155" s="157" t="s">
        <v>918</v>
      </c>
      <c r="D1155" s="15">
        <v>326.2</v>
      </c>
      <c r="E1155" s="9">
        <v>315.7</v>
      </c>
      <c r="F1155" s="15">
        <v>231</v>
      </c>
      <c r="G1155" s="29">
        <v>12</v>
      </c>
      <c r="H1155" s="15">
        <f t="shared" si="233"/>
        <v>121503.25</v>
      </c>
      <c r="I1155" s="6"/>
      <c r="J1155" s="6"/>
      <c r="K1155" s="6"/>
      <c r="L1155" s="9">
        <f t="shared" si="234"/>
        <v>121503.25</v>
      </c>
      <c r="M1155" s="15">
        <v>121503.25</v>
      </c>
      <c r="N1155" s="29"/>
      <c r="O1155" s="15"/>
      <c r="P1155" s="15"/>
      <c r="Q1155" s="15"/>
      <c r="R1155" s="15"/>
      <c r="S1155" s="15"/>
      <c r="T1155" s="15"/>
      <c r="U1155" s="15"/>
      <c r="V1155" s="15"/>
      <c r="W1155" s="15"/>
      <c r="X1155" s="9"/>
      <c r="Y1155" s="9"/>
      <c r="Z1155" s="9"/>
      <c r="AA1155" s="214"/>
      <c r="AB1155" s="20" t="s">
        <v>211</v>
      </c>
      <c r="AC1155" s="189"/>
      <c r="AD1155" s="189"/>
      <c r="AE1155" s="189"/>
      <c r="AF1155" s="62">
        <f>MAX(AF$24:AF1154)+1</f>
        <v>1056</v>
      </c>
      <c r="AG1155" s="62" t="s">
        <v>151</v>
      </c>
      <c r="AH1155" s="62" t="str">
        <f t="shared" si="219"/>
        <v>1056.</v>
      </c>
      <c r="AJ1155" s="78"/>
      <c r="AM1155" s="103"/>
    </row>
    <row r="1156" spans="1:39" ht="22.5" customHeight="1" x14ac:dyDescent="0.25">
      <c r="A1156" s="84" t="str">
        <f t="shared" si="224"/>
        <v>1057.</v>
      </c>
      <c r="B1156" s="84">
        <v>3857</v>
      </c>
      <c r="C1156" s="157" t="s">
        <v>906</v>
      </c>
      <c r="D1156" s="15">
        <v>328.9</v>
      </c>
      <c r="E1156" s="9">
        <v>292.7</v>
      </c>
      <c r="F1156" s="15">
        <v>292.7</v>
      </c>
      <c r="G1156" s="29">
        <v>27</v>
      </c>
      <c r="H1156" s="15">
        <f t="shared" si="233"/>
        <v>197348.432</v>
      </c>
      <c r="I1156" s="6"/>
      <c r="J1156" s="6"/>
      <c r="K1156" s="6"/>
      <c r="L1156" s="9">
        <f t="shared" si="234"/>
        <v>197348.432</v>
      </c>
      <c r="M1156" s="15"/>
      <c r="N1156" s="29"/>
      <c r="O1156" s="15"/>
      <c r="P1156" s="15"/>
      <c r="Q1156" s="15"/>
      <c r="R1156" s="15"/>
      <c r="S1156" s="15"/>
      <c r="T1156" s="15"/>
      <c r="U1156" s="15"/>
      <c r="V1156" s="15">
        <v>54.6</v>
      </c>
      <c r="W1156" s="15">
        <f>V1156*1220.82</f>
        <v>66656.771999999997</v>
      </c>
      <c r="X1156" s="9"/>
      <c r="Y1156" s="9"/>
      <c r="Z1156" s="15"/>
      <c r="AA1156" s="214">
        <v>130691.66</v>
      </c>
      <c r="AB1156" s="20" t="s">
        <v>211</v>
      </c>
      <c r="AC1156" s="189"/>
      <c r="AD1156" s="189"/>
      <c r="AE1156" s="189"/>
      <c r="AF1156" s="62">
        <f>MAX(AF$24:AF1155)+1</f>
        <v>1057</v>
      </c>
      <c r="AG1156" s="62" t="s">
        <v>151</v>
      </c>
      <c r="AH1156" s="62" t="str">
        <f t="shared" si="219"/>
        <v>1057.</v>
      </c>
      <c r="AJ1156" s="78"/>
      <c r="AM1156" s="103"/>
    </row>
    <row r="1157" spans="1:39" ht="22.5" customHeight="1" x14ac:dyDescent="0.25">
      <c r="A1157" s="84" t="str">
        <f t="shared" si="224"/>
        <v>1058.</v>
      </c>
      <c r="B1157" s="84">
        <v>3844</v>
      </c>
      <c r="C1157" s="157" t="s">
        <v>903</v>
      </c>
      <c r="D1157" s="15">
        <v>829.5</v>
      </c>
      <c r="E1157" s="9">
        <v>735.3</v>
      </c>
      <c r="F1157" s="15">
        <v>735.3</v>
      </c>
      <c r="G1157" s="29">
        <v>32</v>
      </c>
      <c r="H1157" s="15">
        <f t="shared" si="233"/>
        <v>1025097.85</v>
      </c>
      <c r="I1157" s="6"/>
      <c r="J1157" s="6"/>
      <c r="K1157" s="6"/>
      <c r="L1157" s="9">
        <f t="shared" si="234"/>
        <v>1025097.85</v>
      </c>
      <c r="M1157" s="15">
        <v>964430.4</v>
      </c>
      <c r="N1157" s="29"/>
      <c r="O1157" s="15"/>
      <c r="P1157" s="15"/>
      <c r="Q1157" s="15"/>
      <c r="R1157" s="15"/>
      <c r="S1157" s="15"/>
      <c r="T1157" s="15"/>
      <c r="U1157" s="15"/>
      <c r="V1157" s="15"/>
      <c r="W1157" s="15"/>
      <c r="X1157" s="9"/>
      <c r="Y1157" s="9"/>
      <c r="Z1157" s="15"/>
      <c r="AA1157" s="214">
        <v>60667.45</v>
      </c>
      <c r="AB1157" s="20" t="s">
        <v>211</v>
      </c>
      <c r="AC1157" s="189"/>
      <c r="AD1157" s="189"/>
      <c r="AE1157" s="189"/>
      <c r="AF1157" s="62">
        <f>MAX(AF$24:AF1156)+1</f>
        <v>1058</v>
      </c>
      <c r="AG1157" s="62" t="s">
        <v>151</v>
      </c>
      <c r="AH1157" s="62" t="str">
        <f t="shared" si="219"/>
        <v>1058.</v>
      </c>
      <c r="AJ1157" s="78"/>
      <c r="AM1157" s="103"/>
    </row>
    <row r="1158" spans="1:39" ht="22.5" customHeight="1" x14ac:dyDescent="0.25">
      <c r="A1158" s="84" t="str">
        <f t="shared" si="224"/>
        <v>1059.</v>
      </c>
      <c r="B1158" s="84">
        <v>3846</v>
      </c>
      <c r="C1158" s="157" t="s">
        <v>904</v>
      </c>
      <c r="D1158" s="15">
        <v>310.2</v>
      </c>
      <c r="E1158" s="9">
        <v>283.89999999999998</v>
      </c>
      <c r="F1158" s="15">
        <v>283.89999999999998</v>
      </c>
      <c r="G1158" s="29">
        <v>24</v>
      </c>
      <c r="H1158" s="15">
        <f t="shared" si="233"/>
        <v>975279.88</v>
      </c>
      <c r="I1158" s="6"/>
      <c r="J1158" s="6"/>
      <c r="K1158" s="6"/>
      <c r="L1158" s="9">
        <f t="shared" si="234"/>
        <v>975279.88</v>
      </c>
      <c r="M1158" s="15"/>
      <c r="N1158" s="29"/>
      <c r="O1158" s="15"/>
      <c r="P1158" s="15">
        <v>266</v>
      </c>
      <c r="Q1158" s="15">
        <v>975279.88</v>
      </c>
      <c r="R1158" s="15"/>
      <c r="S1158" s="15"/>
      <c r="T1158" s="15"/>
      <c r="U1158" s="15"/>
      <c r="V1158" s="15"/>
      <c r="W1158" s="15"/>
      <c r="X1158" s="9"/>
      <c r="Y1158" s="9"/>
      <c r="Z1158" s="15"/>
      <c r="AA1158" s="214"/>
      <c r="AB1158" s="20" t="s">
        <v>211</v>
      </c>
      <c r="AC1158" s="189"/>
      <c r="AD1158" s="189"/>
      <c r="AE1158" s="189"/>
      <c r="AF1158" s="62">
        <f>MAX(AF$24:AF1157)+1</f>
        <v>1059</v>
      </c>
      <c r="AG1158" s="62" t="s">
        <v>151</v>
      </c>
      <c r="AH1158" s="62" t="str">
        <f t="shared" si="219"/>
        <v>1059.</v>
      </c>
      <c r="AJ1158" s="78"/>
      <c r="AM1158" s="103"/>
    </row>
    <row r="1159" spans="1:39" ht="22.5" customHeight="1" x14ac:dyDescent="0.25">
      <c r="A1159" s="84" t="str">
        <f t="shared" si="224"/>
        <v>1060.</v>
      </c>
      <c r="B1159" s="84">
        <v>3852</v>
      </c>
      <c r="C1159" s="168" t="s">
        <v>1085</v>
      </c>
      <c r="D1159" s="15">
        <v>6272.7</v>
      </c>
      <c r="E1159" s="9">
        <v>5476.7</v>
      </c>
      <c r="F1159" s="15">
        <v>5476.7</v>
      </c>
      <c r="G1159" s="29">
        <v>239</v>
      </c>
      <c r="H1159" s="15">
        <f t="shared" si="233"/>
        <v>2445173.44</v>
      </c>
      <c r="I1159" s="15"/>
      <c r="J1159" s="15"/>
      <c r="K1159" s="15"/>
      <c r="L1159" s="9">
        <f t="shared" si="234"/>
        <v>2445173.44</v>
      </c>
      <c r="M1159" s="15"/>
      <c r="N1159" s="29"/>
      <c r="O1159" s="15"/>
      <c r="P1159" s="15">
        <v>1523</v>
      </c>
      <c r="Q1159" s="15">
        <v>2445173.44</v>
      </c>
      <c r="R1159" s="15"/>
      <c r="S1159" s="15"/>
      <c r="T1159" s="15"/>
      <c r="U1159" s="15"/>
      <c r="V1159" s="15"/>
      <c r="W1159" s="15"/>
      <c r="X1159" s="15"/>
      <c r="Y1159" s="15"/>
      <c r="Z1159" s="15"/>
      <c r="AA1159" s="214"/>
      <c r="AB1159" s="20" t="s">
        <v>211</v>
      </c>
      <c r="AC1159" s="189"/>
      <c r="AD1159" s="189"/>
      <c r="AE1159" s="189"/>
      <c r="AF1159" s="62">
        <f>MAX(AF$24:AF1158)+1</f>
        <v>1060</v>
      </c>
      <c r="AG1159" s="62" t="s">
        <v>151</v>
      </c>
      <c r="AH1159" s="62" t="str">
        <f t="shared" si="219"/>
        <v>1060.</v>
      </c>
      <c r="AJ1159" s="78"/>
      <c r="AM1159" s="103"/>
    </row>
    <row r="1160" spans="1:39" ht="22.5" customHeight="1" x14ac:dyDescent="0.25">
      <c r="A1160" s="84" t="str">
        <f t="shared" si="224"/>
        <v>1061.</v>
      </c>
      <c r="B1160" s="84">
        <v>3850</v>
      </c>
      <c r="C1160" s="168" t="s">
        <v>1617</v>
      </c>
      <c r="D1160" s="15">
        <v>6208.4</v>
      </c>
      <c r="E1160" s="9">
        <v>5628.8</v>
      </c>
      <c r="F1160" s="15">
        <v>5628.8</v>
      </c>
      <c r="G1160" s="29">
        <v>251</v>
      </c>
      <c r="H1160" s="15">
        <f t="shared" si="233"/>
        <v>2340000</v>
      </c>
      <c r="I1160" s="15"/>
      <c r="J1160" s="15"/>
      <c r="K1160" s="15"/>
      <c r="L1160" s="9">
        <f t="shared" si="234"/>
        <v>2340000</v>
      </c>
      <c r="M1160" s="15"/>
      <c r="N1160" s="29"/>
      <c r="O1160" s="15"/>
      <c r="P1160" s="15">
        <v>1769</v>
      </c>
      <c r="Q1160" s="15">
        <v>2340000</v>
      </c>
      <c r="R1160" s="15"/>
      <c r="S1160" s="15"/>
      <c r="T1160" s="15"/>
      <c r="U1160" s="15"/>
      <c r="V1160" s="15"/>
      <c r="W1160" s="15"/>
      <c r="X1160" s="15"/>
      <c r="Y1160" s="15"/>
      <c r="Z1160" s="15"/>
      <c r="AA1160" s="214"/>
      <c r="AB1160" s="20" t="s">
        <v>211</v>
      </c>
      <c r="AC1160" s="189"/>
      <c r="AD1160" s="189"/>
      <c r="AE1160" s="189"/>
      <c r="AF1160" s="62">
        <f>MAX(AF$24:AF1159)+1</f>
        <v>1061</v>
      </c>
      <c r="AG1160" s="62" t="s">
        <v>151</v>
      </c>
      <c r="AH1160" s="62" t="str">
        <f t="shared" si="219"/>
        <v>1061.</v>
      </c>
      <c r="AJ1160" s="78"/>
      <c r="AM1160" s="103"/>
    </row>
    <row r="1161" spans="1:39" ht="22.5" customHeight="1" x14ac:dyDescent="0.25">
      <c r="A1161" s="84" t="str">
        <f t="shared" si="224"/>
        <v>1062.</v>
      </c>
      <c r="B1161" s="84">
        <v>3882</v>
      </c>
      <c r="C1161" s="168" t="s">
        <v>1618</v>
      </c>
      <c r="D1161" s="15">
        <v>3402.4</v>
      </c>
      <c r="E1161" s="9">
        <v>2272.1999999999998</v>
      </c>
      <c r="F1161" s="15">
        <v>2272.1999999999998</v>
      </c>
      <c r="G1161" s="29">
        <v>168</v>
      </c>
      <c r="H1161" s="15">
        <f t="shared" si="233"/>
        <v>1300000</v>
      </c>
      <c r="I1161" s="15"/>
      <c r="J1161" s="15"/>
      <c r="K1161" s="15"/>
      <c r="L1161" s="9">
        <f t="shared" si="234"/>
        <v>1300000</v>
      </c>
      <c r="M1161" s="15"/>
      <c r="N1161" s="29"/>
      <c r="O1161" s="15"/>
      <c r="P1161" s="15">
        <v>989.5</v>
      </c>
      <c r="Q1161" s="15">
        <v>1300000</v>
      </c>
      <c r="R1161" s="15"/>
      <c r="S1161" s="15"/>
      <c r="T1161" s="15"/>
      <c r="U1161" s="15"/>
      <c r="V1161" s="15"/>
      <c r="W1161" s="15"/>
      <c r="X1161" s="15"/>
      <c r="Y1161" s="15"/>
      <c r="Z1161" s="15"/>
      <c r="AA1161" s="214"/>
      <c r="AB1161" s="20" t="s">
        <v>211</v>
      </c>
      <c r="AC1161" s="189"/>
      <c r="AD1161" s="189"/>
      <c r="AE1161" s="189"/>
      <c r="AF1161" s="62">
        <f>MAX(AF$24:AF1160)+1</f>
        <v>1062</v>
      </c>
      <c r="AG1161" s="62" t="s">
        <v>151</v>
      </c>
      <c r="AH1161" s="62" t="str">
        <f t="shared" si="219"/>
        <v>1062.</v>
      </c>
      <c r="AJ1161" s="78"/>
      <c r="AM1161" s="103"/>
    </row>
    <row r="1162" spans="1:39" ht="22.5" customHeight="1" x14ac:dyDescent="0.25">
      <c r="A1162" s="84" t="str">
        <f t="shared" si="224"/>
        <v>1063.</v>
      </c>
      <c r="B1162" s="84">
        <v>3988</v>
      </c>
      <c r="C1162" s="168" t="s">
        <v>1089</v>
      </c>
      <c r="D1162" s="15">
        <v>4839.1000000000004</v>
      </c>
      <c r="E1162" s="9">
        <v>3274.1</v>
      </c>
      <c r="F1162" s="15">
        <v>3274.1</v>
      </c>
      <c r="G1162" s="29">
        <v>252</v>
      </c>
      <c r="H1162" s="15">
        <f t="shared" si="233"/>
        <v>1710000</v>
      </c>
      <c r="I1162" s="15"/>
      <c r="J1162" s="15"/>
      <c r="K1162" s="15"/>
      <c r="L1162" s="9">
        <f t="shared" si="234"/>
        <v>1710000</v>
      </c>
      <c r="M1162" s="15"/>
      <c r="N1162" s="29"/>
      <c r="O1162" s="15"/>
      <c r="P1162" s="15">
        <v>1336</v>
      </c>
      <c r="Q1162" s="15">
        <v>1710000</v>
      </c>
      <c r="R1162" s="15"/>
      <c r="S1162" s="15"/>
      <c r="T1162" s="15"/>
      <c r="U1162" s="15"/>
      <c r="V1162" s="15"/>
      <c r="W1162" s="15"/>
      <c r="X1162" s="15"/>
      <c r="Y1162" s="15"/>
      <c r="Z1162" s="15"/>
      <c r="AA1162" s="214"/>
      <c r="AB1162" s="20" t="s">
        <v>211</v>
      </c>
      <c r="AC1162" s="189"/>
      <c r="AD1162" s="189"/>
      <c r="AE1162" s="189"/>
      <c r="AF1162" s="62">
        <f>MAX(AF$24:AF1161)+1</f>
        <v>1063</v>
      </c>
      <c r="AG1162" s="62" t="s">
        <v>151</v>
      </c>
      <c r="AH1162" s="62" t="str">
        <f t="shared" si="219"/>
        <v>1063.</v>
      </c>
      <c r="AJ1162" s="78"/>
      <c r="AM1162" s="103"/>
    </row>
    <row r="1163" spans="1:39" ht="22.5" customHeight="1" x14ac:dyDescent="0.25">
      <c r="A1163" s="84" t="str">
        <f t="shared" si="224"/>
        <v>1064.</v>
      </c>
      <c r="B1163" s="84">
        <v>3989</v>
      </c>
      <c r="C1163" s="168" t="s">
        <v>1619</v>
      </c>
      <c r="D1163" s="15">
        <v>6454.2</v>
      </c>
      <c r="E1163" s="9">
        <v>3824.6</v>
      </c>
      <c r="F1163" s="15">
        <v>3824.6</v>
      </c>
      <c r="G1163" s="29">
        <v>293</v>
      </c>
      <c r="H1163" s="15">
        <f t="shared" si="233"/>
        <v>2280000</v>
      </c>
      <c r="I1163" s="15"/>
      <c r="J1163" s="15"/>
      <c r="K1163" s="15"/>
      <c r="L1163" s="9">
        <f t="shared" si="234"/>
        <v>2280000</v>
      </c>
      <c r="M1163" s="15"/>
      <c r="N1163" s="29"/>
      <c r="O1163" s="15"/>
      <c r="P1163" s="15">
        <v>2246</v>
      </c>
      <c r="Q1163" s="15">
        <v>2280000</v>
      </c>
      <c r="R1163" s="15"/>
      <c r="S1163" s="15"/>
      <c r="T1163" s="15"/>
      <c r="U1163" s="15"/>
      <c r="V1163" s="15"/>
      <c r="W1163" s="15"/>
      <c r="X1163" s="15"/>
      <c r="Y1163" s="15"/>
      <c r="Z1163" s="15"/>
      <c r="AA1163" s="214"/>
      <c r="AB1163" s="20" t="s">
        <v>211</v>
      </c>
      <c r="AC1163" s="189"/>
      <c r="AD1163" s="189"/>
      <c r="AE1163" s="189"/>
      <c r="AF1163" s="62">
        <f>MAX(AF$24:AF1162)+1</f>
        <v>1064</v>
      </c>
      <c r="AG1163" s="62" t="s">
        <v>151</v>
      </c>
      <c r="AH1163" s="62" t="str">
        <f t="shared" si="219"/>
        <v>1064.</v>
      </c>
      <c r="AJ1163" s="78"/>
      <c r="AM1163" s="103"/>
    </row>
    <row r="1164" spans="1:39" ht="22.5" customHeight="1" x14ac:dyDescent="0.25">
      <c r="A1164" s="84" t="str">
        <f t="shared" si="224"/>
        <v>1065.</v>
      </c>
      <c r="B1164" s="84">
        <v>3943</v>
      </c>
      <c r="C1164" s="168" t="s">
        <v>1620</v>
      </c>
      <c r="D1164" s="15">
        <v>6188</v>
      </c>
      <c r="E1164" s="9">
        <v>4490.8</v>
      </c>
      <c r="F1164" s="15">
        <v>4490.8</v>
      </c>
      <c r="G1164" s="29">
        <v>193</v>
      </c>
      <c r="H1164" s="15">
        <f t="shared" si="233"/>
        <v>1480000</v>
      </c>
      <c r="I1164" s="15"/>
      <c r="J1164" s="15"/>
      <c r="K1164" s="15"/>
      <c r="L1164" s="9">
        <f t="shared" si="234"/>
        <v>1480000</v>
      </c>
      <c r="M1164" s="15"/>
      <c r="N1164" s="29"/>
      <c r="O1164" s="15"/>
      <c r="P1164" s="15">
        <v>1122</v>
      </c>
      <c r="Q1164" s="15">
        <v>1480000</v>
      </c>
      <c r="R1164" s="15"/>
      <c r="S1164" s="15"/>
      <c r="T1164" s="15"/>
      <c r="U1164" s="15"/>
      <c r="V1164" s="15"/>
      <c r="W1164" s="15"/>
      <c r="X1164" s="15"/>
      <c r="Y1164" s="15"/>
      <c r="Z1164" s="15"/>
      <c r="AA1164" s="214"/>
      <c r="AB1164" s="20" t="s">
        <v>211</v>
      </c>
      <c r="AC1164" s="189"/>
      <c r="AD1164" s="189"/>
      <c r="AE1164" s="189"/>
      <c r="AF1164" s="62">
        <f>MAX(AF$24:AF1163)+1</f>
        <v>1065</v>
      </c>
      <c r="AG1164" s="62" t="s">
        <v>151</v>
      </c>
      <c r="AH1164" s="62" t="str">
        <f t="shared" si="219"/>
        <v>1065.</v>
      </c>
      <c r="AJ1164" s="78"/>
      <c r="AM1164" s="103"/>
    </row>
    <row r="1165" spans="1:39" ht="22.5" customHeight="1" x14ac:dyDescent="0.25">
      <c r="A1165" s="84" t="str">
        <f t="shared" si="224"/>
        <v/>
      </c>
      <c r="B1165" s="84"/>
      <c r="C1165" s="154" t="s">
        <v>203</v>
      </c>
      <c r="D1165" s="6">
        <f>SUM(D1166:D1184)</f>
        <v>30462.600000000006</v>
      </c>
      <c r="E1165" s="6">
        <f t="shared" ref="E1165:F1165" si="235">SUM(E1166:E1184)</f>
        <v>26254.29</v>
      </c>
      <c r="F1165" s="6">
        <f t="shared" si="235"/>
        <v>25492.69</v>
      </c>
      <c r="G1165" s="6">
        <f>SUM(G1166:G1184)</f>
        <v>1208</v>
      </c>
      <c r="H1165" s="6">
        <f>SUM(H1166:H1184)</f>
        <v>18080902.100000001</v>
      </c>
      <c r="I1165" s="6"/>
      <c r="J1165" s="6"/>
      <c r="K1165" s="6"/>
      <c r="L1165" s="6">
        <f t="shared" ref="L1165:AA1165" si="236">SUM(L1166:L1184)</f>
        <v>18080902.100000001</v>
      </c>
      <c r="M1165" s="6">
        <f t="shared" si="236"/>
        <v>7311480.0199999996</v>
      </c>
      <c r="N1165" s="6"/>
      <c r="O1165" s="6"/>
      <c r="P1165" s="6">
        <f t="shared" si="236"/>
        <v>4329.2</v>
      </c>
      <c r="Q1165" s="6">
        <f t="shared" si="236"/>
        <v>9388369</v>
      </c>
      <c r="R1165" s="6"/>
      <c r="S1165" s="6"/>
      <c r="T1165" s="6">
        <f t="shared" si="236"/>
        <v>1810</v>
      </c>
      <c r="U1165" s="6">
        <f t="shared" si="236"/>
        <v>968700</v>
      </c>
      <c r="V1165" s="6"/>
      <c r="W1165" s="6"/>
      <c r="X1165" s="6"/>
      <c r="Y1165" s="6"/>
      <c r="Z1165" s="6">
        <f t="shared" si="236"/>
        <v>207297.38</v>
      </c>
      <c r="AA1165" s="208">
        <f t="shared" si="236"/>
        <v>205055.69999999998</v>
      </c>
      <c r="AB1165" s="21"/>
      <c r="AC1165" s="189"/>
      <c r="AD1165" s="189"/>
      <c r="AE1165" s="189"/>
      <c r="AH1165" s="62" t="str">
        <f t="shared" si="219"/>
        <v/>
      </c>
      <c r="AI1165" s="62"/>
      <c r="AJ1165" s="62"/>
      <c r="AM1165" s="103"/>
    </row>
    <row r="1166" spans="1:39" ht="22.5" customHeight="1" x14ac:dyDescent="0.25">
      <c r="A1166" s="84" t="str">
        <f t="shared" si="224"/>
        <v>1066.</v>
      </c>
      <c r="B1166" s="84">
        <v>3819</v>
      </c>
      <c r="C1166" s="157" t="s">
        <v>902</v>
      </c>
      <c r="D1166" s="15">
        <v>2211.4</v>
      </c>
      <c r="E1166" s="9">
        <v>2061.9</v>
      </c>
      <c r="F1166" s="15">
        <v>2061.9</v>
      </c>
      <c r="G1166" s="29">
        <v>117</v>
      </c>
      <c r="H1166" s="15">
        <f t="shared" ref="H1166:H1180" si="237">M1166+O1166+Q1166+S1166+U1166+W1166+Z1166+AA1166</f>
        <v>553152</v>
      </c>
      <c r="I1166" s="6"/>
      <c r="J1166" s="6"/>
      <c r="K1166" s="6"/>
      <c r="L1166" s="9">
        <f t="shared" ref="L1166:L1180" si="238">H1166</f>
        <v>553152</v>
      </c>
      <c r="M1166" s="15">
        <v>553152</v>
      </c>
      <c r="N1166" s="29"/>
      <c r="O1166" s="15"/>
      <c r="P1166" s="15"/>
      <c r="Q1166" s="15"/>
      <c r="R1166" s="15"/>
      <c r="S1166" s="15"/>
      <c r="T1166" s="15"/>
      <c r="U1166" s="15"/>
      <c r="V1166" s="15"/>
      <c r="W1166" s="15"/>
      <c r="X1166" s="9"/>
      <c r="Y1166" s="9"/>
      <c r="Z1166" s="15"/>
      <c r="AA1166" s="214"/>
      <c r="AB1166" s="20" t="s">
        <v>211</v>
      </c>
      <c r="AC1166" s="189"/>
      <c r="AD1166" s="189"/>
      <c r="AE1166" s="189"/>
      <c r="AF1166" s="62">
        <f>MAX(AF$24:AF1165)+1</f>
        <v>1066</v>
      </c>
      <c r="AG1166" s="62" t="s">
        <v>151</v>
      </c>
      <c r="AH1166" s="62" t="str">
        <f t="shared" si="219"/>
        <v>1066.</v>
      </c>
      <c r="AJ1166" s="78"/>
      <c r="AM1166" s="103"/>
    </row>
    <row r="1167" spans="1:39" ht="22.5" customHeight="1" x14ac:dyDescent="0.25">
      <c r="A1167" s="84" t="str">
        <f t="shared" si="224"/>
        <v>1067.</v>
      </c>
      <c r="B1167" s="84">
        <v>3871</v>
      </c>
      <c r="C1167" s="157" t="s">
        <v>127</v>
      </c>
      <c r="D1167" s="15">
        <v>903.4</v>
      </c>
      <c r="E1167" s="9">
        <v>816.56</v>
      </c>
      <c r="F1167" s="15">
        <v>816.56</v>
      </c>
      <c r="G1167" s="29">
        <v>33</v>
      </c>
      <c r="H1167" s="15">
        <f t="shared" si="237"/>
        <v>717984.81</v>
      </c>
      <c r="I1167" s="6"/>
      <c r="J1167" s="6"/>
      <c r="K1167" s="6"/>
      <c r="L1167" s="9">
        <f t="shared" si="238"/>
        <v>717984.81</v>
      </c>
      <c r="M1167" s="15">
        <f>266750.8+451234.01</f>
        <v>717984.81</v>
      </c>
      <c r="N1167" s="29"/>
      <c r="O1167" s="15"/>
      <c r="P1167" s="15"/>
      <c r="Q1167" s="15"/>
      <c r="R1167" s="15"/>
      <c r="S1167" s="15"/>
      <c r="T1167" s="15"/>
      <c r="U1167" s="15"/>
      <c r="V1167" s="15"/>
      <c r="W1167" s="15"/>
      <c r="X1167" s="9"/>
      <c r="Y1167" s="9"/>
      <c r="Z1167" s="15"/>
      <c r="AA1167" s="214"/>
      <c r="AB1167" s="20" t="s">
        <v>211</v>
      </c>
      <c r="AC1167" s="189"/>
      <c r="AD1167" s="189"/>
      <c r="AE1167" s="189"/>
      <c r="AF1167" s="62">
        <f>MAX(AF$24:AF1166)+1</f>
        <v>1067</v>
      </c>
      <c r="AG1167" s="62" t="s">
        <v>151</v>
      </c>
      <c r="AH1167" s="62" t="str">
        <f t="shared" si="219"/>
        <v>1067.</v>
      </c>
      <c r="AJ1167" s="78"/>
      <c r="AM1167" s="103"/>
    </row>
    <row r="1168" spans="1:39" ht="22.5" customHeight="1" x14ac:dyDescent="0.25">
      <c r="A1168" s="84" t="str">
        <f t="shared" si="224"/>
        <v>1068.</v>
      </c>
      <c r="B1168" s="84">
        <v>3873</v>
      </c>
      <c r="C1168" s="157" t="s">
        <v>907</v>
      </c>
      <c r="D1168" s="15">
        <v>1087.7</v>
      </c>
      <c r="E1168" s="9">
        <v>1044.8</v>
      </c>
      <c r="F1168" s="15">
        <v>1044.8</v>
      </c>
      <c r="G1168" s="29">
        <v>59</v>
      </c>
      <c r="H1168" s="15">
        <f t="shared" si="237"/>
        <v>200021.09</v>
      </c>
      <c r="I1168" s="6"/>
      <c r="J1168" s="6"/>
      <c r="K1168" s="6"/>
      <c r="L1168" s="9">
        <f t="shared" si="238"/>
        <v>200021.09</v>
      </c>
      <c r="M1168" s="15">
        <v>200021.09</v>
      </c>
      <c r="N1168" s="29"/>
      <c r="O1168" s="15"/>
      <c r="P1168" s="15"/>
      <c r="Q1168" s="15"/>
      <c r="R1168" s="15"/>
      <c r="S1168" s="15"/>
      <c r="T1168" s="15"/>
      <c r="U1168" s="15"/>
      <c r="V1168" s="15"/>
      <c r="W1168" s="15"/>
      <c r="X1168" s="9"/>
      <c r="Y1168" s="9"/>
      <c r="Z1168" s="15"/>
      <c r="AA1168" s="214"/>
      <c r="AB1168" s="20" t="s">
        <v>211</v>
      </c>
      <c r="AC1168" s="189"/>
      <c r="AD1168" s="189"/>
      <c r="AE1168" s="189"/>
      <c r="AF1168" s="62">
        <f>MAX(AF$24:AF1167)+1</f>
        <v>1068</v>
      </c>
      <c r="AG1168" s="62" t="s">
        <v>151</v>
      </c>
      <c r="AH1168" s="62" t="str">
        <f t="shared" si="219"/>
        <v>1068.</v>
      </c>
      <c r="AJ1168" s="78"/>
      <c r="AM1168" s="103"/>
    </row>
    <row r="1169" spans="1:39" ht="22.5" customHeight="1" x14ac:dyDescent="0.25">
      <c r="A1169" s="84" t="str">
        <f t="shared" si="224"/>
        <v>1069.</v>
      </c>
      <c r="B1169" s="84">
        <v>3879</v>
      </c>
      <c r="C1169" s="157" t="s">
        <v>129</v>
      </c>
      <c r="D1169" s="15">
        <v>906.3</v>
      </c>
      <c r="E1169" s="9">
        <v>825.03</v>
      </c>
      <c r="F1169" s="15">
        <v>825.03</v>
      </c>
      <c r="G1169" s="29">
        <v>32</v>
      </c>
      <c r="H1169" s="15">
        <f t="shared" si="237"/>
        <v>928636.45000000007</v>
      </c>
      <c r="I1169" s="6"/>
      <c r="J1169" s="6"/>
      <c r="K1169" s="6"/>
      <c r="L1169" s="9">
        <f t="shared" si="238"/>
        <v>928636.45000000007</v>
      </c>
      <c r="M1169" s="15">
        <v>869284.8</v>
      </c>
      <c r="N1169" s="29"/>
      <c r="O1169" s="15"/>
      <c r="P1169" s="15"/>
      <c r="Q1169" s="15"/>
      <c r="R1169" s="15"/>
      <c r="S1169" s="15"/>
      <c r="T1169" s="15"/>
      <c r="U1169" s="15"/>
      <c r="V1169" s="15"/>
      <c r="W1169" s="15"/>
      <c r="X1169" s="9"/>
      <c r="Y1169" s="9"/>
      <c r="Z1169" s="15"/>
      <c r="AA1169" s="214">
        <v>59351.65</v>
      </c>
      <c r="AB1169" s="20" t="s">
        <v>211</v>
      </c>
      <c r="AC1169" s="189"/>
      <c r="AD1169" s="189"/>
      <c r="AE1169" s="189"/>
      <c r="AF1169" s="62">
        <f>MAX(AF$24:AF1168)+1</f>
        <v>1069</v>
      </c>
      <c r="AG1169" s="62" t="s">
        <v>151</v>
      </c>
      <c r="AH1169" s="62" t="str">
        <f t="shared" si="219"/>
        <v>1069.</v>
      </c>
      <c r="AJ1169" s="78"/>
      <c r="AM1169" s="103"/>
    </row>
    <row r="1170" spans="1:39" ht="22.5" customHeight="1" x14ac:dyDescent="0.25">
      <c r="A1170" s="84" t="str">
        <f t="shared" si="224"/>
        <v>1070.</v>
      </c>
      <c r="B1170" s="84">
        <v>3904</v>
      </c>
      <c r="C1170" s="157" t="s">
        <v>911</v>
      </c>
      <c r="D1170" s="15">
        <v>3598.4</v>
      </c>
      <c r="E1170" s="9">
        <v>3256.5</v>
      </c>
      <c r="F1170" s="15">
        <v>3256.5</v>
      </c>
      <c r="G1170" s="29">
        <v>156</v>
      </c>
      <c r="H1170" s="15">
        <f t="shared" si="237"/>
        <v>2871089.4</v>
      </c>
      <c r="I1170" s="6"/>
      <c r="J1170" s="6"/>
      <c r="K1170" s="6"/>
      <c r="L1170" s="9">
        <f t="shared" si="238"/>
        <v>2871089.4</v>
      </c>
      <c r="M1170" s="15"/>
      <c r="N1170" s="29"/>
      <c r="O1170" s="15"/>
      <c r="P1170" s="15">
        <v>1030</v>
      </c>
      <c r="Q1170" s="15">
        <f>P1170*1846.98</f>
        <v>1902389.4</v>
      </c>
      <c r="R1170" s="15"/>
      <c r="S1170" s="15"/>
      <c r="T1170" s="15">
        <v>1810</v>
      </c>
      <c r="U1170" s="15">
        <v>968700</v>
      </c>
      <c r="V1170" s="15"/>
      <c r="W1170" s="15"/>
      <c r="X1170" s="15"/>
      <c r="Y1170" s="15"/>
      <c r="Z1170" s="15"/>
      <c r="AA1170" s="214"/>
      <c r="AB1170" s="20" t="s">
        <v>211</v>
      </c>
      <c r="AC1170" s="189"/>
      <c r="AD1170" s="189"/>
      <c r="AE1170" s="189"/>
      <c r="AF1170" s="62">
        <f>MAX(AF$24:AF1169)+1</f>
        <v>1070</v>
      </c>
      <c r="AG1170" s="62" t="s">
        <v>151</v>
      </c>
      <c r="AH1170" s="62" t="str">
        <f t="shared" si="219"/>
        <v>1070.</v>
      </c>
      <c r="AJ1170" s="78"/>
      <c r="AM1170" s="103"/>
    </row>
    <row r="1171" spans="1:39" ht="22.5" customHeight="1" x14ac:dyDescent="0.25">
      <c r="A1171" s="84" t="str">
        <f t="shared" si="224"/>
        <v>1071.</v>
      </c>
      <c r="B1171" s="84">
        <v>3910</v>
      </c>
      <c r="C1171" s="157" t="s">
        <v>912</v>
      </c>
      <c r="D1171" s="15">
        <v>2424</v>
      </c>
      <c r="E1171" s="9">
        <v>2173.5</v>
      </c>
      <c r="F1171" s="15">
        <v>2173.5</v>
      </c>
      <c r="G1171" s="29">
        <v>101</v>
      </c>
      <c r="H1171" s="15">
        <f t="shared" si="237"/>
        <v>905020.2</v>
      </c>
      <c r="I1171" s="6"/>
      <c r="J1171" s="6"/>
      <c r="K1171" s="6"/>
      <c r="L1171" s="9">
        <f t="shared" si="238"/>
        <v>905020.2</v>
      </c>
      <c r="M1171" s="15"/>
      <c r="N1171" s="29"/>
      <c r="O1171" s="15"/>
      <c r="P1171" s="15">
        <v>490</v>
      </c>
      <c r="Q1171" s="15">
        <f>P1171*1846.98</f>
        <v>905020.2</v>
      </c>
      <c r="R1171" s="15"/>
      <c r="S1171" s="15"/>
      <c r="T1171" s="15"/>
      <c r="U1171" s="15"/>
      <c r="V1171" s="15"/>
      <c r="W1171" s="15"/>
      <c r="X1171" s="9"/>
      <c r="Y1171" s="9"/>
      <c r="Z1171" s="15"/>
      <c r="AA1171" s="214"/>
      <c r="AB1171" s="20" t="s">
        <v>211</v>
      </c>
      <c r="AC1171" s="189"/>
      <c r="AD1171" s="189"/>
      <c r="AE1171" s="189"/>
      <c r="AF1171" s="62">
        <f>MAX(AF$24:AF1170)+1</f>
        <v>1071</v>
      </c>
      <c r="AG1171" s="62" t="s">
        <v>151</v>
      </c>
      <c r="AH1171" s="62" t="str">
        <f t="shared" si="219"/>
        <v>1071.</v>
      </c>
      <c r="AJ1171" s="78"/>
      <c r="AM1171" s="103"/>
    </row>
    <row r="1172" spans="1:39" ht="22.5" customHeight="1" x14ac:dyDescent="0.25">
      <c r="A1172" s="84" t="str">
        <f t="shared" si="224"/>
        <v>1072.</v>
      </c>
      <c r="B1172" s="84">
        <v>3921</v>
      </c>
      <c r="C1172" s="157" t="s">
        <v>1074</v>
      </c>
      <c r="D1172" s="15">
        <v>3000.9</v>
      </c>
      <c r="E1172" s="9">
        <v>1918.4</v>
      </c>
      <c r="F1172" s="15">
        <v>1918.4</v>
      </c>
      <c r="G1172" s="29">
        <v>106</v>
      </c>
      <c r="H1172" s="15">
        <f t="shared" si="237"/>
        <v>1163597.3999999999</v>
      </c>
      <c r="I1172" s="15"/>
      <c r="J1172" s="15"/>
      <c r="K1172" s="15"/>
      <c r="L1172" s="9">
        <f t="shared" si="238"/>
        <v>1163597.3999999999</v>
      </c>
      <c r="M1172" s="15"/>
      <c r="N1172" s="29"/>
      <c r="O1172" s="15"/>
      <c r="P1172" s="15">
        <v>630</v>
      </c>
      <c r="Q1172" s="15">
        <f>P1172*1846.98</f>
        <v>1163597.3999999999</v>
      </c>
      <c r="R1172" s="15"/>
      <c r="S1172" s="15"/>
      <c r="T1172" s="15"/>
      <c r="U1172" s="15"/>
      <c r="V1172" s="15"/>
      <c r="W1172" s="15"/>
      <c r="X1172" s="15"/>
      <c r="Y1172" s="15"/>
      <c r="Z1172" s="15"/>
      <c r="AA1172" s="214"/>
      <c r="AB1172" s="20" t="s">
        <v>211</v>
      </c>
      <c r="AC1172" s="189"/>
      <c r="AD1172" s="189"/>
      <c r="AE1172" s="189"/>
      <c r="AF1172" s="62">
        <f>MAX(AF$24:AF1171)+1</f>
        <v>1072</v>
      </c>
      <c r="AG1172" s="62" t="s">
        <v>151</v>
      </c>
      <c r="AH1172" s="62" t="str">
        <f t="shared" si="219"/>
        <v>1072.</v>
      </c>
      <c r="AJ1172" s="78"/>
      <c r="AM1172" s="103"/>
    </row>
    <row r="1173" spans="1:39" ht="22.5" customHeight="1" x14ac:dyDescent="0.25">
      <c r="A1173" s="84" t="str">
        <f t="shared" si="224"/>
        <v>1073.</v>
      </c>
      <c r="B1173" s="84">
        <v>3924</v>
      </c>
      <c r="C1173" s="157" t="s">
        <v>913</v>
      </c>
      <c r="D1173" s="15">
        <v>3628.5</v>
      </c>
      <c r="E1173" s="9">
        <v>3353.8</v>
      </c>
      <c r="F1173" s="15">
        <v>3353.8</v>
      </c>
      <c r="G1173" s="29">
        <v>142</v>
      </c>
      <c r="H1173" s="15">
        <f t="shared" si="237"/>
        <v>1292886</v>
      </c>
      <c r="I1173" s="6"/>
      <c r="J1173" s="6"/>
      <c r="K1173" s="6"/>
      <c r="L1173" s="9">
        <f t="shared" si="238"/>
        <v>1292886</v>
      </c>
      <c r="M1173" s="15"/>
      <c r="N1173" s="29"/>
      <c r="O1173" s="15"/>
      <c r="P1173" s="15">
        <v>700</v>
      </c>
      <c r="Q1173" s="15">
        <f>P1173*1846.98</f>
        <v>1292886</v>
      </c>
      <c r="R1173" s="15"/>
      <c r="S1173" s="15"/>
      <c r="T1173" s="15"/>
      <c r="U1173" s="15"/>
      <c r="V1173" s="15"/>
      <c r="W1173" s="15"/>
      <c r="X1173" s="9"/>
      <c r="Y1173" s="9"/>
      <c r="Z1173" s="15"/>
      <c r="AA1173" s="214"/>
      <c r="AB1173" s="20" t="s">
        <v>211</v>
      </c>
      <c r="AC1173" s="189"/>
      <c r="AD1173" s="189"/>
      <c r="AE1173" s="189"/>
      <c r="AF1173" s="62">
        <f>MAX(AF$24:AF1172)+1</f>
        <v>1073</v>
      </c>
      <c r="AG1173" s="62" t="s">
        <v>151</v>
      </c>
      <c r="AH1173" s="62" t="str">
        <f t="shared" si="219"/>
        <v>1073.</v>
      </c>
      <c r="AJ1173" s="78"/>
      <c r="AM1173" s="103"/>
    </row>
    <row r="1174" spans="1:39" ht="22.5" customHeight="1" x14ac:dyDescent="0.25">
      <c r="A1174" s="84" t="str">
        <f t="shared" si="224"/>
        <v>1074.</v>
      </c>
      <c r="B1174" s="84">
        <v>3929</v>
      </c>
      <c r="C1174" s="168" t="s">
        <v>914</v>
      </c>
      <c r="D1174" s="15">
        <v>1382</v>
      </c>
      <c r="E1174" s="9">
        <v>1184</v>
      </c>
      <c r="F1174" s="15">
        <v>1184</v>
      </c>
      <c r="G1174" s="29">
        <v>63</v>
      </c>
      <c r="H1174" s="15">
        <f t="shared" si="237"/>
        <v>646443</v>
      </c>
      <c r="I1174" s="15"/>
      <c r="J1174" s="15"/>
      <c r="K1174" s="15"/>
      <c r="L1174" s="9">
        <f t="shared" si="238"/>
        <v>646443</v>
      </c>
      <c r="M1174" s="15"/>
      <c r="N1174" s="29"/>
      <c r="O1174" s="15"/>
      <c r="P1174" s="15">
        <v>350</v>
      </c>
      <c r="Q1174" s="15">
        <f>P1174*1846.98</f>
        <v>646443</v>
      </c>
      <c r="R1174" s="15"/>
      <c r="S1174" s="15"/>
      <c r="T1174" s="15"/>
      <c r="U1174" s="15"/>
      <c r="V1174" s="15"/>
      <c r="W1174" s="15"/>
      <c r="X1174" s="15"/>
      <c r="Y1174" s="15"/>
      <c r="Z1174" s="15"/>
      <c r="AA1174" s="214"/>
      <c r="AB1174" s="20" t="s">
        <v>211</v>
      </c>
      <c r="AC1174" s="189"/>
      <c r="AD1174" s="189"/>
      <c r="AE1174" s="189"/>
      <c r="AF1174" s="62">
        <f>MAX(AF$24:AF1173)+1</f>
        <v>1074</v>
      </c>
      <c r="AG1174" s="62" t="s">
        <v>151</v>
      </c>
      <c r="AH1174" s="62" t="str">
        <f t="shared" si="219"/>
        <v>1074.</v>
      </c>
      <c r="AM1174" s="103"/>
    </row>
    <row r="1175" spans="1:39" ht="22.5" customHeight="1" x14ac:dyDescent="0.25">
      <c r="A1175" s="84" t="str">
        <f t="shared" si="224"/>
        <v>1075.</v>
      </c>
      <c r="B1175" s="84">
        <v>3896</v>
      </c>
      <c r="C1175" s="168" t="s">
        <v>1069</v>
      </c>
      <c r="D1175" s="15">
        <v>420.9</v>
      </c>
      <c r="E1175" s="9">
        <v>370.2</v>
      </c>
      <c r="F1175" s="15">
        <v>370.2</v>
      </c>
      <c r="G1175" s="29">
        <v>22</v>
      </c>
      <c r="H1175" s="15">
        <f t="shared" si="237"/>
        <v>1555346</v>
      </c>
      <c r="I1175" s="15"/>
      <c r="J1175" s="15"/>
      <c r="K1175" s="15"/>
      <c r="L1175" s="9">
        <f t="shared" si="238"/>
        <v>1555346</v>
      </c>
      <c r="M1175" s="15"/>
      <c r="N1175" s="29"/>
      <c r="O1175" s="15"/>
      <c r="P1175" s="15">
        <v>423.8</v>
      </c>
      <c r="Q1175" s="15">
        <f>P1175*3670</f>
        <v>1555346</v>
      </c>
      <c r="R1175" s="15"/>
      <c r="S1175" s="15"/>
      <c r="T1175" s="15"/>
      <c r="U1175" s="15"/>
      <c r="V1175" s="15"/>
      <c r="W1175" s="15"/>
      <c r="X1175" s="15"/>
      <c r="Y1175" s="15"/>
      <c r="Z1175" s="15"/>
      <c r="AA1175" s="214"/>
      <c r="AB1175" s="20" t="s">
        <v>211</v>
      </c>
      <c r="AC1175" s="189"/>
      <c r="AD1175" s="189"/>
      <c r="AE1175" s="189"/>
      <c r="AF1175" s="62">
        <f>MAX(AF$24:AF1174)+1</f>
        <v>1075</v>
      </c>
      <c r="AG1175" s="62" t="s">
        <v>151</v>
      </c>
      <c r="AH1175" s="62" t="str">
        <f t="shared" si="219"/>
        <v>1075.</v>
      </c>
      <c r="AJ1175" s="62"/>
      <c r="AM1175" s="103"/>
    </row>
    <row r="1176" spans="1:39" ht="22.5" customHeight="1" x14ac:dyDescent="0.25">
      <c r="A1176" s="84" t="str">
        <f t="shared" si="224"/>
        <v>1076.</v>
      </c>
      <c r="B1176" s="84">
        <v>3942</v>
      </c>
      <c r="C1176" s="157" t="s">
        <v>916</v>
      </c>
      <c r="D1176" s="15">
        <v>1329.9</v>
      </c>
      <c r="E1176" s="9">
        <v>1219.3</v>
      </c>
      <c r="F1176" s="15">
        <v>985.2</v>
      </c>
      <c r="G1176" s="29">
        <v>41</v>
      </c>
      <c r="H1176" s="15">
        <f t="shared" si="237"/>
        <v>1732349.81</v>
      </c>
      <c r="I1176" s="6"/>
      <c r="J1176" s="6"/>
      <c r="K1176" s="6"/>
      <c r="L1176" s="9">
        <f t="shared" si="238"/>
        <v>1732349.81</v>
      </c>
      <c r="M1176" s="15">
        <v>1621800</v>
      </c>
      <c r="N1176" s="29"/>
      <c r="O1176" s="15"/>
      <c r="P1176" s="15"/>
      <c r="Q1176" s="15"/>
      <c r="R1176" s="15"/>
      <c r="S1176" s="15"/>
      <c r="T1176" s="15"/>
      <c r="U1176" s="15"/>
      <c r="V1176" s="15"/>
      <c r="W1176" s="15"/>
      <c r="X1176" s="9"/>
      <c r="Y1176" s="9"/>
      <c r="Z1176" s="15"/>
      <c r="AA1176" s="214">
        <v>110549.81</v>
      </c>
      <c r="AB1176" s="20" t="s">
        <v>211</v>
      </c>
      <c r="AC1176" s="189"/>
      <c r="AD1176" s="189"/>
      <c r="AE1176" s="189"/>
      <c r="AF1176" s="62">
        <f>MAX(AF$24:AF1175)+1</f>
        <v>1076</v>
      </c>
      <c r="AG1176" s="62" t="s">
        <v>151</v>
      </c>
      <c r="AH1176" s="62" t="str">
        <f t="shared" si="219"/>
        <v>1076.</v>
      </c>
      <c r="AJ1176" s="78"/>
      <c r="AM1176" s="103"/>
    </row>
    <row r="1177" spans="1:39" ht="22.5" customHeight="1" x14ac:dyDescent="0.25">
      <c r="A1177" s="84" t="str">
        <f t="shared" si="224"/>
        <v>1077.</v>
      </c>
      <c r="B1177" s="84">
        <v>3946</v>
      </c>
      <c r="C1177" s="157" t="s">
        <v>917</v>
      </c>
      <c r="D1177" s="15">
        <v>3030.11</v>
      </c>
      <c r="E1177" s="9">
        <v>2792.3</v>
      </c>
      <c r="F1177" s="15">
        <v>2792.3</v>
      </c>
      <c r="G1177" s="29">
        <v>111</v>
      </c>
      <c r="H1177" s="15">
        <f t="shared" si="237"/>
        <v>1493510.4</v>
      </c>
      <c r="I1177" s="6"/>
      <c r="J1177" s="6"/>
      <c r="K1177" s="6"/>
      <c r="L1177" s="9">
        <f t="shared" si="238"/>
        <v>1493510.4</v>
      </c>
      <c r="M1177" s="15">
        <v>1493510.4</v>
      </c>
      <c r="N1177" s="29"/>
      <c r="O1177" s="15"/>
      <c r="P1177" s="15"/>
      <c r="Q1177" s="15"/>
      <c r="R1177" s="15"/>
      <c r="S1177" s="15"/>
      <c r="T1177" s="15"/>
      <c r="U1177" s="15"/>
      <c r="V1177" s="15"/>
      <c r="W1177" s="15"/>
      <c r="X1177" s="9"/>
      <c r="Y1177" s="9"/>
      <c r="Z1177" s="15"/>
      <c r="AA1177" s="214"/>
      <c r="AB1177" s="20" t="s">
        <v>211</v>
      </c>
      <c r="AC1177" s="189"/>
      <c r="AD1177" s="189"/>
      <c r="AE1177" s="189"/>
      <c r="AF1177" s="62">
        <f>MAX(AF$24:AF1176)+1</f>
        <v>1077</v>
      </c>
      <c r="AG1177" s="62" t="s">
        <v>151</v>
      </c>
      <c r="AH1177" s="62" t="str">
        <f t="shared" ref="AH1177:AH1240" si="239">CONCATENATE(AF1177,AG1177)</f>
        <v>1077.</v>
      </c>
      <c r="AJ1177" s="78"/>
      <c r="AM1177" s="103"/>
    </row>
    <row r="1178" spans="1:39" ht="22.5" customHeight="1" x14ac:dyDescent="0.25">
      <c r="A1178" s="84" t="str">
        <f t="shared" si="224"/>
        <v>1078.</v>
      </c>
      <c r="B1178" s="84">
        <v>3948</v>
      </c>
      <c r="C1178" s="157" t="s">
        <v>919</v>
      </c>
      <c r="D1178" s="15">
        <v>688.5</v>
      </c>
      <c r="E1178" s="9">
        <v>639.5</v>
      </c>
      <c r="F1178" s="15">
        <v>639.5</v>
      </c>
      <c r="G1178" s="29">
        <v>22</v>
      </c>
      <c r="H1178" s="15">
        <f t="shared" si="237"/>
        <v>1247800</v>
      </c>
      <c r="I1178" s="6"/>
      <c r="J1178" s="6"/>
      <c r="K1178" s="6"/>
      <c r="L1178" s="9">
        <f t="shared" si="238"/>
        <v>1247800</v>
      </c>
      <c r="M1178" s="15"/>
      <c r="N1178" s="29"/>
      <c r="O1178" s="15"/>
      <c r="P1178" s="15">
        <v>340</v>
      </c>
      <c r="Q1178" s="15">
        <f>P1178*3670</f>
        <v>1247800</v>
      </c>
      <c r="R1178" s="15"/>
      <c r="S1178" s="15"/>
      <c r="T1178" s="15"/>
      <c r="U1178" s="15"/>
      <c r="V1178" s="15"/>
      <c r="W1178" s="15"/>
      <c r="X1178" s="9"/>
      <c r="Y1178" s="9"/>
      <c r="Z1178" s="15"/>
      <c r="AA1178" s="214"/>
      <c r="AB1178" s="20" t="s">
        <v>211</v>
      </c>
      <c r="AC1178" s="189"/>
      <c r="AD1178" s="189"/>
      <c r="AE1178" s="189"/>
      <c r="AF1178" s="62">
        <f>MAX(AF$24:AF1177)+1</f>
        <v>1078</v>
      </c>
      <c r="AG1178" s="62" t="s">
        <v>151</v>
      </c>
      <c r="AH1178" s="62" t="str">
        <f t="shared" si="239"/>
        <v>1078.</v>
      </c>
      <c r="AJ1178" s="78"/>
      <c r="AM1178" s="103"/>
    </row>
    <row r="1179" spans="1:39" ht="22.5" customHeight="1" x14ac:dyDescent="0.25">
      <c r="A1179" s="84" t="str">
        <f t="shared" si="224"/>
        <v>1079.</v>
      </c>
      <c r="B1179" s="84">
        <v>3952</v>
      </c>
      <c r="C1179" s="157" t="s">
        <v>920</v>
      </c>
      <c r="D1179" s="15">
        <v>995.1</v>
      </c>
      <c r="E1179" s="9">
        <v>913.2</v>
      </c>
      <c r="F1179" s="15">
        <v>745.6</v>
      </c>
      <c r="G1179" s="29">
        <v>25</v>
      </c>
      <c r="H1179" s="15">
        <f t="shared" si="237"/>
        <v>161272.5</v>
      </c>
      <c r="I1179" s="6"/>
      <c r="J1179" s="6"/>
      <c r="K1179" s="6"/>
      <c r="L1179" s="9">
        <f t="shared" si="238"/>
        <v>161272.5</v>
      </c>
      <c r="M1179" s="15">
        <v>161272.5</v>
      </c>
      <c r="N1179" s="29"/>
      <c r="O1179" s="15"/>
      <c r="P1179" s="15"/>
      <c r="Q1179" s="15"/>
      <c r="R1179" s="15"/>
      <c r="S1179" s="15"/>
      <c r="T1179" s="15"/>
      <c r="U1179" s="15"/>
      <c r="V1179" s="15"/>
      <c r="W1179" s="15"/>
      <c r="X1179" s="9"/>
      <c r="Y1179" s="9"/>
      <c r="Z1179" s="9"/>
      <c r="AA1179" s="214"/>
      <c r="AB1179" s="20" t="s">
        <v>211</v>
      </c>
      <c r="AC1179" s="189"/>
      <c r="AD1179" s="189"/>
      <c r="AE1179" s="189"/>
      <c r="AF1179" s="62">
        <f>MAX(AF$24:AF1178)+1</f>
        <v>1079</v>
      </c>
      <c r="AG1179" s="62" t="s">
        <v>151</v>
      </c>
      <c r="AH1179" s="62" t="str">
        <f t="shared" si="239"/>
        <v>1079.</v>
      </c>
      <c r="AJ1179" s="78"/>
      <c r="AM1179" s="103"/>
    </row>
    <row r="1180" spans="1:39" ht="22.5" customHeight="1" x14ac:dyDescent="0.25">
      <c r="A1180" s="84" t="str">
        <f t="shared" si="224"/>
        <v>1080.</v>
      </c>
      <c r="B1180" s="84">
        <v>4005</v>
      </c>
      <c r="C1180" s="157" t="s">
        <v>1646</v>
      </c>
      <c r="D1180" s="15">
        <v>1177.99</v>
      </c>
      <c r="E1180" s="9">
        <v>629.6</v>
      </c>
      <c r="F1180" s="15">
        <v>629.6</v>
      </c>
      <c r="G1180" s="29">
        <v>34</v>
      </c>
      <c r="H1180" s="15">
        <f t="shared" si="237"/>
        <v>674887</v>
      </c>
      <c r="I1180" s="6"/>
      <c r="J1180" s="6"/>
      <c r="K1180" s="6"/>
      <c r="L1180" s="9">
        <f t="shared" si="238"/>
        <v>674887</v>
      </c>
      <c r="M1180" s="15"/>
      <c r="N1180" s="29"/>
      <c r="O1180" s="15"/>
      <c r="P1180" s="15">
        <v>365.4</v>
      </c>
      <c r="Q1180" s="15">
        <v>674887</v>
      </c>
      <c r="R1180" s="15"/>
      <c r="S1180" s="15"/>
      <c r="T1180" s="15"/>
      <c r="U1180" s="15"/>
      <c r="V1180" s="15"/>
      <c r="W1180" s="15"/>
      <c r="X1180" s="9"/>
      <c r="Y1180" s="9"/>
      <c r="Z1180" s="9"/>
      <c r="AA1180" s="214"/>
      <c r="AB1180" s="20" t="s">
        <v>211</v>
      </c>
      <c r="AC1180" s="189"/>
      <c r="AD1180" s="189"/>
      <c r="AE1180" s="189"/>
      <c r="AF1180" s="62">
        <f>MAX(AF$24:AF1179)+1</f>
        <v>1080</v>
      </c>
      <c r="AG1180" s="62" t="s">
        <v>151</v>
      </c>
      <c r="AH1180" s="62" t="str">
        <f t="shared" si="239"/>
        <v>1080.</v>
      </c>
      <c r="AJ1180" s="78"/>
      <c r="AM1180" s="103"/>
    </row>
    <row r="1181" spans="1:39" ht="22.5" customHeight="1" x14ac:dyDescent="0.25">
      <c r="A1181" s="84" t="str">
        <f t="shared" si="224"/>
        <v>1081.</v>
      </c>
      <c r="B1181" s="84">
        <v>3883</v>
      </c>
      <c r="C1181" s="157" t="s">
        <v>909</v>
      </c>
      <c r="D1181" s="15">
        <v>629.70000000000005</v>
      </c>
      <c r="E1181" s="9">
        <v>577.70000000000005</v>
      </c>
      <c r="F1181" s="15">
        <v>577.70000000000005</v>
      </c>
      <c r="G1181" s="29">
        <v>30</v>
      </c>
      <c r="H1181" s="15">
        <f t="shared" ref="H1181:H1183" si="240">M1181+O1181+Q1181+S1181+U1181+W1181+Z1181+AA1181</f>
        <v>210197.76000000001</v>
      </c>
      <c r="I1181" s="6"/>
      <c r="J1181" s="6"/>
      <c r="K1181" s="6"/>
      <c r="L1181" s="9">
        <f t="shared" ref="L1181:L1183" si="241">H1181</f>
        <v>210197.76000000001</v>
      </c>
      <c r="M1181" s="15">
        <v>210197.76000000001</v>
      </c>
      <c r="N1181" s="29"/>
      <c r="O1181" s="15"/>
      <c r="P1181" s="15"/>
      <c r="Q1181" s="15"/>
      <c r="R1181" s="15"/>
      <c r="S1181" s="15"/>
      <c r="T1181" s="15"/>
      <c r="U1181" s="15"/>
      <c r="V1181" s="15"/>
      <c r="W1181" s="15"/>
      <c r="X1181" s="9"/>
      <c r="Y1181" s="9"/>
      <c r="Z1181" s="15"/>
      <c r="AA1181" s="214"/>
      <c r="AB1181" s="20" t="s">
        <v>211</v>
      </c>
      <c r="AC1181" s="189"/>
      <c r="AD1181" s="189"/>
      <c r="AE1181" s="189"/>
      <c r="AF1181" s="62">
        <f>MAX(AF$24:AF1180)+1</f>
        <v>1081</v>
      </c>
      <c r="AG1181" s="62" t="s">
        <v>151</v>
      </c>
      <c r="AH1181" s="62" t="str">
        <f t="shared" si="239"/>
        <v>1081.</v>
      </c>
      <c r="AJ1181" s="78"/>
      <c r="AM1181" s="103"/>
    </row>
    <row r="1182" spans="1:39" ht="24" customHeight="1" x14ac:dyDescent="0.25">
      <c r="A1182" s="84" t="str">
        <f t="shared" si="224"/>
        <v>1082.</v>
      </c>
      <c r="B1182" s="84">
        <v>3818</v>
      </c>
      <c r="C1182" s="157" t="s">
        <v>124</v>
      </c>
      <c r="D1182" s="15">
        <v>582.9</v>
      </c>
      <c r="E1182" s="9">
        <v>537.20000000000005</v>
      </c>
      <c r="F1182" s="15">
        <v>537.20000000000005</v>
      </c>
      <c r="G1182" s="29">
        <v>29</v>
      </c>
      <c r="H1182" s="15">
        <f t="shared" si="240"/>
        <v>323111.28000000003</v>
      </c>
      <c r="I1182" s="15"/>
      <c r="J1182" s="15"/>
      <c r="K1182" s="15"/>
      <c r="L1182" s="9">
        <f t="shared" si="241"/>
        <v>323111.28000000003</v>
      </c>
      <c r="M1182" s="15">
        <v>323111.28000000003</v>
      </c>
      <c r="N1182" s="29"/>
      <c r="O1182" s="15"/>
      <c r="P1182" s="15"/>
      <c r="Q1182" s="15"/>
      <c r="R1182" s="15"/>
      <c r="S1182" s="15"/>
      <c r="T1182" s="15"/>
      <c r="U1182" s="15"/>
      <c r="V1182" s="15"/>
      <c r="W1182" s="15"/>
      <c r="X1182" s="15"/>
      <c r="Y1182" s="15"/>
      <c r="Z1182" s="9"/>
      <c r="AA1182" s="219"/>
      <c r="AB1182" s="20" t="s">
        <v>211</v>
      </c>
      <c r="AC1182" s="189"/>
      <c r="AD1182" s="189"/>
      <c r="AE1182" s="189"/>
      <c r="AF1182" s="62">
        <f>MAX(AF$24:AF1181)+1</f>
        <v>1082</v>
      </c>
      <c r="AG1182" s="62" t="s">
        <v>151</v>
      </c>
      <c r="AH1182" s="62" t="str">
        <f t="shared" si="239"/>
        <v>1082.</v>
      </c>
      <c r="AJ1182" s="78"/>
      <c r="AM1182" s="103"/>
    </row>
    <row r="1183" spans="1:39" ht="22.5" customHeight="1" x14ac:dyDescent="0.25">
      <c r="A1183" s="84" t="str">
        <f t="shared" si="224"/>
        <v>1083.</v>
      </c>
      <c r="B1183" s="84">
        <v>3858</v>
      </c>
      <c r="C1183" s="173" t="s">
        <v>1703</v>
      </c>
      <c r="D1183" s="121">
        <v>1312.7</v>
      </c>
      <c r="E1183" s="121">
        <v>1274.5</v>
      </c>
      <c r="F1183" s="121">
        <v>1158.8</v>
      </c>
      <c r="G1183" s="136">
        <v>46</v>
      </c>
      <c r="H1183" s="15">
        <f t="shared" si="240"/>
        <v>736719.5</v>
      </c>
      <c r="I1183" s="6"/>
      <c r="J1183" s="6"/>
      <c r="K1183" s="6"/>
      <c r="L1183" s="9">
        <f t="shared" si="241"/>
        <v>736719.5</v>
      </c>
      <c r="M1183" s="121">
        <v>736719.5</v>
      </c>
      <c r="N1183" s="29"/>
      <c r="O1183" s="15"/>
      <c r="P1183" s="15"/>
      <c r="Q1183" s="15"/>
      <c r="R1183" s="15"/>
      <c r="S1183" s="15"/>
      <c r="T1183" s="15"/>
      <c r="U1183" s="15"/>
      <c r="V1183" s="15"/>
      <c r="W1183" s="15"/>
      <c r="X1183" s="9"/>
      <c r="Y1183" s="9"/>
      <c r="Z1183" s="15"/>
      <c r="AA1183" s="219"/>
      <c r="AB1183" s="20" t="s">
        <v>211</v>
      </c>
      <c r="AC1183" s="189"/>
      <c r="AD1183" s="189"/>
      <c r="AE1183" s="189"/>
      <c r="AF1183" s="62">
        <f>MAX(AF$24:AF1182)+1</f>
        <v>1083</v>
      </c>
      <c r="AG1183" s="62" t="s">
        <v>151</v>
      </c>
      <c r="AH1183" s="62" t="str">
        <f t="shared" si="239"/>
        <v>1083.</v>
      </c>
      <c r="AJ1183" s="78"/>
      <c r="AM1183" s="103"/>
    </row>
    <row r="1184" spans="1:39" ht="22.5" customHeight="1" x14ac:dyDescent="0.25">
      <c r="A1184" s="84" t="str">
        <f t="shared" si="224"/>
        <v>1084.</v>
      </c>
      <c r="B1184" s="84">
        <v>3868</v>
      </c>
      <c r="C1184" s="173" t="s">
        <v>1704</v>
      </c>
      <c r="D1184" s="121">
        <v>1152.2</v>
      </c>
      <c r="E1184" s="121">
        <v>666.3</v>
      </c>
      <c r="F1184" s="121">
        <v>422.1</v>
      </c>
      <c r="G1184" s="136">
        <v>39</v>
      </c>
      <c r="H1184" s="15">
        <v>666877.5</v>
      </c>
      <c r="I1184" s="6"/>
      <c r="J1184" s="6"/>
      <c r="K1184" s="6"/>
      <c r="L1184" s="9">
        <v>666877.5</v>
      </c>
      <c r="M1184" s="121">
        <v>424425.88</v>
      </c>
      <c r="N1184" s="29"/>
      <c r="O1184" s="15"/>
      <c r="P1184" s="15"/>
      <c r="Q1184" s="15"/>
      <c r="R1184" s="15"/>
      <c r="S1184" s="15"/>
      <c r="T1184" s="15"/>
      <c r="U1184" s="15"/>
      <c r="V1184" s="15"/>
      <c r="W1184" s="15"/>
      <c r="X1184" s="9"/>
      <c r="Y1184" s="9"/>
      <c r="Z1184" s="15">
        <v>207297.38</v>
      </c>
      <c r="AA1184" s="219">
        <v>35154.239999999998</v>
      </c>
      <c r="AB1184" s="20" t="s">
        <v>211</v>
      </c>
      <c r="AC1184" s="189"/>
      <c r="AD1184" s="189"/>
      <c r="AE1184" s="189"/>
      <c r="AF1184" s="62">
        <f>MAX(AF$24:AF1183)+1</f>
        <v>1084</v>
      </c>
      <c r="AG1184" s="62" t="s">
        <v>151</v>
      </c>
      <c r="AH1184" s="62" t="str">
        <f t="shared" si="239"/>
        <v>1084.</v>
      </c>
      <c r="AJ1184" s="78"/>
      <c r="AM1184" s="103"/>
    </row>
    <row r="1185" spans="1:39" ht="22.5" customHeight="1" x14ac:dyDescent="0.25">
      <c r="A1185" s="84" t="str">
        <f t="shared" si="224"/>
        <v/>
      </c>
      <c r="B1185" s="84"/>
      <c r="C1185" s="154" t="s">
        <v>204</v>
      </c>
      <c r="D1185" s="6">
        <f>SUM(D1186:D1232)</f>
        <v>112020.53999999998</v>
      </c>
      <c r="E1185" s="6">
        <f>SUM(E1186:E1232)</f>
        <v>92996.7</v>
      </c>
      <c r="F1185" s="6">
        <f>SUM(F1186:F1232)</f>
        <v>89918.590000000026</v>
      </c>
      <c r="G1185" s="108">
        <f>SUM(G1186:G1232)</f>
        <v>4210</v>
      </c>
      <c r="H1185" s="6">
        <f>SUM(H1186:H1232)</f>
        <v>64220375.300000004</v>
      </c>
      <c r="I1185" s="6"/>
      <c r="J1185" s="6"/>
      <c r="K1185" s="6"/>
      <c r="L1185" s="6">
        <f t="shared" ref="L1185:W1185" si="242">SUM(L1186:L1232)</f>
        <v>64220375.300000004</v>
      </c>
      <c r="M1185" s="6">
        <f t="shared" si="242"/>
        <v>33790220.43</v>
      </c>
      <c r="N1185" s="6"/>
      <c r="O1185" s="6"/>
      <c r="P1185" s="6">
        <f t="shared" si="242"/>
        <v>15485.660000000002</v>
      </c>
      <c r="Q1185" s="6">
        <f t="shared" si="242"/>
        <v>29043854.172000002</v>
      </c>
      <c r="R1185" s="6">
        <f t="shared" si="242"/>
        <v>747.8</v>
      </c>
      <c r="S1185" s="6">
        <f t="shared" si="242"/>
        <v>637677</v>
      </c>
      <c r="T1185" s="6">
        <f t="shared" si="242"/>
        <v>124.3</v>
      </c>
      <c r="U1185" s="6">
        <f t="shared" si="242"/>
        <v>195357.33800000002</v>
      </c>
      <c r="V1185" s="6">
        <f t="shared" si="242"/>
        <v>260</v>
      </c>
      <c r="W1185" s="6">
        <f t="shared" si="242"/>
        <v>553266.36</v>
      </c>
      <c r="X1185" s="6"/>
      <c r="Y1185" s="6"/>
      <c r="Z1185" s="6"/>
      <c r="AA1185" s="208"/>
      <c r="AB1185" s="21"/>
      <c r="AC1185" s="189"/>
      <c r="AD1185" s="189"/>
      <c r="AE1185" s="189"/>
      <c r="AH1185" s="62" t="str">
        <f t="shared" si="239"/>
        <v/>
      </c>
      <c r="AI1185" s="62"/>
      <c r="AJ1185" s="62"/>
      <c r="AM1185" s="103"/>
    </row>
    <row r="1186" spans="1:39" ht="22.5" customHeight="1" x14ac:dyDescent="0.25">
      <c r="A1186" s="84" t="str">
        <f t="shared" si="224"/>
        <v>1085.</v>
      </c>
      <c r="B1186" s="84">
        <v>3794</v>
      </c>
      <c r="C1186" s="168" t="s">
        <v>132</v>
      </c>
      <c r="D1186" s="15">
        <v>525</v>
      </c>
      <c r="E1186" s="9">
        <v>462.6</v>
      </c>
      <c r="F1186" s="15">
        <v>462.6</v>
      </c>
      <c r="G1186" s="29">
        <v>24</v>
      </c>
      <c r="H1186" s="15">
        <f>M1186+O1186+Q1186+S1186+U1186+W1186+Z1186+AA1186</f>
        <v>810900</v>
      </c>
      <c r="I1186" s="15"/>
      <c r="J1186" s="15"/>
      <c r="K1186" s="15"/>
      <c r="L1186" s="9">
        <f>H1186</f>
        <v>810900</v>
      </c>
      <c r="M1186" s="15">
        <v>810900</v>
      </c>
      <c r="N1186" s="29"/>
      <c r="O1186" s="15"/>
      <c r="P1186" s="15"/>
      <c r="Q1186" s="15"/>
      <c r="R1186" s="15"/>
      <c r="S1186" s="15"/>
      <c r="T1186" s="15"/>
      <c r="U1186" s="15"/>
      <c r="V1186" s="15"/>
      <c r="W1186" s="15"/>
      <c r="X1186" s="15"/>
      <c r="Y1186" s="15"/>
      <c r="Z1186" s="15"/>
      <c r="AA1186" s="214"/>
      <c r="AB1186" s="20" t="s">
        <v>211</v>
      </c>
      <c r="AC1186" s="189"/>
      <c r="AD1186" s="189"/>
      <c r="AE1186" s="189"/>
      <c r="AF1186" s="62">
        <f>MAX(AF$24:AF1185)+1</f>
        <v>1085</v>
      </c>
      <c r="AG1186" s="62" t="s">
        <v>151</v>
      </c>
      <c r="AH1186" s="62" t="str">
        <f t="shared" si="239"/>
        <v>1085.</v>
      </c>
      <c r="AJ1186" s="62"/>
      <c r="AM1186" s="103"/>
    </row>
    <row r="1187" spans="1:39" ht="22.5" customHeight="1" x14ac:dyDescent="0.25">
      <c r="A1187" s="84" t="str">
        <f t="shared" si="224"/>
        <v>1086.</v>
      </c>
      <c r="B1187" s="84">
        <v>3791</v>
      </c>
      <c r="C1187" s="168" t="s">
        <v>131</v>
      </c>
      <c r="D1187" s="15">
        <v>270.2</v>
      </c>
      <c r="E1187" s="9">
        <v>238.2</v>
      </c>
      <c r="F1187" s="15">
        <v>198.1</v>
      </c>
      <c r="G1187" s="29">
        <v>17</v>
      </c>
      <c r="H1187" s="15">
        <f>M1187+O1187+Q1187+S1187+U1187+W1187+Z1187+AA1187</f>
        <v>788646.79999999993</v>
      </c>
      <c r="I1187" s="15"/>
      <c r="J1187" s="15"/>
      <c r="K1187" s="15"/>
      <c r="L1187" s="9">
        <f>H1187</f>
        <v>788646.79999999993</v>
      </c>
      <c r="M1187" s="15">
        <f>676831.2+111815.6</f>
        <v>788646.79999999993</v>
      </c>
      <c r="N1187" s="29"/>
      <c r="O1187" s="15"/>
      <c r="P1187" s="15"/>
      <c r="Q1187" s="15"/>
      <c r="R1187" s="15"/>
      <c r="S1187" s="15"/>
      <c r="T1187" s="15"/>
      <c r="U1187" s="15"/>
      <c r="V1187" s="15"/>
      <c r="W1187" s="15"/>
      <c r="X1187" s="15"/>
      <c r="Y1187" s="15"/>
      <c r="Z1187" s="15"/>
      <c r="AA1187" s="214"/>
      <c r="AB1187" s="20" t="s">
        <v>211</v>
      </c>
      <c r="AC1187" s="189"/>
      <c r="AD1187" s="189"/>
      <c r="AE1187" s="189"/>
      <c r="AF1187" s="62">
        <f>MAX(AF$24:AF1186)+1</f>
        <v>1086</v>
      </c>
      <c r="AG1187" s="62" t="s">
        <v>151</v>
      </c>
      <c r="AH1187" s="62" t="str">
        <f t="shared" si="239"/>
        <v>1086.</v>
      </c>
      <c r="AJ1187" s="62"/>
      <c r="AM1187" s="103"/>
    </row>
    <row r="1188" spans="1:39" ht="23.25" customHeight="1" x14ac:dyDescent="0.25">
      <c r="A1188" s="84" t="str">
        <f t="shared" si="224"/>
        <v>1087.</v>
      </c>
      <c r="B1188" s="84">
        <v>3796</v>
      </c>
      <c r="C1188" s="157" t="s">
        <v>924</v>
      </c>
      <c r="D1188" s="15">
        <v>361.2</v>
      </c>
      <c r="E1188" s="9">
        <v>320.8</v>
      </c>
      <c r="F1188" s="15">
        <v>320.8</v>
      </c>
      <c r="G1188" s="29">
        <v>23</v>
      </c>
      <c r="H1188" s="15">
        <v>388344.18</v>
      </c>
      <c r="I1188" s="6"/>
      <c r="J1188" s="6"/>
      <c r="K1188" s="6"/>
      <c r="L1188" s="9">
        <v>388344.18</v>
      </c>
      <c r="M1188" s="15">
        <v>388344.18</v>
      </c>
      <c r="N1188" s="29"/>
      <c r="O1188" s="15"/>
      <c r="P1188" s="15"/>
      <c r="Q1188" s="15"/>
      <c r="R1188" s="15"/>
      <c r="S1188" s="15"/>
      <c r="T1188" s="15"/>
      <c r="U1188" s="15"/>
      <c r="V1188" s="15"/>
      <c r="W1188" s="15"/>
      <c r="X1188" s="9"/>
      <c r="Y1188" s="9"/>
      <c r="Z1188" s="15"/>
      <c r="AA1188" s="214"/>
      <c r="AB1188" s="20" t="s">
        <v>211</v>
      </c>
      <c r="AC1188" s="189"/>
      <c r="AD1188" s="189"/>
      <c r="AE1188" s="189"/>
      <c r="AF1188" s="62">
        <f>MAX(AF$24:AF1187)+1</f>
        <v>1087</v>
      </c>
      <c r="AG1188" s="62" t="s">
        <v>151</v>
      </c>
      <c r="AH1188" s="62" t="str">
        <f t="shared" si="239"/>
        <v>1087.</v>
      </c>
      <c r="AJ1188" s="78"/>
      <c r="AM1188" s="103"/>
    </row>
    <row r="1189" spans="1:39" ht="22.5" customHeight="1" x14ac:dyDescent="0.25">
      <c r="A1189" s="84" t="str">
        <f t="shared" si="224"/>
        <v>1088.</v>
      </c>
      <c r="B1189" s="84">
        <v>3815</v>
      </c>
      <c r="C1189" s="157" t="s">
        <v>927</v>
      </c>
      <c r="D1189" s="15">
        <v>831.8</v>
      </c>
      <c r="E1189" s="9">
        <v>533.4</v>
      </c>
      <c r="F1189" s="15">
        <v>533.4</v>
      </c>
      <c r="G1189" s="29">
        <v>13</v>
      </c>
      <c r="H1189" s="15">
        <f t="shared" ref="H1189:H1208" si="243">M1189+O1189+Q1189+S1189+U1189+W1189+Z1189+AA1189</f>
        <v>644395.19999999995</v>
      </c>
      <c r="I1189" s="6"/>
      <c r="J1189" s="6"/>
      <c r="K1189" s="6"/>
      <c r="L1189" s="9">
        <f t="shared" ref="L1189:L1208" si="244">H1189</f>
        <v>644395.19999999995</v>
      </c>
      <c r="M1189" s="15">
        <v>644395.19999999995</v>
      </c>
      <c r="N1189" s="29"/>
      <c r="O1189" s="15"/>
      <c r="P1189" s="15"/>
      <c r="Q1189" s="15"/>
      <c r="R1189" s="15"/>
      <c r="S1189" s="15"/>
      <c r="T1189" s="15"/>
      <c r="U1189" s="15"/>
      <c r="V1189" s="15"/>
      <c r="W1189" s="15"/>
      <c r="X1189" s="9"/>
      <c r="Y1189" s="9"/>
      <c r="Z1189" s="15"/>
      <c r="AA1189" s="214"/>
      <c r="AB1189" s="20" t="s">
        <v>211</v>
      </c>
      <c r="AC1189" s="189"/>
      <c r="AD1189" s="189"/>
      <c r="AE1189" s="189"/>
      <c r="AF1189" s="62">
        <f>MAX(AF$24:AF1188)+1</f>
        <v>1088</v>
      </c>
      <c r="AG1189" s="62" t="s">
        <v>151</v>
      </c>
      <c r="AH1189" s="62" t="str">
        <f t="shared" si="239"/>
        <v>1088.</v>
      </c>
      <c r="AJ1189" s="78"/>
      <c r="AM1189" s="103"/>
    </row>
    <row r="1190" spans="1:39" ht="22.5" customHeight="1" x14ac:dyDescent="0.25">
      <c r="A1190" s="84" t="str">
        <f t="shared" ref="A1190:A1253" si="245">AH1190</f>
        <v>1089.</v>
      </c>
      <c r="B1190" s="84">
        <v>3894</v>
      </c>
      <c r="C1190" s="157" t="s">
        <v>910</v>
      </c>
      <c r="D1190" s="15">
        <v>347.2</v>
      </c>
      <c r="E1190" s="9">
        <v>316.60000000000002</v>
      </c>
      <c r="F1190" s="15">
        <v>316.60000000000002</v>
      </c>
      <c r="G1190" s="29">
        <v>19</v>
      </c>
      <c r="H1190" s="15">
        <f t="shared" si="243"/>
        <v>745090</v>
      </c>
      <c r="I1190" s="6"/>
      <c r="J1190" s="6"/>
      <c r="K1190" s="6"/>
      <c r="L1190" s="9">
        <f t="shared" si="244"/>
        <v>745090</v>
      </c>
      <c r="M1190" s="15">
        <f>105020+640070</f>
        <v>745090</v>
      </c>
      <c r="N1190" s="29"/>
      <c r="O1190" s="15"/>
      <c r="P1190" s="15"/>
      <c r="Q1190" s="15"/>
      <c r="R1190" s="15"/>
      <c r="S1190" s="15"/>
      <c r="T1190" s="15"/>
      <c r="U1190" s="15"/>
      <c r="V1190" s="15"/>
      <c r="W1190" s="15"/>
      <c r="X1190" s="9"/>
      <c r="Y1190" s="9"/>
      <c r="Z1190" s="15"/>
      <c r="AA1190" s="214"/>
      <c r="AB1190" s="20" t="s">
        <v>211</v>
      </c>
      <c r="AC1190" s="189"/>
      <c r="AD1190" s="189"/>
      <c r="AE1190" s="189"/>
      <c r="AF1190" s="62">
        <f>MAX(AF$24:AF1189)+1</f>
        <v>1089</v>
      </c>
      <c r="AG1190" s="62" t="s">
        <v>151</v>
      </c>
      <c r="AH1190" s="62" t="str">
        <f t="shared" si="239"/>
        <v>1089.</v>
      </c>
      <c r="AJ1190" s="78"/>
      <c r="AM1190" s="103"/>
    </row>
    <row r="1191" spans="1:39" ht="22.5" customHeight="1" x14ac:dyDescent="0.25">
      <c r="A1191" s="84" t="str">
        <f t="shared" si="245"/>
        <v>1090.</v>
      </c>
      <c r="B1191" s="84">
        <v>3972</v>
      </c>
      <c r="C1191" s="157" t="s">
        <v>926</v>
      </c>
      <c r="D1191" s="15">
        <v>1809.1</v>
      </c>
      <c r="E1191" s="9">
        <v>1134.5999999999999</v>
      </c>
      <c r="F1191" s="15">
        <v>1134.5999999999999</v>
      </c>
      <c r="G1191" s="29">
        <v>49</v>
      </c>
      <c r="H1191" s="15">
        <f t="shared" si="243"/>
        <v>1340688</v>
      </c>
      <c r="I1191" s="6"/>
      <c r="J1191" s="6"/>
      <c r="K1191" s="6"/>
      <c r="L1191" s="9">
        <f t="shared" si="244"/>
        <v>1340688</v>
      </c>
      <c r="M1191" s="15">
        <v>1340688</v>
      </c>
      <c r="N1191" s="29"/>
      <c r="O1191" s="15"/>
      <c r="P1191" s="15"/>
      <c r="Q1191" s="15"/>
      <c r="R1191" s="15"/>
      <c r="S1191" s="15"/>
      <c r="T1191" s="15"/>
      <c r="U1191" s="15"/>
      <c r="V1191" s="15"/>
      <c r="W1191" s="15"/>
      <c r="X1191" s="9"/>
      <c r="Y1191" s="9"/>
      <c r="Z1191" s="15"/>
      <c r="AA1191" s="214"/>
      <c r="AB1191" s="20" t="s">
        <v>211</v>
      </c>
      <c r="AC1191" s="189"/>
      <c r="AD1191" s="189"/>
      <c r="AE1191" s="189"/>
      <c r="AF1191" s="62">
        <f>MAX(AF$24:AF1190)+1</f>
        <v>1090</v>
      </c>
      <c r="AG1191" s="62" t="s">
        <v>151</v>
      </c>
      <c r="AH1191" s="62" t="str">
        <f t="shared" si="239"/>
        <v>1090.</v>
      </c>
      <c r="AJ1191" s="78"/>
      <c r="AM1191" s="103"/>
    </row>
    <row r="1192" spans="1:39" ht="22.5" customHeight="1" x14ac:dyDescent="0.25">
      <c r="A1192" s="84" t="str">
        <f t="shared" si="245"/>
        <v>1091.</v>
      </c>
      <c r="B1192" s="84">
        <v>3976</v>
      </c>
      <c r="C1192" s="157" t="s">
        <v>123</v>
      </c>
      <c r="D1192" s="15">
        <v>1327</v>
      </c>
      <c r="E1192" s="9">
        <v>750.2</v>
      </c>
      <c r="F1192" s="15">
        <v>750.2</v>
      </c>
      <c r="G1192" s="29">
        <v>30</v>
      </c>
      <c r="H1192" s="15">
        <f t="shared" si="243"/>
        <v>891754.56</v>
      </c>
      <c r="I1192" s="6"/>
      <c r="J1192" s="6"/>
      <c r="K1192" s="6"/>
      <c r="L1192" s="9">
        <f t="shared" si="244"/>
        <v>891754.56</v>
      </c>
      <c r="M1192" s="15">
        <f>640070.4+251684.16</f>
        <v>891754.56</v>
      </c>
      <c r="N1192" s="29"/>
      <c r="O1192" s="15"/>
      <c r="P1192" s="15"/>
      <c r="Q1192" s="15"/>
      <c r="R1192" s="15"/>
      <c r="S1192" s="15"/>
      <c r="T1192" s="15"/>
      <c r="U1192" s="15"/>
      <c r="V1192" s="15"/>
      <c r="W1192" s="15"/>
      <c r="X1192" s="9"/>
      <c r="Y1192" s="9"/>
      <c r="Z1192" s="15"/>
      <c r="AA1192" s="214"/>
      <c r="AB1192" s="20" t="s">
        <v>211</v>
      </c>
      <c r="AC1192" s="189"/>
      <c r="AD1192" s="189"/>
      <c r="AE1192" s="189"/>
      <c r="AF1192" s="62">
        <f>MAX(AF$24:AF1191)+1</f>
        <v>1091</v>
      </c>
      <c r="AG1192" s="62" t="s">
        <v>151</v>
      </c>
      <c r="AH1192" s="62" t="str">
        <f t="shared" si="239"/>
        <v>1091.</v>
      </c>
      <c r="AJ1192" s="78"/>
      <c r="AM1192" s="103"/>
    </row>
    <row r="1193" spans="1:39" ht="22.5" customHeight="1" x14ac:dyDescent="0.25">
      <c r="A1193" s="84" t="str">
        <f t="shared" si="245"/>
        <v>1092.</v>
      </c>
      <c r="B1193" s="84">
        <v>3855</v>
      </c>
      <c r="C1193" s="168" t="s">
        <v>1067</v>
      </c>
      <c r="D1193" s="15">
        <v>373.1</v>
      </c>
      <c r="E1193" s="9">
        <v>353.8</v>
      </c>
      <c r="F1193" s="15">
        <v>353.8</v>
      </c>
      <c r="G1193" s="29">
        <v>25</v>
      </c>
      <c r="H1193" s="15">
        <f t="shared" si="243"/>
        <v>786847.4</v>
      </c>
      <c r="I1193" s="15"/>
      <c r="J1193" s="15"/>
      <c r="K1193" s="15"/>
      <c r="L1193" s="9">
        <f t="shared" si="244"/>
        <v>786847.4</v>
      </c>
      <c r="M1193" s="15">
        <f>739541.4+47306</f>
        <v>786847.4</v>
      </c>
      <c r="N1193" s="29"/>
      <c r="O1193" s="15"/>
      <c r="P1193" s="15"/>
      <c r="Q1193" s="15"/>
      <c r="R1193" s="15"/>
      <c r="S1193" s="15"/>
      <c r="T1193" s="15"/>
      <c r="U1193" s="15"/>
      <c r="V1193" s="15"/>
      <c r="W1193" s="15"/>
      <c r="X1193" s="15"/>
      <c r="Y1193" s="15"/>
      <c r="Z1193" s="9"/>
      <c r="AA1193" s="214"/>
      <c r="AB1193" s="20" t="s">
        <v>211</v>
      </c>
      <c r="AC1193" s="189"/>
      <c r="AD1193" s="189"/>
      <c r="AE1193" s="189"/>
      <c r="AF1193" s="62">
        <f>MAX(AF$24:AF1192)+1</f>
        <v>1092</v>
      </c>
      <c r="AG1193" s="62" t="s">
        <v>151</v>
      </c>
      <c r="AH1193" s="62" t="str">
        <f t="shared" si="239"/>
        <v>1092.</v>
      </c>
      <c r="AJ1193" s="62"/>
      <c r="AM1193" s="103"/>
    </row>
    <row r="1194" spans="1:39" ht="22.5" customHeight="1" x14ac:dyDescent="0.25">
      <c r="A1194" s="84" t="str">
        <f t="shared" si="245"/>
        <v>1093.</v>
      </c>
      <c r="B1194" s="84">
        <v>3854</v>
      </c>
      <c r="C1194" s="168" t="s">
        <v>905</v>
      </c>
      <c r="D1194" s="15">
        <v>510.9</v>
      </c>
      <c r="E1194" s="9">
        <v>472.8</v>
      </c>
      <c r="F1194" s="15">
        <v>472.8</v>
      </c>
      <c r="G1194" s="29">
        <v>27</v>
      </c>
      <c r="H1194" s="15">
        <f t="shared" si="243"/>
        <v>49456.9</v>
      </c>
      <c r="I1194" s="15"/>
      <c r="J1194" s="15"/>
      <c r="K1194" s="15"/>
      <c r="L1194" s="9">
        <f t="shared" si="244"/>
        <v>49456.9</v>
      </c>
      <c r="M1194" s="15">
        <v>49456.9</v>
      </c>
      <c r="N1194" s="29"/>
      <c r="O1194" s="15"/>
      <c r="P1194" s="15"/>
      <c r="Q1194" s="15"/>
      <c r="R1194" s="15"/>
      <c r="S1194" s="15"/>
      <c r="T1194" s="15"/>
      <c r="U1194" s="15"/>
      <c r="V1194" s="15"/>
      <c r="W1194" s="15"/>
      <c r="X1194" s="15"/>
      <c r="Y1194" s="15"/>
      <c r="Z1194" s="9"/>
      <c r="AA1194" s="214"/>
      <c r="AB1194" s="20" t="s">
        <v>211</v>
      </c>
      <c r="AC1194" s="189"/>
      <c r="AD1194" s="189"/>
      <c r="AE1194" s="189"/>
      <c r="AF1194" s="62">
        <f>MAX(AF$24:AF1193)+1</f>
        <v>1093</v>
      </c>
      <c r="AG1194" s="62" t="s">
        <v>151</v>
      </c>
      <c r="AH1194" s="62" t="str">
        <f t="shared" si="239"/>
        <v>1093.</v>
      </c>
      <c r="AJ1194" s="62"/>
      <c r="AM1194" s="103"/>
    </row>
    <row r="1195" spans="1:39" ht="22.5" customHeight="1" x14ac:dyDescent="0.25">
      <c r="A1195" s="84" t="str">
        <f t="shared" si="245"/>
        <v>1094.</v>
      </c>
      <c r="B1195" s="84">
        <v>3874</v>
      </c>
      <c r="C1195" s="168" t="s">
        <v>128</v>
      </c>
      <c r="D1195" s="15">
        <v>804.17</v>
      </c>
      <c r="E1195" s="9">
        <v>740.6</v>
      </c>
      <c r="F1195" s="15">
        <v>740.6</v>
      </c>
      <c r="G1195" s="29">
        <v>30</v>
      </c>
      <c r="H1195" s="15">
        <f t="shared" si="243"/>
        <v>1846633.46</v>
      </c>
      <c r="I1195" s="15"/>
      <c r="J1195" s="15"/>
      <c r="K1195" s="15"/>
      <c r="L1195" s="9">
        <f t="shared" si="244"/>
        <v>1846633.46</v>
      </c>
      <c r="M1195" s="15">
        <v>513113.9</v>
      </c>
      <c r="N1195" s="29"/>
      <c r="O1195" s="15"/>
      <c r="P1195" s="15">
        <v>722</v>
      </c>
      <c r="Q1195" s="15">
        <f>P1195*1846.98</f>
        <v>1333519.56</v>
      </c>
      <c r="R1195" s="15"/>
      <c r="S1195" s="15"/>
      <c r="T1195" s="15"/>
      <c r="U1195" s="15"/>
      <c r="V1195" s="15"/>
      <c r="W1195" s="15"/>
      <c r="X1195" s="15"/>
      <c r="Y1195" s="15"/>
      <c r="Z1195" s="15"/>
      <c r="AA1195" s="214"/>
      <c r="AB1195" s="20" t="s">
        <v>211</v>
      </c>
      <c r="AC1195" s="189"/>
      <c r="AD1195" s="189"/>
      <c r="AE1195" s="189"/>
      <c r="AF1195" s="62">
        <f>MAX(AF$24:AF1194)+1</f>
        <v>1094</v>
      </c>
      <c r="AG1195" s="62" t="s">
        <v>151</v>
      </c>
      <c r="AH1195" s="62" t="str">
        <f t="shared" si="239"/>
        <v>1094.</v>
      </c>
      <c r="AJ1195" s="62"/>
      <c r="AM1195" s="103"/>
    </row>
    <row r="1196" spans="1:39" ht="22.5" customHeight="1" x14ac:dyDescent="0.25">
      <c r="A1196" s="84" t="str">
        <f t="shared" si="245"/>
        <v>1095.</v>
      </c>
      <c r="B1196" s="84">
        <v>3892</v>
      </c>
      <c r="C1196" s="168" t="s">
        <v>1068</v>
      </c>
      <c r="D1196" s="15">
        <v>203.35</v>
      </c>
      <c r="E1196" s="9">
        <v>203.35</v>
      </c>
      <c r="F1196" s="15">
        <v>203.35</v>
      </c>
      <c r="G1196" s="29">
        <v>9</v>
      </c>
      <c r="H1196" s="15">
        <f t="shared" si="243"/>
        <v>1585063</v>
      </c>
      <c r="I1196" s="15"/>
      <c r="J1196" s="15"/>
      <c r="K1196" s="15"/>
      <c r="L1196" s="9">
        <f t="shared" si="244"/>
        <v>1585063</v>
      </c>
      <c r="M1196" s="15">
        <v>281112</v>
      </c>
      <c r="N1196" s="29"/>
      <c r="O1196" s="15"/>
      <c r="P1196" s="15">
        <v>355.3</v>
      </c>
      <c r="Q1196" s="15">
        <f>P1196*3670</f>
        <v>1303951</v>
      </c>
      <c r="R1196" s="15"/>
      <c r="S1196" s="15"/>
      <c r="T1196" s="15"/>
      <c r="U1196" s="15"/>
      <c r="V1196" s="15"/>
      <c r="W1196" s="15"/>
      <c r="X1196" s="15"/>
      <c r="Y1196" s="15"/>
      <c r="Z1196" s="9"/>
      <c r="AA1196" s="214"/>
      <c r="AB1196" s="20" t="s">
        <v>211</v>
      </c>
      <c r="AC1196" s="193"/>
      <c r="AD1196" s="193"/>
      <c r="AE1196" s="193"/>
      <c r="AF1196" s="62">
        <f>MAX(AF$24:AF1195)+1</f>
        <v>1095</v>
      </c>
      <c r="AG1196" s="62" t="s">
        <v>151</v>
      </c>
      <c r="AH1196" s="62" t="str">
        <f t="shared" si="239"/>
        <v>1095.</v>
      </c>
      <c r="AJ1196" s="62"/>
      <c r="AM1196" s="103"/>
    </row>
    <row r="1197" spans="1:39" ht="22.5" customHeight="1" x14ac:dyDescent="0.25">
      <c r="A1197" s="84" t="str">
        <f t="shared" si="245"/>
        <v>1096.</v>
      </c>
      <c r="B1197" s="84">
        <v>3902</v>
      </c>
      <c r="C1197" s="168" t="s">
        <v>1070</v>
      </c>
      <c r="D1197" s="15">
        <v>441.2</v>
      </c>
      <c r="E1197" s="9">
        <v>385.2</v>
      </c>
      <c r="F1197" s="15">
        <v>385.2</v>
      </c>
      <c r="G1197" s="29">
        <v>25</v>
      </c>
      <c r="H1197" s="15">
        <f t="shared" si="243"/>
        <v>1324983.338</v>
      </c>
      <c r="I1197" s="15"/>
      <c r="J1197" s="15"/>
      <c r="K1197" s="15"/>
      <c r="L1197" s="9">
        <f t="shared" si="244"/>
        <v>1324983.338</v>
      </c>
      <c r="M1197" s="15"/>
      <c r="N1197" s="29"/>
      <c r="O1197" s="15"/>
      <c r="P1197" s="15">
        <v>307.8</v>
      </c>
      <c r="Q1197" s="15">
        <f>P1197*3670</f>
        <v>1129626</v>
      </c>
      <c r="R1197" s="15"/>
      <c r="S1197" s="15"/>
      <c r="T1197" s="15">
        <v>124.3</v>
      </c>
      <c r="U1197" s="15">
        <f>T1197*1571.66</f>
        <v>195357.33800000002</v>
      </c>
      <c r="V1197" s="15"/>
      <c r="W1197" s="15"/>
      <c r="X1197" s="15"/>
      <c r="Y1197" s="15"/>
      <c r="Z1197" s="15"/>
      <c r="AA1197" s="214"/>
      <c r="AB1197" s="20" t="s">
        <v>211</v>
      </c>
      <c r="AC1197" s="189"/>
      <c r="AD1197" s="189"/>
      <c r="AE1197" s="189"/>
      <c r="AF1197" s="62">
        <f>MAX(AF$24:AF1196)+1</f>
        <v>1096</v>
      </c>
      <c r="AG1197" s="62" t="s">
        <v>151</v>
      </c>
      <c r="AH1197" s="62" t="str">
        <f t="shared" si="239"/>
        <v>1096.</v>
      </c>
      <c r="AJ1197" s="62"/>
      <c r="AM1197" s="103"/>
    </row>
    <row r="1198" spans="1:39" ht="22.5" customHeight="1" x14ac:dyDescent="0.25">
      <c r="A1198" s="84" t="str">
        <f t="shared" si="245"/>
        <v>1097.</v>
      </c>
      <c r="B1198" s="84">
        <v>3914</v>
      </c>
      <c r="C1198" s="168" t="s">
        <v>1073</v>
      </c>
      <c r="D1198" s="15">
        <v>3691.2</v>
      </c>
      <c r="E1198" s="9">
        <v>3387</v>
      </c>
      <c r="F1198" s="15">
        <v>3276.8</v>
      </c>
      <c r="G1198" s="29">
        <v>130</v>
      </c>
      <c r="H1198" s="15">
        <f t="shared" si="243"/>
        <v>1794792</v>
      </c>
      <c r="I1198" s="15"/>
      <c r="J1198" s="15"/>
      <c r="K1198" s="15"/>
      <c r="L1198" s="9">
        <f t="shared" si="244"/>
        <v>1794792</v>
      </c>
      <c r="M1198" s="15">
        <v>1794792</v>
      </c>
      <c r="N1198" s="29"/>
      <c r="O1198" s="15"/>
      <c r="P1198" s="15"/>
      <c r="Q1198" s="15"/>
      <c r="R1198" s="15"/>
      <c r="S1198" s="15"/>
      <c r="T1198" s="15"/>
      <c r="U1198" s="15"/>
      <c r="V1198" s="15"/>
      <c r="W1198" s="15"/>
      <c r="X1198" s="15"/>
      <c r="Y1198" s="15"/>
      <c r="Z1198" s="15"/>
      <c r="AA1198" s="214"/>
      <c r="AB1198" s="20" t="s">
        <v>211</v>
      </c>
      <c r="AC1198" s="189"/>
      <c r="AD1198" s="189"/>
      <c r="AE1198" s="189"/>
      <c r="AF1198" s="62">
        <f>MAX(AF$24:AF1197)+1</f>
        <v>1097</v>
      </c>
      <c r="AG1198" s="62" t="s">
        <v>151</v>
      </c>
      <c r="AH1198" s="62" t="str">
        <f t="shared" si="239"/>
        <v>1097.</v>
      </c>
      <c r="AJ1198" s="62"/>
      <c r="AM1198" s="103"/>
    </row>
    <row r="1199" spans="1:39" ht="22.5" customHeight="1" x14ac:dyDescent="0.25">
      <c r="A1199" s="84" t="str">
        <f t="shared" si="245"/>
        <v>1098.</v>
      </c>
      <c r="B1199" s="84">
        <v>3812</v>
      </c>
      <c r="C1199" s="168" t="s">
        <v>1082</v>
      </c>
      <c r="D1199" s="15">
        <v>711.5</v>
      </c>
      <c r="E1199" s="9">
        <v>378.6</v>
      </c>
      <c r="F1199" s="15">
        <v>378.6</v>
      </c>
      <c r="G1199" s="29">
        <v>17</v>
      </c>
      <c r="H1199" s="15">
        <f t="shared" si="243"/>
        <v>586010.4</v>
      </c>
      <c r="I1199" s="15"/>
      <c r="J1199" s="15"/>
      <c r="K1199" s="15"/>
      <c r="L1199" s="9">
        <f t="shared" si="244"/>
        <v>586010.4</v>
      </c>
      <c r="M1199" s="15">
        <v>586010.4</v>
      </c>
      <c r="N1199" s="29"/>
      <c r="O1199" s="15"/>
      <c r="P1199" s="15"/>
      <c r="Q1199" s="15"/>
      <c r="R1199" s="15"/>
      <c r="S1199" s="15"/>
      <c r="T1199" s="15"/>
      <c r="U1199" s="15"/>
      <c r="V1199" s="15"/>
      <c r="W1199" s="15"/>
      <c r="X1199" s="15"/>
      <c r="Y1199" s="15"/>
      <c r="Z1199" s="15"/>
      <c r="AA1199" s="214"/>
      <c r="AB1199" s="20" t="s">
        <v>211</v>
      </c>
      <c r="AC1199" s="189"/>
      <c r="AD1199" s="189"/>
      <c r="AE1199" s="189"/>
      <c r="AF1199" s="62">
        <f>MAX(AF$24:AF1198)+1</f>
        <v>1098</v>
      </c>
      <c r="AG1199" s="62" t="s">
        <v>151</v>
      </c>
      <c r="AH1199" s="62" t="str">
        <f t="shared" si="239"/>
        <v>1098.</v>
      </c>
      <c r="AJ1199" s="62"/>
      <c r="AM1199" s="103"/>
    </row>
    <row r="1200" spans="1:39" ht="22.5" customHeight="1" x14ac:dyDescent="0.25">
      <c r="A1200" s="84" t="str">
        <f t="shared" si="245"/>
        <v>1099.</v>
      </c>
      <c r="B1200" s="84">
        <v>3803</v>
      </c>
      <c r="C1200" s="168" t="s">
        <v>1080</v>
      </c>
      <c r="D1200" s="15">
        <v>404</v>
      </c>
      <c r="E1200" s="9">
        <v>345.7</v>
      </c>
      <c r="F1200" s="15">
        <v>345.7</v>
      </c>
      <c r="G1200" s="29">
        <v>15</v>
      </c>
      <c r="H1200" s="15">
        <f t="shared" si="243"/>
        <v>684088</v>
      </c>
      <c r="I1200" s="15"/>
      <c r="J1200" s="15"/>
      <c r="K1200" s="15"/>
      <c r="L1200" s="9">
        <f t="shared" si="244"/>
        <v>684088</v>
      </c>
      <c r="M1200" s="15"/>
      <c r="N1200" s="29"/>
      <c r="O1200" s="15"/>
      <c r="P1200" s="15">
        <v>186.4</v>
      </c>
      <c r="Q1200" s="15">
        <f>P1200*3670</f>
        <v>684088</v>
      </c>
      <c r="R1200" s="15"/>
      <c r="S1200" s="15"/>
      <c r="T1200" s="15"/>
      <c r="U1200" s="15"/>
      <c r="V1200" s="15"/>
      <c r="W1200" s="15"/>
      <c r="X1200" s="15"/>
      <c r="Y1200" s="15"/>
      <c r="Z1200" s="15"/>
      <c r="AA1200" s="214"/>
      <c r="AB1200" s="20" t="s">
        <v>211</v>
      </c>
      <c r="AC1200" s="189"/>
      <c r="AD1200" s="189"/>
      <c r="AE1200" s="189"/>
      <c r="AF1200" s="62">
        <f>MAX(AF$24:AF1199)+1</f>
        <v>1099</v>
      </c>
      <c r="AG1200" s="62" t="s">
        <v>151</v>
      </c>
      <c r="AH1200" s="62" t="str">
        <f t="shared" si="239"/>
        <v>1099.</v>
      </c>
      <c r="AJ1200" s="62"/>
      <c r="AM1200" s="103"/>
    </row>
    <row r="1201" spans="1:39" ht="22.5" customHeight="1" x14ac:dyDescent="0.25">
      <c r="A1201" s="84" t="str">
        <f t="shared" si="245"/>
        <v>1100.</v>
      </c>
      <c r="B1201" s="84">
        <v>3806</v>
      </c>
      <c r="C1201" s="168" t="s">
        <v>1081</v>
      </c>
      <c r="D1201" s="15">
        <v>3720.2</v>
      </c>
      <c r="E1201" s="9">
        <v>3489.2</v>
      </c>
      <c r="F1201" s="15">
        <v>3489.2</v>
      </c>
      <c r="G1201" s="29">
        <v>163</v>
      </c>
      <c r="H1201" s="15">
        <f t="shared" si="243"/>
        <v>4436462.4000000004</v>
      </c>
      <c r="I1201" s="15"/>
      <c r="J1201" s="15"/>
      <c r="K1201" s="15"/>
      <c r="L1201" s="9">
        <f t="shared" si="244"/>
        <v>4436462.4000000004</v>
      </c>
      <c r="M1201" s="15">
        <v>2811120</v>
      </c>
      <c r="N1201" s="29"/>
      <c r="O1201" s="15"/>
      <c r="P1201" s="15">
        <v>880</v>
      </c>
      <c r="Q1201" s="15">
        <f>P1201*1846.98</f>
        <v>1625342.4</v>
      </c>
      <c r="R1201" s="15"/>
      <c r="S1201" s="15"/>
      <c r="T1201" s="15"/>
      <c r="U1201" s="15"/>
      <c r="V1201" s="15"/>
      <c r="W1201" s="15"/>
      <c r="X1201" s="15"/>
      <c r="Y1201" s="15"/>
      <c r="Z1201" s="15"/>
      <c r="AA1201" s="214"/>
      <c r="AB1201" s="20" t="s">
        <v>211</v>
      </c>
      <c r="AC1201" s="189"/>
      <c r="AD1201" s="189"/>
      <c r="AE1201" s="189"/>
      <c r="AF1201" s="62">
        <f>MAX(AF$24:AF1200)+1</f>
        <v>1100</v>
      </c>
      <c r="AG1201" s="62" t="s">
        <v>151</v>
      </c>
      <c r="AH1201" s="62" t="str">
        <f t="shared" si="239"/>
        <v>1100.</v>
      </c>
      <c r="AJ1201" s="62"/>
      <c r="AM1201" s="103"/>
    </row>
    <row r="1202" spans="1:39" ht="22.5" customHeight="1" x14ac:dyDescent="0.25">
      <c r="A1202" s="84" t="str">
        <f t="shared" si="245"/>
        <v>1101.</v>
      </c>
      <c r="B1202" s="84">
        <v>3897</v>
      </c>
      <c r="C1202" s="168" t="s">
        <v>125</v>
      </c>
      <c r="D1202" s="15">
        <v>636.20000000000005</v>
      </c>
      <c r="E1202" s="9">
        <v>362.3</v>
      </c>
      <c r="F1202" s="15">
        <v>362.3</v>
      </c>
      <c r="G1202" s="29">
        <v>26</v>
      </c>
      <c r="H1202" s="15">
        <f t="shared" si="243"/>
        <v>116628.26</v>
      </c>
      <c r="I1202" s="15"/>
      <c r="J1202" s="15"/>
      <c r="K1202" s="15"/>
      <c r="L1202" s="9">
        <f t="shared" si="244"/>
        <v>116628.26</v>
      </c>
      <c r="M1202" s="15">
        <v>116628.26</v>
      </c>
      <c r="N1202" s="29"/>
      <c r="O1202" s="15"/>
      <c r="P1202" s="15"/>
      <c r="Q1202" s="15"/>
      <c r="R1202" s="15"/>
      <c r="S1202" s="15"/>
      <c r="T1202" s="15"/>
      <c r="U1202" s="15"/>
      <c r="V1202" s="15"/>
      <c r="W1202" s="15"/>
      <c r="X1202" s="15"/>
      <c r="Y1202" s="15"/>
      <c r="Z1202" s="15"/>
      <c r="AA1202" s="214"/>
      <c r="AB1202" s="20" t="s">
        <v>211</v>
      </c>
      <c r="AC1202" s="189"/>
      <c r="AD1202" s="189"/>
      <c r="AE1202" s="189"/>
      <c r="AF1202" s="62">
        <f>MAX(AF$24:AF1201)+1</f>
        <v>1101</v>
      </c>
      <c r="AG1202" s="62" t="s">
        <v>151</v>
      </c>
      <c r="AH1202" s="62" t="str">
        <f t="shared" si="239"/>
        <v>1101.</v>
      </c>
      <c r="AJ1202" s="62"/>
      <c r="AM1202" s="103"/>
    </row>
    <row r="1203" spans="1:39" ht="22.5" customHeight="1" x14ac:dyDescent="0.25">
      <c r="A1203" s="84" t="str">
        <f t="shared" si="245"/>
        <v>1102.</v>
      </c>
      <c r="B1203" s="84">
        <v>3816</v>
      </c>
      <c r="C1203" s="157" t="s">
        <v>1083</v>
      </c>
      <c r="D1203" s="15">
        <v>697.9</v>
      </c>
      <c r="E1203" s="9">
        <v>360.7</v>
      </c>
      <c r="F1203" s="15">
        <v>360.7</v>
      </c>
      <c r="G1203" s="29">
        <v>20</v>
      </c>
      <c r="H1203" s="15">
        <f t="shared" si="243"/>
        <v>586010.4</v>
      </c>
      <c r="I1203" s="15"/>
      <c r="J1203" s="15"/>
      <c r="K1203" s="15"/>
      <c r="L1203" s="9">
        <f t="shared" si="244"/>
        <v>586010.4</v>
      </c>
      <c r="M1203" s="15">
        <v>586010.4</v>
      </c>
      <c r="N1203" s="29"/>
      <c r="O1203" s="15"/>
      <c r="P1203" s="15"/>
      <c r="Q1203" s="15"/>
      <c r="R1203" s="15"/>
      <c r="S1203" s="15"/>
      <c r="T1203" s="15"/>
      <c r="U1203" s="15"/>
      <c r="V1203" s="15"/>
      <c r="W1203" s="15"/>
      <c r="X1203" s="15"/>
      <c r="Y1203" s="15"/>
      <c r="Z1203" s="15"/>
      <c r="AA1203" s="214"/>
      <c r="AB1203" s="20" t="s">
        <v>211</v>
      </c>
      <c r="AC1203" s="189"/>
      <c r="AD1203" s="189"/>
      <c r="AE1203" s="189"/>
      <c r="AF1203" s="62">
        <f>MAX(AF$24:AF1202)+1</f>
        <v>1102</v>
      </c>
      <c r="AG1203" s="62" t="s">
        <v>151</v>
      </c>
      <c r="AH1203" s="62" t="str">
        <f t="shared" si="239"/>
        <v>1102.</v>
      </c>
      <c r="AJ1203" s="62"/>
      <c r="AM1203" s="103"/>
    </row>
    <row r="1204" spans="1:39" ht="22.5" customHeight="1" x14ac:dyDescent="0.25">
      <c r="A1204" s="84" t="str">
        <f t="shared" si="245"/>
        <v>1103.</v>
      </c>
      <c r="B1204" s="84">
        <v>4007</v>
      </c>
      <c r="C1204" s="168" t="s">
        <v>1095</v>
      </c>
      <c r="D1204" s="15">
        <v>1282.7</v>
      </c>
      <c r="E1204" s="9">
        <v>714.3</v>
      </c>
      <c r="F1204" s="15">
        <v>714.3</v>
      </c>
      <c r="G1204" s="29">
        <v>33</v>
      </c>
      <c r="H1204" s="15">
        <f t="shared" si="243"/>
        <v>171477.12</v>
      </c>
      <c r="I1204" s="15"/>
      <c r="J1204" s="15"/>
      <c r="K1204" s="15"/>
      <c r="L1204" s="9">
        <f t="shared" si="244"/>
        <v>171477.12</v>
      </c>
      <c r="M1204" s="15">
        <v>171477.12</v>
      </c>
      <c r="N1204" s="29"/>
      <c r="O1204" s="15"/>
      <c r="P1204" s="15"/>
      <c r="Q1204" s="15"/>
      <c r="R1204" s="15"/>
      <c r="S1204" s="15"/>
      <c r="T1204" s="15"/>
      <c r="U1204" s="15"/>
      <c r="V1204" s="15"/>
      <c r="W1204" s="15"/>
      <c r="X1204" s="15"/>
      <c r="Y1204" s="15"/>
      <c r="Z1204" s="15"/>
      <c r="AA1204" s="214"/>
      <c r="AB1204" s="20" t="s">
        <v>211</v>
      </c>
      <c r="AC1204" s="189"/>
      <c r="AD1204" s="189"/>
      <c r="AE1204" s="189"/>
      <c r="AF1204" s="62">
        <f>MAX(AF$24:AF1203)+1</f>
        <v>1103</v>
      </c>
      <c r="AG1204" s="62" t="s">
        <v>151</v>
      </c>
      <c r="AH1204" s="62" t="str">
        <f t="shared" si="239"/>
        <v>1103.</v>
      </c>
      <c r="AM1204" s="103"/>
    </row>
    <row r="1205" spans="1:39" ht="22.5" customHeight="1" x14ac:dyDescent="0.25">
      <c r="A1205" s="84" t="str">
        <f t="shared" si="245"/>
        <v>1104.</v>
      </c>
      <c r="B1205" s="84">
        <v>3836</v>
      </c>
      <c r="C1205" s="157" t="s">
        <v>925</v>
      </c>
      <c r="D1205" s="15">
        <v>190.3</v>
      </c>
      <c r="E1205" s="9">
        <v>177.7</v>
      </c>
      <c r="F1205" s="15">
        <v>177.7</v>
      </c>
      <c r="G1205" s="29">
        <v>6</v>
      </c>
      <c r="H1205" s="15">
        <f t="shared" si="243"/>
        <v>1088889</v>
      </c>
      <c r="I1205" s="6"/>
      <c r="J1205" s="6"/>
      <c r="K1205" s="6"/>
      <c r="L1205" s="9">
        <f t="shared" si="244"/>
        <v>1088889</v>
      </c>
      <c r="M1205" s="15"/>
      <c r="N1205" s="29"/>
      <c r="O1205" s="15"/>
      <c r="P1205" s="15">
        <v>296.7</v>
      </c>
      <c r="Q1205" s="15">
        <f>P1205*3670</f>
        <v>1088889</v>
      </c>
      <c r="R1205" s="15"/>
      <c r="S1205" s="15"/>
      <c r="T1205" s="15"/>
      <c r="U1205" s="15"/>
      <c r="V1205" s="15"/>
      <c r="W1205" s="15"/>
      <c r="X1205" s="9"/>
      <c r="Y1205" s="9"/>
      <c r="Z1205" s="15"/>
      <c r="AA1205" s="214"/>
      <c r="AB1205" s="20" t="s">
        <v>211</v>
      </c>
      <c r="AC1205" s="189"/>
      <c r="AD1205" s="189"/>
      <c r="AE1205" s="189"/>
      <c r="AF1205" s="62">
        <f>MAX(AF$24:AF1204)+1</f>
        <v>1104</v>
      </c>
      <c r="AG1205" s="62" t="s">
        <v>151</v>
      </c>
      <c r="AH1205" s="62" t="str">
        <f t="shared" si="239"/>
        <v>1104.</v>
      </c>
      <c r="AJ1205" s="78"/>
      <c r="AM1205" s="103"/>
    </row>
    <row r="1206" spans="1:39" ht="22.5" customHeight="1" x14ac:dyDescent="0.25">
      <c r="A1206" s="84" t="str">
        <f t="shared" si="245"/>
        <v>1105.</v>
      </c>
      <c r="B1206" s="84">
        <v>4009</v>
      </c>
      <c r="C1206" s="157" t="s">
        <v>1096</v>
      </c>
      <c r="D1206" s="15">
        <v>1182.07</v>
      </c>
      <c r="E1206" s="9">
        <v>633.67999999999995</v>
      </c>
      <c r="F1206" s="15">
        <v>633.67999999999995</v>
      </c>
      <c r="G1206" s="29">
        <v>25</v>
      </c>
      <c r="H1206" s="15">
        <f t="shared" si="243"/>
        <v>211915.2</v>
      </c>
      <c r="I1206" s="15"/>
      <c r="J1206" s="15"/>
      <c r="K1206" s="15"/>
      <c r="L1206" s="9">
        <f t="shared" si="244"/>
        <v>211915.2</v>
      </c>
      <c r="M1206" s="15">
        <v>211915.2</v>
      </c>
      <c r="N1206" s="29"/>
      <c r="O1206" s="15"/>
      <c r="P1206" s="15"/>
      <c r="Q1206" s="15"/>
      <c r="R1206" s="15"/>
      <c r="S1206" s="15"/>
      <c r="T1206" s="15"/>
      <c r="U1206" s="15"/>
      <c r="V1206" s="15"/>
      <c r="W1206" s="15"/>
      <c r="X1206" s="15"/>
      <c r="Y1206" s="15"/>
      <c r="Z1206" s="15"/>
      <c r="AA1206" s="214"/>
      <c r="AB1206" s="20" t="s">
        <v>211</v>
      </c>
      <c r="AC1206" s="189"/>
      <c r="AD1206" s="189"/>
      <c r="AE1206" s="189"/>
      <c r="AF1206" s="62">
        <f>MAX(AF$24:AF1205)+1</f>
        <v>1105</v>
      </c>
      <c r="AG1206" s="62" t="s">
        <v>151</v>
      </c>
      <c r="AH1206" s="62" t="str">
        <f t="shared" si="239"/>
        <v>1105.</v>
      </c>
      <c r="AM1206" s="103"/>
    </row>
    <row r="1207" spans="1:39" ht="22.5" customHeight="1" x14ac:dyDescent="0.25">
      <c r="A1207" s="84" t="str">
        <f t="shared" si="245"/>
        <v>1106.</v>
      </c>
      <c r="B1207" s="84">
        <v>3866</v>
      </c>
      <c r="C1207" s="157" t="s">
        <v>1672</v>
      </c>
      <c r="D1207" s="15">
        <v>815.7</v>
      </c>
      <c r="E1207" s="9">
        <v>432</v>
      </c>
      <c r="F1207" s="15">
        <v>432</v>
      </c>
      <c r="G1207" s="29">
        <v>26</v>
      </c>
      <c r="H1207" s="15">
        <f t="shared" si="243"/>
        <v>451004</v>
      </c>
      <c r="I1207" s="15"/>
      <c r="J1207" s="15"/>
      <c r="K1207" s="15"/>
      <c r="L1207" s="9">
        <f t="shared" si="244"/>
        <v>451004</v>
      </c>
      <c r="M1207" s="15">
        <f>105020+345984</f>
        <v>451004</v>
      </c>
      <c r="N1207" s="29"/>
      <c r="O1207" s="15"/>
      <c r="P1207" s="15"/>
      <c r="Q1207" s="15"/>
      <c r="R1207" s="15"/>
      <c r="S1207" s="15"/>
      <c r="T1207" s="15"/>
      <c r="U1207" s="15"/>
      <c r="V1207" s="15"/>
      <c r="W1207" s="15"/>
      <c r="X1207" s="15"/>
      <c r="Y1207" s="15"/>
      <c r="Z1207" s="15"/>
      <c r="AA1207" s="214"/>
      <c r="AB1207" s="20" t="s">
        <v>211</v>
      </c>
      <c r="AC1207" s="189"/>
      <c r="AD1207" s="189"/>
      <c r="AE1207" s="189"/>
      <c r="AF1207" s="62">
        <f>MAX(AF$24:AF1206)+1</f>
        <v>1106</v>
      </c>
      <c r="AG1207" s="62" t="s">
        <v>151</v>
      </c>
      <c r="AH1207" s="62" t="str">
        <f t="shared" si="239"/>
        <v>1106.</v>
      </c>
      <c r="AJ1207" s="62"/>
      <c r="AM1207" s="103"/>
    </row>
    <row r="1208" spans="1:39" ht="22.5" customHeight="1" x14ac:dyDescent="0.25">
      <c r="A1208" s="84" t="str">
        <f t="shared" si="245"/>
        <v>1107.</v>
      </c>
      <c r="B1208" s="84">
        <v>3973</v>
      </c>
      <c r="C1208" s="168" t="s">
        <v>1094</v>
      </c>
      <c r="D1208" s="15">
        <v>6190.6</v>
      </c>
      <c r="E1208" s="9">
        <v>2531</v>
      </c>
      <c r="F1208" s="15">
        <v>2531</v>
      </c>
      <c r="G1208" s="29">
        <v>94</v>
      </c>
      <c r="H1208" s="15">
        <f t="shared" si="243"/>
        <v>119640.36</v>
      </c>
      <c r="I1208" s="15"/>
      <c r="J1208" s="15"/>
      <c r="K1208" s="15"/>
      <c r="L1208" s="9">
        <f t="shared" si="244"/>
        <v>119640.36</v>
      </c>
      <c r="M1208" s="15"/>
      <c r="N1208" s="29"/>
      <c r="O1208" s="15"/>
      <c r="P1208" s="15"/>
      <c r="Q1208" s="15"/>
      <c r="R1208" s="15"/>
      <c r="S1208" s="15"/>
      <c r="T1208" s="15"/>
      <c r="U1208" s="15"/>
      <c r="V1208" s="15">
        <v>98</v>
      </c>
      <c r="W1208" s="15">
        <f>V1208*1220.82</f>
        <v>119640.36</v>
      </c>
      <c r="X1208" s="15"/>
      <c r="Y1208" s="15"/>
      <c r="Z1208" s="15"/>
      <c r="AA1208" s="214"/>
      <c r="AB1208" s="20" t="s">
        <v>211</v>
      </c>
      <c r="AC1208" s="189"/>
      <c r="AD1208" s="189"/>
      <c r="AE1208" s="189"/>
      <c r="AF1208" s="62">
        <f>MAX(AF$24:AF1207)+1</f>
        <v>1107</v>
      </c>
      <c r="AG1208" s="62" t="s">
        <v>151</v>
      </c>
      <c r="AH1208" s="62" t="str">
        <f t="shared" si="239"/>
        <v>1107.</v>
      </c>
      <c r="AM1208" s="103"/>
    </row>
    <row r="1209" spans="1:39" ht="21.75" customHeight="1" x14ac:dyDescent="0.25">
      <c r="A1209" s="84" t="str">
        <f t="shared" si="245"/>
        <v>1108.</v>
      </c>
      <c r="B1209" s="84">
        <v>3995</v>
      </c>
      <c r="C1209" s="168" t="s">
        <v>922</v>
      </c>
      <c r="D1209" s="15">
        <v>3659.6</v>
      </c>
      <c r="E1209" s="9">
        <v>3348.1</v>
      </c>
      <c r="F1209" s="15">
        <v>3348.1</v>
      </c>
      <c r="G1209" s="29">
        <v>176</v>
      </c>
      <c r="H1209" s="15">
        <f>M1209+O1209+Q1209+S1209+U1209+W1209+Z1209+AA1209</f>
        <v>2111575.7199999997</v>
      </c>
      <c r="I1209" s="6"/>
      <c r="J1209" s="6"/>
      <c r="K1209" s="6"/>
      <c r="L1209" s="9">
        <f>H1209</f>
        <v>2111575.7199999997</v>
      </c>
      <c r="M1209" s="15">
        <v>654904.72</v>
      </c>
      <c r="N1209" s="29"/>
      <c r="O1209" s="15"/>
      <c r="P1209" s="15">
        <v>952</v>
      </c>
      <c r="Q1209" s="15">
        <v>1456671</v>
      </c>
      <c r="R1209" s="15"/>
      <c r="S1209" s="15"/>
      <c r="T1209" s="15"/>
      <c r="U1209" s="15"/>
      <c r="V1209" s="15"/>
      <c r="W1209" s="15"/>
      <c r="X1209" s="9"/>
      <c r="Y1209" s="9"/>
      <c r="Z1209" s="15"/>
      <c r="AA1209" s="214"/>
      <c r="AB1209" s="20" t="s">
        <v>211</v>
      </c>
      <c r="AC1209" s="189"/>
      <c r="AD1209" s="189"/>
      <c r="AE1209" s="189"/>
      <c r="AF1209" s="62">
        <f>MAX(AF$24:AF1208)+1</f>
        <v>1108</v>
      </c>
      <c r="AG1209" s="62" t="s">
        <v>151</v>
      </c>
      <c r="AH1209" s="62" t="str">
        <f t="shared" si="239"/>
        <v>1108.</v>
      </c>
      <c r="AJ1209" s="78"/>
      <c r="AM1209" s="103"/>
    </row>
    <row r="1210" spans="1:39" ht="22.5" customHeight="1" x14ac:dyDescent="0.25">
      <c r="A1210" s="84" t="str">
        <f t="shared" si="245"/>
        <v>1109.</v>
      </c>
      <c r="B1210" s="84">
        <v>3998</v>
      </c>
      <c r="C1210" s="168" t="s">
        <v>923</v>
      </c>
      <c r="D1210" s="15">
        <v>997.03</v>
      </c>
      <c r="E1210" s="9">
        <v>913.9</v>
      </c>
      <c r="F1210" s="15">
        <v>913.9</v>
      </c>
      <c r="G1210" s="29">
        <v>32</v>
      </c>
      <c r="H1210" s="15">
        <f>M1210+O1210+Q1210+S1210+U1210+W1210+Z1210+AA1210</f>
        <v>205839.2</v>
      </c>
      <c r="I1210" s="6"/>
      <c r="J1210" s="6"/>
      <c r="K1210" s="6"/>
      <c r="L1210" s="9">
        <f>H1210</f>
        <v>205839.2</v>
      </c>
      <c r="M1210" s="15">
        <v>205839.2</v>
      </c>
      <c r="N1210" s="29"/>
      <c r="O1210" s="15"/>
      <c r="P1210" s="15"/>
      <c r="Q1210" s="15"/>
      <c r="R1210" s="15"/>
      <c r="S1210" s="15"/>
      <c r="T1210" s="15"/>
      <c r="U1210" s="15"/>
      <c r="V1210" s="15"/>
      <c r="W1210" s="15"/>
      <c r="X1210" s="9"/>
      <c r="Y1210" s="9"/>
      <c r="Z1210" s="15"/>
      <c r="AA1210" s="214"/>
      <c r="AB1210" s="20" t="s">
        <v>211</v>
      </c>
      <c r="AC1210" s="189"/>
      <c r="AD1210" s="189"/>
      <c r="AE1210" s="189"/>
      <c r="AF1210" s="62">
        <f>MAX(AF$24:AF1209)+1</f>
        <v>1109</v>
      </c>
      <c r="AG1210" s="62" t="s">
        <v>151</v>
      </c>
      <c r="AH1210" s="62" t="str">
        <f t="shared" si="239"/>
        <v>1109.</v>
      </c>
      <c r="AJ1210" s="78"/>
      <c r="AM1210" s="103"/>
    </row>
    <row r="1211" spans="1:39" ht="22.5" customHeight="1" x14ac:dyDescent="0.25">
      <c r="A1211" s="84" t="str">
        <f t="shared" si="245"/>
        <v>1110.</v>
      </c>
      <c r="B1211" s="84">
        <v>3881</v>
      </c>
      <c r="C1211" s="157" t="s">
        <v>908</v>
      </c>
      <c r="D1211" s="15">
        <v>3680.5</v>
      </c>
      <c r="E1211" s="9">
        <v>3367.3</v>
      </c>
      <c r="F1211" s="15">
        <v>3367.3</v>
      </c>
      <c r="G1211" s="29">
        <v>131</v>
      </c>
      <c r="H1211" s="15">
        <f t="shared" ref="H1211:H1213" si="246">M1211+O1211+Q1211+S1211+U1211+W1211+Z1211+AA1211</f>
        <v>1130000</v>
      </c>
      <c r="I1211" s="6"/>
      <c r="J1211" s="6"/>
      <c r="K1211" s="6"/>
      <c r="L1211" s="9">
        <f t="shared" ref="L1211:L1213" si="247">H1211</f>
        <v>1130000</v>
      </c>
      <c r="M1211" s="15"/>
      <c r="N1211" s="29"/>
      <c r="O1211" s="15"/>
      <c r="P1211" s="15">
        <v>829</v>
      </c>
      <c r="Q1211" s="15">
        <v>1130000</v>
      </c>
      <c r="R1211" s="15"/>
      <c r="S1211" s="15"/>
      <c r="T1211" s="15"/>
      <c r="U1211" s="15"/>
      <c r="V1211" s="15"/>
      <c r="W1211" s="15"/>
      <c r="X1211" s="9"/>
      <c r="Y1211" s="9"/>
      <c r="Z1211" s="15"/>
      <c r="AA1211" s="214"/>
      <c r="AB1211" s="20" t="s">
        <v>211</v>
      </c>
      <c r="AC1211" s="189"/>
      <c r="AD1211" s="189"/>
      <c r="AE1211" s="189"/>
      <c r="AF1211" s="62">
        <f>MAX(AF$24:AF1210)+1</f>
        <v>1110</v>
      </c>
      <c r="AG1211" s="62" t="s">
        <v>151</v>
      </c>
      <c r="AH1211" s="62" t="str">
        <f t="shared" si="239"/>
        <v>1110.</v>
      </c>
      <c r="AJ1211" s="78"/>
      <c r="AM1211" s="103"/>
    </row>
    <row r="1212" spans="1:39" ht="22.5" customHeight="1" x14ac:dyDescent="0.25">
      <c r="A1212" s="84" t="str">
        <f t="shared" si="245"/>
        <v>1111.</v>
      </c>
      <c r="B1212" s="84">
        <v>3954</v>
      </c>
      <c r="C1212" s="157" t="s">
        <v>1517</v>
      </c>
      <c r="D1212" s="15">
        <v>4509.8100000000004</v>
      </c>
      <c r="E1212" s="9">
        <v>3323.41</v>
      </c>
      <c r="F1212" s="15">
        <v>1186.4000000000001</v>
      </c>
      <c r="G1212" s="29">
        <v>140</v>
      </c>
      <c r="H1212" s="15">
        <f t="shared" si="246"/>
        <v>1689432.6060000001</v>
      </c>
      <c r="I1212" s="6"/>
      <c r="J1212" s="6"/>
      <c r="K1212" s="6"/>
      <c r="L1212" s="9">
        <f t="shared" si="247"/>
        <v>1689432.6060000001</v>
      </c>
      <c r="M1212" s="15"/>
      <c r="N1212" s="29"/>
      <c r="O1212" s="15"/>
      <c r="P1212" s="15">
        <v>914.7</v>
      </c>
      <c r="Q1212" s="15">
        <f>P1212*1846.98</f>
        <v>1689432.6060000001</v>
      </c>
      <c r="R1212" s="15"/>
      <c r="S1212" s="15"/>
      <c r="T1212" s="15"/>
      <c r="U1212" s="15"/>
      <c r="V1212" s="15"/>
      <c r="W1212" s="15"/>
      <c r="X1212" s="9"/>
      <c r="Y1212" s="9"/>
      <c r="Z1212" s="15"/>
      <c r="AA1212" s="214"/>
      <c r="AB1212" s="20" t="s">
        <v>211</v>
      </c>
      <c r="AC1212" s="189"/>
      <c r="AD1212" s="189"/>
      <c r="AE1212" s="189"/>
      <c r="AF1212" s="62">
        <f>MAX(AF$24:AF1211)+1</f>
        <v>1111</v>
      </c>
      <c r="AG1212" s="62" t="s">
        <v>151</v>
      </c>
      <c r="AH1212" s="62" t="str">
        <f t="shared" si="239"/>
        <v>1111.</v>
      </c>
      <c r="AJ1212" s="78"/>
      <c r="AM1212" s="103"/>
    </row>
    <row r="1213" spans="1:39" ht="22.5" customHeight="1" x14ac:dyDescent="0.25">
      <c r="A1213" s="84" t="str">
        <f t="shared" si="245"/>
        <v>1112.</v>
      </c>
      <c r="B1213" s="84">
        <v>3956</v>
      </c>
      <c r="C1213" s="157" t="s">
        <v>126</v>
      </c>
      <c r="D1213" s="15">
        <v>4694.3599999999997</v>
      </c>
      <c r="E1213" s="9">
        <v>3519.36</v>
      </c>
      <c r="F1213" s="15">
        <v>3519.36</v>
      </c>
      <c r="G1213" s="29">
        <v>166</v>
      </c>
      <c r="H1213" s="15">
        <f t="shared" si="246"/>
        <v>951421.43999999994</v>
      </c>
      <c r="I1213" s="6"/>
      <c r="J1213" s="6"/>
      <c r="K1213" s="6"/>
      <c r="L1213" s="9">
        <f t="shared" si="247"/>
        <v>951421.43999999994</v>
      </c>
      <c r="M1213" s="15">
        <v>951421.43999999994</v>
      </c>
      <c r="N1213" s="29"/>
      <c r="O1213" s="15"/>
      <c r="P1213" s="15"/>
      <c r="Q1213" s="15"/>
      <c r="R1213" s="15"/>
      <c r="S1213" s="15"/>
      <c r="T1213" s="15"/>
      <c r="U1213" s="15"/>
      <c r="V1213" s="15"/>
      <c r="W1213" s="15"/>
      <c r="X1213" s="9"/>
      <c r="Y1213" s="9"/>
      <c r="Z1213" s="15"/>
      <c r="AA1213" s="214"/>
      <c r="AB1213" s="20" t="s">
        <v>211</v>
      </c>
      <c r="AC1213" s="189"/>
      <c r="AD1213" s="189"/>
      <c r="AE1213" s="189"/>
      <c r="AF1213" s="62">
        <f>MAX(AF$24:AF1212)+1</f>
        <v>1112</v>
      </c>
      <c r="AG1213" s="62" t="s">
        <v>151</v>
      </c>
      <c r="AH1213" s="62" t="str">
        <f t="shared" si="239"/>
        <v>1112.</v>
      </c>
      <c r="AJ1213" s="78"/>
      <c r="AM1213" s="103"/>
    </row>
    <row r="1214" spans="1:39" ht="22.5" customHeight="1" x14ac:dyDescent="0.25">
      <c r="A1214" s="84" t="str">
        <f t="shared" si="245"/>
        <v>1113.</v>
      </c>
      <c r="B1214" s="84">
        <v>3903</v>
      </c>
      <c r="C1214" s="168" t="s">
        <v>1071</v>
      </c>
      <c r="D1214" s="15">
        <v>3647.7</v>
      </c>
      <c r="E1214" s="9">
        <v>2398.6999999999998</v>
      </c>
      <c r="F1214" s="15">
        <v>2398.6999999999998</v>
      </c>
      <c r="G1214" s="29">
        <v>129</v>
      </c>
      <c r="H1214" s="15">
        <f t="shared" ref="H1214:H1220" si="248">M1214+O1214+Q1214+S1214+U1214+W1214+Z1214+AA1214</f>
        <v>2116989.6</v>
      </c>
      <c r="I1214" s="15"/>
      <c r="J1214" s="15"/>
      <c r="K1214" s="15"/>
      <c r="L1214" s="9">
        <f t="shared" ref="L1214:L1220" si="249">H1214</f>
        <v>2116989.6</v>
      </c>
      <c r="M1214" s="15">
        <v>2116989.6</v>
      </c>
      <c r="N1214" s="29"/>
      <c r="O1214" s="15"/>
      <c r="P1214" s="15"/>
      <c r="Q1214" s="15"/>
      <c r="R1214" s="15"/>
      <c r="S1214" s="15"/>
      <c r="T1214" s="15"/>
      <c r="U1214" s="15"/>
      <c r="V1214" s="15"/>
      <c r="W1214" s="15"/>
      <c r="X1214" s="15"/>
      <c r="Y1214" s="15"/>
      <c r="Z1214" s="9"/>
      <c r="AA1214" s="214"/>
      <c r="AB1214" s="20" t="s">
        <v>211</v>
      </c>
      <c r="AC1214" s="189"/>
      <c r="AD1214" s="189"/>
      <c r="AE1214" s="189"/>
      <c r="AF1214" s="62">
        <f>MAX(AF$24:AF1213)+1</f>
        <v>1113</v>
      </c>
      <c r="AG1214" s="62" t="s">
        <v>151</v>
      </c>
      <c r="AH1214" s="62" t="str">
        <f t="shared" si="239"/>
        <v>1113.</v>
      </c>
      <c r="AJ1214" s="62"/>
      <c r="AM1214" s="103"/>
    </row>
    <row r="1215" spans="1:39" ht="22.5" customHeight="1" x14ac:dyDescent="0.25">
      <c r="A1215" s="84" t="str">
        <f t="shared" si="245"/>
        <v>1114.</v>
      </c>
      <c r="B1215" s="84">
        <v>3906</v>
      </c>
      <c r="C1215" s="168" t="s">
        <v>1072</v>
      </c>
      <c r="D1215" s="15">
        <v>2629.5</v>
      </c>
      <c r="E1215" s="9">
        <v>2450.3000000000002</v>
      </c>
      <c r="F1215" s="15">
        <v>2450.3000000000002</v>
      </c>
      <c r="G1215" s="29">
        <v>106</v>
      </c>
      <c r="H1215" s="15">
        <f t="shared" si="248"/>
        <v>1801279.2</v>
      </c>
      <c r="I1215" s="15"/>
      <c r="J1215" s="15"/>
      <c r="K1215" s="15"/>
      <c r="L1215" s="9">
        <f t="shared" si="249"/>
        <v>1801279.2</v>
      </c>
      <c r="M1215" s="15">
        <v>1801279.2</v>
      </c>
      <c r="N1215" s="29"/>
      <c r="O1215" s="15"/>
      <c r="P1215" s="15"/>
      <c r="Q1215" s="15"/>
      <c r="R1215" s="15"/>
      <c r="S1215" s="15"/>
      <c r="T1215" s="15"/>
      <c r="U1215" s="15"/>
      <c r="V1215" s="15"/>
      <c r="W1215" s="15"/>
      <c r="X1215" s="15"/>
      <c r="Y1215" s="15"/>
      <c r="Z1215" s="9"/>
      <c r="AA1215" s="214"/>
      <c r="AB1215" s="20" t="s">
        <v>211</v>
      </c>
      <c r="AC1215" s="189"/>
      <c r="AD1215" s="189"/>
      <c r="AE1215" s="189"/>
      <c r="AF1215" s="62">
        <f>MAX(AF$24:AF1214)+1</f>
        <v>1114</v>
      </c>
      <c r="AG1215" s="62" t="s">
        <v>151</v>
      </c>
      <c r="AH1215" s="62" t="str">
        <f t="shared" si="239"/>
        <v>1114.</v>
      </c>
      <c r="AJ1215" s="62"/>
      <c r="AM1215" s="103"/>
    </row>
    <row r="1216" spans="1:39" ht="22.5" customHeight="1" x14ac:dyDescent="0.25">
      <c r="A1216" s="84" t="str">
        <f t="shared" si="245"/>
        <v>1115.</v>
      </c>
      <c r="B1216" s="84">
        <v>3838</v>
      </c>
      <c r="C1216" s="168" t="s">
        <v>1598</v>
      </c>
      <c r="D1216" s="15">
        <v>3113.6</v>
      </c>
      <c r="E1216" s="9">
        <v>2804.2</v>
      </c>
      <c r="F1216" s="15">
        <v>2774.4</v>
      </c>
      <c r="G1216" s="29">
        <v>113</v>
      </c>
      <c r="H1216" s="15">
        <f t="shared" si="248"/>
        <v>2265982.1179999998</v>
      </c>
      <c r="I1216" s="15"/>
      <c r="J1216" s="15"/>
      <c r="K1216" s="15"/>
      <c r="L1216" s="9">
        <f t="shared" si="249"/>
        <v>2265982.1179999998</v>
      </c>
      <c r="M1216" s="15">
        <v>780825.5</v>
      </c>
      <c r="N1216" s="29"/>
      <c r="O1216" s="15"/>
      <c r="P1216" s="15">
        <v>804.1</v>
      </c>
      <c r="Q1216" s="15">
        <f>P1216*1846.98</f>
        <v>1485156.618</v>
      </c>
      <c r="R1216" s="15"/>
      <c r="S1216" s="15"/>
      <c r="T1216" s="15"/>
      <c r="U1216" s="15"/>
      <c r="V1216" s="15"/>
      <c r="W1216" s="15"/>
      <c r="X1216" s="15"/>
      <c r="Y1216" s="15"/>
      <c r="Z1216" s="15"/>
      <c r="AA1216" s="214"/>
      <c r="AB1216" s="20" t="s">
        <v>211</v>
      </c>
      <c r="AC1216" s="189"/>
      <c r="AD1216" s="189"/>
      <c r="AE1216" s="189"/>
      <c r="AF1216" s="62">
        <f>MAX(AF$24:AF1215)+1</f>
        <v>1115</v>
      </c>
      <c r="AG1216" s="62" t="s">
        <v>151</v>
      </c>
      <c r="AH1216" s="62" t="str">
        <f t="shared" si="239"/>
        <v>1115.</v>
      </c>
      <c r="AJ1216" s="62"/>
      <c r="AM1216" s="103"/>
    </row>
    <row r="1217" spans="1:39" ht="22.5" customHeight="1" x14ac:dyDescent="0.25">
      <c r="A1217" s="84" t="str">
        <f t="shared" si="245"/>
        <v>1116.</v>
      </c>
      <c r="B1217" s="84">
        <v>3940</v>
      </c>
      <c r="C1217" s="168" t="s">
        <v>1075</v>
      </c>
      <c r="D1217" s="15">
        <v>3646.6</v>
      </c>
      <c r="E1217" s="9">
        <v>3334.4</v>
      </c>
      <c r="F1217" s="15">
        <v>3334.4</v>
      </c>
      <c r="G1217" s="29">
        <v>149</v>
      </c>
      <c r="H1217" s="15">
        <f t="shared" si="248"/>
        <v>1458357</v>
      </c>
      <c r="I1217" s="15"/>
      <c r="J1217" s="15"/>
      <c r="K1217" s="15"/>
      <c r="L1217" s="9">
        <f t="shared" si="249"/>
        <v>1458357</v>
      </c>
      <c r="M1217" s="15">
        <v>387054</v>
      </c>
      <c r="N1217" s="29"/>
      <c r="O1217" s="15"/>
      <c r="P1217" s="15"/>
      <c r="Q1217" s="15"/>
      <c r="R1217" s="15">
        <v>747.8</v>
      </c>
      <c r="S1217" s="15">
        <v>637677</v>
      </c>
      <c r="T1217" s="15"/>
      <c r="U1217" s="15"/>
      <c r="V1217" s="15">
        <v>162</v>
      </c>
      <c r="W1217" s="15">
        <v>433626</v>
      </c>
      <c r="X1217" s="15"/>
      <c r="Y1217" s="15"/>
      <c r="Z1217" s="9"/>
      <c r="AA1217" s="214"/>
      <c r="AB1217" s="20" t="s">
        <v>211</v>
      </c>
      <c r="AC1217" s="189"/>
      <c r="AD1217" s="189"/>
      <c r="AE1217" s="189"/>
      <c r="AF1217" s="62">
        <f>MAX(AF$24:AF1216)+1</f>
        <v>1116</v>
      </c>
      <c r="AG1217" s="62" t="s">
        <v>151</v>
      </c>
      <c r="AH1217" s="62" t="str">
        <f t="shared" si="239"/>
        <v>1116.</v>
      </c>
      <c r="AJ1217" s="62"/>
      <c r="AM1217" s="103"/>
    </row>
    <row r="1218" spans="1:39" ht="22.5" customHeight="1" x14ac:dyDescent="0.25">
      <c r="A1218" s="84" t="str">
        <f t="shared" si="245"/>
        <v>1117.</v>
      </c>
      <c r="B1218" s="84">
        <v>3970</v>
      </c>
      <c r="C1218" s="168" t="s">
        <v>1077</v>
      </c>
      <c r="D1218" s="15">
        <v>2584.6999999999998</v>
      </c>
      <c r="E1218" s="9">
        <v>2197.6999999999998</v>
      </c>
      <c r="F1218" s="15">
        <v>2197.6999999999998</v>
      </c>
      <c r="G1218" s="29">
        <v>154</v>
      </c>
      <c r="H1218" s="15">
        <f t="shared" si="248"/>
        <v>1329825.6000000001</v>
      </c>
      <c r="I1218" s="15"/>
      <c r="J1218" s="15"/>
      <c r="K1218" s="15"/>
      <c r="L1218" s="9">
        <f t="shared" si="249"/>
        <v>1329825.6000000001</v>
      </c>
      <c r="M1218" s="15"/>
      <c r="N1218" s="29"/>
      <c r="O1218" s="15"/>
      <c r="P1218" s="15">
        <v>720</v>
      </c>
      <c r="Q1218" s="15">
        <f>P1218*1846.98</f>
        <v>1329825.6000000001</v>
      </c>
      <c r="R1218" s="15"/>
      <c r="S1218" s="15"/>
      <c r="T1218" s="15"/>
      <c r="U1218" s="15"/>
      <c r="V1218" s="15"/>
      <c r="W1218" s="15"/>
      <c r="X1218" s="15"/>
      <c r="Y1218" s="15"/>
      <c r="Z1218" s="15"/>
      <c r="AA1218" s="214"/>
      <c r="AB1218" s="20" t="s">
        <v>211</v>
      </c>
      <c r="AC1218" s="189"/>
      <c r="AD1218" s="189"/>
      <c r="AE1218" s="189"/>
      <c r="AF1218" s="62">
        <f>MAX(AF$24:AF1217)+1</f>
        <v>1117</v>
      </c>
      <c r="AG1218" s="62" t="s">
        <v>151</v>
      </c>
      <c r="AH1218" s="62" t="str">
        <f t="shared" si="239"/>
        <v>1117.</v>
      </c>
      <c r="AM1218" s="103"/>
    </row>
    <row r="1219" spans="1:39" ht="22.5" customHeight="1" x14ac:dyDescent="0.25">
      <c r="A1219" s="84" t="str">
        <f t="shared" si="245"/>
        <v>1118.</v>
      </c>
      <c r="B1219" s="84">
        <v>3983</v>
      </c>
      <c r="C1219" s="168" t="s">
        <v>1078</v>
      </c>
      <c r="D1219" s="15">
        <v>3618.95</v>
      </c>
      <c r="E1219" s="9">
        <v>3257.3</v>
      </c>
      <c r="F1219" s="15">
        <v>3257.3</v>
      </c>
      <c r="G1219" s="29">
        <v>142</v>
      </c>
      <c r="H1219" s="15">
        <f t="shared" si="248"/>
        <v>1502518.23</v>
      </c>
      <c r="I1219" s="15"/>
      <c r="J1219" s="15"/>
      <c r="K1219" s="15"/>
      <c r="L1219" s="9">
        <f t="shared" si="249"/>
        <v>1502518.23</v>
      </c>
      <c r="M1219" s="15"/>
      <c r="N1219" s="29"/>
      <c r="O1219" s="15"/>
      <c r="P1219" s="15">
        <v>813.5</v>
      </c>
      <c r="Q1219" s="15">
        <f>P1219*1846.98</f>
        <v>1502518.23</v>
      </c>
      <c r="R1219" s="15"/>
      <c r="S1219" s="15"/>
      <c r="T1219" s="15"/>
      <c r="U1219" s="15"/>
      <c r="V1219" s="15"/>
      <c r="W1219" s="15"/>
      <c r="X1219" s="15"/>
      <c r="Y1219" s="15"/>
      <c r="Z1219" s="15"/>
      <c r="AA1219" s="214"/>
      <c r="AB1219" s="20" t="s">
        <v>211</v>
      </c>
      <c r="AC1219" s="189"/>
      <c r="AD1219" s="189"/>
      <c r="AE1219" s="189"/>
      <c r="AF1219" s="62">
        <f>MAX(AF$24:AF1218)+1</f>
        <v>1118</v>
      </c>
      <c r="AG1219" s="62" t="s">
        <v>151</v>
      </c>
      <c r="AH1219" s="62" t="str">
        <f t="shared" si="239"/>
        <v>1118.</v>
      </c>
      <c r="AJ1219" s="62"/>
      <c r="AM1219" s="103"/>
    </row>
    <row r="1220" spans="1:39" ht="22.5" customHeight="1" x14ac:dyDescent="0.25">
      <c r="A1220" s="84" t="str">
        <f t="shared" si="245"/>
        <v>1119.</v>
      </c>
      <c r="B1220" s="84">
        <v>3994</v>
      </c>
      <c r="C1220" s="168" t="s">
        <v>1079</v>
      </c>
      <c r="D1220" s="15">
        <v>2480.8000000000002</v>
      </c>
      <c r="E1220" s="9">
        <v>2345.1</v>
      </c>
      <c r="F1220" s="15">
        <v>2345.1</v>
      </c>
      <c r="G1220" s="29">
        <v>94</v>
      </c>
      <c r="H1220" s="15">
        <f t="shared" si="248"/>
        <v>1130721.1560000002</v>
      </c>
      <c r="I1220" s="15"/>
      <c r="J1220" s="15"/>
      <c r="K1220" s="15"/>
      <c r="L1220" s="9">
        <f t="shared" si="249"/>
        <v>1130721.1560000002</v>
      </c>
      <c r="M1220" s="15"/>
      <c r="N1220" s="29"/>
      <c r="O1220" s="15"/>
      <c r="P1220" s="15">
        <v>612.20000000000005</v>
      </c>
      <c r="Q1220" s="15">
        <f>P1220*1846.98</f>
        <v>1130721.1560000002</v>
      </c>
      <c r="R1220" s="15"/>
      <c r="S1220" s="15"/>
      <c r="T1220" s="15"/>
      <c r="U1220" s="15"/>
      <c r="V1220" s="15"/>
      <c r="W1220" s="15"/>
      <c r="X1220" s="15"/>
      <c r="Y1220" s="15"/>
      <c r="Z1220" s="15"/>
      <c r="AA1220" s="214"/>
      <c r="AB1220" s="20" t="s">
        <v>211</v>
      </c>
      <c r="AC1220" s="189"/>
      <c r="AD1220" s="189"/>
      <c r="AE1220" s="189"/>
      <c r="AF1220" s="62">
        <f>MAX(AF$24:AF1219)+1</f>
        <v>1119</v>
      </c>
      <c r="AG1220" s="62" t="s">
        <v>151</v>
      </c>
      <c r="AH1220" s="62" t="str">
        <f t="shared" si="239"/>
        <v>1119.</v>
      </c>
      <c r="AJ1220" s="62"/>
      <c r="AM1220" s="103"/>
    </row>
    <row r="1221" spans="1:39" ht="22.5" customHeight="1" x14ac:dyDescent="0.25">
      <c r="A1221" s="84" t="str">
        <f t="shared" si="245"/>
        <v>1120.</v>
      </c>
      <c r="B1221" s="84">
        <v>3967</v>
      </c>
      <c r="C1221" s="157" t="s">
        <v>1076</v>
      </c>
      <c r="D1221" s="15">
        <v>1457.6</v>
      </c>
      <c r="E1221" s="9">
        <v>1318</v>
      </c>
      <c r="F1221" s="15">
        <v>1267.5</v>
      </c>
      <c r="G1221" s="29">
        <v>62</v>
      </c>
      <c r="H1221" s="15">
        <f t="shared" ref="H1221:H1229" si="250">M1221+O1221+Q1221+S1221+U1221+W1221+Z1221+AA1221</f>
        <v>875653.21799999999</v>
      </c>
      <c r="I1221" s="15"/>
      <c r="J1221" s="15"/>
      <c r="K1221" s="15"/>
      <c r="L1221" s="9">
        <f t="shared" ref="L1221:L1229" si="251">H1221</f>
        <v>875653.21799999999</v>
      </c>
      <c r="M1221" s="15"/>
      <c r="N1221" s="29"/>
      <c r="O1221" s="15"/>
      <c r="P1221" s="15">
        <v>474.1</v>
      </c>
      <c r="Q1221" s="15">
        <f>P1221*1846.98</f>
        <v>875653.21799999999</v>
      </c>
      <c r="R1221" s="15"/>
      <c r="S1221" s="15"/>
      <c r="T1221" s="15"/>
      <c r="U1221" s="15"/>
      <c r="V1221" s="15"/>
      <c r="W1221" s="15"/>
      <c r="X1221" s="15"/>
      <c r="Y1221" s="15"/>
      <c r="Z1221" s="15"/>
      <c r="AA1221" s="214"/>
      <c r="AB1221" s="20" t="s">
        <v>211</v>
      </c>
      <c r="AC1221" s="189"/>
      <c r="AD1221" s="189"/>
      <c r="AE1221" s="189"/>
      <c r="AF1221" s="62">
        <f>MAX(AF$24:AF1220)+1</f>
        <v>1120</v>
      </c>
      <c r="AG1221" s="62" t="s">
        <v>151</v>
      </c>
      <c r="AH1221" s="62" t="str">
        <f t="shared" si="239"/>
        <v>1120.</v>
      </c>
      <c r="AJ1221" s="62"/>
      <c r="AM1221" s="103"/>
    </row>
    <row r="1222" spans="1:39" ht="22.5" customHeight="1" x14ac:dyDescent="0.25">
      <c r="A1222" s="84" t="str">
        <f t="shared" si="245"/>
        <v>1121.</v>
      </c>
      <c r="B1222" s="84">
        <v>3996</v>
      </c>
      <c r="C1222" s="168" t="s">
        <v>1091</v>
      </c>
      <c r="D1222" s="15">
        <v>4279.3999999999996</v>
      </c>
      <c r="E1222" s="9">
        <v>4053.2</v>
      </c>
      <c r="F1222" s="15">
        <v>4053.2</v>
      </c>
      <c r="G1222" s="29">
        <v>159</v>
      </c>
      <c r="H1222" s="15">
        <f t="shared" si="250"/>
        <v>1606872.6</v>
      </c>
      <c r="I1222" s="15"/>
      <c r="J1222" s="15"/>
      <c r="K1222" s="15"/>
      <c r="L1222" s="9">
        <f t="shared" si="251"/>
        <v>1606872.6</v>
      </c>
      <c r="M1222" s="15"/>
      <c r="N1222" s="29"/>
      <c r="O1222" s="15"/>
      <c r="P1222" s="15">
        <v>870</v>
      </c>
      <c r="Q1222" s="15">
        <f>P1222*1846.98</f>
        <v>1606872.6</v>
      </c>
      <c r="R1222" s="15"/>
      <c r="S1222" s="15"/>
      <c r="T1222" s="15"/>
      <c r="U1222" s="15"/>
      <c r="V1222" s="15"/>
      <c r="W1222" s="15"/>
      <c r="X1222" s="15"/>
      <c r="Y1222" s="15"/>
      <c r="Z1222" s="15"/>
      <c r="AA1222" s="214"/>
      <c r="AB1222" s="20" t="s">
        <v>211</v>
      </c>
      <c r="AC1222" s="189"/>
      <c r="AD1222" s="189"/>
      <c r="AE1222" s="189"/>
      <c r="AF1222" s="62">
        <f>MAX(AF$24:AF1221)+1</f>
        <v>1121</v>
      </c>
      <c r="AG1222" s="62" t="s">
        <v>151</v>
      </c>
      <c r="AH1222" s="62" t="str">
        <f t="shared" si="239"/>
        <v>1121.</v>
      </c>
      <c r="AM1222" s="103"/>
    </row>
    <row r="1223" spans="1:39" ht="22.5" customHeight="1" x14ac:dyDescent="0.25">
      <c r="A1223" s="84" t="str">
        <f t="shared" si="245"/>
        <v>1122.</v>
      </c>
      <c r="B1223" s="84">
        <v>3905</v>
      </c>
      <c r="C1223" s="168" t="s">
        <v>1084</v>
      </c>
      <c r="D1223" s="15">
        <v>3634.3</v>
      </c>
      <c r="E1223" s="9">
        <v>3280.3</v>
      </c>
      <c r="F1223" s="15">
        <v>3280.3</v>
      </c>
      <c r="G1223" s="29">
        <v>134</v>
      </c>
      <c r="H1223" s="15">
        <f t="shared" si="250"/>
        <v>1120000</v>
      </c>
      <c r="I1223" s="15"/>
      <c r="J1223" s="15"/>
      <c r="K1223" s="15"/>
      <c r="L1223" s="9">
        <f t="shared" si="251"/>
        <v>1120000</v>
      </c>
      <c r="M1223" s="15"/>
      <c r="N1223" s="29"/>
      <c r="O1223" s="15"/>
      <c r="P1223" s="15">
        <v>893</v>
      </c>
      <c r="Q1223" s="15">
        <v>1120000</v>
      </c>
      <c r="R1223" s="15"/>
      <c r="S1223" s="15"/>
      <c r="T1223" s="15"/>
      <c r="U1223" s="15"/>
      <c r="V1223" s="15"/>
      <c r="W1223" s="15"/>
      <c r="X1223" s="15"/>
      <c r="Y1223" s="15"/>
      <c r="Z1223" s="15"/>
      <c r="AA1223" s="214"/>
      <c r="AB1223" s="20" t="s">
        <v>211</v>
      </c>
      <c r="AC1223" s="189"/>
      <c r="AD1223" s="189"/>
      <c r="AE1223" s="189"/>
      <c r="AF1223" s="62">
        <f>MAX(AF$24:AF1222)+1</f>
        <v>1122</v>
      </c>
      <c r="AG1223" s="62" t="s">
        <v>151</v>
      </c>
      <c r="AH1223" s="62" t="str">
        <f t="shared" si="239"/>
        <v>1122.</v>
      </c>
      <c r="AM1223" s="103"/>
    </row>
    <row r="1224" spans="1:39" ht="22.5" customHeight="1" x14ac:dyDescent="0.25">
      <c r="A1224" s="84" t="str">
        <f t="shared" si="245"/>
        <v>1123.</v>
      </c>
      <c r="B1224" s="84">
        <v>3859</v>
      </c>
      <c r="C1224" s="168" t="s">
        <v>1086</v>
      </c>
      <c r="D1224" s="15">
        <v>2961.1</v>
      </c>
      <c r="E1224" s="9">
        <v>2085.1</v>
      </c>
      <c r="F1224" s="15">
        <v>2085.1</v>
      </c>
      <c r="G1224" s="29">
        <v>115</v>
      </c>
      <c r="H1224" s="15">
        <f t="shared" si="250"/>
        <v>651124</v>
      </c>
      <c r="I1224" s="15"/>
      <c r="J1224" s="15"/>
      <c r="K1224" s="15"/>
      <c r="L1224" s="9">
        <f t="shared" si="251"/>
        <v>651124</v>
      </c>
      <c r="M1224" s="15">
        <v>651124</v>
      </c>
      <c r="N1224" s="29"/>
      <c r="O1224" s="15"/>
      <c r="P1224" s="15"/>
      <c r="Q1224" s="15"/>
      <c r="R1224" s="15"/>
      <c r="S1224" s="15"/>
      <c r="T1224" s="15"/>
      <c r="U1224" s="15"/>
      <c r="V1224" s="15"/>
      <c r="W1224" s="15"/>
      <c r="X1224" s="15"/>
      <c r="Y1224" s="15"/>
      <c r="Z1224" s="15"/>
      <c r="AA1224" s="214"/>
      <c r="AB1224" s="20" t="s">
        <v>211</v>
      </c>
      <c r="AC1224" s="189"/>
      <c r="AD1224" s="189"/>
      <c r="AE1224" s="189"/>
      <c r="AF1224" s="62">
        <f>MAX(AF$24:AF1223)+1</f>
        <v>1123</v>
      </c>
      <c r="AG1224" s="62" t="s">
        <v>151</v>
      </c>
      <c r="AH1224" s="62" t="str">
        <f t="shared" si="239"/>
        <v>1123.</v>
      </c>
      <c r="AM1224" s="103"/>
    </row>
    <row r="1225" spans="1:39" ht="22.5" customHeight="1" x14ac:dyDescent="0.25">
      <c r="A1225" s="84" t="str">
        <f t="shared" si="245"/>
        <v>1124.</v>
      </c>
      <c r="B1225" s="84">
        <v>3821</v>
      </c>
      <c r="C1225" s="168" t="s">
        <v>1087</v>
      </c>
      <c r="D1225" s="15">
        <v>2462.9</v>
      </c>
      <c r="E1225" s="9">
        <v>2188.3000000000002</v>
      </c>
      <c r="F1225" s="15">
        <v>2188.3000000000002</v>
      </c>
      <c r="G1225" s="29">
        <v>94</v>
      </c>
      <c r="H1225" s="15">
        <f t="shared" si="250"/>
        <v>769670.85</v>
      </c>
      <c r="I1225" s="15"/>
      <c r="J1225" s="15"/>
      <c r="K1225" s="15"/>
      <c r="L1225" s="9">
        <f t="shared" si="251"/>
        <v>769670.85</v>
      </c>
      <c r="M1225" s="15">
        <v>769670.85</v>
      </c>
      <c r="N1225" s="29"/>
      <c r="O1225" s="15"/>
      <c r="P1225" s="15"/>
      <c r="Q1225" s="15"/>
      <c r="R1225" s="15"/>
      <c r="S1225" s="15"/>
      <c r="T1225" s="15"/>
      <c r="U1225" s="15"/>
      <c r="V1225" s="15"/>
      <c r="W1225" s="15"/>
      <c r="X1225" s="15"/>
      <c r="Y1225" s="15"/>
      <c r="Z1225" s="9"/>
      <c r="AA1225" s="214"/>
      <c r="AB1225" s="20" t="s">
        <v>211</v>
      </c>
      <c r="AC1225" s="189"/>
      <c r="AD1225" s="189"/>
      <c r="AE1225" s="189"/>
      <c r="AF1225" s="62">
        <f>MAX(AF$24:AF1224)+1</f>
        <v>1124</v>
      </c>
      <c r="AG1225" s="62" t="s">
        <v>151</v>
      </c>
      <c r="AH1225" s="62" t="str">
        <f t="shared" si="239"/>
        <v>1124.</v>
      </c>
      <c r="AM1225" s="103"/>
    </row>
    <row r="1226" spans="1:39" ht="22.5" customHeight="1" x14ac:dyDescent="0.25">
      <c r="A1226" s="84" t="str">
        <f t="shared" si="245"/>
        <v>1125.</v>
      </c>
      <c r="B1226" s="84">
        <v>3907</v>
      </c>
      <c r="C1226" s="168" t="s">
        <v>1088</v>
      </c>
      <c r="D1226" s="15">
        <v>3598.4</v>
      </c>
      <c r="E1226" s="9">
        <v>3256.5</v>
      </c>
      <c r="F1226" s="15">
        <v>3256.5</v>
      </c>
      <c r="G1226" s="29">
        <v>157</v>
      </c>
      <c r="H1226" s="15">
        <f t="shared" si="250"/>
        <v>2821932</v>
      </c>
      <c r="I1226" s="15"/>
      <c r="J1226" s="15"/>
      <c r="K1226" s="15"/>
      <c r="L1226" s="9">
        <f t="shared" si="251"/>
        <v>2821932</v>
      </c>
      <c r="M1226" s="15">
        <v>2821932</v>
      </c>
      <c r="N1226" s="29"/>
      <c r="O1226" s="15"/>
      <c r="P1226" s="15"/>
      <c r="Q1226" s="15"/>
      <c r="R1226" s="15"/>
      <c r="S1226" s="15"/>
      <c r="T1226" s="15"/>
      <c r="U1226" s="15"/>
      <c r="V1226" s="15"/>
      <c r="W1226" s="15"/>
      <c r="X1226" s="15"/>
      <c r="Y1226" s="15"/>
      <c r="Z1226" s="15"/>
      <c r="AA1226" s="214"/>
      <c r="AB1226" s="20" t="s">
        <v>211</v>
      </c>
      <c r="AC1226" s="189"/>
      <c r="AD1226" s="189"/>
      <c r="AE1226" s="189"/>
      <c r="AF1226" s="62">
        <f>MAX(AF$24:AF1225)+1</f>
        <v>1125</v>
      </c>
      <c r="AG1226" s="62" t="s">
        <v>151</v>
      </c>
      <c r="AH1226" s="62" t="str">
        <f t="shared" si="239"/>
        <v>1125.</v>
      </c>
      <c r="AM1226" s="103"/>
    </row>
    <row r="1227" spans="1:39" ht="22.5" customHeight="1" x14ac:dyDescent="0.25">
      <c r="A1227" s="84" t="str">
        <f t="shared" si="245"/>
        <v>1126.</v>
      </c>
      <c r="B1227" s="84">
        <v>3988</v>
      </c>
      <c r="C1227" s="168" t="s">
        <v>1089</v>
      </c>
      <c r="D1227" s="15">
        <v>5311.1</v>
      </c>
      <c r="E1227" s="9">
        <v>4839.1000000000004</v>
      </c>
      <c r="F1227" s="15">
        <v>4839.1000000000004</v>
      </c>
      <c r="G1227" s="29">
        <v>232</v>
      </c>
      <c r="H1227" s="15">
        <f t="shared" si="250"/>
        <v>5643864</v>
      </c>
      <c r="I1227" s="15"/>
      <c r="J1227" s="15"/>
      <c r="K1227" s="15"/>
      <c r="L1227" s="9">
        <f t="shared" si="251"/>
        <v>5643864</v>
      </c>
      <c r="M1227" s="15">
        <v>5643864</v>
      </c>
      <c r="N1227" s="29"/>
      <c r="O1227" s="15"/>
      <c r="P1227" s="15"/>
      <c r="Q1227" s="15"/>
      <c r="R1227" s="15"/>
      <c r="S1227" s="15"/>
      <c r="T1227" s="15"/>
      <c r="U1227" s="15"/>
      <c r="V1227" s="15"/>
      <c r="W1227" s="15"/>
      <c r="X1227" s="15"/>
      <c r="Y1227" s="15"/>
      <c r="Z1227" s="15"/>
      <c r="AA1227" s="214"/>
      <c r="AB1227" s="20" t="s">
        <v>211</v>
      </c>
      <c r="AC1227" s="189"/>
      <c r="AD1227" s="189"/>
      <c r="AE1227" s="189"/>
      <c r="AF1227" s="62">
        <f>MAX(AF$24:AF1226)+1</f>
        <v>1126</v>
      </c>
      <c r="AG1227" s="62" t="s">
        <v>151</v>
      </c>
      <c r="AH1227" s="62" t="str">
        <f t="shared" si="239"/>
        <v>1126.</v>
      </c>
      <c r="AM1227" s="103"/>
    </row>
    <row r="1228" spans="1:39" ht="22.5" customHeight="1" x14ac:dyDescent="0.25">
      <c r="A1228" s="84" t="str">
        <f t="shared" si="245"/>
        <v>1127.</v>
      </c>
      <c r="B1228" s="84">
        <v>3997</v>
      </c>
      <c r="C1228" s="168" t="s">
        <v>1092</v>
      </c>
      <c r="D1228" s="15">
        <v>4223.7</v>
      </c>
      <c r="E1228" s="9">
        <v>4017.5</v>
      </c>
      <c r="F1228" s="15">
        <v>4017.5</v>
      </c>
      <c r="G1228" s="29">
        <v>181</v>
      </c>
      <c r="H1228" s="15">
        <f t="shared" si="250"/>
        <v>1928616.5160000001</v>
      </c>
      <c r="I1228" s="15"/>
      <c r="J1228" s="15"/>
      <c r="K1228" s="15"/>
      <c r="L1228" s="9">
        <f t="shared" si="251"/>
        <v>1928616.5160000001</v>
      </c>
      <c r="M1228" s="15"/>
      <c r="N1228" s="29"/>
      <c r="O1228" s="15"/>
      <c r="P1228" s="15">
        <v>1044.2</v>
      </c>
      <c r="Q1228" s="15">
        <f>P1228*1846.98</f>
        <v>1928616.5160000001</v>
      </c>
      <c r="R1228" s="15"/>
      <c r="S1228" s="15"/>
      <c r="T1228" s="15"/>
      <c r="U1228" s="15"/>
      <c r="V1228" s="15"/>
      <c r="W1228" s="15"/>
      <c r="X1228" s="15"/>
      <c r="Y1228" s="15"/>
      <c r="Z1228" s="15"/>
      <c r="AA1228" s="214"/>
      <c r="AB1228" s="20" t="s">
        <v>211</v>
      </c>
      <c r="AC1228" s="189"/>
      <c r="AD1228" s="189"/>
      <c r="AE1228" s="189"/>
      <c r="AF1228" s="62">
        <f>MAX(AF$24:AF1227)+1</f>
        <v>1127</v>
      </c>
      <c r="AG1228" s="62" t="s">
        <v>151</v>
      </c>
      <c r="AH1228" s="62" t="str">
        <f t="shared" si="239"/>
        <v>1127.</v>
      </c>
      <c r="AM1228" s="103"/>
    </row>
    <row r="1229" spans="1:39" ht="22.5" customHeight="1" x14ac:dyDescent="0.25">
      <c r="A1229" s="84" t="str">
        <f t="shared" si="245"/>
        <v>1128.</v>
      </c>
      <c r="B1229" s="84">
        <v>3990</v>
      </c>
      <c r="C1229" s="168" t="s">
        <v>1090</v>
      </c>
      <c r="D1229" s="15">
        <v>2519.9</v>
      </c>
      <c r="E1229" s="9">
        <v>2426.5</v>
      </c>
      <c r="F1229" s="15">
        <v>2426.5</v>
      </c>
      <c r="G1229" s="29">
        <v>127</v>
      </c>
      <c r="H1229" s="15">
        <f t="shared" si="250"/>
        <v>1434364.6680000001</v>
      </c>
      <c r="I1229" s="15"/>
      <c r="J1229" s="15"/>
      <c r="K1229" s="15"/>
      <c r="L1229" s="9">
        <f t="shared" si="251"/>
        <v>1434364.6680000001</v>
      </c>
      <c r="M1229" s="15"/>
      <c r="N1229" s="29"/>
      <c r="O1229" s="15"/>
      <c r="P1229" s="15">
        <v>776.6</v>
      </c>
      <c r="Q1229" s="15">
        <f>P1229*1846.98</f>
        <v>1434364.6680000001</v>
      </c>
      <c r="R1229" s="15"/>
      <c r="S1229" s="15"/>
      <c r="T1229" s="15"/>
      <c r="U1229" s="15"/>
      <c r="V1229" s="15"/>
      <c r="W1229" s="15"/>
      <c r="X1229" s="15"/>
      <c r="Y1229" s="15"/>
      <c r="Z1229" s="15"/>
      <c r="AA1229" s="214"/>
      <c r="AB1229" s="20" t="s">
        <v>211</v>
      </c>
      <c r="AC1229" s="189"/>
      <c r="AD1229" s="189"/>
      <c r="AE1229" s="189"/>
      <c r="AF1229" s="62">
        <f>MAX(AF$24:AF1228)+1</f>
        <v>1128</v>
      </c>
      <c r="AG1229" s="62" t="s">
        <v>151</v>
      </c>
      <c r="AH1229" s="62" t="str">
        <f t="shared" si="239"/>
        <v>1128.</v>
      </c>
      <c r="AM1229" s="103"/>
    </row>
    <row r="1230" spans="1:39" ht="22.5" customHeight="1" x14ac:dyDescent="0.25">
      <c r="A1230" s="84" t="str">
        <f t="shared" si="245"/>
        <v>1129.</v>
      </c>
      <c r="B1230" s="84">
        <v>3991</v>
      </c>
      <c r="C1230" s="157" t="s">
        <v>921</v>
      </c>
      <c r="D1230" s="15">
        <v>3596.9</v>
      </c>
      <c r="E1230" s="9">
        <v>3192.5</v>
      </c>
      <c r="F1230" s="15">
        <v>3192.5</v>
      </c>
      <c r="G1230" s="29">
        <v>143</v>
      </c>
      <c r="H1230" s="15">
        <f t="shared" ref="H1230" si="252">M1230+O1230+Q1230+S1230+U1230+W1230+Z1230+AA1230</f>
        <v>3036009.6</v>
      </c>
      <c r="I1230" s="9"/>
      <c r="J1230" s="9"/>
      <c r="K1230" s="6"/>
      <c r="L1230" s="9">
        <f t="shared" ref="L1230" si="253">H1230</f>
        <v>3036009.6</v>
      </c>
      <c r="M1230" s="15">
        <v>3036009.6</v>
      </c>
      <c r="N1230" s="29"/>
      <c r="O1230" s="15"/>
      <c r="P1230" s="15"/>
      <c r="Q1230" s="15"/>
      <c r="R1230" s="15"/>
      <c r="S1230" s="15"/>
      <c r="T1230" s="15"/>
      <c r="U1230" s="15"/>
      <c r="V1230" s="15"/>
      <c r="W1230" s="15"/>
      <c r="X1230" s="9"/>
      <c r="Y1230" s="9"/>
      <c r="Z1230" s="15"/>
      <c r="AA1230" s="214"/>
      <c r="AB1230" s="20" t="s">
        <v>211</v>
      </c>
      <c r="AC1230" s="189"/>
      <c r="AD1230" s="189"/>
      <c r="AE1230" s="189"/>
      <c r="AF1230" s="62">
        <f>MAX(AF$24:AF1229)+1</f>
        <v>1129</v>
      </c>
      <c r="AG1230" s="62" t="s">
        <v>151</v>
      </c>
      <c r="AH1230" s="62" t="str">
        <f t="shared" si="239"/>
        <v>1129.</v>
      </c>
      <c r="AM1230" s="103"/>
    </row>
    <row r="1231" spans="1:39" ht="22.5" customHeight="1" x14ac:dyDescent="0.25">
      <c r="A1231" s="84" t="str">
        <f t="shared" si="245"/>
        <v>1130.</v>
      </c>
      <c r="B1231" s="84">
        <v>3808</v>
      </c>
      <c r="C1231" s="157" t="s">
        <v>1093</v>
      </c>
      <c r="D1231" s="15">
        <v>5012.2</v>
      </c>
      <c r="E1231" s="9">
        <v>4478.2</v>
      </c>
      <c r="F1231" s="15">
        <v>4412.5</v>
      </c>
      <c r="G1231" s="29">
        <v>167</v>
      </c>
      <c r="H1231" s="15">
        <v>2401074</v>
      </c>
      <c r="I1231" s="9"/>
      <c r="J1231" s="9"/>
      <c r="K1231" s="6"/>
      <c r="L1231" s="9">
        <v>2401074</v>
      </c>
      <c r="M1231" s="15"/>
      <c r="N1231" s="29"/>
      <c r="O1231" s="15"/>
      <c r="P1231" s="15">
        <v>1300</v>
      </c>
      <c r="Q1231" s="15">
        <v>2401074</v>
      </c>
      <c r="R1231" s="15"/>
      <c r="S1231" s="15"/>
      <c r="T1231" s="15"/>
      <c r="U1231" s="15"/>
      <c r="V1231" s="15"/>
      <c r="W1231" s="15"/>
      <c r="X1231" s="9"/>
      <c r="Y1231" s="9"/>
      <c r="Z1231" s="15"/>
      <c r="AA1231" s="214"/>
      <c r="AB1231" s="20" t="s">
        <v>211</v>
      </c>
      <c r="AC1231" s="189"/>
      <c r="AD1231" s="189"/>
      <c r="AE1231" s="189"/>
      <c r="AF1231" s="62">
        <f>MAX(AF$24:AF1230)+1</f>
        <v>1130</v>
      </c>
      <c r="AG1231" s="62" t="s">
        <v>151</v>
      </c>
      <c r="AH1231" s="62" t="str">
        <f t="shared" si="239"/>
        <v>1130.</v>
      </c>
      <c r="AM1231" s="103"/>
    </row>
    <row r="1232" spans="1:39" ht="22.5" customHeight="1" x14ac:dyDescent="0.25">
      <c r="A1232" s="84" t="str">
        <f t="shared" si="245"/>
        <v>1131.</v>
      </c>
      <c r="B1232" s="84">
        <v>3913</v>
      </c>
      <c r="C1232" s="173" t="s">
        <v>1725</v>
      </c>
      <c r="D1232" s="121">
        <v>6373.3</v>
      </c>
      <c r="E1232" s="121">
        <v>5877.4</v>
      </c>
      <c r="F1232" s="121">
        <v>5232.6000000000004</v>
      </c>
      <c r="G1232" s="136">
        <v>261</v>
      </c>
      <c r="H1232" s="15">
        <v>2787532</v>
      </c>
      <c r="I1232" s="6"/>
      <c r="J1232" s="6"/>
      <c r="K1232" s="6"/>
      <c r="L1232" s="9">
        <v>2787532</v>
      </c>
      <c r="M1232" s="121"/>
      <c r="N1232" s="29"/>
      <c r="O1232" s="15"/>
      <c r="P1232" s="15">
        <v>1734.06</v>
      </c>
      <c r="Q1232" s="15">
        <v>2787532</v>
      </c>
      <c r="R1232" s="15"/>
      <c r="S1232" s="15"/>
      <c r="T1232" s="15"/>
      <c r="U1232" s="15"/>
      <c r="V1232" s="15"/>
      <c r="W1232" s="15"/>
      <c r="X1232" s="9"/>
      <c r="Y1232" s="9"/>
      <c r="Z1232" s="121"/>
      <c r="AA1232" s="219"/>
      <c r="AB1232" s="20" t="s">
        <v>211</v>
      </c>
      <c r="AC1232" s="189"/>
      <c r="AD1232" s="189"/>
      <c r="AE1232" s="189"/>
      <c r="AF1232" s="62">
        <f>MAX(AF$24:AF1231)+1</f>
        <v>1131</v>
      </c>
      <c r="AG1232" s="62" t="s">
        <v>151</v>
      </c>
      <c r="AH1232" s="62" t="str">
        <f t="shared" si="239"/>
        <v>1131.</v>
      </c>
      <c r="AJ1232" s="78"/>
      <c r="AM1232" s="103"/>
    </row>
    <row r="1233" spans="1:39" ht="22.5" customHeight="1" x14ac:dyDescent="0.25">
      <c r="A1233" s="84" t="str">
        <f t="shared" si="245"/>
        <v/>
      </c>
      <c r="B1233" s="84"/>
      <c r="C1233" s="154" t="s">
        <v>133</v>
      </c>
      <c r="D1233" s="19">
        <f>D1234+D1237+D1242</f>
        <v>22156.06</v>
      </c>
      <c r="E1233" s="6">
        <f>E1234+E1237+E1242</f>
        <v>20158.559999999998</v>
      </c>
      <c r="F1233" s="19">
        <f>F1234+F1237+F1242</f>
        <v>18933.759999999998</v>
      </c>
      <c r="G1233" s="31">
        <f>G1234+G1237+G1242</f>
        <v>755</v>
      </c>
      <c r="H1233" s="19">
        <f>H1234+H1237+H1242</f>
        <v>23447995.158</v>
      </c>
      <c r="I1233" s="19"/>
      <c r="J1233" s="19"/>
      <c r="K1233" s="19"/>
      <c r="L1233" s="19">
        <f>L1234+L1237+L1242</f>
        <v>23447995.158</v>
      </c>
      <c r="M1233" s="19">
        <f t="shared" ref="M1233:AA1233" si="254">M1234+M1237+M1242</f>
        <v>4675384.74</v>
      </c>
      <c r="N1233" s="19"/>
      <c r="O1233" s="19"/>
      <c r="P1233" s="19">
        <f t="shared" si="254"/>
        <v>5224</v>
      </c>
      <c r="Q1233" s="19">
        <f t="shared" si="254"/>
        <v>17898039.190000001</v>
      </c>
      <c r="R1233" s="19">
        <f t="shared" si="254"/>
        <v>827.64</v>
      </c>
      <c r="S1233" s="19">
        <f t="shared" si="254"/>
        <v>440840.44</v>
      </c>
      <c r="T1233" s="19"/>
      <c r="U1233" s="19"/>
      <c r="V1233" s="19">
        <f t="shared" si="254"/>
        <v>153.4</v>
      </c>
      <c r="W1233" s="19">
        <f t="shared" si="254"/>
        <v>187273.788</v>
      </c>
      <c r="X1233" s="19"/>
      <c r="Y1233" s="19"/>
      <c r="Z1233" s="19"/>
      <c r="AA1233" s="220">
        <f t="shared" si="254"/>
        <v>246457</v>
      </c>
      <c r="AB1233" s="20"/>
      <c r="AC1233" s="189"/>
      <c r="AD1233" s="189"/>
      <c r="AE1233" s="189"/>
      <c r="AH1233" s="62" t="str">
        <f t="shared" si="239"/>
        <v/>
      </c>
      <c r="AI1233" s="62"/>
      <c r="AJ1233" s="62"/>
      <c r="AM1233" s="103"/>
    </row>
    <row r="1234" spans="1:39" ht="22.5" customHeight="1" x14ac:dyDescent="0.25">
      <c r="A1234" s="84" t="str">
        <f t="shared" si="245"/>
        <v/>
      </c>
      <c r="B1234" s="84"/>
      <c r="C1234" s="154" t="s">
        <v>202</v>
      </c>
      <c r="D1234" s="6">
        <f>SUM(D1235:D1236)</f>
        <v>814.8</v>
      </c>
      <c r="E1234" s="6">
        <f>SUM(E1235:E1236)</f>
        <v>746.7</v>
      </c>
      <c r="F1234" s="6">
        <f>SUM(F1235:F1236)</f>
        <v>746.7</v>
      </c>
      <c r="G1234" s="25">
        <f>SUM(G1235:G1236)</f>
        <v>24</v>
      </c>
      <c r="H1234" s="6">
        <f>SUM(H1235:H1236)</f>
        <v>1188815.68</v>
      </c>
      <c r="I1234" s="6"/>
      <c r="J1234" s="6"/>
      <c r="K1234" s="6"/>
      <c r="L1234" s="6">
        <f>SUM(L1235:L1236)</f>
        <v>1188815.68</v>
      </c>
      <c r="M1234" s="6">
        <f>SUM(M1235:M1236)</f>
        <v>262838.99</v>
      </c>
      <c r="N1234" s="6"/>
      <c r="O1234" s="6"/>
      <c r="P1234" s="6">
        <f>SUM(P1235:P1236)</f>
        <v>289</v>
      </c>
      <c r="Q1234" s="6">
        <f>SUM(Q1235:Q1236)</f>
        <v>925976.69</v>
      </c>
      <c r="R1234" s="6"/>
      <c r="S1234" s="6"/>
      <c r="T1234" s="6"/>
      <c r="U1234" s="6"/>
      <c r="V1234" s="6"/>
      <c r="W1234" s="6"/>
      <c r="X1234" s="6"/>
      <c r="Y1234" s="6"/>
      <c r="Z1234" s="6"/>
      <c r="AA1234" s="208"/>
      <c r="AB1234" s="20"/>
      <c r="AC1234" s="189"/>
      <c r="AD1234" s="189"/>
      <c r="AE1234" s="189"/>
      <c r="AH1234" s="62" t="str">
        <f t="shared" si="239"/>
        <v/>
      </c>
      <c r="AI1234" s="62"/>
      <c r="AJ1234" s="62"/>
      <c r="AM1234" s="103"/>
    </row>
    <row r="1235" spans="1:39" ht="22.5" customHeight="1" x14ac:dyDescent="0.25">
      <c r="A1235" s="84" t="str">
        <f t="shared" si="245"/>
        <v>1132.</v>
      </c>
      <c r="B1235" s="84">
        <v>4027</v>
      </c>
      <c r="C1235" s="155" t="s">
        <v>937</v>
      </c>
      <c r="D1235" s="9">
        <v>470.1</v>
      </c>
      <c r="E1235" s="9">
        <v>431.7</v>
      </c>
      <c r="F1235" s="9">
        <v>431.7</v>
      </c>
      <c r="G1235" s="26">
        <v>12</v>
      </c>
      <c r="H1235" s="9">
        <f>M1235+O1235+Q1235+S1235+U1235+W1235+Z1235+AA1235</f>
        <v>262838.99</v>
      </c>
      <c r="I1235" s="6"/>
      <c r="J1235" s="6"/>
      <c r="K1235" s="6"/>
      <c r="L1235" s="9">
        <f>H1235</f>
        <v>262838.99</v>
      </c>
      <c r="M1235" s="9">
        <v>262838.99</v>
      </c>
      <c r="N1235" s="26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66"/>
      <c r="AB1235" s="20" t="s">
        <v>211</v>
      </c>
      <c r="AC1235" s="189"/>
      <c r="AD1235" s="189"/>
      <c r="AE1235" s="189"/>
      <c r="AF1235" s="62">
        <f>MAX(AF$24:AF1234)+1</f>
        <v>1132</v>
      </c>
      <c r="AG1235" s="62" t="s">
        <v>151</v>
      </c>
      <c r="AH1235" s="62" t="str">
        <f t="shared" si="239"/>
        <v>1132.</v>
      </c>
      <c r="AI1235" s="140"/>
      <c r="AJ1235" s="62"/>
      <c r="AM1235" s="103"/>
    </row>
    <row r="1236" spans="1:39" ht="22.5" customHeight="1" x14ac:dyDescent="0.25">
      <c r="A1236" s="84" t="str">
        <f t="shared" si="245"/>
        <v>1133.</v>
      </c>
      <c r="B1236" s="84">
        <v>4051</v>
      </c>
      <c r="C1236" s="155" t="s">
        <v>930</v>
      </c>
      <c r="D1236" s="9">
        <v>344.7</v>
      </c>
      <c r="E1236" s="9">
        <v>315</v>
      </c>
      <c r="F1236" s="9">
        <v>315</v>
      </c>
      <c r="G1236" s="26">
        <v>12</v>
      </c>
      <c r="H1236" s="9">
        <f>M1236+O1236+Q1236+S1236+U1236+W1236+Z1236+AA1236</f>
        <v>925976.69</v>
      </c>
      <c r="I1236" s="6"/>
      <c r="J1236" s="6"/>
      <c r="K1236" s="6"/>
      <c r="L1236" s="9">
        <f>H1236</f>
        <v>925976.69</v>
      </c>
      <c r="M1236" s="9"/>
      <c r="N1236" s="26"/>
      <c r="O1236" s="9"/>
      <c r="P1236" s="9">
        <v>289</v>
      </c>
      <c r="Q1236" s="9">
        <v>925976.69</v>
      </c>
      <c r="R1236" s="9"/>
      <c r="S1236" s="9"/>
      <c r="T1236" s="9"/>
      <c r="U1236" s="9"/>
      <c r="V1236" s="9"/>
      <c r="W1236" s="9"/>
      <c r="X1236" s="9"/>
      <c r="Y1236" s="9"/>
      <c r="Z1236" s="9"/>
      <c r="AA1236" s="66"/>
      <c r="AB1236" s="20" t="s">
        <v>211</v>
      </c>
      <c r="AC1236" s="189"/>
      <c r="AD1236" s="189"/>
      <c r="AE1236" s="189"/>
      <c r="AF1236" s="62">
        <f>MAX(AF$24:AF1235)+1</f>
        <v>1133</v>
      </c>
      <c r="AG1236" s="62" t="s">
        <v>151</v>
      </c>
      <c r="AH1236" s="62" t="str">
        <f t="shared" si="239"/>
        <v>1133.</v>
      </c>
      <c r="AJ1236" s="62"/>
      <c r="AM1236" s="103"/>
    </row>
    <row r="1237" spans="1:39" ht="22.5" customHeight="1" x14ac:dyDescent="0.25">
      <c r="A1237" s="84" t="str">
        <f t="shared" si="245"/>
        <v/>
      </c>
      <c r="B1237" s="84"/>
      <c r="C1237" s="154" t="s">
        <v>203</v>
      </c>
      <c r="D1237" s="19">
        <f>SUM(D1238:D1241)</f>
        <v>2222.9</v>
      </c>
      <c r="E1237" s="19">
        <f>SUM(E1238:E1241)</f>
        <v>2054.4</v>
      </c>
      <c r="F1237" s="19">
        <f>SUM(F1238:F1241)</f>
        <v>2054</v>
      </c>
      <c r="G1237" s="25">
        <f>SUM(G1238:G1241)</f>
        <v>79</v>
      </c>
      <c r="H1237" s="19">
        <f>SUM(H1238:H1241)</f>
        <v>2846336.2879999997</v>
      </c>
      <c r="I1237" s="19"/>
      <c r="J1237" s="19"/>
      <c r="K1237" s="19"/>
      <c r="L1237" s="19">
        <f>SUM(L1238:L1241)</f>
        <v>2846336.2879999997</v>
      </c>
      <c r="M1237" s="19"/>
      <c r="N1237" s="19"/>
      <c r="O1237" s="19"/>
      <c r="P1237" s="19">
        <f t="shared" ref="P1237:W1237" si="255">SUM(P1238:P1241)</f>
        <v>1035</v>
      </c>
      <c r="Q1237" s="19">
        <f t="shared" si="255"/>
        <v>2659062.5</v>
      </c>
      <c r="R1237" s="19"/>
      <c r="S1237" s="19"/>
      <c r="T1237" s="19"/>
      <c r="U1237" s="19"/>
      <c r="V1237" s="19">
        <f t="shared" si="255"/>
        <v>153.4</v>
      </c>
      <c r="W1237" s="19">
        <f t="shared" si="255"/>
        <v>187273.788</v>
      </c>
      <c r="X1237" s="19"/>
      <c r="Y1237" s="19"/>
      <c r="Z1237" s="19"/>
      <c r="AA1237" s="220"/>
      <c r="AB1237" s="20"/>
      <c r="AC1237" s="189"/>
      <c r="AD1237" s="189"/>
      <c r="AE1237" s="189"/>
      <c r="AH1237" s="62" t="str">
        <f t="shared" si="239"/>
        <v/>
      </c>
      <c r="AI1237" s="62"/>
      <c r="AJ1237" s="62"/>
      <c r="AM1237" s="103"/>
    </row>
    <row r="1238" spans="1:39" ht="22.5" customHeight="1" x14ac:dyDescent="0.25">
      <c r="A1238" s="84" t="str">
        <f t="shared" si="245"/>
        <v>1134.</v>
      </c>
      <c r="B1238" s="84">
        <v>4040</v>
      </c>
      <c r="C1238" s="155" t="s">
        <v>929</v>
      </c>
      <c r="D1238" s="9">
        <v>328.9</v>
      </c>
      <c r="E1238" s="9">
        <v>301.39999999999998</v>
      </c>
      <c r="F1238" s="9">
        <v>301</v>
      </c>
      <c r="G1238" s="26">
        <v>10</v>
      </c>
      <c r="H1238" s="9">
        <f>M1238+O1238+Q1238+S1238+U1238+W1238+Z1238+AA1238</f>
        <v>52983.587999999996</v>
      </c>
      <c r="I1238" s="6"/>
      <c r="J1238" s="6"/>
      <c r="K1238" s="6"/>
      <c r="L1238" s="9">
        <f>H1238</f>
        <v>52983.587999999996</v>
      </c>
      <c r="M1238" s="9"/>
      <c r="N1238" s="26"/>
      <c r="O1238" s="9"/>
      <c r="P1238" s="9"/>
      <c r="Q1238" s="9"/>
      <c r="R1238" s="9"/>
      <c r="S1238" s="9"/>
      <c r="T1238" s="9"/>
      <c r="U1238" s="9"/>
      <c r="V1238" s="9">
        <v>43.4</v>
      </c>
      <c r="W1238" s="9">
        <f>V1238*1220.82</f>
        <v>52983.587999999996</v>
      </c>
      <c r="X1238" s="9"/>
      <c r="Y1238" s="9"/>
      <c r="Z1238" s="9"/>
      <c r="AA1238" s="66"/>
      <c r="AB1238" s="20" t="s">
        <v>211</v>
      </c>
      <c r="AC1238" s="189"/>
      <c r="AD1238" s="189"/>
      <c r="AE1238" s="189"/>
      <c r="AF1238" s="62">
        <f>MAX(AF$24:AF1237)+1</f>
        <v>1134</v>
      </c>
      <c r="AG1238" s="62" t="s">
        <v>151</v>
      </c>
      <c r="AH1238" s="62" t="str">
        <f t="shared" si="239"/>
        <v>1134.</v>
      </c>
      <c r="AJ1238" s="62"/>
      <c r="AM1238" s="103"/>
    </row>
    <row r="1239" spans="1:39" ht="22.5" customHeight="1" x14ac:dyDescent="0.25">
      <c r="A1239" s="84" t="str">
        <f t="shared" si="245"/>
        <v>1135.</v>
      </c>
      <c r="B1239" s="84">
        <v>4030</v>
      </c>
      <c r="C1239" s="155" t="s">
        <v>928</v>
      </c>
      <c r="D1239" s="9">
        <v>539.20000000000005</v>
      </c>
      <c r="E1239" s="9">
        <v>500.6</v>
      </c>
      <c r="F1239" s="9">
        <v>500.6</v>
      </c>
      <c r="G1239" s="26">
        <v>18</v>
      </c>
      <c r="H1239" s="9">
        <f>M1239+O1239+Q1239+S1239+U1239+W1239+Z1239+AA1239</f>
        <v>1504700</v>
      </c>
      <c r="I1239" s="9"/>
      <c r="J1239" s="9"/>
      <c r="K1239" s="9"/>
      <c r="L1239" s="9">
        <f>H1239</f>
        <v>1504700</v>
      </c>
      <c r="M1239" s="9"/>
      <c r="N1239" s="26"/>
      <c r="O1239" s="9"/>
      <c r="P1239" s="9">
        <v>410</v>
      </c>
      <c r="Q1239" s="9">
        <f>P1239*3670</f>
        <v>1504700</v>
      </c>
      <c r="R1239" s="9"/>
      <c r="S1239" s="9"/>
      <c r="T1239" s="9"/>
      <c r="U1239" s="9"/>
      <c r="V1239" s="9"/>
      <c r="W1239" s="9"/>
      <c r="X1239" s="9"/>
      <c r="Y1239" s="9"/>
      <c r="Z1239" s="9"/>
      <c r="AA1239" s="66"/>
      <c r="AB1239" s="20" t="s">
        <v>211</v>
      </c>
      <c r="AC1239" s="189"/>
      <c r="AD1239" s="189"/>
      <c r="AE1239" s="189"/>
      <c r="AF1239" s="62">
        <f>MAX(AF$24:AF1238)+1</f>
        <v>1135</v>
      </c>
      <c r="AG1239" s="62" t="s">
        <v>151</v>
      </c>
      <c r="AH1239" s="62" t="str">
        <f t="shared" si="239"/>
        <v>1135.</v>
      </c>
      <c r="AJ1239" s="62"/>
      <c r="AM1239" s="103"/>
    </row>
    <row r="1240" spans="1:39" ht="22.5" customHeight="1" x14ac:dyDescent="0.25">
      <c r="A1240" s="84" t="str">
        <f t="shared" si="245"/>
        <v>1136.</v>
      </c>
      <c r="B1240" s="84">
        <v>4041</v>
      </c>
      <c r="C1240" s="155" t="s">
        <v>931</v>
      </c>
      <c r="D1240" s="9">
        <v>798.4</v>
      </c>
      <c r="E1240" s="9">
        <v>741.9</v>
      </c>
      <c r="F1240" s="9">
        <v>741.9</v>
      </c>
      <c r="G1240" s="26">
        <v>33</v>
      </c>
      <c r="H1240" s="9">
        <f>M1240+O1240+Q1240+S1240+U1240+W1240+Z1240+AA1240</f>
        <v>134290.20000000001</v>
      </c>
      <c r="I1240" s="6"/>
      <c r="J1240" s="6"/>
      <c r="K1240" s="6"/>
      <c r="L1240" s="9">
        <f>H1240</f>
        <v>134290.20000000001</v>
      </c>
      <c r="M1240" s="9"/>
      <c r="N1240" s="26"/>
      <c r="O1240" s="9"/>
      <c r="P1240" s="9"/>
      <c r="Q1240" s="9"/>
      <c r="R1240" s="9"/>
      <c r="S1240" s="9"/>
      <c r="T1240" s="9"/>
      <c r="U1240" s="9"/>
      <c r="V1240" s="9">
        <v>110</v>
      </c>
      <c r="W1240" s="9">
        <v>134290.20000000001</v>
      </c>
      <c r="X1240" s="9"/>
      <c r="Y1240" s="9"/>
      <c r="Z1240" s="9"/>
      <c r="AA1240" s="66"/>
      <c r="AB1240" s="20" t="s">
        <v>211</v>
      </c>
      <c r="AC1240" s="189"/>
      <c r="AD1240" s="189"/>
      <c r="AE1240" s="189"/>
      <c r="AF1240" s="62">
        <f>MAX(AF$24:AF1239)+1</f>
        <v>1136</v>
      </c>
      <c r="AG1240" s="62" t="s">
        <v>151</v>
      </c>
      <c r="AH1240" s="62" t="str">
        <f t="shared" si="239"/>
        <v>1136.</v>
      </c>
      <c r="AJ1240" s="62"/>
      <c r="AM1240" s="103"/>
    </row>
    <row r="1241" spans="1:39" ht="22.5" customHeight="1" x14ac:dyDescent="0.25">
      <c r="A1241" s="84" t="str">
        <f t="shared" si="245"/>
        <v>1137.</v>
      </c>
      <c r="B1241" s="84">
        <v>4059</v>
      </c>
      <c r="C1241" s="155" t="s">
        <v>932</v>
      </c>
      <c r="D1241" s="9">
        <v>556.4</v>
      </c>
      <c r="E1241" s="9">
        <v>510.5</v>
      </c>
      <c r="F1241" s="9">
        <v>510.5</v>
      </c>
      <c r="G1241" s="26">
        <v>18</v>
      </c>
      <c r="H1241" s="9">
        <f>M1241+O1241+Q1241+S1241+U1241+W1241+Z1241+AA1241</f>
        <v>1154362.5</v>
      </c>
      <c r="I1241" s="6"/>
      <c r="J1241" s="6"/>
      <c r="K1241" s="6"/>
      <c r="L1241" s="9">
        <f>H1241</f>
        <v>1154362.5</v>
      </c>
      <c r="M1241" s="9"/>
      <c r="N1241" s="26"/>
      <c r="O1241" s="9"/>
      <c r="P1241" s="9">
        <v>625</v>
      </c>
      <c r="Q1241" s="9">
        <f>P1241*1846.98</f>
        <v>1154362.5</v>
      </c>
      <c r="R1241" s="9"/>
      <c r="S1241" s="9"/>
      <c r="T1241" s="9"/>
      <c r="U1241" s="9"/>
      <c r="V1241" s="9"/>
      <c r="W1241" s="9"/>
      <c r="X1241" s="9"/>
      <c r="Y1241" s="9"/>
      <c r="Z1241" s="9"/>
      <c r="AA1241" s="66"/>
      <c r="AB1241" s="20" t="s">
        <v>211</v>
      </c>
      <c r="AC1241" s="189"/>
      <c r="AD1241" s="189"/>
      <c r="AE1241" s="189"/>
      <c r="AF1241" s="62">
        <f>MAX(AF$24:AF1240)+1</f>
        <v>1137</v>
      </c>
      <c r="AG1241" s="62" t="s">
        <v>151</v>
      </c>
      <c r="AH1241" s="62" t="str">
        <f t="shared" ref="AH1241:AH1304" si="256">CONCATENATE(AF1241,AG1241)</f>
        <v>1137.</v>
      </c>
      <c r="AJ1241" s="62"/>
      <c r="AM1241" s="103"/>
    </row>
    <row r="1242" spans="1:39" ht="22.5" customHeight="1" x14ac:dyDescent="0.25">
      <c r="A1242" s="84" t="str">
        <f t="shared" si="245"/>
        <v/>
      </c>
      <c r="B1242" s="84"/>
      <c r="C1242" s="154" t="s">
        <v>204</v>
      </c>
      <c r="D1242" s="6">
        <f>SUM(D1243:D1257)</f>
        <v>19118.36</v>
      </c>
      <c r="E1242" s="6">
        <f>SUM(E1243:E1257)</f>
        <v>17357.46</v>
      </c>
      <c r="F1242" s="6">
        <f>SUM(F1243:F1257)</f>
        <v>16133.06</v>
      </c>
      <c r="G1242" s="25">
        <f>SUM(G1243:G1257)</f>
        <v>652</v>
      </c>
      <c r="H1242" s="6">
        <f>SUM(H1243:H1257)</f>
        <v>19412843.190000001</v>
      </c>
      <c r="I1242" s="6"/>
      <c r="J1242" s="6"/>
      <c r="K1242" s="6"/>
      <c r="L1242" s="6">
        <f t="shared" ref="L1242:AA1242" si="257">SUM(L1243:L1257)</f>
        <v>19412843.190000001</v>
      </c>
      <c r="M1242" s="6">
        <f t="shared" si="257"/>
        <v>4412545.75</v>
      </c>
      <c r="N1242" s="6"/>
      <c r="O1242" s="6"/>
      <c r="P1242" s="6">
        <f t="shared" si="257"/>
        <v>3900</v>
      </c>
      <c r="Q1242" s="6">
        <f t="shared" si="257"/>
        <v>14313000</v>
      </c>
      <c r="R1242" s="6">
        <f t="shared" si="257"/>
        <v>827.64</v>
      </c>
      <c r="S1242" s="6">
        <f t="shared" si="257"/>
        <v>440840.44</v>
      </c>
      <c r="T1242" s="6"/>
      <c r="U1242" s="6"/>
      <c r="V1242" s="6"/>
      <c r="W1242" s="6"/>
      <c r="X1242" s="6"/>
      <c r="Y1242" s="6"/>
      <c r="Z1242" s="6"/>
      <c r="AA1242" s="208">
        <f t="shared" si="257"/>
        <v>246457</v>
      </c>
      <c r="AB1242" s="20"/>
      <c r="AC1242" s="189"/>
      <c r="AD1242" s="189"/>
      <c r="AE1242" s="189"/>
      <c r="AH1242" s="62" t="str">
        <f t="shared" si="256"/>
        <v/>
      </c>
      <c r="AI1242" s="62"/>
      <c r="AJ1242" s="62"/>
      <c r="AM1242" s="103"/>
    </row>
    <row r="1243" spans="1:39" ht="22.5" customHeight="1" x14ac:dyDescent="0.25">
      <c r="A1243" s="84" t="str">
        <f t="shared" si="245"/>
        <v>1138.</v>
      </c>
      <c r="B1243" s="84">
        <v>4063</v>
      </c>
      <c r="C1243" s="155" t="s">
        <v>1537</v>
      </c>
      <c r="D1243" s="9">
        <v>548.1</v>
      </c>
      <c r="E1243" s="9">
        <v>502.3</v>
      </c>
      <c r="F1243" s="9">
        <v>502.3</v>
      </c>
      <c r="G1243" s="26">
        <v>18</v>
      </c>
      <c r="H1243" s="9">
        <f>M1243+O1243+Q1243+S1243+U1243+W1243+Z1243+AA1243</f>
        <v>1603790</v>
      </c>
      <c r="I1243" s="6"/>
      <c r="J1243" s="6"/>
      <c r="K1243" s="6"/>
      <c r="L1243" s="9">
        <f>H1243</f>
        <v>1603790</v>
      </c>
      <c r="M1243" s="6"/>
      <c r="N1243" s="6"/>
      <c r="O1243" s="6"/>
      <c r="P1243" s="9">
        <v>437</v>
      </c>
      <c r="Q1243" s="9">
        <f>P1243*3670</f>
        <v>1603790</v>
      </c>
      <c r="R1243" s="6"/>
      <c r="S1243" s="6"/>
      <c r="T1243" s="6"/>
      <c r="U1243" s="6"/>
      <c r="V1243" s="6"/>
      <c r="W1243" s="6"/>
      <c r="X1243" s="6"/>
      <c r="Y1243" s="6"/>
      <c r="Z1243" s="6"/>
      <c r="AA1243" s="208"/>
      <c r="AB1243" s="20" t="s">
        <v>211</v>
      </c>
      <c r="AC1243" s="189"/>
      <c r="AD1243" s="189"/>
      <c r="AE1243" s="189"/>
      <c r="AF1243" s="62">
        <f>MAX(AF$24:AF1242)+1</f>
        <v>1138</v>
      </c>
      <c r="AG1243" s="62" t="s">
        <v>151</v>
      </c>
      <c r="AH1243" s="62" t="str">
        <f t="shared" si="256"/>
        <v>1138.</v>
      </c>
      <c r="AJ1243" s="62"/>
      <c r="AM1243" s="103"/>
    </row>
    <row r="1244" spans="1:39" ht="22.5" customHeight="1" x14ac:dyDescent="0.25">
      <c r="A1244" s="84" t="str">
        <f t="shared" si="245"/>
        <v>1139.</v>
      </c>
      <c r="B1244" s="84">
        <v>4064</v>
      </c>
      <c r="C1244" s="157" t="s">
        <v>1097</v>
      </c>
      <c r="D1244" s="17">
        <v>844</v>
      </c>
      <c r="E1244" s="9">
        <v>781</v>
      </c>
      <c r="F1244" s="17">
        <v>781</v>
      </c>
      <c r="G1244" s="18">
        <v>43</v>
      </c>
      <c r="H1244" s="17">
        <f t="shared" ref="H1244:H1255" si="258">M1244+O1244+Q1244+S1244+U1244+W1244+Z1244+AA1244</f>
        <v>2800272</v>
      </c>
      <c r="I1244" s="6"/>
      <c r="J1244" s="6"/>
      <c r="K1244" s="6"/>
      <c r="L1244" s="9">
        <f t="shared" ref="L1244:L1255" si="259">H1244</f>
        <v>2800272</v>
      </c>
      <c r="M1244" s="9">
        <v>378072</v>
      </c>
      <c r="N1244" s="26"/>
      <c r="O1244" s="9"/>
      <c r="P1244" s="9">
        <v>660</v>
      </c>
      <c r="Q1244" s="9">
        <f>P1244*3670</f>
        <v>2422200</v>
      </c>
      <c r="R1244" s="9"/>
      <c r="S1244" s="9"/>
      <c r="T1244" s="9"/>
      <c r="U1244" s="9"/>
      <c r="V1244" s="9"/>
      <c r="W1244" s="9"/>
      <c r="X1244" s="9"/>
      <c r="Y1244" s="9"/>
      <c r="Z1244" s="9"/>
      <c r="AA1244" s="66"/>
      <c r="AB1244" s="20" t="s">
        <v>211</v>
      </c>
      <c r="AC1244" s="189"/>
      <c r="AD1244" s="189"/>
      <c r="AE1244" s="189"/>
      <c r="AF1244" s="62">
        <f>MAX(AF$24:AF1243)+1</f>
        <v>1139</v>
      </c>
      <c r="AG1244" s="62" t="s">
        <v>151</v>
      </c>
      <c r="AH1244" s="62" t="str">
        <f t="shared" si="256"/>
        <v>1139.</v>
      </c>
      <c r="AJ1244" s="62"/>
      <c r="AM1244" s="103"/>
    </row>
    <row r="1245" spans="1:39" ht="22.5" customHeight="1" x14ac:dyDescent="0.25">
      <c r="A1245" s="84" t="str">
        <f t="shared" si="245"/>
        <v>1140.</v>
      </c>
      <c r="B1245" s="84">
        <v>4076</v>
      </c>
      <c r="C1245" s="155" t="s">
        <v>935</v>
      </c>
      <c r="D1245" s="9">
        <v>341.5</v>
      </c>
      <c r="E1245" s="9">
        <v>308.60000000000002</v>
      </c>
      <c r="F1245" s="9">
        <v>308.60000000000002</v>
      </c>
      <c r="G1245" s="26">
        <v>15</v>
      </c>
      <c r="H1245" s="9">
        <f t="shared" si="258"/>
        <v>975703</v>
      </c>
      <c r="I1245" s="6"/>
      <c r="J1245" s="6"/>
      <c r="K1245" s="6"/>
      <c r="L1245" s="9">
        <f t="shared" si="259"/>
        <v>975703</v>
      </c>
      <c r="M1245" s="9">
        <v>21503</v>
      </c>
      <c r="N1245" s="26"/>
      <c r="O1245" s="9"/>
      <c r="P1245" s="9">
        <v>260</v>
      </c>
      <c r="Q1245" s="9">
        <f>P1245*3670</f>
        <v>954200</v>
      </c>
      <c r="R1245" s="9"/>
      <c r="S1245" s="9"/>
      <c r="T1245" s="9"/>
      <c r="U1245" s="9"/>
      <c r="V1245" s="9"/>
      <c r="W1245" s="9"/>
      <c r="X1245" s="9"/>
      <c r="Y1245" s="9"/>
      <c r="Z1245" s="9"/>
      <c r="AA1245" s="66"/>
      <c r="AB1245" s="20" t="s">
        <v>211</v>
      </c>
      <c r="AC1245" s="189"/>
      <c r="AD1245" s="189"/>
      <c r="AE1245" s="189"/>
      <c r="AF1245" s="62">
        <f>MAX(AF$24:AF1244)+1</f>
        <v>1140</v>
      </c>
      <c r="AG1245" s="62" t="s">
        <v>151</v>
      </c>
      <c r="AH1245" s="62" t="str">
        <f t="shared" si="256"/>
        <v>1140.</v>
      </c>
      <c r="AJ1245" s="62"/>
      <c r="AM1245" s="103"/>
    </row>
    <row r="1246" spans="1:39" ht="22.5" customHeight="1" x14ac:dyDescent="0.25">
      <c r="A1246" s="84" t="str">
        <f t="shared" si="245"/>
        <v>1141.</v>
      </c>
      <c r="B1246" s="84">
        <v>4057</v>
      </c>
      <c r="C1246" s="155" t="s">
        <v>933</v>
      </c>
      <c r="D1246" s="9">
        <v>555.5</v>
      </c>
      <c r="E1246" s="9">
        <v>459.1</v>
      </c>
      <c r="F1246" s="9">
        <v>459.1</v>
      </c>
      <c r="G1246" s="26">
        <v>26</v>
      </c>
      <c r="H1246" s="9">
        <f t="shared" si="258"/>
        <v>1835000</v>
      </c>
      <c r="I1246" s="6"/>
      <c r="J1246" s="6"/>
      <c r="K1246" s="6"/>
      <c r="L1246" s="9">
        <f t="shared" si="259"/>
        <v>1835000</v>
      </c>
      <c r="M1246" s="9"/>
      <c r="N1246" s="26"/>
      <c r="O1246" s="9"/>
      <c r="P1246" s="9">
        <v>500</v>
      </c>
      <c r="Q1246" s="9">
        <f>P1246*3670</f>
        <v>1835000</v>
      </c>
      <c r="R1246" s="9"/>
      <c r="S1246" s="9"/>
      <c r="T1246" s="9"/>
      <c r="U1246" s="9"/>
      <c r="V1246" s="9"/>
      <c r="W1246" s="9"/>
      <c r="X1246" s="9"/>
      <c r="Y1246" s="9"/>
      <c r="Z1246" s="9"/>
      <c r="AA1246" s="66"/>
      <c r="AB1246" s="20" t="s">
        <v>211</v>
      </c>
      <c r="AC1246" s="189"/>
      <c r="AD1246" s="189"/>
      <c r="AE1246" s="189"/>
      <c r="AF1246" s="62">
        <f>MAX(AF$24:AF1245)+1</f>
        <v>1141</v>
      </c>
      <c r="AG1246" s="62" t="s">
        <v>151</v>
      </c>
      <c r="AH1246" s="62" t="str">
        <f t="shared" si="256"/>
        <v>1141.</v>
      </c>
      <c r="AJ1246" s="62"/>
      <c r="AM1246" s="103"/>
    </row>
    <row r="1247" spans="1:39" ht="22.5" customHeight="1" x14ac:dyDescent="0.25">
      <c r="A1247" s="84" t="str">
        <f t="shared" si="245"/>
        <v>1142.</v>
      </c>
      <c r="B1247" s="84">
        <v>4084</v>
      </c>
      <c r="C1247" s="157" t="s">
        <v>1099</v>
      </c>
      <c r="D1247" s="17">
        <v>1361.9</v>
      </c>
      <c r="E1247" s="9">
        <v>1201.9000000000001</v>
      </c>
      <c r="F1247" s="17">
        <v>1167.4000000000001</v>
      </c>
      <c r="G1247" s="18">
        <v>45</v>
      </c>
      <c r="H1247" s="17">
        <f>M1247+O1247+Q1247+S1247+U1247+W1247+Z1247+AA1247</f>
        <v>1067003.2</v>
      </c>
      <c r="I1247" s="6"/>
      <c r="J1247" s="6"/>
      <c r="K1247" s="6"/>
      <c r="L1247" s="9">
        <f>H1247</f>
        <v>1067003.2</v>
      </c>
      <c r="M1247" s="9">
        <v>1067003.2</v>
      </c>
      <c r="N1247" s="26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66"/>
      <c r="AB1247" s="20" t="s">
        <v>211</v>
      </c>
      <c r="AC1247" s="189"/>
      <c r="AD1247" s="189"/>
      <c r="AE1247" s="189"/>
      <c r="AF1247" s="62">
        <f>MAX(AF$24:AF1246)+1</f>
        <v>1142</v>
      </c>
      <c r="AG1247" s="62" t="s">
        <v>151</v>
      </c>
      <c r="AH1247" s="62" t="str">
        <f t="shared" si="256"/>
        <v>1142.</v>
      </c>
      <c r="AJ1247" s="62"/>
      <c r="AM1247" s="103"/>
    </row>
    <row r="1248" spans="1:39" ht="22.5" customHeight="1" x14ac:dyDescent="0.25">
      <c r="A1248" s="84" t="str">
        <f t="shared" si="245"/>
        <v>1143.</v>
      </c>
      <c r="B1248" s="84">
        <v>4070</v>
      </c>
      <c r="C1248" s="155" t="s">
        <v>934</v>
      </c>
      <c r="D1248" s="9">
        <v>880.7</v>
      </c>
      <c r="E1248" s="9">
        <v>822.7</v>
      </c>
      <c r="F1248" s="9">
        <v>822.7</v>
      </c>
      <c r="G1248" s="26">
        <v>35</v>
      </c>
      <c r="H1248" s="9">
        <f t="shared" si="258"/>
        <v>407477.6</v>
      </c>
      <c r="I1248" s="6"/>
      <c r="J1248" s="6"/>
      <c r="K1248" s="6"/>
      <c r="L1248" s="9">
        <f t="shared" si="259"/>
        <v>407477.6</v>
      </c>
      <c r="M1248" s="9">
        <v>407477.6</v>
      </c>
      <c r="N1248" s="26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66"/>
      <c r="AB1248" s="20" t="s">
        <v>211</v>
      </c>
      <c r="AC1248" s="189"/>
      <c r="AD1248" s="189"/>
      <c r="AE1248" s="189"/>
      <c r="AF1248" s="62">
        <f>MAX(AF$24:AF1247)+1</f>
        <v>1143</v>
      </c>
      <c r="AG1248" s="62" t="s">
        <v>151</v>
      </c>
      <c r="AH1248" s="62" t="str">
        <f t="shared" si="256"/>
        <v>1143.</v>
      </c>
      <c r="AJ1248" s="62"/>
      <c r="AM1248" s="103"/>
    </row>
    <row r="1249" spans="1:39" ht="22.5" customHeight="1" x14ac:dyDescent="0.25">
      <c r="A1249" s="84" t="str">
        <f t="shared" si="245"/>
        <v>1144.</v>
      </c>
      <c r="B1249" s="84">
        <v>4087</v>
      </c>
      <c r="C1249" s="155" t="s">
        <v>936</v>
      </c>
      <c r="D1249" s="9">
        <v>1474</v>
      </c>
      <c r="E1249" s="9">
        <v>1314</v>
      </c>
      <c r="F1249" s="9">
        <v>1314</v>
      </c>
      <c r="G1249" s="26">
        <v>59</v>
      </c>
      <c r="H1249" s="9">
        <f t="shared" si="258"/>
        <v>201579.7</v>
      </c>
      <c r="I1249" s="6"/>
      <c r="J1249" s="6"/>
      <c r="K1249" s="6"/>
      <c r="L1249" s="9">
        <f t="shared" si="259"/>
        <v>201579.7</v>
      </c>
      <c r="M1249" s="9">
        <v>201579.7</v>
      </c>
      <c r="N1249" s="26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66"/>
      <c r="AB1249" s="20" t="s">
        <v>211</v>
      </c>
      <c r="AC1249" s="189"/>
      <c r="AD1249" s="189"/>
      <c r="AE1249" s="189"/>
      <c r="AF1249" s="62">
        <f>MAX(AF$24:AF1248)+1</f>
        <v>1144</v>
      </c>
      <c r="AG1249" s="62" t="s">
        <v>151</v>
      </c>
      <c r="AH1249" s="62" t="str">
        <f t="shared" si="256"/>
        <v>1144.</v>
      </c>
      <c r="AI1249" s="140"/>
      <c r="AJ1249" s="62"/>
      <c r="AM1249" s="103"/>
    </row>
    <row r="1250" spans="1:39" ht="22.5" customHeight="1" x14ac:dyDescent="0.25">
      <c r="A1250" s="84" t="str">
        <f t="shared" si="245"/>
        <v>1145.</v>
      </c>
      <c r="B1250" s="84">
        <v>4077</v>
      </c>
      <c r="C1250" s="155" t="s">
        <v>134</v>
      </c>
      <c r="D1250" s="9">
        <v>759.9</v>
      </c>
      <c r="E1250" s="9">
        <v>706.3</v>
      </c>
      <c r="F1250" s="9">
        <v>706.3</v>
      </c>
      <c r="G1250" s="26">
        <v>29</v>
      </c>
      <c r="H1250" s="9">
        <f t="shared" si="258"/>
        <v>2524950</v>
      </c>
      <c r="I1250" s="6"/>
      <c r="J1250" s="6"/>
      <c r="K1250" s="6"/>
      <c r="L1250" s="9">
        <f t="shared" si="259"/>
        <v>2524950</v>
      </c>
      <c r="M1250" s="9">
        <v>378000</v>
      </c>
      <c r="N1250" s="26"/>
      <c r="O1250" s="9"/>
      <c r="P1250" s="9">
        <v>585</v>
      </c>
      <c r="Q1250" s="9">
        <f>P1250*3670</f>
        <v>2146950</v>
      </c>
      <c r="R1250" s="9"/>
      <c r="S1250" s="9"/>
      <c r="T1250" s="9"/>
      <c r="U1250" s="9"/>
      <c r="V1250" s="9"/>
      <c r="W1250" s="9"/>
      <c r="X1250" s="9"/>
      <c r="Y1250" s="9"/>
      <c r="Z1250" s="9"/>
      <c r="AA1250" s="66"/>
      <c r="AB1250" s="20" t="s">
        <v>211</v>
      </c>
      <c r="AC1250" s="189"/>
      <c r="AD1250" s="189"/>
      <c r="AE1250" s="189"/>
      <c r="AF1250" s="62">
        <f>MAX(AF$24:AF1249)+1</f>
        <v>1145</v>
      </c>
      <c r="AG1250" s="62" t="s">
        <v>151</v>
      </c>
      <c r="AH1250" s="62" t="str">
        <f t="shared" si="256"/>
        <v>1145.</v>
      </c>
      <c r="AJ1250" s="62"/>
      <c r="AM1250" s="103"/>
    </row>
    <row r="1251" spans="1:39" ht="22.5" customHeight="1" x14ac:dyDescent="0.25">
      <c r="A1251" s="84" t="str">
        <f t="shared" si="245"/>
        <v>1146.</v>
      </c>
      <c r="B1251" s="84">
        <v>4082</v>
      </c>
      <c r="C1251" s="157" t="s">
        <v>1103</v>
      </c>
      <c r="D1251" s="9">
        <v>1348.1</v>
      </c>
      <c r="E1251" s="9">
        <v>1188.0999999999999</v>
      </c>
      <c r="F1251" s="9">
        <v>1188.0999999999999</v>
      </c>
      <c r="G1251" s="26">
        <v>42</v>
      </c>
      <c r="H1251" s="9">
        <f t="shared" si="258"/>
        <v>2675430</v>
      </c>
      <c r="I1251" s="6"/>
      <c r="J1251" s="6"/>
      <c r="K1251" s="6"/>
      <c r="L1251" s="9">
        <f t="shared" si="259"/>
        <v>2675430</v>
      </c>
      <c r="M1251" s="9"/>
      <c r="N1251" s="26"/>
      <c r="O1251" s="9"/>
      <c r="P1251" s="9">
        <v>729</v>
      </c>
      <c r="Q1251" s="9">
        <f>P1251*3670</f>
        <v>2675430</v>
      </c>
      <c r="R1251" s="9"/>
      <c r="S1251" s="9"/>
      <c r="T1251" s="9"/>
      <c r="U1251" s="9"/>
      <c r="V1251" s="9"/>
      <c r="W1251" s="9"/>
      <c r="X1251" s="9"/>
      <c r="Y1251" s="9"/>
      <c r="Z1251" s="9"/>
      <c r="AA1251" s="66"/>
      <c r="AB1251" s="20" t="s">
        <v>211</v>
      </c>
      <c r="AC1251" s="189"/>
      <c r="AD1251" s="189"/>
      <c r="AE1251" s="189"/>
      <c r="AF1251" s="62">
        <f>MAX(AF$24:AF1250)+1</f>
        <v>1146</v>
      </c>
      <c r="AG1251" s="62" t="s">
        <v>151</v>
      </c>
      <c r="AH1251" s="62" t="str">
        <f t="shared" si="256"/>
        <v>1146.</v>
      </c>
      <c r="AJ1251" s="62"/>
      <c r="AM1251" s="103"/>
    </row>
    <row r="1252" spans="1:39" ht="22.5" customHeight="1" x14ac:dyDescent="0.25">
      <c r="A1252" s="84" t="str">
        <f t="shared" si="245"/>
        <v>1147.</v>
      </c>
      <c r="B1252" s="84">
        <v>4085</v>
      </c>
      <c r="C1252" s="157" t="s">
        <v>1104</v>
      </c>
      <c r="D1252" s="9">
        <v>1359.2</v>
      </c>
      <c r="E1252" s="9">
        <v>1199.2</v>
      </c>
      <c r="F1252" s="9">
        <v>1199.2</v>
      </c>
      <c r="G1252" s="26">
        <v>45</v>
      </c>
      <c r="H1252" s="9">
        <f t="shared" si="258"/>
        <v>2675430</v>
      </c>
      <c r="I1252" s="6"/>
      <c r="J1252" s="6"/>
      <c r="K1252" s="6"/>
      <c r="L1252" s="9">
        <f t="shared" si="259"/>
        <v>2675430</v>
      </c>
      <c r="M1252" s="9"/>
      <c r="N1252" s="26"/>
      <c r="O1252" s="9"/>
      <c r="P1252" s="9">
        <v>729</v>
      </c>
      <c r="Q1252" s="9">
        <f>P1252*3670</f>
        <v>2675430</v>
      </c>
      <c r="R1252" s="9"/>
      <c r="S1252" s="9"/>
      <c r="T1252" s="9"/>
      <c r="U1252" s="9"/>
      <c r="V1252" s="9"/>
      <c r="W1252" s="9"/>
      <c r="X1252" s="9"/>
      <c r="Y1252" s="9"/>
      <c r="Z1252" s="9"/>
      <c r="AA1252" s="66"/>
      <c r="AB1252" s="20" t="s">
        <v>211</v>
      </c>
      <c r="AC1252" s="189"/>
      <c r="AD1252" s="189"/>
      <c r="AE1252" s="189"/>
      <c r="AF1252" s="62">
        <f>MAX(AF$24:AF1251)+1</f>
        <v>1147</v>
      </c>
      <c r="AG1252" s="62" t="s">
        <v>151</v>
      </c>
      <c r="AH1252" s="62" t="str">
        <f t="shared" si="256"/>
        <v>1147.</v>
      </c>
      <c r="AJ1252" s="62"/>
      <c r="AM1252" s="103"/>
    </row>
    <row r="1253" spans="1:39" ht="22.5" customHeight="1" x14ac:dyDescent="0.25">
      <c r="A1253" s="84" t="str">
        <f t="shared" si="245"/>
        <v>1148.</v>
      </c>
      <c r="B1253" s="84">
        <v>4069</v>
      </c>
      <c r="C1253" s="157" t="s">
        <v>1098</v>
      </c>
      <c r="D1253" s="17">
        <v>912</v>
      </c>
      <c r="E1253" s="9">
        <v>869</v>
      </c>
      <c r="F1253" s="17">
        <v>869</v>
      </c>
      <c r="G1253" s="18">
        <v>27</v>
      </c>
      <c r="H1253" s="17">
        <f t="shared" si="258"/>
        <v>46231.45</v>
      </c>
      <c r="I1253" s="6"/>
      <c r="J1253" s="6"/>
      <c r="K1253" s="6"/>
      <c r="L1253" s="9">
        <f t="shared" si="259"/>
        <v>46231.45</v>
      </c>
      <c r="M1253" s="9">
        <v>46231.45</v>
      </c>
      <c r="N1253" s="26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66"/>
      <c r="AB1253" s="20" t="s">
        <v>211</v>
      </c>
      <c r="AC1253" s="189"/>
      <c r="AD1253" s="189"/>
      <c r="AE1253" s="189"/>
      <c r="AF1253" s="62">
        <f>MAX(AF$24:AF1252)+1</f>
        <v>1148</v>
      </c>
      <c r="AG1253" s="62" t="s">
        <v>151</v>
      </c>
      <c r="AH1253" s="62" t="str">
        <f t="shared" si="256"/>
        <v>1148.</v>
      </c>
      <c r="AJ1253" s="62"/>
      <c r="AM1253" s="103"/>
    </row>
    <row r="1254" spans="1:39" ht="22.5" customHeight="1" x14ac:dyDescent="0.25">
      <c r="A1254" s="84" t="str">
        <f t="shared" ref="A1254:A1317" si="260">AH1254</f>
        <v>1149.</v>
      </c>
      <c r="B1254" s="84">
        <v>4052</v>
      </c>
      <c r="C1254" s="157" t="s">
        <v>1102</v>
      </c>
      <c r="D1254" s="9">
        <v>1203.5</v>
      </c>
      <c r="E1254" s="9">
        <v>1017.1</v>
      </c>
      <c r="F1254" s="9">
        <v>1002</v>
      </c>
      <c r="G1254" s="26">
        <v>38</v>
      </c>
      <c r="H1254" s="9">
        <f t="shared" si="258"/>
        <v>680529.6</v>
      </c>
      <c r="I1254" s="6"/>
      <c r="J1254" s="6"/>
      <c r="K1254" s="6"/>
      <c r="L1254" s="9">
        <f t="shared" si="259"/>
        <v>680529.6</v>
      </c>
      <c r="M1254" s="9">
        <v>680529.6</v>
      </c>
      <c r="N1254" s="26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66"/>
      <c r="AB1254" s="20" t="s">
        <v>211</v>
      </c>
      <c r="AC1254" s="189"/>
      <c r="AD1254" s="189"/>
      <c r="AE1254" s="189"/>
      <c r="AF1254" s="62">
        <f>MAX(AF$24:AF1253)+1</f>
        <v>1149</v>
      </c>
      <c r="AG1254" s="62" t="s">
        <v>151</v>
      </c>
      <c r="AH1254" s="62" t="str">
        <f t="shared" si="256"/>
        <v>1149.</v>
      </c>
      <c r="AJ1254" s="62"/>
      <c r="AM1254" s="103"/>
    </row>
    <row r="1255" spans="1:39" ht="22.5" customHeight="1" x14ac:dyDescent="0.25">
      <c r="A1255" s="84" t="str">
        <f t="shared" si="260"/>
        <v>1150.</v>
      </c>
      <c r="B1255" s="84">
        <v>4090</v>
      </c>
      <c r="C1255" s="157" t="s">
        <v>1100</v>
      </c>
      <c r="D1255" s="17">
        <v>3689.1</v>
      </c>
      <c r="E1255" s="9">
        <v>3359.1</v>
      </c>
      <c r="F1255" s="17">
        <v>3124.4</v>
      </c>
      <c r="G1255" s="18">
        <v>141</v>
      </c>
      <c r="H1255" s="17">
        <f t="shared" si="258"/>
        <v>345565.2</v>
      </c>
      <c r="I1255" s="6"/>
      <c r="J1255" s="6"/>
      <c r="K1255" s="6"/>
      <c r="L1255" s="9">
        <f t="shared" si="259"/>
        <v>345565.2</v>
      </c>
      <c r="M1255" s="9">
        <v>345565.2</v>
      </c>
      <c r="N1255" s="26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66"/>
      <c r="AB1255" s="20" t="s">
        <v>211</v>
      </c>
      <c r="AC1255" s="189"/>
      <c r="AD1255" s="189"/>
      <c r="AE1255" s="189"/>
      <c r="AF1255" s="62">
        <f>MAX(AF$24:AF1254)+1</f>
        <v>1150</v>
      </c>
      <c r="AG1255" s="62" t="s">
        <v>151</v>
      </c>
      <c r="AH1255" s="62" t="str">
        <f t="shared" si="256"/>
        <v>1150.</v>
      </c>
      <c r="AJ1255" s="62"/>
      <c r="AM1255" s="103"/>
    </row>
    <row r="1256" spans="1:39" ht="22.5" customHeight="1" x14ac:dyDescent="0.25">
      <c r="A1256" s="84" t="str">
        <f t="shared" si="260"/>
        <v>1151.</v>
      </c>
      <c r="B1256" s="84">
        <v>4028</v>
      </c>
      <c r="C1256" s="157" t="s">
        <v>1101</v>
      </c>
      <c r="D1256" s="17">
        <v>403.6</v>
      </c>
      <c r="E1256" s="9">
        <v>399.9</v>
      </c>
      <c r="F1256" s="17">
        <v>399.9</v>
      </c>
      <c r="G1256" s="18">
        <v>7</v>
      </c>
      <c r="H1256" s="17">
        <f t="shared" ref="H1256:H1257" si="261">M1256+O1256+Q1256+S1256+U1256+W1256+Z1256+AA1256</f>
        <v>886584</v>
      </c>
      <c r="I1256" s="6"/>
      <c r="J1256" s="6"/>
      <c r="K1256" s="6"/>
      <c r="L1256" s="9">
        <f t="shared" ref="L1256:L1257" si="262">H1256</f>
        <v>886584</v>
      </c>
      <c r="M1256" s="9">
        <v>886584</v>
      </c>
      <c r="N1256" s="26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66"/>
      <c r="AB1256" s="20" t="s">
        <v>211</v>
      </c>
      <c r="AC1256" s="189"/>
      <c r="AD1256" s="189"/>
      <c r="AE1256" s="189"/>
      <c r="AF1256" s="62">
        <f>MAX(AF$24:AF1255)+1</f>
        <v>1151</v>
      </c>
      <c r="AG1256" s="62" t="s">
        <v>151</v>
      </c>
      <c r="AH1256" s="62" t="str">
        <f t="shared" si="256"/>
        <v>1151.</v>
      </c>
      <c r="AJ1256" s="62"/>
      <c r="AM1256" s="103"/>
    </row>
    <row r="1257" spans="1:39" ht="22.5" customHeight="1" x14ac:dyDescent="0.25">
      <c r="A1257" s="84" t="str">
        <f t="shared" si="260"/>
        <v>1152.</v>
      </c>
      <c r="B1257" s="84">
        <v>4016</v>
      </c>
      <c r="C1257" s="157" t="s">
        <v>1751</v>
      </c>
      <c r="D1257" s="17">
        <v>3437.26</v>
      </c>
      <c r="E1257" s="9">
        <v>3229.16</v>
      </c>
      <c r="F1257" s="17">
        <v>2289.06</v>
      </c>
      <c r="G1257" s="18">
        <v>82</v>
      </c>
      <c r="H1257" s="17">
        <f t="shared" si="261"/>
        <v>687297.44</v>
      </c>
      <c r="I1257" s="6"/>
      <c r="J1257" s="6"/>
      <c r="K1257" s="6"/>
      <c r="L1257" s="9">
        <f t="shared" si="262"/>
        <v>687297.44</v>
      </c>
      <c r="M1257" s="9"/>
      <c r="N1257" s="26"/>
      <c r="O1257" s="9"/>
      <c r="P1257" s="135"/>
      <c r="Q1257" s="135"/>
      <c r="R1257" s="9">
        <v>827.64</v>
      </c>
      <c r="S1257" s="9">
        <v>440840.44</v>
      </c>
      <c r="T1257" s="9"/>
      <c r="U1257" s="9"/>
      <c r="V1257" s="9"/>
      <c r="W1257" s="9"/>
      <c r="X1257" s="9"/>
      <c r="Y1257" s="9"/>
      <c r="Z1257" s="9"/>
      <c r="AA1257" s="66">
        <v>246457</v>
      </c>
      <c r="AB1257" s="20" t="s">
        <v>211</v>
      </c>
      <c r="AC1257" s="197"/>
      <c r="AD1257" s="197"/>
      <c r="AE1257" s="197"/>
      <c r="AF1257" s="62">
        <f>MAX(AF$24:AF1256)+1</f>
        <v>1152</v>
      </c>
      <c r="AG1257" s="62" t="s">
        <v>151</v>
      </c>
      <c r="AH1257" s="62" t="str">
        <f t="shared" si="256"/>
        <v>1152.</v>
      </c>
      <c r="AJ1257" s="62"/>
      <c r="AM1257" s="103"/>
    </row>
    <row r="1258" spans="1:39" ht="22.5" customHeight="1" x14ac:dyDescent="0.25">
      <c r="A1258" s="84" t="str">
        <f t="shared" si="260"/>
        <v/>
      </c>
      <c r="B1258" s="84"/>
      <c r="C1258" s="154" t="s">
        <v>1664</v>
      </c>
      <c r="D1258" s="19">
        <f>D1259+D1349+D1438</f>
        <v>2177566.8899999997</v>
      </c>
      <c r="E1258" s="6">
        <f>E1259+E1349+E1438</f>
        <v>1815013.9600000004</v>
      </c>
      <c r="F1258" s="19">
        <f>F1259+F1349+F1438</f>
        <v>1753780.1700000002</v>
      </c>
      <c r="G1258" s="31">
        <f>G1259+G1349+G1438</f>
        <v>92796</v>
      </c>
      <c r="H1258" s="19">
        <f>H1259+H1349+H1438</f>
        <v>1154431081.8030005</v>
      </c>
      <c r="I1258" s="19"/>
      <c r="J1258" s="19"/>
      <c r="K1258" s="19">
        <f t="shared" ref="K1258:AA1258" si="263">K1259+K1349+K1438</f>
        <v>22619224.98</v>
      </c>
      <c r="L1258" s="19">
        <f t="shared" si="263"/>
        <v>1131811856.8230004</v>
      </c>
      <c r="M1258" s="19">
        <f t="shared" si="263"/>
        <v>511321865.88639981</v>
      </c>
      <c r="N1258" s="133">
        <f t="shared" si="263"/>
        <v>119</v>
      </c>
      <c r="O1258" s="19">
        <f t="shared" si="263"/>
        <v>257257188.76000002</v>
      </c>
      <c r="P1258" s="19">
        <f t="shared" si="263"/>
        <v>130622.08949400076</v>
      </c>
      <c r="Q1258" s="19">
        <f t="shared" si="263"/>
        <v>281936273.48820001</v>
      </c>
      <c r="R1258" s="19">
        <f t="shared" si="263"/>
        <v>7664.8</v>
      </c>
      <c r="S1258" s="19">
        <f t="shared" si="263"/>
        <v>8838040.4400000013</v>
      </c>
      <c r="T1258" s="19">
        <f t="shared" si="263"/>
        <v>68561.89820035822</v>
      </c>
      <c r="U1258" s="19">
        <f t="shared" si="263"/>
        <v>76021455.039599985</v>
      </c>
      <c r="V1258" s="19">
        <f t="shared" si="263"/>
        <v>4808.62</v>
      </c>
      <c r="W1258" s="19">
        <f t="shared" si="263"/>
        <v>9019031.7588</v>
      </c>
      <c r="X1258" s="19"/>
      <c r="Y1258" s="19"/>
      <c r="Z1258" s="19">
        <f t="shared" si="263"/>
        <v>5317589.71</v>
      </c>
      <c r="AA1258" s="220">
        <f t="shared" si="263"/>
        <v>4719636.7200000007</v>
      </c>
      <c r="AB1258" s="22"/>
      <c r="AC1258" s="189"/>
      <c r="AD1258" s="189"/>
      <c r="AE1258" s="189"/>
      <c r="AH1258" s="62" t="str">
        <f t="shared" si="256"/>
        <v/>
      </c>
      <c r="AI1258" s="62"/>
      <c r="AJ1258" s="62"/>
      <c r="AM1258" s="103"/>
    </row>
    <row r="1259" spans="1:39" ht="22.5" customHeight="1" x14ac:dyDescent="0.25">
      <c r="A1259" s="84" t="str">
        <f t="shared" si="260"/>
        <v/>
      </c>
      <c r="B1259" s="84"/>
      <c r="C1259" s="154" t="s">
        <v>202</v>
      </c>
      <c r="D1259" s="6">
        <f>SUM(D1260:D1348)</f>
        <v>307237.54000000004</v>
      </c>
      <c r="E1259" s="6">
        <f t="shared" ref="E1259:G1259" si="264">SUM(E1260:E1348)</f>
        <v>265877.54000000004</v>
      </c>
      <c r="F1259" s="6">
        <f t="shared" si="264"/>
        <v>257343.44999999998</v>
      </c>
      <c r="G1259" s="108">
        <f t="shared" si="264"/>
        <v>13352</v>
      </c>
      <c r="H1259" s="6">
        <f>SUM(H1260:H1348)</f>
        <v>135378064.64600003</v>
      </c>
      <c r="I1259" s="6"/>
      <c r="J1259" s="6"/>
      <c r="K1259" s="6"/>
      <c r="L1259" s="6">
        <f t="shared" ref="L1259:Q1259" si="265">SUM(L1260:L1348)</f>
        <v>135378064.64600003</v>
      </c>
      <c r="M1259" s="6">
        <f t="shared" si="265"/>
        <v>67784960.429999977</v>
      </c>
      <c r="N1259" s="108">
        <f t="shared" si="265"/>
        <v>3</v>
      </c>
      <c r="O1259" s="6">
        <f t="shared" si="265"/>
        <v>5436526.4400000004</v>
      </c>
      <c r="P1259" s="6">
        <f t="shared" si="265"/>
        <v>19787.59</v>
      </c>
      <c r="Q1259" s="6">
        <f t="shared" si="265"/>
        <v>54486539.466000006</v>
      </c>
      <c r="R1259" s="6"/>
      <c r="S1259" s="6"/>
      <c r="T1259" s="6">
        <f t="shared" ref="T1259:AA1259" si="266">SUM(T1260:T1348)</f>
        <v>3890.42</v>
      </c>
      <c r="U1259" s="6">
        <f t="shared" si="266"/>
        <v>3237845.9</v>
      </c>
      <c r="V1259" s="6">
        <f t="shared" si="266"/>
        <v>241</v>
      </c>
      <c r="W1259" s="6">
        <f t="shared" si="266"/>
        <v>436300.43</v>
      </c>
      <c r="X1259" s="6"/>
      <c r="Y1259" s="6"/>
      <c r="Z1259" s="6">
        <f t="shared" si="266"/>
        <v>2193981.67</v>
      </c>
      <c r="AA1259" s="208">
        <f t="shared" si="266"/>
        <v>1801910.31</v>
      </c>
      <c r="AB1259" s="22"/>
      <c r="AC1259" s="189"/>
      <c r="AD1259" s="189"/>
      <c r="AE1259" s="189"/>
      <c r="AH1259" s="62" t="str">
        <f t="shared" si="256"/>
        <v/>
      </c>
      <c r="AI1259" s="62"/>
      <c r="AJ1259" s="62"/>
      <c r="AM1259" s="103"/>
    </row>
    <row r="1260" spans="1:39" ht="22.5" customHeight="1" x14ac:dyDescent="0.25">
      <c r="A1260" s="84" t="str">
        <f t="shared" si="260"/>
        <v>1153.</v>
      </c>
      <c r="B1260" s="84">
        <v>5385</v>
      </c>
      <c r="C1260" s="157" t="s">
        <v>1341</v>
      </c>
      <c r="D1260" s="9">
        <v>4188.2299999999996</v>
      </c>
      <c r="E1260" s="9">
        <v>3858.5</v>
      </c>
      <c r="F1260" s="9">
        <v>3858.5</v>
      </c>
      <c r="G1260" s="26">
        <v>192</v>
      </c>
      <c r="H1260" s="9">
        <f>M1260+O1260+Q1260+S1260+U1260+W1260+Z1260+AA1260</f>
        <v>1603024.62</v>
      </c>
      <c r="I1260" s="9"/>
      <c r="J1260" s="6"/>
      <c r="K1260" s="9"/>
      <c r="L1260" s="9">
        <f t="shared" ref="L1260:L1276" si="267">H1260</f>
        <v>1603024.62</v>
      </c>
      <c r="M1260" s="9">
        <v>1603024.62</v>
      </c>
      <c r="N1260" s="26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66"/>
      <c r="AB1260" s="20" t="s">
        <v>211</v>
      </c>
      <c r="AC1260" s="189"/>
      <c r="AD1260" s="189"/>
      <c r="AE1260" s="189"/>
      <c r="AF1260" s="62">
        <f>MAX(AF$24:AF1259)+1</f>
        <v>1153</v>
      </c>
      <c r="AG1260" s="62" t="s">
        <v>151</v>
      </c>
      <c r="AH1260" s="62" t="str">
        <f t="shared" si="256"/>
        <v>1153.</v>
      </c>
      <c r="AM1260" s="103"/>
    </row>
    <row r="1261" spans="1:39" ht="22.5" customHeight="1" x14ac:dyDescent="0.25">
      <c r="A1261" s="84" t="str">
        <f t="shared" si="260"/>
        <v>1154.</v>
      </c>
      <c r="B1261" s="84">
        <v>4457</v>
      </c>
      <c r="C1261" s="155" t="s">
        <v>966</v>
      </c>
      <c r="D1261" s="9">
        <v>24358.7</v>
      </c>
      <c r="E1261" s="9">
        <v>15321.7</v>
      </c>
      <c r="F1261" s="9">
        <v>15321.7</v>
      </c>
      <c r="G1261" s="26">
        <v>1339</v>
      </c>
      <c r="H1261" s="9">
        <f>M1261+O1261+Q1261+S1261+U1261+W1261+Z1261+AA1261</f>
        <v>9299890.3699999992</v>
      </c>
      <c r="I1261" s="9"/>
      <c r="J1261" s="6"/>
      <c r="K1261" s="9"/>
      <c r="L1261" s="9">
        <f t="shared" si="267"/>
        <v>9299890.3699999992</v>
      </c>
      <c r="M1261" s="9">
        <v>9299890.3699999992</v>
      </c>
      <c r="N1261" s="26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  <c r="AA1261" s="66"/>
      <c r="AB1261" s="20" t="s">
        <v>211</v>
      </c>
      <c r="AC1261" s="189"/>
      <c r="AD1261" s="189"/>
      <c r="AE1261" s="189"/>
      <c r="AF1261" s="62">
        <f>MAX(AF$24:AF1260)+1</f>
        <v>1154</v>
      </c>
      <c r="AG1261" s="62" t="s">
        <v>151</v>
      </c>
      <c r="AH1261" s="62" t="str">
        <f t="shared" si="256"/>
        <v>1154.</v>
      </c>
      <c r="AM1261" s="103"/>
    </row>
    <row r="1262" spans="1:39" ht="22.5" customHeight="1" x14ac:dyDescent="0.25">
      <c r="A1262" s="84" t="str">
        <f t="shared" si="260"/>
        <v>1155.</v>
      </c>
      <c r="B1262" s="84">
        <v>4410</v>
      </c>
      <c r="C1262" s="157" t="s">
        <v>1372</v>
      </c>
      <c r="D1262" s="17">
        <v>7748.8</v>
      </c>
      <c r="E1262" s="9">
        <v>7748.8</v>
      </c>
      <c r="F1262" s="17">
        <v>7748.8</v>
      </c>
      <c r="G1262" s="18">
        <v>358</v>
      </c>
      <c r="H1262" s="17">
        <f>M1262+O1262+Q1262+S1262+U1262+W1262+Z1262+AA1262</f>
        <v>2039444</v>
      </c>
      <c r="I1262" s="9"/>
      <c r="J1262" s="6"/>
      <c r="K1262" s="9"/>
      <c r="L1262" s="9">
        <f t="shared" si="267"/>
        <v>2039444</v>
      </c>
      <c r="M1262" s="9"/>
      <c r="N1262" s="26"/>
      <c r="O1262" s="9"/>
      <c r="P1262" s="9">
        <v>1338</v>
      </c>
      <c r="Q1262" s="9">
        <v>2039444</v>
      </c>
      <c r="R1262" s="9"/>
      <c r="S1262" s="9"/>
      <c r="T1262" s="9"/>
      <c r="U1262" s="9"/>
      <c r="V1262" s="9"/>
      <c r="W1262" s="9"/>
      <c r="X1262" s="9"/>
      <c r="Y1262" s="9"/>
      <c r="Z1262" s="9"/>
      <c r="AA1262" s="66"/>
      <c r="AB1262" s="20" t="s">
        <v>211</v>
      </c>
      <c r="AC1262" s="189"/>
      <c r="AD1262" s="189"/>
      <c r="AE1262" s="189"/>
      <c r="AF1262" s="62">
        <f>MAX(AF$24:AF1261)+1</f>
        <v>1155</v>
      </c>
      <c r="AG1262" s="62" t="s">
        <v>151</v>
      </c>
      <c r="AH1262" s="62" t="str">
        <f t="shared" si="256"/>
        <v>1155.</v>
      </c>
      <c r="AM1262" s="103"/>
    </row>
    <row r="1263" spans="1:39" ht="22.5" customHeight="1" x14ac:dyDescent="0.25">
      <c r="A1263" s="84" t="str">
        <f t="shared" si="260"/>
        <v>1156.</v>
      </c>
      <c r="B1263" s="84">
        <v>4134</v>
      </c>
      <c r="C1263" s="155" t="s">
        <v>938</v>
      </c>
      <c r="D1263" s="9">
        <v>694.9</v>
      </c>
      <c r="E1263" s="9">
        <v>694.9</v>
      </c>
      <c r="F1263" s="9">
        <v>694.9</v>
      </c>
      <c r="G1263" s="26">
        <v>30</v>
      </c>
      <c r="H1263" s="9">
        <f>M1263+O1263+Q1263+S1263+U1263+W1263+Z1263+AA1263</f>
        <v>145916.96</v>
      </c>
      <c r="I1263" s="9"/>
      <c r="J1263" s="9"/>
      <c r="K1263" s="9"/>
      <c r="L1263" s="9">
        <f t="shared" si="267"/>
        <v>145916.96</v>
      </c>
      <c r="M1263" s="9">
        <v>145916.96</v>
      </c>
      <c r="N1263" s="26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66"/>
      <c r="AB1263" s="20" t="s">
        <v>211</v>
      </c>
      <c r="AC1263" s="189"/>
      <c r="AD1263" s="189"/>
      <c r="AE1263" s="189"/>
      <c r="AF1263" s="62">
        <f>MAX(AF$24:AF1262)+1</f>
        <v>1156</v>
      </c>
      <c r="AG1263" s="62" t="s">
        <v>151</v>
      </c>
      <c r="AH1263" s="62" t="str">
        <f t="shared" si="256"/>
        <v>1156.</v>
      </c>
      <c r="AM1263" s="103"/>
    </row>
    <row r="1264" spans="1:39" ht="22.5" customHeight="1" x14ac:dyDescent="0.25">
      <c r="A1264" s="84" t="str">
        <f t="shared" si="260"/>
        <v>1157.</v>
      </c>
      <c r="B1264" s="84">
        <v>4926</v>
      </c>
      <c r="C1264" s="157" t="s">
        <v>1107</v>
      </c>
      <c r="D1264" s="17">
        <v>1151</v>
      </c>
      <c r="E1264" s="9">
        <v>721.3</v>
      </c>
      <c r="F1264" s="17">
        <v>721.3</v>
      </c>
      <c r="G1264" s="18">
        <v>12</v>
      </c>
      <c r="H1264" s="17">
        <f>M1264+Q1264+Z1264+AA1264</f>
        <v>4479223.3</v>
      </c>
      <c r="I1264" s="9"/>
      <c r="J1264" s="6"/>
      <c r="K1264" s="9"/>
      <c r="L1264" s="9">
        <f t="shared" si="267"/>
        <v>4479223.3</v>
      </c>
      <c r="M1264" s="9"/>
      <c r="N1264" s="26"/>
      <c r="O1264" s="9"/>
      <c r="P1264" s="9">
        <v>767.33</v>
      </c>
      <c r="Q1264" s="9">
        <v>4227043.3</v>
      </c>
      <c r="R1264" s="9"/>
      <c r="S1264" s="9"/>
      <c r="T1264" s="9"/>
      <c r="U1264" s="9"/>
      <c r="V1264" s="9"/>
      <c r="W1264" s="9"/>
      <c r="X1264" s="9"/>
      <c r="Y1264" s="9"/>
      <c r="Z1264" s="9"/>
      <c r="AA1264" s="66">
        <v>252180</v>
      </c>
      <c r="AB1264" s="20" t="s">
        <v>211</v>
      </c>
      <c r="AC1264" s="189"/>
      <c r="AD1264" s="189"/>
      <c r="AE1264" s="189"/>
      <c r="AF1264" s="62">
        <f>MAX(AF$24:AF1263)+1</f>
        <v>1157</v>
      </c>
      <c r="AG1264" s="62" t="s">
        <v>151</v>
      </c>
      <c r="AH1264" s="62" t="str">
        <f t="shared" si="256"/>
        <v>1157.</v>
      </c>
      <c r="AM1264" s="103"/>
    </row>
    <row r="1265" spans="1:39" ht="22.5" customHeight="1" x14ac:dyDescent="0.25">
      <c r="A1265" s="84" t="str">
        <f t="shared" si="260"/>
        <v>1158.</v>
      </c>
      <c r="B1265" s="84">
        <v>4138</v>
      </c>
      <c r="C1265" s="157" t="s">
        <v>1173</v>
      </c>
      <c r="D1265" s="17">
        <v>1669.7</v>
      </c>
      <c r="E1265" s="17">
        <v>1117</v>
      </c>
      <c r="F1265" s="17">
        <v>1117</v>
      </c>
      <c r="G1265" s="18">
        <v>79</v>
      </c>
      <c r="H1265" s="17">
        <f t="shared" ref="H1265:H1276" si="268">M1265+O1265+Q1265+S1265+U1265+W1265+Z1265+AA1265</f>
        <v>351218.77</v>
      </c>
      <c r="I1265" s="9"/>
      <c r="J1265" s="6"/>
      <c r="K1265" s="9"/>
      <c r="L1265" s="9">
        <f t="shared" si="267"/>
        <v>351218.77</v>
      </c>
      <c r="M1265" s="9">
        <v>351218.77</v>
      </c>
      <c r="N1265" s="26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66"/>
      <c r="AB1265" s="20" t="s">
        <v>211</v>
      </c>
      <c r="AC1265" s="189"/>
      <c r="AD1265" s="189"/>
      <c r="AE1265" s="189"/>
      <c r="AF1265" s="62">
        <f>MAX(AF$24:AF1264)+1</f>
        <v>1158</v>
      </c>
      <c r="AG1265" s="62" t="s">
        <v>151</v>
      </c>
      <c r="AH1265" s="62" t="str">
        <f t="shared" si="256"/>
        <v>1158.</v>
      </c>
      <c r="AJ1265" s="62"/>
      <c r="AM1265" s="103"/>
    </row>
    <row r="1266" spans="1:39" ht="22.5" customHeight="1" x14ac:dyDescent="0.25">
      <c r="A1266" s="84" t="str">
        <f t="shared" si="260"/>
        <v>1159.</v>
      </c>
      <c r="B1266" s="84">
        <v>4139</v>
      </c>
      <c r="C1266" s="155" t="s">
        <v>1174</v>
      </c>
      <c r="D1266" s="9">
        <v>1603.2</v>
      </c>
      <c r="E1266" s="9">
        <v>1592.3</v>
      </c>
      <c r="F1266" s="9">
        <v>1000.1</v>
      </c>
      <c r="G1266" s="26">
        <v>53</v>
      </c>
      <c r="H1266" s="9">
        <f t="shared" si="268"/>
        <v>1697285.89</v>
      </c>
      <c r="I1266" s="9"/>
      <c r="J1266" s="9"/>
      <c r="K1266" s="9"/>
      <c r="L1266" s="9">
        <f t="shared" si="267"/>
        <v>1697285.89</v>
      </c>
      <c r="M1266" s="9">
        <v>1376605.46</v>
      </c>
      <c r="N1266" s="26"/>
      <c r="O1266" s="9"/>
      <c r="P1266" s="9"/>
      <c r="Q1266" s="9"/>
      <c r="R1266" s="9"/>
      <c r="S1266" s="9"/>
      <c r="T1266" s="9"/>
      <c r="U1266" s="9"/>
      <c r="V1266" s="9">
        <v>129</v>
      </c>
      <c r="W1266" s="9">
        <v>320680.43</v>
      </c>
      <c r="X1266" s="9"/>
      <c r="Y1266" s="9"/>
      <c r="Z1266" s="9"/>
      <c r="AA1266" s="66"/>
      <c r="AB1266" s="20" t="s">
        <v>211</v>
      </c>
      <c r="AC1266" s="189"/>
      <c r="AD1266" s="189" t="s">
        <v>1756</v>
      </c>
      <c r="AE1266" s="189"/>
      <c r="AF1266" s="62">
        <f>MAX(AF$24:AF1265)+1</f>
        <v>1159</v>
      </c>
      <c r="AG1266" s="62" t="s">
        <v>151</v>
      </c>
      <c r="AH1266" s="62" t="str">
        <f t="shared" si="256"/>
        <v>1159.</v>
      </c>
      <c r="AM1266" s="103"/>
    </row>
    <row r="1267" spans="1:39" ht="22.5" customHeight="1" x14ac:dyDescent="0.25">
      <c r="A1267" s="84" t="str">
        <f t="shared" si="260"/>
        <v>1160.</v>
      </c>
      <c r="B1267" s="84">
        <v>4371</v>
      </c>
      <c r="C1267" s="155" t="s">
        <v>957</v>
      </c>
      <c r="D1267" s="9">
        <v>452.6</v>
      </c>
      <c r="E1267" s="9">
        <v>412</v>
      </c>
      <c r="F1267" s="9">
        <v>335.3</v>
      </c>
      <c r="G1267" s="26">
        <v>15</v>
      </c>
      <c r="H1267" s="9">
        <f t="shared" si="268"/>
        <v>182429.35</v>
      </c>
      <c r="I1267" s="9"/>
      <c r="J1267" s="6"/>
      <c r="K1267" s="9"/>
      <c r="L1267" s="9">
        <f t="shared" si="267"/>
        <v>182429.35</v>
      </c>
      <c r="M1267" s="9">
        <v>125960.47</v>
      </c>
      <c r="N1267" s="26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66">
        <v>56468.88</v>
      </c>
      <c r="AB1267" s="20" t="s">
        <v>211</v>
      </c>
      <c r="AC1267" s="189"/>
      <c r="AD1267" s="189"/>
      <c r="AE1267" s="189"/>
      <c r="AF1267" s="62">
        <f>MAX(AF$24:AF1266)+1</f>
        <v>1160</v>
      </c>
      <c r="AG1267" s="62" t="s">
        <v>151</v>
      </c>
      <c r="AH1267" s="62" t="str">
        <f t="shared" si="256"/>
        <v>1160.</v>
      </c>
      <c r="AJ1267" s="62"/>
      <c r="AM1267" s="103"/>
    </row>
    <row r="1268" spans="1:39" ht="22.5" customHeight="1" x14ac:dyDescent="0.25">
      <c r="A1268" s="84" t="str">
        <f t="shared" si="260"/>
        <v>1161.</v>
      </c>
      <c r="B1268" s="84">
        <v>4374</v>
      </c>
      <c r="C1268" s="169" t="s">
        <v>958</v>
      </c>
      <c r="D1268" s="17">
        <v>564.70000000000005</v>
      </c>
      <c r="E1268" s="9">
        <v>383.4</v>
      </c>
      <c r="F1268" s="17">
        <v>383.4</v>
      </c>
      <c r="G1268" s="18">
        <v>35</v>
      </c>
      <c r="H1268" s="17">
        <f t="shared" si="268"/>
        <v>3264183.1799999997</v>
      </c>
      <c r="I1268" s="9"/>
      <c r="J1268" s="6"/>
      <c r="K1268" s="9"/>
      <c r="L1268" s="9">
        <f t="shared" si="267"/>
        <v>3264183.1799999997</v>
      </c>
      <c r="M1268" s="9">
        <v>167089.65</v>
      </c>
      <c r="N1268" s="26"/>
      <c r="O1268" s="9"/>
      <c r="P1268" s="9">
        <v>120.86</v>
      </c>
      <c r="Q1268" s="9">
        <v>2961236.57</v>
      </c>
      <c r="R1268" s="9"/>
      <c r="S1268" s="9"/>
      <c r="T1268" s="9"/>
      <c r="U1268" s="9"/>
      <c r="V1268" s="9"/>
      <c r="W1268" s="9"/>
      <c r="X1268" s="9"/>
      <c r="Y1268" s="9"/>
      <c r="Z1268" s="9"/>
      <c r="AA1268" s="66">
        <v>135856.95999999999</v>
      </c>
      <c r="AB1268" s="20" t="s">
        <v>211</v>
      </c>
      <c r="AC1268" s="189"/>
      <c r="AD1268" s="189"/>
      <c r="AE1268" s="189"/>
      <c r="AF1268" s="62">
        <f>MAX(AF$24:AF1267)+1</f>
        <v>1161</v>
      </c>
      <c r="AG1268" s="62" t="s">
        <v>151</v>
      </c>
      <c r="AH1268" s="62" t="str">
        <f t="shared" si="256"/>
        <v>1161.</v>
      </c>
      <c r="AJ1268" s="62"/>
      <c r="AM1268" s="103"/>
    </row>
    <row r="1269" spans="1:39" ht="22.5" customHeight="1" x14ac:dyDescent="0.25">
      <c r="A1269" s="84" t="str">
        <f t="shared" si="260"/>
        <v>1162.</v>
      </c>
      <c r="B1269" s="84">
        <v>5315</v>
      </c>
      <c r="C1269" s="161" t="s">
        <v>1150</v>
      </c>
      <c r="D1269" s="9">
        <v>1047.9000000000001</v>
      </c>
      <c r="E1269" s="9">
        <v>1047.9000000000001</v>
      </c>
      <c r="F1269" s="9">
        <v>1047.9000000000001</v>
      </c>
      <c r="G1269" s="26">
        <v>26</v>
      </c>
      <c r="H1269" s="9">
        <f t="shared" si="268"/>
        <v>2175758.9300000002</v>
      </c>
      <c r="I1269" s="9"/>
      <c r="J1269" s="6"/>
      <c r="K1269" s="9"/>
      <c r="L1269" s="9">
        <f t="shared" si="267"/>
        <v>2175758.9300000002</v>
      </c>
      <c r="M1269" s="9"/>
      <c r="N1269" s="26"/>
      <c r="O1269" s="9"/>
      <c r="P1269" s="9">
        <v>656.6</v>
      </c>
      <c r="Q1269" s="9">
        <f>P1269*3150</f>
        <v>2068290</v>
      </c>
      <c r="R1269" s="9"/>
      <c r="S1269" s="9"/>
      <c r="T1269" s="9"/>
      <c r="U1269" s="9"/>
      <c r="V1269" s="9"/>
      <c r="W1269" s="9"/>
      <c r="X1269" s="9"/>
      <c r="Y1269" s="9"/>
      <c r="Z1269" s="9"/>
      <c r="AA1269" s="66">
        <v>107468.93</v>
      </c>
      <c r="AB1269" s="20" t="s">
        <v>211</v>
      </c>
      <c r="AC1269" s="189"/>
      <c r="AD1269" s="189"/>
      <c r="AE1269" s="189"/>
      <c r="AF1269" s="62">
        <f>MAX(AF$24:AF1268)+1</f>
        <v>1162</v>
      </c>
      <c r="AG1269" s="62" t="s">
        <v>151</v>
      </c>
      <c r="AH1269" s="62" t="str">
        <f t="shared" si="256"/>
        <v>1162.</v>
      </c>
      <c r="AJ1269" s="62"/>
      <c r="AM1269" s="103"/>
    </row>
    <row r="1270" spans="1:39" ht="22.5" customHeight="1" x14ac:dyDescent="0.25">
      <c r="A1270" s="84" t="str">
        <f t="shared" si="260"/>
        <v>1163.</v>
      </c>
      <c r="B1270" s="84">
        <v>4349</v>
      </c>
      <c r="C1270" s="155" t="s">
        <v>952</v>
      </c>
      <c r="D1270" s="9">
        <v>3659.9</v>
      </c>
      <c r="E1270" s="9">
        <v>3225.4</v>
      </c>
      <c r="F1270" s="9">
        <v>2740.86</v>
      </c>
      <c r="G1270" s="26">
        <v>97</v>
      </c>
      <c r="H1270" s="9">
        <f t="shared" si="268"/>
        <v>3773044.08</v>
      </c>
      <c r="I1270" s="9"/>
      <c r="J1270" s="9"/>
      <c r="K1270" s="9"/>
      <c r="L1270" s="9">
        <f t="shared" si="267"/>
        <v>3773044.08</v>
      </c>
      <c r="M1270" s="9"/>
      <c r="N1270" s="9"/>
      <c r="O1270" s="9"/>
      <c r="P1270" s="9">
        <v>1981</v>
      </c>
      <c r="Q1270" s="9">
        <v>3447329.18</v>
      </c>
      <c r="R1270" s="9"/>
      <c r="S1270" s="9"/>
      <c r="T1270" s="9"/>
      <c r="U1270" s="9"/>
      <c r="V1270" s="9"/>
      <c r="W1270" s="9"/>
      <c r="X1270" s="9"/>
      <c r="Y1270" s="9"/>
      <c r="Z1270" s="9"/>
      <c r="AA1270" s="66">
        <v>325714.90000000002</v>
      </c>
      <c r="AB1270" s="20" t="s">
        <v>211</v>
      </c>
      <c r="AC1270" s="189"/>
      <c r="AD1270" s="189"/>
      <c r="AE1270" s="189"/>
      <c r="AF1270" s="62">
        <f>MAX(AF$24:AF1269)+1</f>
        <v>1163</v>
      </c>
      <c r="AG1270" s="62" t="s">
        <v>151</v>
      </c>
      <c r="AH1270" s="62" t="str">
        <f t="shared" si="256"/>
        <v>1163.</v>
      </c>
      <c r="AJ1270" s="62"/>
      <c r="AM1270" s="103"/>
    </row>
    <row r="1271" spans="1:39" ht="22.5" customHeight="1" x14ac:dyDescent="0.25">
      <c r="A1271" s="84" t="str">
        <f t="shared" si="260"/>
        <v>1164.</v>
      </c>
      <c r="B1271" s="84">
        <v>4382</v>
      </c>
      <c r="C1271" s="157" t="s">
        <v>959</v>
      </c>
      <c r="D1271" s="17">
        <v>384.8</v>
      </c>
      <c r="E1271" s="17">
        <v>325.7</v>
      </c>
      <c r="F1271" s="17">
        <v>176</v>
      </c>
      <c r="G1271" s="18">
        <v>12</v>
      </c>
      <c r="H1271" s="17">
        <f t="shared" si="268"/>
        <v>45887.66</v>
      </c>
      <c r="I1271" s="9"/>
      <c r="J1271" s="6"/>
      <c r="K1271" s="9"/>
      <c r="L1271" s="9">
        <f t="shared" si="267"/>
        <v>45887.66</v>
      </c>
      <c r="M1271" s="9">
        <v>24874.57</v>
      </c>
      <c r="N1271" s="26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>
        <v>21013.09</v>
      </c>
      <c r="AA1271" s="66"/>
      <c r="AB1271" s="20" t="s">
        <v>211</v>
      </c>
      <c r="AC1271" s="189"/>
      <c r="AD1271" s="189"/>
      <c r="AE1271" s="189"/>
      <c r="AF1271" s="62">
        <f>MAX(AF$24:AF1270)+1</f>
        <v>1164</v>
      </c>
      <c r="AG1271" s="62" t="s">
        <v>151</v>
      </c>
      <c r="AH1271" s="62" t="str">
        <f t="shared" si="256"/>
        <v>1164.</v>
      </c>
      <c r="AJ1271" s="62"/>
      <c r="AM1271" s="103"/>
    </row>
    <row r="1272" spans="1:39" ht="22.5" customHeight="1" x14ac:dyDescent="0.25">
      <c r="A1272" s="84" t="str">
        <f t="shared" si="260"/>
        <v>1165.</v>
      </c>
      <c r="B1272" s="84">
        <v>4480</v>
      </c>
      <c r="C1272" s="169" t="s">
        <v>1236</v>
      </c>
      <c r="D1272" s="17">
        <v>2103.38</v>
      </c>
      <c r="E1272" s="9">
        <v>1901.7</v>
      </c>
      <c r="F1272" s="17">
        <v>1704.3</v>
      </c>
      <c r="G1272" s="18">
        <v>59</v>
      </c>
      <c r="H1272" s="17">
        <f t="shared" si="268"/>
        <v>385933.52</v>
      </c>
      <c r="I1272" s="9"/>
      <c r="J1272" s="6"/>
      <c r="K1272" s="9"/>
      <c r="L1272" s="9">
        <f t="shared" si="267"/>
        <v>385933.52</v>
      </c>
      <c r="M1272" s="9">
        <v>385933.52</v>
      </c>
      <c r="N1272" s="26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66"/>
      <c r="AB1272" s="20" t="s">
        <v>211</v>
      </c>
      <c r="AC1272" s="189"/>
      <c r="AD1272" s="189"/>
      <c r="AE1272" s="189"/>
      <c r="AF1272" s="62">
        <f>MAX(AF$24:AF1271)+1</f>
        <v>1165</v>
      </c>
      <c r="AG1272" s="62" t="s">
        <v>151</v>
      </c>
      <c r="AH1272" s="62" t="str">
        <f t="shared" si="256"/>
        <v>1165.</v>
      </c>
      <c r="AM1272" s="103"/>
    </row>
    <row r="1273" spans="1:39" ht="22.5" customHeight="1" x14ac:dyDescent="0.25">
      <c r="A1273" s="84" t="str">
        <f t="shared" si="260"/>
        <v>1166.</v>
      </c>
      <c r="B1273" s="84">
        <v>4465</v>
      </c>
      <c r="C1273" s="157" t="s">
        <v>1381</v>
      </c>
      <c r="D1273" s="17">
        <v>428.91</v>
      </c>
      <c r="E1273" s="17">
        <v>381.9</v>
      </c>
      <c r="F1273" s="17">
        <v>381.9</v>
      </c>
      <c r="G1273" s="18">
        <v>23</v>
      </c>
      <c r="H1273" s="17">
        <f t="shared" si="268"/>
        <v>125258.22</v>
      </c>
      <c r="I1273" s="9"/>
      <c r="J1273" s="6"/>
      <c r="K1273" s="9"/>
      <c r="L1273" s="9">
        <f t="shared" si="267"/>
        <v>125258.22</v>
      </c>
      <c r="M1273" s="9">
        <v>125258.22</v>
      </c>
      <c r="N1273" s="26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66"/>
      <c r="AB1273" s="20" t="s">
        <v>211</v>
      </c>
      <c r="AC1273" s="189"/>
      <c r="AD1273" s="189"/>
      <c r="AE1273" s="189"/>
      <c r="AF1273" s="62">
        <f>MAX(AF$24:AF1272)+1</f>
        <v>1166</v>
      </c>
      <c r="AG1273" s="62" t="s">
        <v>151</v>
      </c>
      <c r="AH1273" s="62" t="str">
        <f t="shared" si="256"/>
        <v>1166.</v>
      </c>
      <c r="AJ1273" s="62"/>
      <c r="AM1273" s="103"/>
    </row>
    <row r="1274" spans="1:39" ht="22.5" customHeight="1" x14ac:dyDescent="0.25">
      <c r="A1274" s="84" t="str">
        <f t="shared" si="260"/>
        <v>1167.</v>
      </c>
      <c r="B1274" s="84">
        <v>4655</v>
      </c>
      <c r="C1274" s="169" t="s">
        <v>1260</v>
      </c>
      <c r="D1274" s="17">
        <v>947.9</v>
      </c>
      <c r="E1274" s="9">
        <v>947.9</v>
      </c>
      <c r="F1274" s="17">
        <v>947.9</v>
      </c>
      <c r="G1274" s="18">
        <v>37</v>
      </c>
      <c r="H1274" s="17">
        <f t="shared" si="268"/>
        <v>1644712.94</v>
      </c>
      <c r="I1274" s="9"/>
      <c r="J1274" s="6"/>
      <c r="K1274" s="9"/>
      <c r="L1274" s="9">
        <f t="shared" si="267"/>
        <v>1644712.94</v>
      </c>
      <c r="M1274" s="9">
        <f>1399072.8+245640.14</f>
        <v>1644712.94</v>
      </c>
      <c r="N1274" s="26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66"/>
      <c r="AB1274" s="20" t="s">
        <v>211</v>
      </c>
      <c r="AC1274" s="189"/>
      <c r="AD1274" s="189" t="s">
        <v>1754</v>
      </c>
      <c r="AE1274" s="189"/>
      <c r="AF1274" s="62">
        <f>MAX(AF$24:AF1273)+1</f>
        <v>1167</v>
      </c>
      <c r="AG1274" s="62" t="s">
        <v>151</v>
      </c>
      <c r="AH1274" s="62" t="str">
        <f t="shared" si="256"/>
        <v>1167.</v>
      </c>
      <c r="AJ1274" s="62"/>
      <c r="AM1274" s="103"/>
    </row>
    <row r="1275" spans="1:39" ht="22.5" customHeight="1" x14ac:dyDescent="0.25">
      <c r="A1275" s="84" t="str">
        <f t="shared" si="260"/>
        <v>1168.</v>
      </c>
      <c r="B1275" s="84">
        <v>4819</v>
      </c>
      <c r="C1275" s="169" t="s">
        <v>991</v>
      </c>
      <c r="D1275" s="17">
        <v>1189.3800000000001</v>
      </c>
      <c r="E1275" s="9">
        <v>1056.7</v>
      </c>
      <c r="F1275" s="17">
        <v>1056.7</v>
      </c>
      <c r="G1275" s="18">
        <v>38</v>
      </c>
      <c r="H1275" s="17">
        <f t="shared" si="268"/>
        <v>1075846.75</v>
      </c>
      <c r="I1275" s="9"/>
      <c r="J1275" s="6"/>
      <c r="K1275" s="9"/>
      <c r="L1275" s="9">
        <f t="shared" si="267"/>
        <v>1075846.75</v>
      </c>
      <c r="M1275" s="9">
        <f>761839.93+314006.82</f>
        <v>1075846.75</v>
      </c>
      <c r="N1275" s="26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66"/>
      <c r="AB1275" s="20" t="s">
        <v>211</v>
      </c>
      <c r="AC1275" s="189"/>
      <c r="AD1275" s="189"/>
      <c r="AE1275" s="189"/>
      <c r="AF1275" s="62">
        <f>MAX(AF$24:AF1274)+1</f>
        <v>1168</v>
      </c>
      <c r="AG1275" s="62" t="s">
        <v>151</v>
      </c>
      <c r="AH1275" s="62" t="str">
        <f t="shared" si="256"/>
        <v>1168.</v>
      </c>
      <c r="AJ1275" s="62"/>
      <c r="AM1275" s="103"/>
    </row>
    <row r="1276" spans="1:39" ht="22.5" customHeight="1" x14ac:dyDescent="0.25">
      <c r="A1276" s="84" t="str">
        <f t="shared" si="260"/>
        <v>1169.</v>
      </c>
      <c r="B1276" s="84">
        <v>4356</v>
      </c>
      <c r="C1276" s="157" t="s">
        <v>954</v>
      </c>
      <c r="D1276" s="17">
        <v>1135.5</v>
      </c>
      <c r="E1276" s="17">
        <v>1019.9</v>
      </c>
      <c r="F1276" s="17">
        <v>1019.9</v>
      </c>
      <c r="G1276" s="18">
        <v>32</v>
      </c>
      <c r="H1276" s="17">
        <f t="shared" si="268"/>
        <v>138626.4</v>
      </c>
      <c r="I1276" s="9"/>
      <c r="J1276" s="6"/>
      <c r="K1276" s="9"/>
      <c r="L1276" s="9">
        <f t="shared" si="267"/>
        <v>138626.4</v>
      </c>
      <c r="M1276" s="9">
        <v>138626.4</v>
      </c>
      <c r="N1276" s="26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66"/>
      <c r="AB1276" s="20" t="s">
        <v>211</v>
      </c>
      <c r="AC1276" s="189"/>
      <c r="AD1276" s="189"/>
      <c r="AE1276" s="189"/>
      <c r="AF1276" s="62">
        <f>MAX(AF$24:AF1275)+1</f>
        <v>1169</v>
      </c>
      <c r="AG1276" s="62" t="s">
        <v>151</v>
      </c>
      <c r="AH1276" s="62" t="str">
        <f t="shared" si="256"/>
        <v>1169.</v>
      </c>
      <c r="AJ1276" s="62"/>
      <c r="AM1276" s="103"/>
    </row>
    <row r="1277" spans="1:39" ht="22.5" customHeight="1" x14ac:dyDescent="0.25">
      <c r="A1277" s="84" t="str">
        <f t="shared" si="260"/>
        <v>1170.</v>
      </c>
      <c r="B1277" s="84">
        <v>4861</v>
      </c>
      <c r="C1277" s="155" t="s">
        <v>996</v>
      </c>
      <c r="D1277" s="9">
        <v>508.9</v>
      </c>
      <c r="E1277" s="9">
        <v>335.5</v>
      </c>
      <c r="F1277" s="9">
        <v>335.5</v>
      </c>
      <c r="G1277" s="26">
        <v>33</v>
      </c>
      <c r="H1277" s="9">
        <f t="shared" ref="H1277:H1303" si="269">M1277+O1277+Q1277+S1277+U1277+W1277+Z1277+AA1277</f>
        <v>427555.31</v>
      </c>
      <c r="I1277" s="9"/>
      <c r="J1277" s="6"/>
      <c r="K1277" s="9"/>
      <c r="L1277" s="9">
        <f t="shared" ref="L1277:L1313" si="270">H1277</f>
        <v>427555.31</v>
      </c>
      <c r="M1277" s="9">
        <v>427555.31</v>
      </c>
      <c r="N1277" s="26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66"/>
      <c r="AB1277" s="20" t="s">
        <v>211</v>
      </c>
      <c r="AC1277" s="189"/>
      <c r="AD1277" s="189"/>
      <c r="AE1277" s="189"/>
      <c r="AF1277" s="62">
        <f>MAX(AF$24:AF1276)+1</f>
        <v>1170</v>
      </c>
      <c r="AG1277" s="62" t="s">
        <v>151</v>
      </c>
      <c r="AH1277" s="62" t="str">
        <f t="shared" si="256"/>
        <v>1170.</v>
      </c>
      <c r="AJ1277" s="62"/>
      <c r="AM1277" s="103"/>
    </row>
    <row r="1278" spans="1:39" ht="22.5" customHeight="1" x14ac:dyDescent="0.25">
      <c r="A1278" s="84" t="str">
        <f t="shared" si="260"/>
        <v>1171.</v>
      </c>
      <c r="B1278" s="84">
        <v>5438</v>
      </c>
      <c r="C1278" s="161" t="s">
        <v>1166</v>
      </c>
      <c r="D1278" s="9">
        <v>215.1</v>
      </c>
      <c r="E1278" s="9">
        <v>215.1</v>
      </c>
      <c r="F1278" s="9">
        <v>215.1</v>
      </c>
      <c r="G1278" s="26">
        <v>13</v>
      </c>
      <c r="H1278" s="9">
        <f t="shared" si="269"/>
        <v>862401.53</v>
      </c>
      <c r="I1278" s="9"/>
      <c r="J1278" s="6"/>
      <c r="K1278" s="9"/>
      <c r="L1278" s="9">
        <f t="shared" si="270"/>
        <v>862401.53</v>
      </c>
      <c r="M1278" s="9"/>
      <c r="N1278" s="26"/>
      <c r="O1278" s="9"/>
      <c r="P1278" s="9">
        <v>254</v>
      </c>
      <c r="Q1278" s="9">
        <v>862401.53</v>
      </c>
      <c r="R1278" s="9"/>
      <c r="S1278" s="9"/>
      <c r="T1278" s="9"/>
      <c r="U1278" s="9"/>
      <c r="V1278" s="9"/>
      <c r="W1278" s="9"/>
      <c r="X1278" s="9"/>
      <c r="Y1278" s="9"/>
      <c r="Z1278" s="9"/>
      <c r="AA1278" s="66"/>
      <c r="AB1278" s="20" t="s">
        <v>211</v>
      </c>
      <c r="AC1278" s="189"/>
      <c r="AD1278" s="189"/>
      <c r="AE1278" s="189"/>
      <c r="AF1278" s="62">
        <f>MAX(AF$24:AF1277)+1</f>
        <v>1171</v>
      </c>
      <c r="AG1278" s="62" t="s">
        <v>151</v>
      </c>
      <c r="AH1278" s="62" t="str">
        <f t="shared" si="256"/>
        <v>1171.</v>
      </c>
      <c r="AJ1278" s="62"/>
      <c r="AM1278" s="103"/>
    </row>
    <row r="1279" spans="1:39" ht="22.5" customHeight="1" x14ac:dyDescent="0.25">
      <c r="A1279" s="84" t="str">
        <f t="shared" si="260"/>
        <v>1172.</v>
      </c>
      <c r="B1279" s="84">
        <v>5290</v>
      </c>
      <c r="C1279" s="157" t="s">
        <v>1327</v>
      </c>
      <c r="D1279" s="9">
        <v>438.5</v>
      </c>
      <c r="E1279" s="9">
        <v>277.89999999999998</v>
      </c>
      <c r="F1279" s="9">
        <v>277.89999999999998</v>
      </c>
      <c r="G1279" s="26">
        <v>31</v>
      </c>
      <c r="H1279" s="9">
        <f t="shared" si="269"/>
        <v>96523.3</v>
      </c>
      <c r="I1279" s="9"/>
      <c r="J1279" s="6"/>
      <c r="K1279" s="9"/>
      <c r="L1279" s="9">
        <f t="shared" si="270"/>
        <v>96523.3</v>
      </c>
      <c r="M1279" s="9">
        <v>96523.3</v>
      </c>
      <c r="N1279" s="26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66"/>
      <c r="AB1279" s="20" t="s">
        <v>211</v>
      </c>
      <c r="AC1279" s="189"/>
      <c r="AD1279" s="189"/>
      <c r="AE1279" s="189"/>
      <c r="AF1279" s="62">
        <f>MAX(AF$24:AF1278)+1</f>
        <v>1172</v>
      </c>
      <c r="AG1279" s="62" t="s">
        <v>151</v>
      </c>
      <c r="AH1279" s="62" t="str">
        <f t="shared" si="256"/>
        <v>1172.</v>
      </c>
      <c r="AJ1279" s="62"/>
      <c r="AM1279" s="103"/>
    </row>
    <row r="1280" spans="1:39" ht="22.5" customHeight="1" x14ac:dyDescent="0.25">
      <c r="A1280" s="84" t="str">
        <f t="shared" si="260"/>
        <v>1173.</v>
      </c>
      <c r="B1280" s="84">
        <v>5320</v>
      </c>
      <c r="C1280" s="161" t="s">
        <v>1151</v>
      </c>
      <c r="D1280" s="9">
        <v>691.3</v>
      </c>
      <c r="E1280" s="9">
        <v>410.2</v>
      </c>
      <c r="F1280" s="9">
        <v>410.2</v>
      </c>
      <c r="G1280" s="26">
        <v>28</v>
      </c>
      <c r="H1280" s="9">
        <f t="shared" si="269"/>
        <v>2307267.73</v>
      </c>
      <c r="I1280" s="9"/>
      <c r="J1280" s="6"/>
      <c r="K1280" s="9"/>
      <c r="L1280" s="9">
        <f t="shared" si="270"/>
        <v>2307267.73</v>
      </c>
      <c r="M1280" s="9"/>
      <c r="N1280" s="26"/>
      <c r="O1280" s="9"/>
      <c r="P1280" s="9">
        <v>681</v>
      </c>
      <c r="Q1280" s="9">
        <v>2307267.73</v>
      </c>
      <c r="R1280" s="9"/>
      <c r="S1280" s="9"/>
      <c r="T1280" s="9"/>
      <c r="U1280" s="9"/>
      <c r="V1280" s="9"/>
      <c r="W1280" s="9"/>
      <c r="X1280" s="9"/>
      <c r="Y1280" s="9"/>
      <c r="Z1280" s="9"/>
      <c r="AA1280" s="66"/>
      <c r="AB1280" s="20" t="s">
        <v>211</v>
      </c>
      <c r="AC1280" s="189"/>
      <c r="AD1280" s="189"/>
      <c r="AE1280" s="189"/>
      <c r="AF1280" s="62">
        <f>MAX(AF$24:AF1279)+1</f>
        <v>1173</v>
      </c>
      <c r="AG1280" s="62" t="s">
        <v>151</v>
      </c>
      <c r="AH1280" s="62" t="str">
        <f t="shared" si="256"/>
        <v>1173.</v>
      </c>
      <c r="AJ1280" s="62"/>
      <c r="AM1280" s="103"/>
    </row>
    <row r="1281" spans="1:39" ht="22.5" customHeight="1" x14ac:dyDescent="0.25">
      <c r="A1281" s="84" t="str">
        <f t="shared" si="260"/>
        <v>1174.</v>
      </c>
      <c r="B1281" s="84">
        <v>5434</v>
      </c>
      <c r="C1281" s="169" t="s">
        <v>1344</v>
      </c>
      <c r="D1281" s="17">
        <v>987.3</v>
      </c>
      <c r="E1281" s="9">
        <v>417</v>
      </c>
      <c r="F1281" s="17">
        <v>417</v>
      </c>
      <c r="G1281" s="18">
        <v>28</v>
      </c>
      <c r="H1281" s="17">
        <f t="shared" si="269"/>
        <v>661199.06000000006</v>
      </c>
      <c r="I1281" s="9"/>
      <c r="J1281" s="6"/>
      <c r="K1281" s="9"/>
      <c r="L1281" s="9">
        <f t="shared" si="270"/>
        <v>661199.06000000006</v>
      </c>
      <c r="M1281" s="9">
        <v>426722.34</v>
      </c>
      <c r="N1281" s="26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>
        <v>234476.72</v>
      </c>
      <c r="AA1281" s="66"/>
      <c r="AB1281" s="20" t="s">
        <v>211</v>
      </c>
      <c r="AC1281" s="189"/>
      <c r="AD1281" s="189"/>
      <c r="AE1281" s="189"/>
      <c r="AF1281" s="62">
        <f>MAX(AF$24:AF1280)+1</f>
        <v>1174</v>
      </c>
      <c r="AG1281" s="62" t="s">
        <v>151</v>
      </c>
      <c r="AH1281" s="62" t="str">
        <f t="shared" si="256"/>
        <v>1174.</v>
      </c>
      <c r="AM1281" s="103"/>
    </row>
    <row r="1282" spans="1:39" ht="22.5" customHeight="1" x14ac:dyDescent="0.25">
      <c r="A1282" s="84" t="str">
        <f t="shared" si="260"/>
        <v>1175.</v>
      </c>
      <c r="B1282" s="84">
        <v>4329</v>
      </c>
      <c r="C1282" s="169" t="s">
        <v>950</v>
      </c>
      <c r="D1282" s="17">
        <v>1356</v>
      </c>
      <c r="E1282" s="9">
        <v>1262.5</v>
      </c>
      <c r="F1282" s="17">
        <v>1262.5</v>
      </c>
      <c r="G1282" s="18">
        <v>51</v>
      </c>
      <c r="H1282" s="17">
        <f t="shared" si="269"/>
        <v>676321.4</v>
      </c>
      <c r="I1282" s="9"/>
      <c r="J1282" s="6"/>
      <c r="K1282" s="9"/>
      <c r="L1282" s="9">
        <f t="shared" si="270"/>
        <v>676321.4</v>
      </c>
      <c r="M1282" s="9">
        <v>676321.4</v>
      </c>
      <c r="N1282" s="26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66"/>
      <c r="AB1282" s="20" t="s">
        <v>211</v>
      </c>
      <c r="AC1282" s="189"/>
      <c r="AD1282" s="189"/>
      <c r="AE1282" s="189"/>
      <c r="AF1282" s="62">
        <f>MAX(AF$24:AF1281)+1</f>
        <v>1175</v>
      </c>
      <c r="AG1282" s="62" t="s">
        <v>151</v>
      </c>
      <c r="AH1282" s="62" t="str">
        <f t="shared" si="256"/>
        <v>1175.</v>
      </c>
      <c r="AJ1282" s="62"/>
      <c r="AM1282" s="103"/>
    </row>
    <row r="1283" spans="1:39" ht="22.5" customHeight="1" x14ac:dyDescent="0.25">
      <c r="A1283" s="84" t="str">
        <f t="shared" si="260"/>
        <v>1176.</v>
      </c>
      <c r="B1283" s="84">
        <v>4331</v>
      </c>
      <c r="C1283" s="157" t="s">
        <v>1205</v>
      </c>
      <c r="D1283" s="17">
        <v>1433.9</v>
      </c>
      <c r="E1283" s="17">
        <v>1252.7</v>
      </c>
      <c r="F1283" s="17">
        <v>1252.7</v>
      </c>
      <c r="G1283" s="18">
        <v>49</v>
      </c>
      <c r="H1283" s="17">
        <f t="shared" si="269"/>
        <v>223936.63</v>
      </c>
      <c r="I1283" s="9"/>
      <c r="J1283" s="6"/>
      <c r="K1283" s="9"/>
      <c r="L1283" s="9">
        <f t="shared" si="270"/>
        <v>223936.63</v>
      </c>
      <c r="M1283" s="9">
        <v>223936.63</v>
      </c>
      <c r="N1283" s="26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66"/>
      <c r="AB1283" s="20" t="s">
        <v>211</v>
      </c>
      <c r="AC1283" s="189"/>
      <c r="AD1283" s="189"/>
      <c r="AE1283" s="189"/>
      <c r="AF1283" s="62">
        <f>MAX(AF$24:AF1282)+1</f>
        <v>1176</v>
      </c>
      <c r="AG1283" s="62" t="s">
        <v>151</v>
      </c>
      <c r="AH1283" s="62" t="str">
        <f t="shared" si="256"/>
        <v>1176.</v>
      </c>
      <c r="AJ1283" s="62"/>
      <c r="AM1283" s="103"/>
    </row>
    <row r="1284" spans="1:39" ht="22.5" customHeight="1" x14ac:dyDescent="0.25">
      <c r="A1284" s="84" t="str">
        <f t="shared" si="260"/>
        <v>1177.</v>
      </c>
      <c r="B1284" s="84">
        <v>4389</v>
      </c>
      <c r="C1284" s="155" t="s">
        <v>961</v>
      </c>
      <c r="D1284" s="9">
        <v>300.7</v>
      </c>
      <c r="E1284" s="9">
        <v>277.10000000000002</v>
      </c>
      <c r="F1284" s="9">
        <v>277.10000000000002</v>
      </c>
      <c r="G1284" s="26">
        <v>14</v>
      </c>
      <c r="H1284" s="9">
        <f t="shared" si="269"/>
        <v>1079759.6700000002</v>
      </c>
      <c r="I1284" s="9"/>
      <c r="J1284" s="6"/>
      <c r="K1284" s="9"/>
      <c r="L1284" s="9">
        <f t="shared" si="270"/>
        <v>1079759.6700000002</v>
      </c>
      <c r="M1284" s="9">
        <v>144043.22</v>
      </c>
      <c r="N1284" s="26"/>
      <c r="O1284" s="9"/>
      <c r="P1284" s="9">
        <v>265</v>
      </c>
      <c r="Q1284" s="9">
        <v>906925.86</v>
      </c>
      <c r="R1284" s="9"/>
      <c r="S1284" s="9"/>
      <c r="T1284" s="9"/>
      <c r="U1284" s="9"/>
      <c r="V1284" s="9"/>
      <c r="W1284" s="9"/>
      <c r="X1284" s="9"/>
      <c r="Y1284" s="9"/>
      <c r="Z1284" s="9"/>
      <c r="AA1284" s="66">
        <v>28790.59</v>
      </c>
      <c r="AB1284" s="20" t="s">
        <v>211</v>
      </c>
      <c r="AC1284" s="189"/>
      <c r="AD1284" s="189"/>
      <c r="AE1284" s="189"/>
      <c r="AF1284" s="62">
        <f>MAX(AF$24:AF1283)+1</f>
        <v>1177</v>
      </c>
      <c r="AG1284" s="62" t="s">
        <v>151</v>
      </c>
      <c r="AH1284" s="62" t="str">
        <f t="shared" si="256"/>
        <v>1177.</v>
      </c>
      <c r="AJ1284" s="62"/>
      <c r="AM1284" s="103"/>
    </row>
    <row r="1285" spans="1:39" ht="22.5" customHeight="1" x14ac:dyDescent="0.25">
      <c r="A1285" s="84" t="str">
        <f t="shared" si="260"/>
        <v>1178.</v>
      </c>
      <c r="B1285" s="84">
        <v>5324</v>
      </c>
      <c r="C1285" s="169" t="s">
        <v>1629</v>
      </c>
      <c r="D1285" s="17">
        <v>965.4</v>
      </c>
      <c r="E1285" s="9">
        <v>965.4</v>
      </c>
      <c r="F1285" s="17">
        <v>965.4</v>
      </c>
      <c r="G1285" s="18">
        <v>38</v>
      </c>
      <c r="H1285" s="17">
        <f t="shared" si="269"/>
        <v>450001.75</v>
      </c>
      <c r="I1285" s="9"/>
      <c r="J1285" s="6"/>
      <c r="K1285" s="9"/>
      <c r="L1285" s="9">
        <f t="shared" si="270"/>
        <v>450001.75</v>
      </c>
      <c r="M1285" s="9"/>
      <c r="N1285" s="26"/>
      <c r="O1285" s="9"/>
      <c r="P1285" s="9"/>
      <c r="Q1285" s="9"/>
      <c r="R1285" s="9"/>
      <c r="S1285" s="9"/>
      <c r="T1285" s="9">
        <v>204.5</v>
      </c>
      <c r="U1285" s="9">
        <v>450001.75</v>
      </c>
      <c r="V1285" s="9"/>
      <c r="W1285" s="9"/>
      <c r="X1285" s="9"/>
      <c r="Y1285" s="9"/>
      <c r="Z1285" s="9"/>
      <c r="AA1285" s="66"/>
      <c r="AB1285" s="20" t="s">
        <v>211</v>
      </c>
      <c r="AC1285" s="189"/>
      <c r="AD1285" s="189"/>
      <c r="AE1285" s="189"/>
      <c r="AF1285" s="62">
        <f>MAX(AF$24:AF1284)+1</f>
        <v>1178</v>
      </c>
      <c r="AG1285" s="62" t="s">
        <v>151</v>
      </c>
      <c r="AH1285" s="62" t="str">
        <f t="shared" si="256"/>
        <v>1178.</v>
      </c>
      <c r="AM1285" s="103"/>
    </row>
    <row r="1286" spans="1:39" ht="22.5" customHeight="1" x14ac:dyDescent="0.25">
      <c r="A1286" s="84" t="str">
        <f t="shared" si="260"/>
        <v>1179.</v>
      </c>
      <c r="B1286" s="84">
        <v>5176</v>
      </c>
      <c r="C1286" s="155" t="s">
        <v>1137</v>
      </c>
      <c r="D1286" s="9">
        <v>557.9</v>
      </c>
      <c r="E1286" s="9">
        <v>360.2</v>
      </c>
      <c r="F1286" s="9">
        <v>360.2</v>
      </c>
      <c r="G1286" s="26">
        <v>32</v>
      </c>
      <c r="H1286" s="9">
        <f t="shared" si="269"/>
        <v>536167.29</v>
      </c>
      <c r="I1286" s="9"/>
      <c r="J1286" s="6"/>
      <c r="K1286" s="9"/>
      <c r="L1286" s="9">
        <f t="shared" si="270"/>
        <v>536167.29</v>
      </c>
      <c r="M1286" s="9">
        <f>213190.6+322976.69</f>
        <v>536167.29</v>
      </c>
      <c r="N1286" s="26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66"/>
      <c r="AB1286" s="20" t="s">
        <v>211</v>
      </c>
      <c r="AC1286" s="189"/>
      <c r="AD1286" s="189"/>
      <c r="AE1286" s="189"/>
      <c r="AF1286" s="62">
        <f>MAX(AF$24:AF1285)+1</f>
        <v>1179</v>
      </c>
      <c r="AG1286" s="62" t="s">
        <v>151</v>
      </c>
      <c r="AH1286" s="62" t="str">
        <f t="shared" si="256"/>
        <v>1179.</v>
      </c>
      <c r="AJ1286" s="62"/>
      <c r="AM1286" s="103"/>
    </row>
    <row r="1287" spans="1:39" ht="22.5" customHeight="1" x14ac:dyDescent="0.25">
      <c r="A1287" s="84" t="str">
        <f t="shared" si="260"/>
        <v>1180.</v>
      </c>
      <c r="B1287" s="84">
        <v>5206</v>
      </c>
      <c r="C1287" s="157" t="s">
        <v>1318</v>
      </c>
      <c r="D1287" s="9">
        <v>272.8</v>
      </c>
      <c r="E1287" s="9">
        <v>272.8</v>
      </c>
      <c r="F1287" s="9">
        <v>272.8</v>
      </c>
      <c r="G1287" s="26">
        <v>19</v>
      </c>
      <c r="H1287" s="9">
        <f t="shared" si="269"/>
        <v>631204.38</v>
      </c>
      <c r="I1287" s="9"/>
      <c r="J1287" s="6"/>
      <c r="K1287" s="9"/>
      <c r="L1287" s="9">
        <f t="shared" si="270"/>
        <v>631204.38</v>
      </c>
      <c r="M1287" s="9">
        <v>110066.23</v>
      </c>
      <c r="N1287" s="26"/>
      <c r="O1287" s="9"/>
      <c r="P1287" s="9"/>
      <c r="Q1287" s="9"/>
      <c r="R1287" s="9"/>
      <c r="S1287" s="9"/>
      <c r="T1287" s="9">
        <v>475.92</v>
      </c>
      <c r="U1287" s="9">
        <v>521138.15</v>
      </c>
      <c r="V1287" s="9"/>
      <c r="W1287" s="9"/>
      <c r="X1287" s="9"/>
      <c r="Y1287" s="9"/>
      <c r="Z1287" s="9"/>
      <c r="AA1287" s="66"/>
      <c r="AB1287" s="20" t="s">
        <v>211</v>
      </c>
      <c r="AC1287" s="189"/>
      <c r="AD1287" s="189"/>
      <c r="AE1287" s="189"/>
      <c r="AF1287" s="62">
        <f>MAX(AF$24:AF1286)+1</f>
        <v>1180</v>
      </c>
      <c r="AG1287" s="62" t="s">
        <v>151</v>
      </c>
      <c r="AH1287" s="62" t="str">
        <f t="shared" si="256"/>
        <v>1180.</v>
      </c>
      <c r="AJ1287" s="62"/>
      <c r="AM1287" s="103"/>
    </row>
    <row r="1288" spans="1:39" ht="22.5" customHeight="1" x14ac:dyDescent="0.25">
      <c r="A1288" s="84" t="str">
        <f t="shared" si="260"/>
        <v>1181.</v>
      </c>
      <c r="B1288" s="84">
        <v>4156</v>
      </c>
      <c r="C1288" s="155" t="s">
        <v>939</v>
      </c>
      <c r="D1288" s="9">
        <v>3211.4</v>
      </c>
      <c r="E1288" s="9">
        <v>2446.1999999999998</v>
      </c>
      <c r="F1288" s="9">
        <v>1581.2</v>
      </c>
      <c r="G1288" s="26">
        <v>98</v>
      </c>
      <c r="H1288" s="9">
        <f t="shared" si="269"/>
        <v>5218740</v>
      </c>
      <c r="I1288" s="9"/>
      <c r="J1288" s="6"/>
      <c r="K1288" s="9"/>
      <c r="L1288" s="9">
        <f t="shared" si="270"/>
        <v>5218740</v>
      </c>
      <c r="M1288" s="9"/>
      <c r="N1288" s="26"/>
      <c r="O1288" s="9"/>
      <c r="P1288" s="9">
        <v>1422</v>
      </c>
      <c r="Q1288" s="9">
        <v>5218740</v>
      </c>
      <c r="R1288" s="9"/>
      <c r="S1288" s="9"/>
      <c r="T1288" s="9"/>
      <c r="U1288" s="9"/>
      <c r="V1288" s="9"/>
      <c r="W1288" s="9"/>
      <c r="X1288" s="9"/>
      <c r="Y1288" s="9"/>
      <c r="Z1288" s="9"/>
      <c r="AA1288" s="66"/>
      <c r="AB1288" s="20" t="s">
        <v>211</v>
      </c>
      <c r="AC1288" s="189"/>
      <c r="AD1288" s="189"/>
      <c r="AE1288" s="189"/>
      <c r="AF1288" s="62">
        <f>MAX(AF$24:AF1287)+1</f>
        <v>1181</v>
      </c>
      <c r="AG1288" s="62" t="s">
        <v>151</v>
      </c>
      <c r="AH1288" s="62" t="str">
        <f t="shared" si="256"/>
        <v>1181.</v>
      </c>
      <c r="AJ1288" s="62"/>
      <c r="AM1288" s="103"/>
    </row>
    <row r="1289" spans="1:39" ht="22.5" customHeight="1" x14ac:dyDescent="0.25">
      <c r="A1289" s="84" t="str">
        <f t="shared" si="260"/>
        <v>1182.</v>
      </c>
      <c r="B1289" s="84">
        <v>5115</v>
      </c>
      <c r="C1289" s="169" t="s">
        <v>1130</v>
      </c>
      <c r="D1289" s="9">
        <v>1396.1</v>
      </c>
      <c r="E1289" s="9">
        <v>1259.7</v>
      </c>
      <c r="F1289" s="9">
        <v>1259.7</v>
      </c>
      <c r="G1289" s="26">
        <v>42</v>
      </c>
      <c r="H1289" s="9">
        <f t="shared" si="269"/>
        <v>2086567.1</v>
      </c>
      <c r="I1289" s="9"/>
      <c r="J1289" s="6"/>
      <c r="K1289" s="9"/>
      <c r="L1289" s="9">
        <f t="shared" si="270"/>
        <v>2086567.1</v>
      </c>
      <c r="M1289" s="9">
        <v>185885</v>
      </c>
      <c r="N1289" s="26"/>
      <c r="O1289" s="9"/>
      <c r="P1289" s="9">
        <v>570.79999999999995</v>
      </c>
      <c r="Q1289" s="9">
        <v>1900682.1</v>
      </c>
      <c r="R1289" s="9"/>
      <c r="S1289" s="9"/>
      <c r="T1289" s="9"/>
      <c r="U1289" s="9"/>
      <c r="V1289" s="9"/>
      <c r="W1289" s="9"/>
      <c r="X1289" s="9"/>
      <c r="Y1289" s="9"/>
      <c r="Z1289" s="9"/>
      <c r="AA1289" s="66"/>
      <c r="AB1289" s="20" t="s">
        <v>211</v>
      </c>
      <c r="AC1289" s="189"/>
      <c r="AD1289" s="189"/>
      <c r="AE1289" s="189"/>
      <c r="AF1289" s="62">
        <f>MAX(AF$24:AF1288)+1</f>
        <v>1182</v>
      </c>
      <c r="AG1289" s="62" t="s">
        <v>151</v>
      </c>
      <c r="AH1289" s="62" t="str">
        <f t="shared" si="256"/>
        <v>1182.</v>
      </c>
      <c r="AJ1289" s="62"/>
      <c r="AM1289" s="103"/>
    </row>
    <row r="1290" spans="1:39" ht="22.5" customHeight="1" x14ac:dyDescent="0.25">
      <c r="A1290" s="84" t="str">
        <f t="shared" si="260"/>
        <v>1183.</v>
      </c>
      <c r="B1290" s="84">
        <v>5323</v>
      </c>
      <c r="C1290" s="156" t="s">
        <v>1333</v>
      </c>
      <c r="D1290" s="9">
        <v>2716.6</v>
      </c>
      <c r="E1290" s="9">
        <v>2500.9</v>
      </c>
      <c r="F1290" s="9">
        <v>2224.8000000000002</v>
      </c>
      <c r="G1290" s="26">
        <v>82</v>
      </c>
      <c r="H1290" s="9">
        <f t="shared" si="269"/>
        <v>1504478.41</v>
      </c>
      <c r="I1290" s="9"/>
      <c r="J1290" s="6"/>
      <c r="K1290" s="9"/>
      <c r="L1290" s="9">
        <f t="shared" si="270"/>
        <v>1504478.41</v>
      </c>
      <c r="M1290" s="9">
        <v>1504478.41</v>
      </c>
      <c r="N1290" s="26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66"/>
      <c r="AB1290" s="20" t="s">
        <v>211</v>
      </c>
      <c r="AC1290" s="189"/>
      <c r="AD1290" s="189"/>
      <c r="AE1290" s="189"/>
      <c r="AF1290" s="62">
        <f>MAX(AF$24:AF1289)+1</f>
        <v>1183</v>
      </c>
      <c r="AG1290" s="62" t="s">
        <v>151</v>
      </c>
      <c r="AH1290" s="62" t="str">
        <f t="shared" si="256"/>
        <v>1183.</v>
      </c>
      <c r="AM1290" s="103"/>
    </row>
    <row r="1291" spans="1:39" ht="22.5" customHeight="1" x14ac:dyDescent="0.25">
      <c r="A1291" s="84" t="str">
        <f t="shared" si="260"/>
        <v>1184.</v>
      </c>
      <c r="B1291" s="84">
        <v>4971</v>
      </c>
      <c r="C1291" s="157" t="s">
        <v>1438</v>
      </c>
      <c r="D1291" s="17">
        <v>616</v>
      </c>
      <c r="E1291" s="9">
        <v>560.5</v>
      </c>
      <c r="F1291" s="17">
        <v>560.5</v>
      </c>
      <c r="G1291" s="18">
        <v>33</v>
      </c>
      <c r="H1291" s="17">
        <f t="shared" si="269"/>
        <v>283110.40000000002</v>
      </c>
      <c r="I1291" s="9"/>
      <c r="J1291" s="6"/>
      <c r="K1291" s="9"/>
      <c r="L1291" s="9">
        <f t="shared" si="270"/>
        <v>283110.40000000002</v>
      </c>
      <c r="M1291" s="9">
        <v>283110.40000000002</v>
      </c>
      <c r="N1291" s="26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66"/>
      <c r="AB1291" s="20" t="s">
        <v>211</v>
      </c>
      <c r="AC1291" s="189"/>
      <c r="AD1291" s="189"/>
      <c r="AE1291" s="189"/>
      <c r="AF1291" s="62">
        <f>MAX(AF$24:AF1290)+1</f>
        <v>1184</v>
      </c>
      <c r="AG1291" s="62" t="s">
        <v>151</v>
      </c>
      <c r="AH1291" s="62" t="str">
        <f t="shared" si="256"/>
        <v>1184.</v>
      </c>
      <c r="AJ1291" s="62"/>
      <c r="AM1291" s="103"/>
    </row>
    <row r="1292" spans="1:39" ht="22.5" customHeight="1" x14ac:dyDescent="0.25">
      <c r="A1292" s="84" t="str">
        <f t="shared" si="260"/>
        <v>1185.</v>
      </c>
      <c r="B1292" s="84">
        <v>5184</v>
      </c>
      <c r="C1292" s="157" t="s">
        <v>1465</v>
      </c>
      <c r="D1292" s="17">
        <v>308.2</v>
      </c>
      <c r="E1292" s="9">
        <v>282.8</v>
      </c>
      <c r="F1292" s="17">
        <v>282.8</v>
      </c>
      <c r="G1292" s="18">
        <v>15</v>
      </c>
      <c r="H1292" s="17">
        <f t="shared" si="269"/>
        <v>128083.76</v>
      </c>
      <c r="I1292" s="9"/>
      <c r="J1292" s="6"/>
      <c r="K1292" s="9"/>
      <c r="L1292" s="9">
        <f t="shared" si="270"/>
        <v>128083.76</v>
      </c>
      <c r="M1292" s="9">
        <v>128083.76</v>
      </c>
      <c r="N1292" s="26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66"/>
      <c r="AB1292" s="20" t="s">
        <v>211</v>
      </c>
      <c r="AC1292" s="189"/>
      <c r="AD1292" s="189"/>
      <c r="AE1292" s="189"/>
      <c r="AF1292" s="62">
        <f>MAX(AF$24:AF1291)+1</f>
        <v>1185</v>
      </c>
      <c r="AG1292" s="62" t="s">
        <v>151</v>
      </c>
      <c r="AH1292" s="62" t="str">
        <f t="shared" si="256"/>
        <v>1185.</v>
      </c>
      <c r="AJ1292" s="62"/>
      <c r="AM1292" s="103"/>
    </row>
    <row r="1293" spans="1:39" ht="22.5" customHeight="1" x14ac:dyDescent="0.25">
      <c r="A1293" s="84" t="str">
        <f t="shared" si="260"/>
        <v>1186.</v>
      </c>
      <c r="B1293" s="84">
        <v>5302</v>
      </c>
      <c r="C1293" s="161" t="s">
        <v>1148</v>
      </c>
      <c r="D1293" s="9">
        <v>1266</v>
      </c>
      <c r="E1293" s="9">
        <v>844.6</v>
      </c>
      <c r="F1293" s="9">
        <v>844.6</v>
      </c>
      <c r="G1293" s="26">
        <v>44</v>
      </c>
      <c r="H1293" s="9">
        <f t="shared" si="269"/>
        <v>2153282.06</v>
      </c>
      <c r="I1293" s="9"/>
      <c r="J1293" s="6"/>
      <c r="K1293" s="9"/>
      <c r="L1293" s="9">
        <f t="shared" si="270"/>
        <v>2153282.06</v>
      </c>
      <c r="M1293" s="9"/>
      <c r="N1293" s="26"/>
      <c r="O1293" s="9"/>
      <c r="P1293" s="9">
        <v>598</v>
      </c>
      <c r="Q1293" s="9">
        <v>2153282.06</v>
      </c>
      <c r="R1293" s="9"/>
      <c r="S1293" s="9"/>
      <c r="T1293" s="9"/>
      <c r="U1293" s="9"/>
      <c r="V1293" s="9"/>
      <c r="W1293" s="9"/>
      <c r="X1293" s="9"/>
      <c r="Y1293" s="9"/>
      <c r="Z1293" s="9"/>
      <c r="AA1293" s="66"/>
      <c r="AB1293" s="20" t="s">
        <v>211</v>
      </c>
      <c r="AC1293" s="189"/>
      <c r="AD1293" s="189"/>
      <c r="AE1293" s="189"/>
      <c r="AF1293" s="62">
        <f>MAX(AF$24:AF1292)+1</f>
        <v>1186</v>
      </c>
      <c r="AG1293" s="62" t="s">
        <v>151</v>
      </c>
      <c r="AH1293" s="62" t="str">
        <f t="shared" si="256"/>
        <v>1186.</v>
      </c>
      <c r="AJ1293" s="62"/>
      <c r="AM1293" s="103"/>
    </row>
    <row r="1294" spans="1:39" ht="22.5" customHeight="1" x14ac:dyDescent="0.25">
      <c r="A1294" s="84" t="str">
        <f t="shared" si="260"/>
        <v>1187.</v>
      </c>
      <c r="B1294" s="84">
        <v>4551</v>
      </c>
      <c r="C1294" s="169" t="s">
        <v>1248</v>
      </c>
      <c r="D1294" s="17">
        <v>3303.8</v>
      </c>
      <c r="E1294" s="9">
        <v>2537</v>
      </c>
      <c r="F1294" s="17">
        <v>2537</v>
      </c>
      <c r="G1294" s="18">
        <v>114</v>
      </c>
      <c r="H1294" s="17">
        <f t="shared" si="269"/>
        <v>80914.899999999994</v>
      </c>
      <c r="I1294" s="9"/>
      <c r="J1294" s="6"/>
      <c r="K1294" s="9"/>
      <c r="L1294" s="9">
        <f t="shared" si="270"/>
        <v>80914.899999999994</v>
      </c>
      <c r="M1294" s="9">
        <v>80914.899999999994</v>
      </c>
      <c r="N1294" s="26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66"/>
      <c r="AB1294" s="20" t="s">
        <v>211</v>
      </c>
      <c r="AC1294" s="189"/>
      <c r="AD1294" s="189"/>
      <c r="AE1294" s="189"/>
      <c r="AF1294" s="62">
        <f>MAX(AF$24:AF1293)+1</f>
        <v>1187</v>
      </c>
      <c r="AG1294" s="62" t="s">
        <v>151</v>
      </c>
      <c r="AH1294" s="62" t="str">
        <f t="shared" si="256"/>
        <v>1187.</v>
      </c>
      <c r="AJ1294" s="62"/>
      <c r="AM1294" s="103"/>
    </row>
    <row r="1295" spans="1:39" ht="22.5" customHeight="1" x14ac:dyDescent="0.25">
      <c r="A1295" s="84" t="str">
        <f t="shared" si="260"/>
        <v>1188.</v>
      </c>
      <c r="B1295" s="84">
        <v>4519</v>
      </c>
      <c r="C1295" s="169" t="s">
        <v>1242</v>
      </c>
      <c r="D1295" s="17">
        <v>2567.04</v>
      </c>
      <c r="E1295" s="9">
        <v>2383.4</v>
      </c>
      <c r="F1295" s="17">
        <v>2383.4</v>
      </c>
      <c r="G1295" s="18">
        <v>211</v>
      </c>
      <c r="H1295" s="17">
        <f t="shared" si="269"/>
        <v>1406465.16</v>
      </c>
      <c r="I1295" s="9"/>
      <c r="J1295" s="6"/>
      <c r="K1295" s="9"/>
      <c r="L1295" s="9">
        <f t="shared" si="270"/>
        <v>1406465.16</v>
      </c>
      <c r="M1295" s="9">
        <v>1174534.21</v>
      </c>
      <c r="N1295" s="26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>
        <v>231930.95</v>
      </c>
      <c r="AA1295" s="66"/>
      <c r="AB1295" s="20" t="s">
        <v>211</v>
      </c>
      <c r="AC1295" s="189"/>
      <c r="AD1295" s="189"/>
      <c r="AE1295" s="189"/>
      <c r="AF1295" s="62">
        <f>MAX(AF$24:AF1294)+1</f>
        <v>1188</v>
      </c>
      <c r="AG1295" s="62" t="s">
        <v>151</v>
      </c>
      <c r="AH1295" s="62" t="str">
        <f t="shared" si="256"/>
        <v>1188.</v>
      </c>
      <c r="AM1295" s="103"/>
    </row>
    <row r="1296" spans="1:39" ht="22.5" customHeight="1" x14ac:dyDescent="0.25">
      <c r="A1296" s="84" t="str">
        <f t="shared" si="260"/>
        <v>1189.</v>
      </c>
      <c r="B1296" s="84">
        <v>4488</v>
      </c>
      <c r="C1296" s="155" t="s">
        <v>968</v>
      </c>
      <c r="D1296" s="9">
        <v>1314.1</v>
      </c>
      <c r="E1296" s="9">
        <v>1194.9000000000001</v>
      </c>
      <c r="F1296" s="9">
        <v>1194.9000000000001</v>
      </c>
      <c r="G1296" s="26">
        <v>60</v>
      </c>
      <c r="H1296" s="9">
        <f t="shared" si="269"/>
        <v>967530.84</v>
      </c>
      <c r="I1296" s="9"/>
      <c r="J1296" s="6"/>
      <c r="K1296" s="9"/>
      <c r="L1296" s="9">
        <f t="shared" si="270"/>
        <v>967530.84</v>
      </c>
      <c r="M1296" s="9">
        <v>967530.84</v>
      </c>
      <c r="N1296" s="26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66"/>
      <c r="AB1296" s="20" t="s">
        <v>211</v>
      </c>
      <c r="AC1296" s="189"/>
      <c r="AD1296" s="189"/>
      <c r="AE1296" s="189"/>
      <c r="AF1296" s="62">
        <f>MAX(AF$24:AF1295)+1</f>
        <v>1189</v>
      </c>
      <c r="AG1296" s="62" t="s">
        <v>151</v>
      </c>
      <c r="AH1296" s="62" t="str">
        <f t="shared" si="256"/>
        <v>1189.</v>
      </c>
      <c r="AJ1296" s="62"/>
      <c r="AM1296" s="103"/>
    </row>
    <row r="1297" spans="1:39" ht="22.5" customHeight="1" x14ac:dyDescent="0.25">
      <c r="A1297" s="84" t="str">
        <f t="shared" si="260"/>
        <v>1190.</v>
      </c>
      <c r="B1297" s="84">
        <v>4998</v>
      </c>
      <c r="C1297" s="157" t="s">
        <v>1293</v>
      </c>
      <c r="D1297" s="9">
        <v>2179.1</v>
      </c>
      <c r="E1297" s="9">
        <v>2013.1</v>
      </c>
      <c r="F1297" s="9">
        <v>2013.1</v>
      </c>
      <c r="G1297" s="26">
        <v>106</v>
      </c>
      <c r="H1297" s="9">
        <f t="shared" si="269"/>
        <v>705438.01</v>
      </c>
      <c r="I1297" s="9"/>
      <c r="J1297" s="6"/>
      <c r="K1297" s="9"/>
      <c r="L1297" s="9">
        <f t="shared" si="270"/>
        <v>705438.01</v>
      </c>
      <c r="M1297" s="9">
        <v>705438.01</v>
      </c>
      <c r="N1297" s="26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66"/>
      <c r="AB1297" s="20" t="s">
        <v>211</v>
      </c>
      <c r="AC1297" s="189"/>
      <c r="AD1297" s="189"/>
      <c r="AE1297" s="189"/>
      <c r="AF1297" s="62">
        <f>MAX(AF$24:AF1296)+1</f>
        <v>1190</v>
      </c>
      <c r="AG1297" s="62" t="s">
        <v>151</v>
      </c>
      <c r="AH1297" s="62" t="str">
        <f t="shared" si="256"/>
        <v>1190.</v>
      </c>
      <c r="AJ1297" s="62"/>
      <c r="AM1297" s="103"/>
    </row>
    <row r="1298" spans="1:39" ht="22.5" customHeight="1" x14ac:dyDescent="0.25">
      <c r="A1298" s="84" t="str">
        <f t="shared" si="260"/>
        <v>1191.</v>
      </c>
      <c r="B1298" s="84">
        <v>5006</v>
      </c>
      <c r="C1298" s="169" t="s">
        <v>1295</v>
      </c>
      <c r="D1298" s="9">
        <v>3463.1</v>
      </c>
      <c r="E1298" s="9">
        <v>3164</v>
      </c>
      <c r="F1298" s="9">
        <v>3133.1</v>
      </c>
      <c r="G1298" s="26">
        <v>142</v>
      </c>
      <c r="H1298" s="9">
        <f t="shared" si="269"/>
        <v>793498.78</v>
      </c>
      <c r="I1298" s="9"/>
      <c r="J1298" s="6"/>
      <c r="K1298" s="9"/>
      <c r="L1298" s="9">
        <f t="shared" si="270"/>
        <v>793498.78</v>
      </c>
      <c r="M1298" s="9">
        <v>793498.78</v>
      </c>
      <c r="N1298" s="26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66"/>
      <c r="AB1298" s="20" t="s">
        <v>211</v>
      </c>
      <c r="AC1298" s="189"/>
      <c r="AD1298" s="189"/>
      <c r="AE1298" s="189"/>
      <c r="AF1298" s="62">
        <f>MAX(AF$24:AF1297)+1</f>
        <v>1191</v>
      </c>
      <c r="AG1298" s="62" t="s">
        <v>151</v>
      </c>
      <c r="AH1298" s="62" t="str">
        <f t="shared" si="256"/>
        <v>1191.</v>
      </c>
      <c r="AJ1298" s="62"/>
      <c r="AM1298" s="103"/>
    </row>
    <row r="1299" spans="1:39" ht="22.5" customHeight="1" x14ac:dyDescent="0.25">
      <c r="A1299" s="84" t="str">
        <f t="shared" si="260"/>
        <v>1192.</v>
      </c>
      <c r="B1299" s="84">
        <v>5128</v>
      </c>
      <c r="C1299" s="157" t="s">
        <v>1308</v>
      </c>
      <c r="D1299" s="17">
        <v>2850.6</v>
      </c>
      <c r="E1299" s="9">
        <v>2543.1999999999998</v>
      </c>
      <c r="F1299" s="17">
        <v>2278.9</v>
      </c>
      <c r="G1299" s="18">
        <v>80</v>
      </c>
      <c r="H1299" s="17">
        <f t="shared" si="269"/>
        <v>552896.39</v>
      </c>
      <c r="I1299" s="9"/>
      <c r="J1299" s="6"/>
      <c r="K1299" s="9"/>
      <c r="L1299" s="9">
        <f t="shared" si="270"/>
        <v>552896.39</v>
      </c>
      <c r="M1299" s="9">
        <v>552896.39</v>
      </c>
      <c r="N1299" s="26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66"/>
      <c r="AB1299" s="20" t="s">
        <v>211</v>
      </c>
      <c r="AC1299" s="189"/>
      <c r="AD1299" s="189"/>
      <c r="AE1299" s="189"/>
      <c r="AF1299" s="62">
        <f>MAX(AF$24:AF1298)+1</f>
        <v>1192</v>
      </c>
      <c r="AG1299" s="62" t="s">
        <v>151</v>
      </c>
      <c r="AH1299" s="62" t="str">
        <f t="shared" si="256"/>
        <v>1192.</v>
      </c>
      <c r="AJ1299" s="62"/>
      <c r="AM1299" s="103"/>
    </row>
    <row r="1300" spans="1:39" ht="22.5" customHeight="1" x14ac:dyDescent="0.25">
      <c r="A1300" s="84" t="str">
        <f t="shared" si="260"/>
        <v>1193.</v>
      </c>
      <c r="B1300" s="84">
        <v>5291</v>
      </c>
      <c r="C1300" s="157" t="s">
        <v>1328</v>
      </c>
      <c r="D1300" s="9">
        <v>1381.5</v>
      </c>
      <c r="E1300" s="9">
        <v>1223.9000000000001</v>
      </c>
      <c r="F1300" s="9">
        <v>1223.9000000000001</v>
      </c>
      <c r="G1300" s="26">
        <v>49</v>
      </c>
      <c r="H1300" s="9">
        <f t="shared" si="269"/>
        <v>2133517.1</v>
      </c>
      <c r="I1300" s="9"/>
      <c r="J1300" s="6"/>
      <c r="K1300" s="9"/>
      <c r="L1300" s="9">
        <f t="shared" si="270"/>
        <v>2133517.1</v>
      </c>
      <c r="M1300" s="9"/>
      <c r="N1300" s="26"/>
      <c r="O1300" s="9"/>
      <c r="P1300" s="9">
        <v>607.29999999999995</v>
      </c>
      <c r="Q1300" s="9">
        <v>2133517.1</v>
      </c>
      <c r="R1300" s="9"/>
      <c r="S1300" s="9"/>
      <c r="T1300" s="9"/>
      <c r="U1300" s="9"/>
      <c r="V1300" s="9"/>
      <c r="W1300" s="9"/>
      <c r="X1300" s="9"/>
      <c r="Y1300" s="9"/>
      <c r="Z1300" s="9"/>
      <c r="AA1300" s="66"/>
      <c r="AB1300" s="20" t="s">
        <v>211</v>
      </c>
      <c r="AC1300" s="189"/>
      <c r="AD1300" s="189"/>
      <c r="AE1300" s="189"/>
      <c r="AF1300" s="62">
        <f>MAX(AF$24:AF1299)+1</f>
        <v>1193</v>
      </c>
      <c r="AG1300" s="62" t="s">
        <v>151</v>
      </c>
      <c r="AH1300" s="62" t="str">
        <f t="shared" si="256"/>
        <v>1193.</v>
      </c>
      <c r="AJ1300" s="62"/>
      <c r="AM1300" s="103"/>
    </row>
    <row r="1301" spans="1:39" ht="22.5" customHeight="1" x14ac:dyDescent="0.25">
      <c r="A1301" s="84" t="str">
        <f t="shared" si="260"/>
        <v>1194.</v>
      </c>
      <c r="B1301" s="84">
        <v>5295</v>
      </c>
      <c r="C1301" s="155" t="s">
        <v>1147</v>
      </c>
      <c r="D1301" s="9">
        <v>2159.6</v>
      </c>
      <c r="E1301" s="9">
        <v>2008.4</v>
      </c>
      <c r="F1301" s="9">
        <v>1502.3</v>
      </c>
      <c r="G1301" s="26">
        <v>63</v>
      </c>
      <c r="H1301" s="9">
        <f t="shared" si="269"/>
        <v>1036133.24</v>
      </c>
      <c r="I1301" s="9"/>
      <c r="J1301" s="6"/>
      <c r="K1301" s="9"/>
      <c r="L1301" s="9">
        <f t="shared" si="270"/>
        <v>1036133.24</v>
      </c>
      <c r="M1301" s="9">
        <f>608741.74+213695.75</f>
        <v>822437.49</v>
      </c>
      <c r="N1301" s="26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>
        <v>213695.75</v>
      </c>
      <c r="AA1301" s="66"/>
      <c r="AB1301" s="20" t="s">
        <v>211</v>
      </c>
      <c r="AC1301" s="189"/>
      <c r="AD1301" s="189"/>
      <c r="AE1301" s="189"/>
      <c r="AF1301" s="62">
        <f>MAX(AF$24:AF1300)+1</f>
        <v>1194</v>
      </c>
      <c r="AG1301" s="62" t="s">
        <v>151</v>
      </c>
      <c r="AH1301" s="62" t="str">
        <f t="shared" si="256"/>
        <v>1194.</v>
      </c>
      <c r="AJ1301" s="62"/>
      <c r="AM1301" s="103"/>
    </row>
    <row r="1302" spans="1:39" ht="22.5" customHeight="1" x14ac:dyDescent="0.25">
      <c r="A1302" s="84" t="str">
        <f t="shared" si="260"/>
        <v>1195.</v>
      </c>
      <c r="B1302" s="84">
        <v>4825</v>
      </c>
      <c r="C1302" s="155" t="s">
        <v>993</v>
      </c>
      <c r="D1302" s="9">
        <v>4248.2</v>
      </c>
      <c r="E1302" s="9">
        <v>3939.7</v>
      </c>
      <c r="F1302" s="9">
        <v>3013.7</v>
      </c>
      <c r="G1302" s="26">
        <v>116</v>
      </c>
      <c r="H1302" s="9">
        <f t="shared" si="269"/>
        <v>7991953.1100000003</v>
      </c>
      <c r="I1302" s="9"/>
      <c r="J1302" s="6"/>
      <c r="K1302" s="9"/>
      <c r="L1302" s="9">
        <f t="shared" si="270"/>
        <v>7991953.1100000003</v>
      </c>
      <c r="M1302" s="9">
        <f>723734.88+602401.03</f>
        <v>1326135.9100000001</v>
      </c>
      <c r="N1302" s="26"/>
      <c r="O1302" s="9"/>
      <c r="P1302" s="9">
        <v>1783</v>
      </c>
      <c r="Q1302" s="9">
        <v>6543610</v>
      </c>
      <c r="R1302" s="9"/>
      <c r="S1302" s="9"/>
      <c r="T1302" s="9"/>
      <c r="U1302" s="9"/>
      <c r="V1302" s="9"/>
      <c r="W1302" s="9"/>
      <c r="X1302" s="9"/>
      <c r="Y1302" s="9"/>
      <c r="Z1302" s="9"/>
      <c r="AA1302" s="66">
        <v>122207.2</v>
      </c>
      <c r="AB1302" s="20" t="s">
        <v>211</v>
      </c>
      <c r="AC1302" s="189"/>
      <c r="AD1302" s="189"/>
      <c r="AE1302" s="189"/>
      <c r="AF1302" s="62">
        <f>MAX(AF$24:AF1301)+1</f>
        <v>1195</v>
      </c>
      <c r="AG1302" s="62" t="s">
        <v>151</v>
      </c>
      <c r="AH1302" s="62" t="str">
        <f t="shared" si="256"/>
        <v>1195.</v>
      </c>
      <c r="AM1302" s="103"/>
    </row>
    <row r="1303" spans="1:39" ht="22.5" customHeight="1" x14ac:dyDescent="0.25">
      <c r="A1303" s="84" t="str">
        <f t="shared" si="260"/>
        <v>1196.</v>
      </c>
      <c r="B1303" s="84">
        <v>5182</v>
      </c>
      <c r="C1303" s="169" t="s">
        <v>1464</v>
      </c>
      <c r="D1303" s="17">
        <v>608.1</v>
      </c>
      <c r="E1303" s="9">
        <v>562</v>
      </c>
      <c r="F1303" s="17">
        <v>562</v>
      </c>
      <c r="G1303" s="18">
        <v>31</v>
      </c>
      <c r="H1303" s="17">
        <f t="shared" si="269"/>
        <v>706651.08000000007</v>
      </c>
      <c r="I1303" s="9"/>
      <c r="J1303" s="6"/>
      <c r="K1303" s="9"/>
      <c r="L1303" s="9">
        <f t="shared" si="270"/>
        <v>706651.08000000007</v>
      </c>
      <c r="M1303" s="9">
        <v>490430.21</v>
      </c>
      <c r="N1303" s="26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>
        <v>216220.87</v>
      </c>
      <c r="AA1303" s="66"/>
      <c r="AB1303" s="20" t="s">
        <v>211</v>
      </c>
      <c r="AC1303" s="189"/>
      <c r="AD1303" s="189"/>
      <c r="AE1303" s="189"/>
      <c r="AF1303" s="62">
        <f>MAX(AF$24:AF1302)+1</f>
        <v>1196</v>
      </c>
      <c r="AG1303" s="62" t="s">
        <v>151</v>
      </c>
      <c r="AH1303" s="62" t="str">
        <f t="shared" si="256"/>
        <v>1196.</v>
      </c>
      <c r="AM1303" s="103"/>
    </row>
    <row r="1304" spans="1:39" ht="22.5" customHeight="1" x14ac:dyDescent="0.25">
      <c r="A1304" s="84" t="str">
        <f t="shared" si="260"/>
        <v>1197.</v>
      </c>
      <c r="B1304" s="84">
        <v>5401</v>
      </c>
      <c r="C1304" s="157" t="s">
        <v>1159</v>
      </c>
      <c r="D1304" s="9">
        <v>1368.8</v>
      </c>
      <c r="E1304" s="9">
        <v>1272.2</v>
      </c>
      <c r="F1304" s="9">
        <v>1272.2</v>
      </c>
      <c r="G1304" s="26">
        <v>49</v>
      </c>
      <c r="H1304" s="9">
        <f>M1304+Q1304+Z1304</f>
        <v>2077722.29</v>
      </c>
      <c r="I1304" s="9"/>
      <c r="J1304" s="6"/>
      <c r="K1304" s="9"/>
      <c r="L1304" s="9">
        <f t="shared" si="270"/>
        <v>2077722.29</v>
      </c>
      <c r="M1304" s="9"/>
      <c r="N1304" s="26"/>
      <c r="O1304" s="9"/>
      <c r="P1304" s="9">
        <v>521.4</v>
      </c>
      <c r="Q1304" s="9">
        <v>2077722.29</v>
      </c>
      <c r="R1304" s="9"/>
      <c r="S1304" s="9"/>
      <c r="T1304" s="9"/>
      <c r="U1304" s="9"/>
      <c r="V1304" s="9"/>
      <c r="W1304" s="9"/>
      <c r="X1304" s="9"/>
      <c r="Y1304" s="9"/>
      <c r="Z1304" s="9"/>
      <c r="AA1304" s="66"/>
      <c r="AB1304" s="20" t="s">
        <v>211</v>
      </c>
      <c r="AC1304" s="189"/>
      <c r="AD1304" s="189"/>
      <c r="AE1304" s="189"/>
      <c r="AF1304" s="62">
        <f>MAX(AF$24:AF1303)+1</f>
        <v>1197</v>
      </c>
      <c r="AG1304" s="62" t="s">
        <v>151</v>
      </c>
      <c r="AH1304" s="62" t="str">
        <f t="shared" si="256"/>
        <v>1197.</v>
      </c>
      <c r="AM1304" s="103"/>
    </row>
    <row r="1305" spans="1:39" ht="22.5" customHeight="1" x14ac:dyDescent="0.25">
      <c r="A1305" s="84" t="str">
        <f t="shared" si="260"/>
        <v>1198.</v>
      </c>
      <c r="B1305" s="84">
        <v>5167</v>
      </c>
      <c r="C1305" s="155" t="s">
        <v>1136</v>
      </c>
      <c r="D1305" s="9">
        <v>3350.06</v>
      </c>
      <c r="E1305" s="9">
        <v>3173.5</v>
      </c>
      <c r="F1305" s="9">
        <v>2527.1999999999998</v>
      </c>
      <c r="G1305" s="26">
        <v>99</v>
      </c>
      <c r="H1305" s="9">
        <f t="shared" ref="H1305:H1313" si="271">M1305+O1305+Q1305+S1305+U1305+W1305+Z1305+AA1305</f>
        <v>5068665.5999999996</v>
      </c>
      <c r="I1305" s="9"/>
      <c r="J1305" s="6"/>
      <c r="K1305" s="9"/>
      <c r="L1305" s="9">
        <f t="shared" si="270"/>
        <v>5068665.5999999996</v>
      </c>
      <c r="M1305" s="9">
        <v>5068665.5999999996</v>
      </c>
      <c r="N1305" s="26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66"/>
      <c r="AB1305" s="20" t="s">
        <v>211</v>
      </c>
      <c r="AC1305" s="189"/>
      <c r="AD1305" s="189"/>
      <c r="AE1305" s="189"/>
      <c r="AF1305" s="62">
        <f>MAX(AF$24:AF1304)+1</f>
        <v>1198</v>
      </c>
      <c r="AG1305" s="62" t="s">
        <v>151</v>
      </c>
      <c r="AH1305" s="62" t="str">
        <f t="shared" ref="AH1305:AH1368" si="272">CONCATENATE(AF1305,AG1305)</f>
        <v>1198.</v>
      </c>
      <c r="AJ1305" s="62"/>
      <c r="AM1305" s="103"/>
    </row>
    <row r="1306" spans="1:39" ht="22.5" customHeight="1" x14ac:dyDescent="0.25">
      <c r="A1306" s="84" t="str">
        <f t="shared" si="260"/>
        <v>1199.</v>
      </c>
      <c r="B1306" s="84">
        <v>4433</v>
      </c>
      <c r="C1306" s="169" t="s">
        <v>1228</v>
      </c>
      <c r="D1306" s="17">
        <v>3907</v>
      </c>
      <c r="E1306" s="9">
        <v>3907</v>
      </c>
      <c r="F1306" s="17">
        <v>3907</v>
      </c>
      <c r="G1306" s="18">
        <v>192</v>
      </c>
      <c r="H1306" s="17">
        <f t="shared" si="271"/>
        <v>922445.42</v>
      </c>
      <c r="I1306" s="9"/>
      <c r="J1306" s="6"/>
      <c r="K1306" s="9"/>
      <c r="L1306" s="9">
        <f t="shared" si="270"/>
        <v>922445.42</v>
      </c>
      <c r="M1306" s="9">
        <v>922445.42</v>
      </c>
      <c r="N1306" s="26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66"/>
      <c r="AB1306" s="20" t="s">
        <v>211</v>
      </c>
      <c r="AC1306" s="189"/>
      <c r="AD1306" s="189"/>
      <c r="AE1306" s="189"/>
      <c r="AF1306" s="62">
        <f>MAX(AF$24:AF1305)+1</f>
        <v>1199</v>
      </c>
      <c r="AG1306" s="62" t="s">
        <v>151</v>
      </c>
      <c r="AH1306" s="62" t="str">
        <f t="shared" si="272"/>
        <v>1199.</v>
      </c>
      <c r="AJ1306" s="62"/>
      <c r="AM1306" s="103"/>
    </row>
    <row r="1307" spans="1:39" ht="22.5" customHeight="1" x14ac:dyDescent="0.25">
      <c r="A1307" s="84" t="str">
        <f t="shared" si="260"/>
        <v>1200.</v>
      </c>
      <c r="B1307" s="84">
        <v>4995</v>
      </c>
      <c r="C1307" s="169" t="s">
        <v>1291</v>
      </c>
      <c r="D1307" s="9">
        <v>2001.4</v>
      </c>
      <c r="E1307" s="9">
        <v>1506.7</v>
      </c>
      <c r="F1307" s="9">
        <v>1506.7</v>
      </c>
      <c r="G1307" s="26">
        <v>79</v>
      </c>
      <c r="H1307" s="9">
        <f t="shared" si="271"/>
        <v>2986846.34</v>
      </c>
      <c r="I1307" s="9"/>
      <c r="J1307" s="6"/>
      <c r="K1307" s="9"/>
      <c r="L1307" s="9">
        <f t="shared" si="270"/>
        <v>2986846.34</v>
      </c>
      <c r="M1307" s="9"/>
      <c r="N1307" s="26"/>
      <c r="O1307" s="9"/>
      <c r="P1307" s="9">
        <v>856.4</v>
      </c>
      <c r="Q1307" s="9">
        <v>2986846.34</v>
      </c>
      <c r="R1307" s="9"/>
      <c r="S1307" s="9"/>
      <c r="T1307" s="9"/>
      <c r="U1307" s="9"/>
      <c r="V1307" s="9"/>
      <c r="W1307" s="9"/>
      <c r="X1307" s="9"/>
      <c r="Y1307" s="9"/>
      <c r="Z1307" s="9"/>
      <c r="AA1307" s="66"/>
      <c r="AB1307" s="20" t="s">
        <v>211</v>
      </c>
      <c r="AC1307" s="189"/>
      <c r="AD1307" s="189"/>
      <c r="AE1307" s="189"/>
      <c r="AF1307" s="62">
        <f>MAX(AF$24:AF1306)+1</f>
        <v>1200</v>
      </c>
      <c r="AG1307" s="62" t="s">
        <v>151</v>
      </c>
      <c r="AH1307" s="62" t="str">
        <f t="shared" si="272"/>
        <v>1200.</v>
      </c>
      <c r="AJ1307" s="62"/>
      <c r="AM1307" s="103"/>
    </row>
    <row r="1308" spans="1:39" ht="22.5" customHeight="1" x14ac:dyDescent="0.25">
      <c r="A1308" s="84" t="str">
        <f t="shared" si="260"/>
        <v>1201.</v>
      </c>
      <c r="B1308" s="84">
        <v>5288</v>
      </c>
      <c r="C1308" s="155" t="s">
        <v>1673</v>
      </c>
      <c r="D1308" s="9">
        <v>2687.3</v>
      </c>
      <c r="E1308" s="9">
        <v>2506.1</v>
      </c>
      <c r="F1308" s="9">
        <v>2379</v>
      </c>
      <c r="G1308" s="26">
        <v>94</v>
      </c>
      <c r="H1308" s="9">
        <f t="shared" si="271"/>
        <v>1073140.99</v>
      </c>
      <c r="I1308" s="9"/>
      <c r="J1308" s="6"/>
      <c r="K1308" s="9"/>
      <c r="L1308" s="9">
        <f t="shared" si="270"/>
        <v>1073140.99</v>
      </c>
      <c r="M1308" s="9">
        <f>605456.33+467684.66</f>
        <v>1073140.99</v>
      </c>
      <c r="N1308" s="26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66"/>
      <c r="AB1308" s="20" t="s">
        <v>211</v>
      </c>
      <c r="AC1308" s="189"/>
      <c r="AD1308" s="189"/>
      <c r="AE1308" s="189"/>
      <c r="AF1308" s="62">
        <f>MAX(AF$24:AF1307)+1</f>
        <v>1201</v>
      </c>
      <c r="AG1308" s="62" t="s">
        <v>151</v>
      </c>
      <c r="AH1308" s="62" t="str">
        <f t="shared" si="272"/>
        <v>1201.</v>
      </c>
      <c r="AJ1308" s="62"/>
      <c r="AM1308" s="103"/>
    </row>
    <row r="1309" spans="1:39" ht="22.5" customHeight="1" x14ac:dyDescent="0.25">
      <c r="A1309" s="84" t="str">
        <f t="shared" si="260"/>
        <v>1202.</v>
      </c>
      <c r="B1309" s="84">
        <v>5222</v>
      </c>
      <c r="C1309" s="169" t="s">
        <v>1627</v>
      </c>
      <c r="D1309" s="17">
        <v>4604.6400000000003</v>
      </c>
      <c r="E1309" s="9">
        <v>2284.7399999999998</v>
      </c>
      <c r="F1309" s="17">
        <v>2284.7399999999998</v>
      </c>
      <c r="G1309" s="18">
        <v>119</v>
      </c>
      <c r="H1309" s="17">
        <f t="shared" si="271"/>
        <v>543218</v>
      </c>
      <c r="I1309" s="9"/>
      <c r="J1309" s="6"/>
      <c r="K1309" s="9"/>
      <c r="L1309" s="9">
        <f t="shared" si="270"/>
        <v>543218</v>
      </c>
      <c r="M1309" s="9">
        <v>543218</v>
      </c>
      <c r="N1309" s="26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66"/>
      <c r="AB1309" s="20" t="s">
        <v>211</v>
      </c>
      <c r="AC1309" s="189"/>
      <c r="AD1309" s="189"/>
      <c r="AE1309" s="189"/>
      <c r="AF1309" s="62">
        <f>MAX(AF$24:AF1308)+1</f>
        <v>1202</v>
      </c>
      <c r="AG1309" s="62" t="s">
        <v>151</v>
      </c>
      <c r="AH1309" s="62" t="str">
        <f t="shared" si="272"/>
        <v>1202.</v>
      </c>
      <c r="AM1309" s="103"/>
    </row>
    <row r="1310" spans="1:39" ht="22.5" customHeight="1" x14ac:dyDescent="0.25">
      <c r="A1310" s="84" t="str">
        <f t="shared" si="260"/>
        <v>1203.</v>
      </c>
      <c r="B1310" s="84">
        <v>5349</v>
      </c>
      <c r="C1310" s="157" t="s">
        <v>1624</v>
      </c>
      <c r="D1310" s="15">
        <v>4807.8999999999996</v>
      </c>
      <c r="E1310" s="15">
        <v>3139.9</v>
      </c>
      <c r="F1310" s="15">
        <v>3139.9</v>
      </c>
      <c r="G1310" s="4">
        <v>265</v>
      </c>
      <c r="H1310" s="9">
        <f t="shared" si="271"/>
        <v>386100</v>
      </c>
      <c r="I1310" s="113"/>
      <c r="J1310" s="113"/>
      <c r="K1310" s="113"/>
      <c r="L1310" s="9">
        <f t="shared" si="270"/>
        <v>386100</v>
      </c>
      <c r="M1310" s="9"/>
      <c r="N1310" s="112"/>
      <c r="O1310" s="113"/>
      <c r="P1310" s="113"/>
      <c r="Q1310" s="113"/>
      <c r="R1310" s="113"/>
      <c r="S1310" s="113"/>
      <c r="T1310" s="113"/>
      <c r="U1310" s="113"/>
      <c r="V1310" s="113"/>
      <c r="W1310" s="113"/>
      <c r="X1310" s="114"/>
      <c r="Y1310" s="114"/>
      <c r="Z1310" s="9">
        <v>386100</v>
      </c>
      <c r="AA1310" s="221"/>
      <c r="AB1310" s="20" t="s">
        <v>211</v>
      </c>
      <c r="AC1310" s="80"/>
      <c r="AD1310" s="80"/>
      <c r="AE1310" s="80"/>
      <c r="AF1310" s="62">
        <f>MAX(AF$24:AF1309)+1</f>
        <v>1203</v>
      </c>
      <c r="AG1310" s="62" t="s">
        <v>151</v>
      </c>
      <c r="AH1310" s="62" t="str">
        <f t="shared" si="272"/>
        <v>1203.</v>
      </c>
      <c r="AJ1310" s="62"/>
      <c r="AM1310" s="103"/>
    </row>
    <row r="1311" spans="1:39" ht="22.5" customHeight="1" x14ac:dyDescent="0.25">
      <c r="A1311" s="84" t="str">
        <f t="shared" si="260"/>
        <v>1204.</v>
      </c>
      <c r="B1311" s="84">
        <v>4693</v>
      </c>
      <c r="C1311" s="157" t="s">
        <v>1408</v>
      </c>
      <c r="D1311" s="17">
        <v>3419.9</v>
      </c>
      <c r="E1311" s="9">
        <v>2178.1999999999998</v>
      </c>
      <c r="F1311" s="17">
        <v>2178.1999999999998</v>
      </c>
      <c r="G1311" s="18">
        <v>164</v>
      </c>
      <c r="H1311" s="17">
        <f t="shared" si="271"/>
        <v>804325</v>
      </c>
      <c r="I1311" s="9"/>
      <c r="J1311" s="6"/>
      <c r="K1311" s="9"/>
      <c r="L1311" s="9">
        <f t="shared" si="270"/>
        <v>804325</v>
      </c>
      <c r="M1311" s="9">
        <v>804325</v>
      </c>
      <c r="N1311" s="26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66"/>
      <c r="AB1311" s="20" t="s">
        <v>211</v>
      </c>
      <c r="AC1311" s="189"/>
      <c r="AD1311" s="189"/>
      <c r="AE1311" s="189"/>
      <c r="AF1311" s="62">
        <f>MAX(AF$24:AF1310)+1</f>
        <v>1204</v>
      </c>
      <c r="AG1311" s="62" t="s">
        <v>151</v>
      </c>
      <c r="AH1311" s="62" t="str">
        <f t="shared" si="272"/>
        <v>1204.</v>
      </c>
      <c r="AJ1311" s="62"/>
      <c r="AM1311" s="103"/>
    </row>
    <row r="1312" spans="1:39" ht="22.5" customHeight="1" x14ac:dyDescent="0.25">
      <c r="A1312" s="84" t="str">
        <f t="shared" si="260"/>
        <v>1205.</v>
      </c>
      <c r="B1312" s="84">
        <v>4773</v>
      </c>
      <c r="C1312" s="169" t="s">
        <v>1268</v>
      </c>
      <c r="D1312" s="17">
        <v>3427.2</v>
      </c>
      <c r="E1312" s="9">
        <v>3111.5</v>
      </c>
      <c r="F1312" s="17">
        <v>3111.5</v>
      </c>
      <c r="G1312" s="18">
        <v>134</v>
      </c>
      <c r="H1312" s="17">
        <f t="shared" si="271"/>
        <v>344360.58</v>
      </c>
      <c r="I1312" s="9"/>
      <c r="J1312" s="6"/>
      <c r="K1312" s="9"/>
      <c r="L1312" s="9">
        <f t="shared" si="270"/>
        <v>344360.58</v>
      </c>
      <c r="M1312" s="9">
        <v>344360.58</v>
      </c>
      <c r="N1312" s="26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66"/>
      <c r="AB1312" s="20" t="s">
        <v>211</v>
      </c>
      <c r="AC1312" s="189"/>
      <c r="AD1312" s="189"/>
      <c r="AE1312" s="189"/>
      <c r="AF1312" s="62">
        <f>MAX(AF$24:AF1311)+1</f>
        <v>1205</v>
      </c>
      <c r="AG1312" s="62" t="s">
        <v>151</v>
      </c>
      <c r="AH1312" s="62" t="str">
        <f t="shared" si="272"/>
        <v>1205.</v>
      </c>
      <c r="AJ1312" s="62"/>
      <c r="AM1312" s="103"/>
    </row>
    <row r="1313" spans="1:39" ht="22.5" customHeight="1" x14ac:dyDescent="0.25">
      <c r="A1313" s="84" t="str">
        <f t="shared" si="260"/>
        <v>1206.</v>
      </c>
      <c r="B1313" s="84">
        <v>4125</v>
      </c>
      <c r="C1313" s="155" t="s">
        <v>1170</v>
      </c>
      <c r="D1313" s="9">
        <v>3081.3</v>
      </c>
      <c r="E1313" s="9">
        <v>2638.8</v>
      </c>
      <c r="F1313" s="9">
        <v>2638.8</v>
      </c>
      <c r="G1313" s="26">
        <v>158</v>
      </c>
      <c r="H1313" s="9">
        <f t="shared" si="271"/>
        <v>1444663.78</v>
      </c>
      <c r="I1313" s="9"/>
      <c r="J1313" s="6"/>
      <c r="K1313" s="9"/>
      <c r="L1313" s="9">
        <f t="shared" si="270"/>
        <v>1444663.78</v>
      </c>
      <c r="M1313" s="9">
        <f>720857+622099.62</f>
        <v>1342956.62</v>
      </c>
      <c r="N1313" s="26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66">
        <v>101707.16</v>
      </c>
      <c r="AB1313" s="20" t="s">
        <v>211</v>
      </c>
      <c r="AC1313" s="189"/>
      <c r="AD1313" s="189"/>
      <c r="AE1313" s="189"/>
      <c r="AF1313" s="62">
        <f>MAX(AF$24:AF1312)+1</f>
        <v>1206</v>
      </c>
      <c r="AG1313" s="62" t="s">
        <v>151</v>
      </c>
      <c r="AH1313" s="62" t="str">
        <f t="shared" si="272"/>
        <v>1206.</v>
      </c>
      <c r="AJ1313" s="62"/>
      <c r="AM1313" s="103"/>
    </row>
    <row r="1314" spans="1:39" ht="22.5" customHeight="1" x14ac:dyDescent="0.25">
      <c r="A1314" s="84" t="str">
        <f t="shared" si="260"/>
        <v>1207.</v>
      </c>
      <c r="B1314" s="84">
        <v>4158</v>
      </c>
      <c r="C1314" s="169" t="s">
        <v>1178</v>
      </c>
      <c r="D1314" s="9">
        <v>3406.5</v>
      </c>
      <c r="E1314" s="9">
        <v>3168.5</v>
      </c>
      <c r="F1314" s="9">
        <v>3003.1</v>
      </c>
      <c r="G1314" s="26">
        <v>106</v>
      </c>
      <c r="H1314" s="9">
        <f t="shared" ref="H1314" si="273">M1314+O1314+Q1314+S1314+U1314+W1314+Z1314+AA1314</f>
        <v>2613902.9500000002</v>
      </c>
      <c r="I1314" s="9"/>
      <c r="J1314" s="9"/>
      <c r="K1314" s="9"/>
      <c r="L1314" s="9">
        <f t="shared" ref="L1314" si="274">H1314</f>
        <v>2613902.9500000002</v>
      </c>
      <c r="M1314" s="9">
        <v>2613902.9500000002</v>
      </c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208"/>
      <c r="AB1314" s="20" t="s">
        <v>211</v>
      </c>
      <c r="AC1314" s="189"/>
      <c r="AD1314" s="189"/>
      <c r="AE1314" s="189"/>
      <c r="AF1314" s="62">
        <f>MAX(AF$24:AF1313)+1</f>
        <v>1207</v>
      </c>
      <c r="AG1314" s="62" t="s">
        <v>151</v>
      </c>
      <c r="AH1314" s="62" t="str">
        <f t="shared" si="272"/>
        <v>1207.</v>
      </c>
      <c r="AJ1314" s="62"/>
      <c r="AM1314" s="103"/>
    </row>
    <row r="1315" spans="1:39" ht="22.5" customHeight="1" x14ac:dyDescent="0.25">
      <c r="A1315" s="84" t="str">
        <f t="shared" si="260"/>
        <v>1208.</v>
      </c>
      <c r="B1315" s="84">
        <v>4267</v>
      </c>
      <c r="C1315" s="157" t="s">
        <v>1193</v>
      </c>
      <c r="D1315" s="17">
        <v>3816.2</v>
      </c>
      <c r="E1315" s="9">
        <v>3507.9</v>
      </c>
      <c r="F1315" s="17">
        <v>3507.9</v>
      </c>
      <c r="G1315" s="18">
        <v>153</v>
      </c>
      <c r="H1315" s="17">
        <f t="shared" ref="H1315:H1325" si="275">M1315+O1315+Q1315+S1315+U1315+W1315+Z1315+AA1315</f>
        <v>720668.12</v>
      </c>
      <c r="I1315" s="9"/>
      <c r="J1315" s="6"/>
      <c r="K1315" s="9"/>
      <c r="L1315" s="9">
        <f t="shared" ref="L1315:L1325" si="276">H1315</f>
        <v>720668.12</v>
      </c>
      <c r="M1315" s="9">
        <v>720668.12</v>
      </c>
      <c r="N1315" s="26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66"/>
      <c r="AB1315" s="20" t="s">
        <v>211</v>
      </c>
      <c r="AC1315" s="189"/>
      <c r="AD1315" s="189"/>
      <c r="AE1315" s="189"/>
      <c r="AF1315" s="62">
        <f>MAX(AF$24:AF1314)+1</f>
        <v>1208</v>
      </c>
      <c r="AG1315" s="62" t="s">
        <v>151</v>
      </c>
      <c r="AH1315" s="62" t="str">
        <f t="shared" si="272"/>
        <v>1208.</v>
      </c>
      <c r="AJ1315" s="62"/>
      <c r="AM1315" s="103"/>
    </row>
    <row r="1316" spans="1:39" ht="22.5" customHeight="1" x14ac:dyDescent="0.25">
      <c r="A1316" s="84" t="str">
        <f t="shared" si="260"/>
        <v>1209.</v>
      </c>
      <c r="B1316" s="84">
        <v>4625</v>
      </c>
      <c r="C1316" s="157" t="s">
        <v>1401</v>
      </c>
      <c r="D1316" s="17">
        <v>4855.7</v>
      </c>
      <c r="E1316" s="9">
        <v>3172.3</v>
      </c>
      <c r="F1316" s="17">
        <v>3172.3</v>
      </c>
      <c r="G1316" s="18">
        <v>240</v>
      </c>
      <c r="H1316" s="17">
        <f t="shared" si="275"/>
        <v>1467584.55</v>
      </c>
      <c r="I1316" s="9"/>
      <c r="J1316" s="6"/>
      <c r="K1316" s="9"/>
      <c r="L1316" s="9">
        <f t="shared" si="276"/>
        <v>1467584.55</v>
      </c>
      <c r="M1316" s="9">
        <v>1332382.48</v>
      </c>
      <c r="N1316" s="26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  <c r="AA1316" s="66">
        <v>135202.07</v>
      </c>
      <c r="AB1316" s="20" t="s">
        <v>211</v>
      </c>
      <c r="AC1316" s="189"/>
      <c r="AD1316" s="189"/>
      <c r="AE1316" s="189"/>
      <c r="AF1316" s="62">
        <f>MAX(AF$24:AF1315)+1</f>
        <v>1209</v>
      </c>
      <c r="AG1316" s="62" t="s">
        <v>151</v>
      </c>
      <c r="AH1316" s="62" t="str">
        <f t="shared" si="272"/>
        <v>1209.</v>
      </c>
      <c r="AM1316" s="103"/>
    </row>
    <row r="1317" spans="1:39" ht="22.5" customHeight="1" x14ac:dyDescent="0.25">
      <c r="A1317" s="84" t="str">
        <f t="shared" si="260"/>
        <v>1210.</v>
      </c>
      <c r="B1317" s="84">
        <v>4552</v>
      </c>
      <c r="C1317" s="157" t="s">
        <v>1389</v>
      </c>
      <c r="D1317" s="17">
        <v>3093.9</v>
      </c>
      <c r="E1317" s="9">
        <v>3093.9</v>
      </c>
      <c r="F1317" s="17">
        <v>3093.9</v>
      </c>
      <c r="G1317" s="18">
        <v>147</v>
      </c>
      <c r="H1317" s="17">
        <f t="shared" si="275"/>
        <v>1427227.5</v>
      </c>
      <c r="I1317" s="9"/>
      <c r="J1317" s="6"/>
      <c r="K1317" s="9"/>
      <c r="L1317" s="9">
        <f t="shared" si="276"/>
        <v>1427227.5</v>
      </c>
      <c r="M1317" s="9">
        <v>1365440.5</v>
      </c>
      <c r="N1317" s="26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66">
        <v>61787</v>
      </c>
      <c r="AB1317" s="20" t="s">
        <v>211</v>
      </c>
      <c r="AC1317" s="189"/>
      <c r="AD1317" s="189"/>
      <c r="AE1317" s="189"/>
      <c r="AF1317" s="62">
        <f>MAX(AF$24:AF1316)+1</f>
        <v>1210</v>
      </c>
      <c r="AG1317" s="62" t="s">
        <v>151</v>
      </c>
      <c r="AH1317" s="62" t="str">
        <f t="shared" si="272"/>
        <v>1210.</v>
      </c>
      <c r="AM1317" s="103"/>
    </row>
    <row r="1318" spans="1:39" ht="22.5" customHeight="1" x14ac:dyDescent="0.25">
      <c r="A1318" s="84" t="str">
        <f t="shared" ref="A1318:A1381" si="277">AH1318</f>
        <v>1211.</v>
      </c>
      <c r="B1318" s="84">
        <v>5250</v>
      </c>
      <c r="C1318" s="157" t="s">
        <v>1323</v>
      </c>
      <c r="D1318" s="9">
        <v>3860.1</v>
      </c>
      <c r="E1318" s="9">
        <v>3860.1</v>
      </c>
      <c r="F1318" s="9">
        <v>3860.1</v>
      </c>
      <c r="G1318" s="26">
        <v>166</v>
      </c>
      <c r="H1318" s="9">
        <f t="shared" si="275"/>
        <v>1235178.68</v>
      </c>
      <c r="I1318" s="9"/>
      <c r="J1318" s="6"/>
      <c r="K1318" s="9"/>
      <c r="L1318" s="9">
        <f t="shared" si="276"/>
        <v>1235178.68</v>
      </c>
      <c r="M1318" s="9">
        <v>1125115.3999999999</v>
      </c>
      <c r="N1318" s="26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66">
        <v>110063.28</v>
      </c>
      <c r="AB1318" s="20" t="s">
        <v>211</v>
      </c>
      <c r="AC1318" s="189"/>
      <c r="AD1318" s="189"/>
      <c r="AE1318" s="189"/>
      <c r="AF1318" s="62">
        <f>MAX(AF$24:AF1317)+1</f>
        <v>1211</v>
      </c>
      <c r="AG1318" s="62" t="s">
        <v>151</v>
      </c>
      <c r="AH1318" s="62" t="str">
        <f t="shared" si="272"/>
        <v>1211.</v>
      </c>
      <c r="AM1318" s="103"/>
    </row>
    <row r="1319" spans="1:39" ht="22.5" customHeight="1" x14ac:dyDescent="0.25">
      <c r="A1319" s="84" t="str">
        <f t="shared" si="277"/>
        <v>1212.</v>
      </c>
      <c r="B1319" s="84">
        <v>4344</v>
      </c>
      <c r="C1319" s="157" t="s">
        <v>1207</v>
      </c>
      <c r="D1319" s="17">
        <v>4964.5</v>
      </c>
      <c r="E1319" s="17">
        <v>4410.2</v>
      </c>
      <c r="F1319" s="17">
        <v>4352.6000000000004</v>
      </c>
      <c r="G1319" s="18">
        <v>230</v>
      </c>
      <c r="H1319" s="17">
        <f t="shared" si="275"/>
        <v>901297</v>
      </c>
      <c r="I1319" s="9"/>
      <c r="J1319" s="6"/>
      <c r="K1319" s="9"/>
      <c r="L1319" s="9">
        <f t="shared" si="276"/>
        <v>901297</v>
      </c>
      <c r="M1319" s="9">
        <v>901297</v>
      </c>
      <c r="N1319" s="26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66"/>
      <c r="AB1319" s="20" t="s">
        <v>211</v>
      </c>
      <c r="AC1319" s="189"/>
      <c r="AD1319" s="189"/>
      <c r="AE1319" s="189"/>
      <c r="AF1319" s="62">
        <f>MAX(AF$24:AF1318)+1</f>
        <v>1212</v>
      </c>
      <c r="AG1319" s="62" t="s">
        <v>151</v>
      </c>
      <c r="AH1319" s="62" t="str">
        <f t="shared" si="272"/>
        <v>1212.</v>
      </c>
      <c r="AJ1319" s="62"/>
      <c r="AM1319" s="103"/>
    </row>
    <row r="1320" spans="1:39" ht="22.5" customHeight="1" x14ac:dyDescent="0.25">
      <c r="A1320" s="84" t="str">
        <f t="shared" si="277"/>
        <v>1213.</v>
      </c>
      <c r="B1320" s="84">
        <v>4594</v>
      </c>
      <c r="C1320" s="157" t="s">
        <v>1393</v>
      </c>
      <c r="D1320" s="17">
        <v>4934.2</v>
      </c>
      <c r="E1320" s="9">
        <v>3839.2</v>
      </c>
      <c r="F1320" s="17">
        <v>3839.2</v>
      </c>
      <c r="G1320" s="18">
        <v>181</v>
      </c>
      <c r="H1320" s="17">
        <f t="shared" si="275"/>
        <v>1842670</v>
      </c>
      <c r="I1320" s="9"/>
      <c r="J1320" s="6"/>
      <c r="K1320" s="9"/>
      <c r="L1320" s="9">
        <f t="shared" si="276"/>
        <v>1842670</v>
      </c>
      <c r="M1320" s="9">
        <v>1842670</v>
      </c>
      <c r="N1320" s="26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66"/>
      <c r="AB1320" s="20" t="s">
        <v>211</v>
      </c>
      <c r="AC1320" s="189"/>
      <c r="AD1320" s="189"/>
      <c r="AE1320" s="189"/>
      <c r="AF1320" s="62">
        <f>MAX(AF$24:AF1319)+1</f>
        <v>1213</v>
      </c>
      <c r="AG1320" s="62" t="s">
        <v>151</v>
      </c>
      <c r="AH1320" s="62" t="str">
        <f t="shared" si="272"/>
        <v>1213.</v>
      </c>
      <c r="AJ1320" s="62"/>
      <c r="AM1320" s="103"/>
    </row>
    <row r="1321" spans="1:39" ht="22.5" customHeight="1" x14ac:dyDescent="0.25">
      <c r="A1321" s="84" t="str">
        <f t="shared" si="277"/>
        <v>1214.</v>
      </c>
      <c r="B1321" s="84">
        <v>4600</v>
      </c>
      <c r="C1321" s="169" t="s">
        <v>1253</v>
      </c>
      <c r="D1321" s="17">
        <v>3005</v>
      </c>
      <c r="E1321" s="9">
        <v>2653.4</v>
      </c>
      <c r="F1321" s="17">
        <v>2653.4</v>
      </c>
      <c r="G1321" s="18">
        <v>185</v>
      </c>
      <c r="H1321" s="17">
        <f t="shared" si="275"/>
        <v>900906.29</v>
      </c>
      <c r="I1321" s="9"/>
      <c r="J1321" s="6"/>
      <c r="K1321" s="9"/>
      <c r="L1321" s="9">
        <f t="shared" si="276"/>
        <v>900906.29</v>
      </c>
      <c r="M1321" s="9">
        <v>900906.29</v>
      </c>
      <c r="N1321" s="26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66"/>
      <c r="AB1321" s="20" t="s">
        <v>211</v>
      </c>
      <c r="AC1321" s="189"/>
      <c r="AD1321" s="189"/>
      <c r="AE1321" s="189"/>
      <c r="AF1321" s="62">
        <f>MAX(AF$24:AF1320)+1</f>
        <v>1214</v>
      </c>
      <c r="AG1321" s="62" t="s">
        <v>151</v>
      </c>
      <c r="AH1321" s="62" t="str">
        <f t="shared" si="272"/>
        <v>1214.</v>
      </c>
      <c r="AM1321" s="103"/>
    </row>
    <row r="1322" spans="1:39" ht="22.5" customHeight="1" x14ac:dyDescent="0.25">
      <c r="A1322" s="84" t="str">
        <f t="shared" si="277"/>
        <v>1215.</v>
      </c>
      <c r="B1322" s="84">
        <v>4420</v>
      </c>
      <c r="C1322" s="169" t="s">
        <v>1224</v>
      </c>
      <c r="D1322" s="17">
        <v>3660.4</v>
      </c>
      <c r="E1322" s="9">
        <v>3336.3</v>
      </c>
      <c r="F1322" s="17">
        <v>3336.3</v>
      </c>
      <c r="G1322" s="18">
        <v>169</v>
      </c>
      <c r="H1322" s="17">
        <f t="shared" si="275"/>
        <v>1833660</v>
      </c>
      <c r="I1322" s="9"/>
      <c r="J1322" s="6"/>
      <c r="K1322" s="9"/>
      <c r="L1322" s="9">
        <f t="shared" si="276"/>
        <v>1833660</v>
      </c>
      <c r="M1322" s="9"/>
      <c r="N1322" s="26"/>
      <c r="O1322" s="9"/>
      <c r="P1322" s="9">
        <v>974.8</v>
      </c>
      <c r="Q1322" s="9">
        <v>1833660</v>
      </c>
      <c r="R1322" s="9"/>
      <c r="S1322" s="9"/>
      <c r="T1322" s="9"/>
      <c r="U1322" s="9"/>
      <c r="V1322" s="9"/>
      <c r="W1322" s="9"/>
      <c r="X1322" s="9"/>
      <c r="Y1322" s="9"/>
      <c r="Z1322" s="9"/>
      <c r="AA1322" s="66"/>
      <c r="AB1322" s="20" t="s">
        <v>211</v>
      </c>
      <c r="AC1322" s="189"/>
      <c r="AD1322" s="189"/>
      <c r="AE1322" s="189"/>
      <c r="AF1322" s="62">
        <f>MAX(AF$24:AF1321)+1</f>
        <v>1215</v>
      </c>
      <c r="AG1322" s="62" t="s">
        <v>151</v>
      </c>
      <c r="AH1322" s="62" t="str">
        <f t="shared" si="272"/>
        <v>1215.</v>
      </c>
      <c r="AM1322" s="103"/>
    </row>
    <row r="1323" spans="1:39" ht="22.5" customHeight="1" x14ac:dyDescent="0.25">
      <c r="A1323" s="84" t="str">
        <f t="shared" si="277"/>
        <v>1216.</v>
      </c>
      <c r="B1323" s="84">
        <v>5092</v>
      </c>
      <c r="C1323" s="157" t="s">
        <v>1304</v>
      </c>
      <c r="D1323" s="17">
        <v>3455.4</v>
      </c>
      <c r="E1323" s="17">
        <v>2580.5</v>
      </c>
      <c r="F1323" s="17">
        <v>2436.9</v>
      </c>
      <c r="G1323" s="18">
        <v>160</v>
      </c>
      <c r="H1323" s="17">
        <f t="shared" si="275"/>
        <v>564092.04</v>
      </c>
      <c r="I1323" s="9"/>
      <c r="J1323" s="6"/>
      <c r="K1323" s="9"/>
      <c r="L1323" s="9">
        <f t="shared" si="276"/>
        <v>564092.04</v>
      </c>
      <c r="M1323" s="9">
        <v>564092.04</v>
      </c>
      <c r="N1323" s="26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66"/>
      <c r="AB1323" s="20" t="s">
        <v>211</v>
      </c>
      <c r="AC1323" s="189"/>
      <c r="AD1323" s="189"/>
      <c r="AE1323" s="189"/>
      <c r="AF1323" s="62">
        <f>MAX(AF$24:AF1322)+1</f>
        <v>1216</v>
      </c>
      <c r="AG1323" s="62" t="s">
        <v>151</v>
      </c>
      <c r="AH1323" s="62" t="str">
        <f t="shared" si="272"/>
        <v>1216.</v>
      </c>
      <c r="AJ1323" s="62"/>
      <c r="AM1323" s="103"/>
    </row>
    <row r="1324" spans="1:39" ht="22.5" customHeight="1" x14ac:dyDescent="0.25">
      <c r="A1324" s="84" t="str">
        <f t="shared" si="277"/>
        <v>1217.</v>
      </c>
      <c r="B1324" s="84">
        <v>4983</v>
      </c>
      <c r="C1324" s="157" t="s">
        <v>1290</v>
      </c>
      <c r="D1324" s="17">
        <v>8371.7000000000007</v>
      </c>
      <c r="E1324" s="17">
        <v>8021.2</v>
      </c>
      <c r="F1324" s="17">
        <v>8021.2</v>
      </c>
      <c r="G1324" s="18">
        <v>360</v>
      </c>
      <c r="H1324" s="17">
        <f t="shared" si="275"/>
        <v>1638491</v>
      </c>
      <c r="I1324" s="9"/>
      <c r="J1324" s="6"/>
      <c r="K1324" s="9"/>
      <c r="L1324" s="9">
        <f t="shared" si="276"/>
        <v>1638491</v>
      </c>
      <c r="M1324" s="9">
        <v>1638491</v>
      </c>
      <c r="N1324" s="26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66"/>
      <c r="AB1324" s="20" t="s">
        <v>211</v>
      </c>
      <c r="AC1324" s="189"/>
      <c r="AD1324" s="189"/>
      <c r="AE1324" s="189"/>
      <c r="AF1324" s="62">
        <f>MAX(AF$24:AF1323)+1</f>
        <v>1217</v>
      </c>
      <c r="AG1324" s="62" t="s">
        <v>151</v>
      </c>
      <c r="AH1324" s="62" t="str">
        <f t="shared" si="272"/>
        <v>1217.</v>
      </c>
      <c r="AM1324" s="103"/>
    </row>
    <row r="1325" spans="1:39" ht="22.5" customHeight="1" x14ac:dyDescent="0.25">
      <c r="A1325" s="84" t="str">
        <f t="shared" si="277"/>
        <v>1218.</v>
      </c>
      <c r="B1325" s="84">
        <v>5002</v>
      </c>
      <c r="C1325" s="157" t="s">
        <v>1441</v>
      </c>
      <c r="D1325" s="17">
        <v>5545.3</v>
      </c>
      <c r="E1325" s="9">
        <v>5545.3</v>
      </c>
      <c r="F1325" s="17">
        <v>5545.3</v>
      </c>
      <c r="G1325" s="18">
        <v>282</v>
      </c>
      <c r="H1325" s="17">
        <f t="shared" si="275"/>
        <v>2575354.42</v>
      </c>
      <c r="I1325" s="9"/>
      <c r="J1325" s="6"/>
      <c r="K1325" s="9"/>
      <c r="L1325" s="9">
        <f t="shared" si="276"/>
        <v>2575354.42</v>
      </c>
      <c r="M1325" s="9"/>
      <c r="N1325" s="26"/>
      <c r="O1325" s="9"/>
      <c r="P1325" s="9">
        <v>1574.5</v>
      </c>
      <c r="Q1325" s="9">
        <v>2575354.42</v>
      </c>
      <c r="R1325" s="9"/>
      <c r="S1325" s="9"/>
      <c r="T1325" s="9"/>
      <c r="U1325" s="9"/>
      <c r="V1325" s="9"/>
      <c r="W1325" s="9"/>
      <c r="X1325" s="9"/>
      <c r="Y1325" s="9"/>
      <c r="Z1325" s="9"/>
      <c r="AA1325" s="66"/>
      <c r="AB1325" s="20" t="s">
        <v>211</v>
      </c>
      <c r="AC1325" s="189"/>
      <c r="AD1325" s="189"/>
      <c r="AE1325" s="189"/>
      <c r="AF1325" s="62">
        <f>MAX(AF$24:AF1324)+1</f>
        <v>1218</v>
      </c>
      <c r="AG1325" s="62" t="s">
        <v>151</v>
      </c>
      <c r="AH1325" s="62" t="str">
        <f t="shared" si="272"/>
        <v>1218.</v>
      </c>
      <c r="AM1325" s="103"/>
    </row>
    <row r="1326" spans="1:39" ht="22.5" customHeight="1" x14ac:dyDescent="0.25">
      <c r="A1326" s="84" t="str">
        <f t="shared" si="277"/>
        <v>1219.</v>
      </c>
      <c r="B1326" s="84">
        <v>5140</v>
      </c>
      <c r="C1326" s="155" t="s">
        <v>1309</v>
      </c>
      <c r="D1326" s="9">
        <v>9418.4</v>
      </c>
      <c r="E1326" s="9">
        <v>8284.7000000000007</v>
      </c>
      <c r="F1326" s="9">
        <v>6688.4</v>
      </c>
      <c r="G1326" s="26">
        <v>348</v>
      </c>
      <c r="H1326" s="9">
        <f t="shared" ref="H1326" si="278">M1326+O1326+Q1326+S1326+U1326+W1326+Z1326+AA1326</f>
        <v>2688291.84</v>
      </c>
      <c r="I1326" s="9"/>
      <c r="J1326" s="9"/>
      <c r="K1326" s="9"/>
      <c r="L1326" s="9">
        <f t="shared" ref="L1326" si="279">H1326</f>
        <v>2688291.84</v>
      </c>
      <c r="M1326" s="9">
        <v>2573078.5</v>
      </c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66">
        <v>115213.34</v>
      </c>
      <c r="AB1326" s="20" t="s">
        <v>211</v>
      </c>
      <c r="AC1326" s="189"/>
      <c r="AD1326" s="189"/>
      <c r="AE1326" s="189"/>
      <c r="AF1326" s="62">
        <f>MAX(AF$24:AF1325)+1</f>
        <v>1219</v>
      </c>
      <c r="AG1326" s="62" t="s">
        <v>151</v>
      </c>
      <c r="AH1326" s="62" t="str">
        <f t="shared" si="272"/>
        <v>1219.</v>
      </c>
      <c r="AJ1326" s="62"/>
      <c r="AM1326" s="103"/>
    </row>
    <row r="1327" spans="1:39" ht="22.5" customHeight="1" x14ac:dyDescent="0.25">
      <c r="A1327" s="84" t="str">
        <f t="shared" si="277"/>
        <v>1220.</v>
      </c>
      <c r="B1327" s="84">
        <v>4258</v>
      </c>
      <c r="C1327" s="169" t="s">
        <v>1191</v>
      </c>
      <c r="D1327" s="17">
        <v>5213.6000000000004</v>
      </c>
      <c r="E1327" s="9">
        <v>4731.3999999999996</v>
      </c>
      <c r="F1327" s="17">
        <v>4731.3999999999996</v>
      </c>
      <c r="G1327" s="18">
        <v>236</v>
      </c>
      <c r="H1327" s="17">
        <f t="shared" ref="H1327:H1342" si="280">M1327+O1327+Q1327+S1327+U1327+W1327+Z1327+AA1327</f>
        <v>1135294</v>
      </c>
      <c r="I1327" s="9"/>
      <c r="J1327" s="6"/>
      <c r="K1327" s="9"/>
      <c r="L1327" s="9">
        <f t="shared" ref="L1327:L1342" si="281">H1327</f>
        <v>1135294</v>
      </c>
      <c r="M1327" s="9">
        <v>1135294</v>
      </c>
      <c r="N1327" s="26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66"/>
      <c r="AB1327" s="20" t="s">
        <v>211</v>
      </c>
      <c r="AC1327" s="189"/>
      <c r="AD1327" s="189"/>
      <c r="AE1327" s="189"/>
      <c r="AF1327" s="62">
        <f>MAX(AF$24:AF1326)+1</f>
        <v>1220</v>
      </c>
      <c r="AG1327" s="62" t="s">
        <v>151</v>
      </c>
      <c r="AH1327" s="62" t="str">
        <f t="shared" si="272"/>
        <v>1220.</v>
      </c>
      <c r="AJ1327" s="62"/>
      <c r="AM1327" s="103"/>
    </row>
    <row r="1328" spans="1:39" ht="22.5" customHeight="1" x14ac:dyDescent="0.25">
      <c r="A1328" s="84" t="str">
        <f t="shared" si="277"/>
        <v>1221.</v>
      </c>
      <c r="B1328" s="84">
        <v>4299</v>
      </c>
      <c r="C1328" s="157" t="s">
        <v>1364</v>
      </c>
      <c r="D1328" s="17">
        <v>12225.4</v>
      </c>
      <c r="E1328" s="17">
        <v>11995.7</v>
      </c>
      <c r="F1328" s="17">
        <v>11478.4</v>
      </c>
      <c r="G1328" s="18">
        <v>591</v>
      </c>
      <c r="H1328" s="17">
        <f t="shared" si="280"/>
        <v>1322103.5</v>
      </c>
      <c r="I1328" s="9"/>
      <c r="J1328" s="6"/>
      <c r="K1328" s="9"/>
      <c r="L1328" s="9">
        <f t="shared" si="281"/>
        <v>1322103.5</v>
      </c>
      <c r="M1328" s="9">
        <v>1322103.5</v>
      </c>
      <c r="N1328" s="26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66"/>
      <c r="AB1328" s="20" t="s">
        <v>211</v>
      </c>
      <c r="AC1328" s="189"/>
      <c r="AD1328" s="189"/>
      <c r="AE1328" s="189"/>
      <c r="AF1328" s="62">
        <f>MAX(AF$24:AF1327)+1</f>
        <v>1221</v>
      </c>
      <c r="AG1328" s="62" t="s">
        <v>151</v>
      </c>
      <c r="AH1328" s="62" t="str">
        <f t="shared" si="272"/>
        <v>1221.</v>
      </c>
      <c r="AJ1328" s="62"/>
      <c r="AM1328" s="103"/>
    </row>
    <row r="1329" spans="1:39" ht="22.5" customHeight="1" x14ac:dyDescent="0.25">
      <c r="A1329" s="84" t="str">
        <f t="shared" si="277"/>
        <v>1222.</v>
      </c>
      <c r="B1329" s="84">
        <v>5057</v>
      </c>
      <c r="C1329" s="157" t="s">
        <v>1301</v>
      </c>
      <c r="D1329" s="9">
        <v>5203.5</v>
      </c>
      <c r="E1329" s="9">
        <v>4739.8</v>
      </c>
      <c r="F1329" s="9">
        <v>4739.8</v>
      </c>
      <c r="G1329" s="26">
        <v>224</v>
      </c>
      <c r="H1329" s="17">
        <f t="shared" si="280"/>
        <v>1243338</v>
      </c>
      <c r="I1329" s="9"/>
      <c r="J1329" s="6"/>
      <c r="K1329" s="9"/>
      <c r="L1329" s="9">
        <f t="shared" si="281"/>
        <v>1243338</v>
      </c>
      <c r="M1329" s="9">
        <v>1243338</v>
      </c>
      <c r="N1329" s="26"/>
      <c r="O1329" s="9"/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117"/>
      <c r="AA1329" s="66"/>
      <c r="AB1329" s="20" t="s">
        <v>211</v>
      </c>
      <c r="AC1329" s="189"/>
      <c r="AD1329" s="189"/>
      <c r="AE1329" s="189"/>
      <c r="AF1329" s="62">
        <f>MAX(AF$24:AF1328)+1</f>
        <v>1222</v>
      </c>
      <c r="AG1329" s="62" t="s">
        <v>151</v>
      </c>
      <c r="AH1329" s="62" t="str">
        <f t="shared" si="272"/>
        <v>1222.</v>
      </c>
      <c r="AJ1329" s="62"/>
      <c r="AM1329" s="103"/>
    </row>
    <row r="1330" spans="1:39" ht="22.5" customHeight="1" x14ac:dyDescent="0.25">
      <c r="A1330" s="84" t="str">
        <f t="shared" si="277"/>
        <v>1223.</v>
      </c>
      <c r="B1330" s="84">
        <v>4279</v>
      </c>
      <c r="C1330" s="157" t="s">
        <v>1686</v>
      </c>
      <c r="D1330" s="17">
        <v>3648.5</v>
      </c>
      <c r="E1330" s="17">
        <v>3374.5</v>
      </c>
      <c r="F1330" s="17">
        <v>3374.5</v>
      </c>
      <c r="G1330" s="18">
        <v>314</v>
      </c>
      <c r="H1330" s="17">
        <f t="shared" si="280"/>
        <v>857308</v>
      </c>
      <c r="I1330" s="9"/>
      <c r="J1330" s="6"/>
      <c r="K1330" s="9"/>
      <c r="L1330" s="9">
        <f t="shared" si="281"/>
        <v>857308</v>
      </c>
      <c r="M1330" s="9">
        <v>857308</v>
      </c>
      <c r="N1330" s="26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66"/>
      <c r="AB1330" s="20" t="s">
        <v>211</v>
      </c>
      <c r="AC1330" s="189"/>
      <c r="AD1330" s="189"/>
      <c r="AE1330" s="189"/>
      <c r="AF1330" s="62">
        <f>MAX(AF$24:AF1329)+1</f>
        <v>1223</v>
      </c>
      <c r="AG1330" s="62" t="s">
        <v>151</v>
      </c>
      <c r="AH1330" s="62" t="str">
        <f t="shared" si="272"/>
        <v>1223.</v>
      </c>
      <c r="AJ1330" s="62"/>
      <c r="AM1330" s="103"/>
    </row>
    <row r="1331" spans="1:39" ht="22.5" customHeight="1" x14ac:dyDescent="0.25">
      <c r="A1331" s="84" t="str">
        <f t="shared" si="277"/>
        <v>1224.</v>
      </c>
      <c r="B1331" s="84">
        <v>5077</v>
      </c>
      <c r="C1331" s="157" t="s">
        <v>1454</v>
      </c>
      <c r="D1331" s="17">
        <v>11765.6</v>
      </c>
      <c r="E1331" s="9">
        <v>10981.5</v>
      </c>
      <c r="F1331" s="17">
        <v>10882.55</v>
      </c>
      <c r="G1331" s="18">
        <v>512</v>
      </c>
      <c r="H1331" s="17">
        <f t="shared" si="280"/>
        <v>2852328.22</v>
      </c>
      <c r="I1331" s="9"/>
      <c r="J1331" s="6"/>
      <c r="K1331" s="9"/>
      <c r="L1331" s="9">
        <f t="shared" si="281"/>
        <v>2852328.22</v>
      </c>
      <c r="M1331" s="9"/>
      <c r="N1331" s="26"/>
      <c r="O1331" s="9"/>
      <c r="P1331" s="9">
        <v>1443</v>
      </c>
      <c r="Q1331" s="9">
        <v>2852328.22</v>
      </c>
      <c r="R1331" s="9"/>
      <c r="S1331" s="9"/>
      <c r="T1331" s="9"/>
      <c r="U1331" s="9"/>
      <c r="V1331" s="9"/>
      <c r="W1331" s="9"/>
      <c r="X1331" s="9"/>
      <c r="Y1331" s="9"/>
      <c r="Z1331" s="9"/>
      <c r="AA1331" s="66"/>
      <c r="AB1331" s="20" t="s">
        <v>211</v>
      </c>
      <c r="AC1331" s="189"/>
      <c r="AD1331" s="189"/>
      <c r="AE1331" s="189"/>
      <c r="AF1331" s="62">
        <f>MAX(AF$24:AF1330)+1</f>
        <v>1224</v>
      </c>
      <c r="AG1331" s="62" t="s">
        <v>151</v>
      </c>
      <c r="AH1331" s="62" t="str">
        <f t="shared" si="272"/>
        <v>1224.</v>
      </c>
      <c r="AM1331" s="103"/>
    </row>
    <row r="1332" spans="1:39" ht="22.5" customHeight="1" x14ac:dyDescent="0.25">
      <c r="A1332" s="84" t="str">
        <f t="shared" si="277"/>
        <v>1225.</v>
      </c>
      <c r="B1332" s="84">
        <v>4728</v>
      </c>
      <c r="C1332" s="157" t="s">
        <v>1642</v>
      </c>
      <c r="D1332" s="17">
        <v>3319.5</v>
      </c>
      <c r="E1332" s="17">
        <v>3319.5</v>
      </c>
      <c r="F1332" s="17">
        <v>3319.5</v>
      </c>
      <c r="G1332" s="18">
        <v>166</v>
      </c>
      <c r="H1332" s="17">
        <f t="shared" si="280"/>
        <v>1049251</v>
      </c>
      <c r="I1332" s="9"/>
      <c r="J1332" s="6"/>
      <c r="K1332" s="9"/>
      <c r="L1332" s="9">
        <f t="shared" si="281"/>
        <v>1049251</v>
      </c>
      <c r="M1332" s="9"/>
      <c r="N1332" s="26"/>
      <c r="O1332" s="9"/>
      <c r="P1332" s="9"/>
      <c r="Q1332" s="9"/>
      <c r="R1332" s="9"/>
      <c r="S1332" s="9"/>
      <c r="T1332" s="9">
        <v>1860</v>
      </c>
      <c r="U1332" s="9">
        <v>1049251</v>
      </c>
      <c r="V1332" s="9"/>
      <c r="W1332" s="9"/>
      <c r="X1332" s="9"/>
      <c r="Y1332" s="9"/>
      <c r="Z1332" s="9"/>
      <c r="AA1332" s="66"/>
      <c r="AB1332" s="20" t="s">
        <v>211</v>
      </c>
      <c r="AC1332" s="189"/>
      <c r="AD1332" s="189"/>
      <c r="AE1332" s="189"/>
      <c r="AF1332" s="62">
        <f>MAX(AF$24:AF1331)+1</f>
        <v>1225</v>
      </c>
      <c r="AG1332" s="62" t="s">
        <v>151</v>
      </c>
      <c r="AH1332" s="62" t="str">
        <f t="shared" si="272"/>
        <v>1225.</v>
      </c>
      <c r="AJ1332" s="62"/>
      <c r="AM1332" s="103"/>
    </row>
    <row r="1333" spans="1:39" ht="22.5" customHeight="1" x14ac:dyDescent="0.25">
      <c r="A1333" s="84" t="str">
        <f t="shared" si="277"/>
        <v>1226.</v>
      </c>
      <c r="B1333" s="84">
        <v>4550</v>
      </c>
      <c r="C1333" s="169" t="s">
        <v>971</v>
      </c>
      <c r="D1333" s="17">
        <v>1006.8</v>
      </c>
      <c r="E1333" s="9">
        <v>894.4</v>
      </c>
      <c r="F1333" s="17">
        <v>894.4</v>
      </c>
      <c r="G1333" s="18">
        <v>25</v>
      </c>
      <c r="H1333" s="17">
        <f t="shared" si="280"/>
        <v>1720718.37</v>
      </c>
      <c r="I1333" s="9"/>
      <c r="J1333" s="6"/>
      <c r="K1333" s="9"/>
      <c r="L1333" s="9">
        <f t="shared" si="281"/>
        <v>1720718.37</v>
      </c>
      <c r="M1333" s="9">
        <v>1620718.37</v>
      </c>
      <c r="N1333" s="26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66">
        <v>100000</v>
      </c>
      <c r="AB1333" s="20" t="s">
        <v>211</v>
      </c>
      <c r="AC1333" s="189"/>
      <c r="AD1333" s="189"/>
      <c r="AE1333" s="189"/>
      <c r="AF1333" s="62">
        <f>MAX(AF$24:AF1332)+1</f>
        <v>1226</v>
      </c>
      <c r="AG1333" s="62" t="s">
        <v>151</v>
      </c>
      <c r="AH1333" s="62" t="str">
        <f t="shared" si="272"/>
        <v>1226.</v>
      </c>
      <c r="AM1333" s="103"/>
    </row>
    <row r="1334" spans="1:39" ht="22.5" customHeight="1" x14ac:dyDescent="0.25">
      <c r="A1334" s="84" t="str">
        <f t="shared" si="277"/>
        <v>1227.</v>
      </c>
      <c r="B1334" s="84">
        <v>5141</v>
      </c>
      <c r="C1334" s="155" t="s">
        <v>1132</v>
      </c>
      <c r="D1334" s="9">
        <v>1099.5</v>
      </c>
      <c r="E1334" s="9">
        <v>1099.5</v>
      </c>
      <c r="F1334" s="9">
        <v>1099.5</v>
      </c>
      <c r="G1334" s="26">
        <v>52</v>
      </c>
      <c r="H1334" s="9">
        <f t="shared" si="280"/>
        <v>525680.03</v>
      </c>
      <c r="I1334" s="9"/>
      <c r="J1334" s="6"/>
      <c r="K1334" s="9"/>
      <c r="L1334" s="9">
        <f t="shared" si="281"/>
        <v>525680.03</v>
      </c>
      <c r="M1334" s="9"/>
      <c r="N1334" s="26"/>
      <c r="O1334" s="9"/>
      <c r="P1334" s="9">
        <v>309.39999999999998</v>
      </c>
      <c r="Q1334" s="9">
        <v>525680.03</v>
      </c>
      <c r="R1334" s="9"/>
      <c r="S1334" s="9"/>
      <c r="T1334" s="9"/>
      <c r="U1334" s="9"/>
      <c r="V1334" s="9"/>
      <c r="W1334" s="9"/>
      <c r="X1334" s="9"/>
      <c r="Y1334" s="9"/>
      <c r="Z1334" s="9"/>
      <c r="AA1334" s="66"/>
      <c r="AB1334" s="20" t="s">
        <v>211</v>
      </c>
      <c r="AC1334" s="189"/>
      <c r="AD1334" s="189"/>
      <c r="AE1334" s="189"/>
      <c r="AF1334" s="62">
        <f>MAX(AF$24:AF1333)+1</f>
        <v>1227</v>
      </c>
      <c r="AG1334" s="62" t="s">
        <v>151</v>
      </c>
      <c r="AH1334" s="62" t="str">
        <f t="shared" si="272"/>
        <v>1227.</v>
      </c>
      <c r="AM1334" s="103"/>
    </row>
    <row r="1335" spans="1:39" ht="22.5" customHeight="1" x14ac:dyDescent="0.25">
      <c r="A1335" s="84" t="str">
        <f t="shared" si="277"/>
        <v>1228.</v>
      </c>
      <c r="B1335" s="84">
        <v>5196</v>
      </c>
      <c r="C1335" s="157" t="s">
        <v>1316</v>
      </c>
      <c r="D1335" s="17">
        <v>2368.1999999999998</v>
      </c>
      <c r="E1335" s="17">
        <v>2195.1999999999998</v>
      </c>
      <c r="F1335" s="17">
        <v>2195.1999999999998</v>
      </c>
      <c r="G1335" s="18">
        <v>108</v>
      </c>
      <c r="H1335" s="17">
        <f t="shared" si="280"/>
        <v>826455</v>
      </c>
      <c r="I1335" s="9"/>
      <c r="J1335" s="6"/>
      <c r="K1335" s="9"/>
      <c r="L1335" s="9">
        <f t="shared" si="281"/>
        <v>826455</v>
      </c>
      <c r="M1335" s="9"/>
      <c r="N1335" s="26"/>
      <c r="O1335" s="9"/>
      <c r="P1335" s="9"/>
      <c r="Q1335" s="9"/>
      <c r="R1335" s="9"/>
      <c r="S1335" s="9"/>
      <c r="T1335" s="9">
        <v>1220</v>
      </c>
      <c r="U1335" s="9">
        <v>826455</v>
      </c>
      <c r="V1335" s="9"/>
      <c r="W1335" s="9"/>
      <c r="X1335" s="9"/>
      <c r="Y1335" s="9"/>
      <c r="Z1335" s="9"/>
      <c r="AA1335" s="66"/>
      <c r="AB1335" s="20" t="s">
        <v>211</v>
      </c>
      <c r="AC1335" s="189"/>
      <c r="AD1335" s="189"/>
      <c r="AE1335" s="189"/>
      <c r="AF1335" s="62">
        <f>MAX(AF$24:AF1334)+1</f>
        <v>1228</v>
      </c>
      <c r="AG1335" s="62" t="s">
        <v>151</v>
      </c>
      <c r="AH1335" s="62" t="str">
        <f t="shared" si="272"/>
        <v>1228.</v>
      </c>
      <c r="AJ1335" s="62"/>
      <c r="AM1335" s="103"/>
    </row>
    <row r="1336" spans="1:39" ht="22.5" customHeight="1" x14ac:dyDescent="0.25">
      <c r="A1336" s="84" t="str">
        <f t="shared" si="277"/>
        <v>1229.</v>
      </c>
      <c r="B1336" s="84">
        <v>4615</v>
      </c>
      <c r="C1336" s="157" t="s">
        <v>1640</v>
      </c>
      <c r="D1336" s="17">
        <v>3860.9</v>
      </c>
      <c r="E1336" s="17">
        <v>3317.2</v>
      </c>
      <c r="F1336" s="17">
        <v>3317.2</v>
      </c>
      <c r="G1336" s="18">
        <v>171</v>
      </c>
      <c r="H1336" s="17">
        <f t="shared" si="280"/>
        <v>115620</v>
      </c>
      <c r="I1336" s="9"/>
      <c r="J1336" s="6"/>
      <c r="K1336" s="9"/>
      <c r="L1336" s="9">
        <f t="shared" si="281"/>
        <v>115620</v>
      </c>
      <c r="M1336" s="9"/>
      <c r="N1336" s="26"/>
      <c r="O1336" s="9"/>
      <c r="P1336" s="9"/>
      <c r="Q1336" s="9"/>
      <c r="R1336" s="9"/>
      <c r="S1336" s="9"/>
      <c r="T1336" s="9"/>
      <c r="U1336" s="9"/>
      <c r="V1336" s="9">
        <v>112</v>
      </c>
      <c r="W1336" s="9">
        <v>115620</v>
      </c>
      <c r="X1336" s="9"/>
      <c r="Y1336" s="9"/>
      <c r="Z1336" s="9"/>
      <c r="AA1336" s="66"/>
      <c r="AB1336" s="20" t="s">
        <v>211</v>
      </c>
      <c r="AC1336" s="189"/>
      <c r="AD1336" s="189"/>
      <c r="AE1336" s="189"/>
      <c r="AF1336" s="62">
        <f>MAX(AF$24:AF1335)+1</f>
        <v>1229</v>
      </c>
      <c r="AG1336" s="62" t="s">
        <v>151</v>
      </c>
      <c r="AH1336" s="62" t="str">
        <f t="shared" si="272"/>
        <v>1229.</v>
      </c>
      <c r="AJ1336" s="62"/>
      <c r="AM1336" s="103"/>
    </row>
    <row r="1337" spans="1:39" ht="22.5" customHeight="1" x14ac:dyDescent="0.25">
      <c r="A1337" s="84" t="str">
        <f t="shared" si="277"/>
        <v>1230.</v>
      </c>
      <c r="B1337" s="84">
        <v>4776</v>
      </c>
      <c r="C1337" s="169" t="s">
        <v>1631</v>
      </c>
      <c r="D1337" s="17">
        <v>2279.8000000000002</v>
      </c>
      <c r="E1337" s="9">
        <v>2115.8000000000002</v>
      </c>
      <c r="F1337" s="17">
        <v>2115.8000000000002</v>
      </c>
      <c r="G1337" s="18">
        <v>95</v>
      </c>
      <c r="H1337" s="17">
        <f t="shared" si="280"/>
        <v>238544.29</v>
      </c>
      <c r="I1337" s="9"/>
      <c r="J1337" s="6"/>
      <c r="K1337" s="9"/>
      <c r="L1337" s="9">
        <f t="shared" si="281"/>
        <v>238544.29</v>
      </c>
      <c r="M1337" s="9"/>
      <c r="N1337" s="26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>
        <v>238544.29</v>
      </c>
      <c r="AA1337" s="66"/>
      <c r="AB1337" s="20" t="s">
        <v>211</v>
      </c>
      <c r="AC1337" s="189"/>
      <c r="AD1337" s="189"/>
      <c r="AE1337" s="189"/>
      <c r="AF1337" s="62">
        <f>MAX(AF$24:AF1336)+1</f>
        <v>1230</v>
      </c>
      <c r="AG1337" s="62" t="s">
        <v>151</v>
      </c>
      <c r="AH1337" s="62" t="str">
        <f t="shared" si="272"/>
        <v>1230.</v>
      </c>
      <c r="AM1337" s="103"/>
    </row>
    <row r="1338" spans="1:39" ht="22.5" customHeight="1" x14ac:dyDescent="0.25">
      <c r="A1338" s="84" t="str">
        <f t="shared" si="277"/>
        <v>1231.</v>
      </c>
      <c r="B1338" s="84">
        <v>4301</v>
      </c>
      <c r="C1338" s="157" t="s">
        <v>1200</v>
      </c>
      <c r="D1338" s="17">
        <v>5695.7</v>
      </c>
      <c r="E1338" s="17">
        <v>5581.6</v>
      </c>
      <c r="F1338" s="17">
        <v>5497.2</v>
      </c>
      <c r="G1338" s="18">
        <v>262</v>
      </c>
      <c r="H1338" s="17">
        <f t="shared" si="280"/>
        <v>5585776.4400000004</v>
      </c>
      <c r="I1338" s="9"/>
      <c r="J1338" s="6"/>
      <c r="K1338" s="9"/>
      <c r="L1338" s="9">
        <f t="shared" si="281"/>
        <v>5585776.4400000004</v>
      </c>
      <c r="M1338" s="9"/>
      <c r="N1338" s="26">
        <v>3</v>
      </c>
      <c r="O1338" s="9">
        <v>5436526.4400000004</v>
      </c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66">
        <v>149250</v>
      </c>
      <c r="AB1338" s="20" t="s">
        <v>211</v>
      </c>
      <c r="AC1338" s="189"/>
      <c r="AD1338" s="189"/>
      <c r="AE1338" s="189"/>
      <c r="AF1338" s="62">
        <f>MAX(AF$24:AF1337)+1</f>
        <v>1231</v>
      </c>
      <c r="AG1338" s="62" t="s">
        <v>151</v>
      </c>
      <c r="AH1338" s="62" t="str">
        <f t="shared" si="272"/>
        <v>1231.</v>
      </c>
      <c r="AJ1338" s="62"/>
      <c r="AM1338" s="103"/>
    </row>
    <row r="1339" spans="1:39" ht="22.5" customHeight="1" x14ac:dyDescent="0.25">
      <c r="A1339" s="84" t="str">
        <f t="shared" si="277"/>
        <v>1232.</v>
      </c>
      <c r="B1339" s="84">
        <v>4940</v>
      </c>
      <c r="C1339" s="169" t="s">
        <v>1634</v>
      </c>
      <c r="D1339" s="17">
        <v>3682.9</v>
      </c>
      <c r="E1339" s="9">
        <v>3181</v>
      </c>
      <c r="F1339" s="17">
        <v>3181</v>
      </c>
      <c r="G1339" s="18">
        <v>162</v>
      </c>
      <c r="H1339" s="17">
        <f t="shared" si="280"/>
        <v>1017550</v>
      </c>
      <c r="I1339" s="9"/>
      <c r="J1339" s="6"/>
      <c r="K1339" s="9"/>
      <c r="L1339" s="9">
        <f t="shared" si="281"/>
        <v>1017550</v>
      </c>
      <c r="M1339" s="9"/>
      <c r="N1339" s="26"/>
      <c r="O1339" s="9"/>
      <c r="P1339" s="9">
        <v>980</v>
      </c>
      <c r="Q1339" s="9">
        <v>1017550</v>
      </c>
      <c r="R1339" s="9"/>
      <c r="S1339" s="9"/>
      <c r="T1339" s="9"/>
      <c r="U1339" s="9"/>
      <c r="V1339" s="9"/>
      <c r="W1339" s="9"/>
      <c r="X1339" s="9"/>
      <c r="Y1339" s="9"/>
      <c r="Z1339" s="9"/>
      <c r="AA1339" s="66"/>
      <c r="AB1339" s="20" t="s">
        <v>211</v>
      </c>
      <c r="AC1339" s="189"/>
      <c r="AD1339" s="189"/>
      <c r="AE1339" s="189"/>
      <c r="AF1339" s="62">
        <f>MAX(AF$24:AF1338)+1</f>
        <v>1232</v>
      </c>
      <c r="AG1339" s="62" t="s">
        <v>151</v>
      </c>
      <c r="AH1339" s="62" t="str">
        <f t="shared" si="272"/>
        <v>1232.</v>
      </c>
      <c r="AM1339" s="103"/>
    </row>
    <row r="1340" spans="1:39" ht="22.5" customHeight="1" x14ac:dyDescent="0.25">
      <c r="A1340" s="84" t="str">
        <f t="shared" si="277"/>
        <v>1233.</v>
      </c>
      <c r="B1340" s="84">
        <v>5165</v>
      </c>
      <c r="C1340" s="157" t="s">
        <v>1312</v>
      </c>
      <c r="D1340" s="17">
        <v>17469.099999999999</v>
      </c>
      <c r="E1340" s="17">
        <v>17469.099999999999</v>
      </c>
      <c r="F1340" s="17">
        <v>17469.099999999999</v>
      </c>
      <c r="G1340" s="18">
        <v>838</v>
      </c>
      <c r="H1340" s="17">
        <f t="shared" si="280"/>
        <v>3852511</v>
      </c>
      <c r="I1340" s="9"/>
      <c r="J1340" s="6"/>
      <c r="K1340" s="9"/>
      <c r="L1340" s="9">
        <f t="shared" si="281"/>
        <v>3852511</v>
      </c>
      <c r="M1340" s="9">
        <f>400437+3452074</f>
        <v>3852511</v>
      </c>
      <c r="N1340" s="26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66"/>
      <c r="AB1340" s="20" t="s">
        <v>211</v>
      </c>
      <c r="AC1340" s="189"/>
      <c r="AD1340" s="189"/>
      <c r="AE1340" s="189"/>
      <c r="AF1340" s="62">
        <f>MAX(AF$24:AF1339)+1</f>
        <v>1233</v>
      </c>
      <c r="AG1340" s="62" t="s">
        <v>151</v>
      </c>
      <c r="AH1340" s="62" t="str">
        <f t="shared" si="272"/>
        <v>1233.</v>
      </c>
      <c r="AJ1340" s="62"/>
      <c r="AM1340" s="103"/>
    </row>
    <row r="1341" spans="1:39" ht="22.5" customHeight="1" x14ac:dyDescent="0.25">
      <c r="A1341" s="84" t="str">
        <f t="shared" si="277"/>
        <v>1234.</v>
      </c>
      <c r="B1341" s="84">
        <v>5428</v>
      </c>
      <c r="C1341" s="157" t="s">
        <v>1674</v>
      </c>
      <c r="D1341" s="17">
        <v>2827.7</v>
      </c>
      <c r="E1341" s="9">
        <v>2827.7</v>
      </c>
      <c r="F1341" s="17">
        <v>2827.7</v>
      </c>
      <c r="G1341" s="18">
        <v>117</v>
      </c>
      <c r="H1341" s="17">
        <f t="shared" si="280"/>
        <v>1825185.6360000002</v>
      </c>
      <c r="I1341" s="9"/>
      <c r="J1341" s="6"/>
      <c r="K1341" s="9"/>
      <c r="L1341" s="9">
        <f t="shared" si="281"/>
        <v>1825185.6360000002</v>
      </c>
      <c r="M1341" s="9"/>
      <c r="N1341" s="26"/>
      <c r="O1341" s="9"/>
      <c r="P1341" s="9">
        <v>988.2</v>
      </c>
      <c r="Q1341" s="9">
        <f>P1341*1846.98</f>
        <v>1825185.6360000002</v>
      </c>
      <c r="R1341" s="9"/>
      <c r="S1341" s="9"/>
      <c r="T1341" s="9"/>
      <c r="U1341" s="9"/>
      <c r="V1341" s="9"/>
      <c r="W1341" s="9"/>
      <c r="X1341" s="9"/>
      <c r="Y1341" s="9"/>
      <c r="Z1341" s="9"/>
      <c r="AA1341" s="66"/>
      <c r="AB1341" s="20" t="s">
        <v>211</v>
      </c>
      <c r="AC1341" s="189"/>
      <c r="AD1341" s="189"/>
      <c r="AE1341" s="189"/>
      <c r="AF1341" s="62">
        <f>MAX(AF$24:AF1340)+1</f>
        <v>1234</v>
      </c>
      <c r="AG1341" s="62" t="s">
        <v>151</v>
      </c>
      <c r="AH1341" s="62" t="str">
        <f t="shared" si="272"/>
        <v>1234.</v>
      </c>
      <c r="AM1341" s="103"/>
    </row>
    <row r="1342" spans="1:39" ht="22.5" customHeight="1" x14ac:dyDescent="0.25">
      <c r="A1342" s="84" t="str">
        <f t="shared" si="277"/>
        <v>1235.</v>
      </c>
      <c r="B1342" s="84">
        <v>4686</v>
      </c>
      <c r="C1342" s="157" t="s">
        <v>1652</v>
      </c>
      <c r="D1342" s="15">
        <v>4111.2</v>
      </c>
      <c r="E1342" s="15">
        <v>4111.2</v>
      </c>
      <c r="F1342" s="15">
        <v>4111.2</v>
      </c>
      <c r="G1342" s="4">
        <v>195</v>
      </c>
      <c r="H1342" s="17">
        <f t="shared" si="280"/>
        <v>420000</v>
      </c>
      <c r="I1342" s="113"/>
      <c r="J1342" s="113"/>
      <c r="K1342" s="113"/>
      <c r="L1342" s="9">
        <f t="shared" si="281"/>
        <v>420000</v>
      </c>
      <c r="M1342" s="9"/>
      <c r="N1342" s="112"/>
      <c r="O1342" s="113"/>
      <c r="P1342" s="9"/>
      <c r="Q1342" s="9"/>
      <c r="R1342" s="113"/>
      <c r="S1342" s="113"/>
      <c r="T1342" s="113"/>
      <c r="U1342" s="113"/>
      <c r="V1342" s="113"/>
      <c r="W1342" s="113"/>
      <c r="X1342" s="114"/>
      <c r="Y1342" s="114"/>
      <c r="Z1342" s="9">
        <v>420000</v>
      </c>
      <c r="AA1342" s="221"/>
      <c r="AB1342" s="20" t="s">
        <v>211</v>
      </c>
      <c r="AC1342" s="80"/>
      <c r="AD1342" s="80"/>
      <c r="AE1342" s="80"/>
      <c r="AF1342" s="62">
        <f>MAX(AF$24:AF1341)+1</f>
        <v>1235</v>
      </c>
      <c r="AG1342" s="62" t="s">
        <v>151</v>
      </c>
      <c r="AH1342" s="62" t="str">
        <f t="shared" si="272"/>
        <v>1235.</v>
      </c>
      <c r="AM1342" s="103"/>
    </row>
    <row r="1343" spans="1:39" ht="22.5" customHeight="1" x14ac:dyDescent="0.25">
      <c r="A1343" s="84" t="str">
        <f t="shared" si="277"/>
        <v>1236.</v>
      </c>
      <c r="B1343" s="84">
        <v>4802</v>
      </c>
      <c r="C1343" s="157" t="s">
        <v>1422</v>
      </c>
      <c r="D1343" s="17">
        <v>3619.1</v>
      </c>
      <c r="E1343" s="9">
        <v>3542.6</v>
      </c>
      <c r="F1343" s="17">
        <v>2814.4</v>
      </c>
      <c r="G1343" s="18">
        <v>153</v>
      </c>
      <c r="H1343" s="17">
        <f t="shared" ref="H1343" si="282">M1343+O1343+Q1343+S1343+U1343+W1343+Z1343+AA1343</f>
        <v>2022443.1</v>
      </c>
      <c r="I1343" s="9"/>
      <c r="J1343" s="6"/>
      <c r="K1343" s="9"/>
      <c r="L1343" s="9">
        <f t="shared" ref="L1343" si="283">H1343</f>
        <v>2022443.1</v>
      </c>
      <c r="M1343" s="9"/>
      <c r="N1343" s="26"/>
      <c r="O1343" s="9"/>
      <c r="P1343" s="9">
        <v>1095</v>
      </c>
      <c r="Q1343" s="9">
        <v>2022443.1</v>
      </c>
      <c r="R1343" s="9"/>
      <c r="S1343" s="9"/>
      <c r="T1343" s="9"/>
      <c r="U1343" s="9"/>
      <c r="V1343" s="9"/>
      <c r="W1343" s="9"/>
      <c r="X1343" s="9"/>
      <c r="Y1343" s="9"/>
      <c r="Z1343" s="9"/>
      <c r="AA1343" s="66"/>
      <c r="AB1343" s="20" t="s">
        <v>211</v>
      </c>
      <c r="AC1343" s="189"/>
      <c r="AD1343" s="189"/>
      <c r="AE1343" s="189"/>
      <c r="AF1343" s="62">
        <f>MAX(AF$24:AF1342)+1</f>
        <v>1236</v>
      </c>
      <c r="AG1343" s="62" t="s">
        <v>151</v>
      </c>
      <c r="AH1343" s="62" t="str">
        <f t="shared" si="272"/>
        <v>1236.</v>
      </c>
      <c r="AM1343" s="103"/>
    </row>
    <row r="1344" spans="1:39" ht="22.5" customHeight="1" x14ac:dyDescent="0.25">
      <c r="A1344" s="84" t="str">
        <f t="shared" si="277"/>
        <v>1237.</v>
      </c>
      <c r="B1344" s="84">
        <v>5192</v>
      </c>
      <c r="C1344" s="157" t="s">
        <v>1662</v>
      </c>
      <c r="D1344" s="15">
        <v>5743.8</v>
      </c>
      <c r="E1344" s="15">
        <v>3204.5</v>
      </c>
      <c r="F1344" s="15">
        <v>3204.5</v>
      </c>
      <c r="G1344" s="4">
        <v>195</v>
      </c>
      <c r="H1344" s="17">
        <f>M1344+O1344+Q1344+S1344+U1344+W1344+Z1344+AA1344</f>
        <v>391000</v>
      </c>
      <c r="I1344" s="122"/>
      <c r="J1344" s="122"/>
      <c r="K1344" s="122"/>
      <c r="L1344" s="9">
        <f>H1344</f>
        <v>391000</v>
      </c>
      <c r="M1344" s="9"/>
      <c r="N1344" s="123"/>
      <c r="O1344" s="122"/>
      <c r="P1344" s="9"/>
      <c r="Q1344" s="9"/>
      <c r="R1344" s="122"/>
      <c r="S1344" s="122"/>
      <c r="T1344" s="17">
        <v>130</v>
      </c>
      <c r="U1344" s="17">
        <v>391000</v>
      </c>
      <c r="V1344" s="122"/>
      <c r="W1344" s="122"/>
      <c r="X1344" s="114"/>
      <c r="Y1344" s="114"/>
      <c r="Z1344" s="9"/>
      <c r="AA1344" s="221"/>
      <c r="AB1344" s="20" t="s">
        <v>211</v>
      </c>
      <c r="AC1344" s="80"/>
      <c r="AD1344" s="80"/>
      <c r="AE1344" s="80"/>
      <c r="AF1344" s="62">
        <f>MAX(AF$24:AF1343)+1</f>
        <v>1237</v>
      </c>
      <c r="AG1344" s="62" t="s">
        <v>151</v>
      </c>
      <c r="AH1344" s="62" t="str">
        <f t="shared" si="272"/>
        <v>1237.</v>
      </c>
      <c r="AM1344" s="103"/>
    </row>
    <row r="1345" spans="1:39" ht="22.5" customHeight="1" x14ac:dyDescent="0.25">
      <c r="A1345" s="84" t="str">
        <f t="shared" si="277"/>
        <v>1238.</v>
      </c>
      <c r="B1345" s="84">
        <v>5053</v>
      </c>
      <c r="C1345" s="157" t="s">
        <v>1635</v>
      </c>
      <c r="D1345" s="15">
        <v>1896.4</v>
      </c>
      <c r="E1345" s="15">
        <v>1168.7</v>
      </c>
      <c r="F1345" s="15">
        <v>1168.7</v>
      </c>
      <c r="G1345" s="4">
        <v>46</v>
      </c>
      <c r="H1345" s="17">
        <f>M1345+O1345+Q1345+S1345+U1345+W1345+Z1345+AA1345</f>
        <v>232000</v>
      </c>
      <c r="I1345" s="113"/>
      <c r="J1345" s="113"/>
      <c r="K1345" s="113"/>
      <c r="L1345" s="9">
        <f>H1345</f>
        <v>232000</v>
      </c>
      <c r="M1345" s="9"/>
      <c r="N1345" s="112"/>
      <c r="O1345" s="113"/>
      <c r="P1345" s="9"/>
      <c r="Q1345" s="9"/>
      <c r="R1345" s="113"/>
      <c r="S1345" s="113"/>
      <c r="T1345" s="113"/>
      <c r="U1345" s="113"/>
      <c r="V1345" s="113"/>
      <c r="W1345" s="113"/>
      <c r="X1345" s="114"/>
      <c r="Y1345" s="114"/>
      <c r="Z1345" s="9">
        <v>232000</v>
      </c>
      <c r="AA1345" s="221"/>
      <c r="AB1345" s="20" t="s">
        <v>211</v>
      </c>
      <c r="AC1345" s="80"/>
      <c r="AD1345" s="80"/>
      <c r="AE1345" s="80"/>
      <c r="AF1345" s="62">
        <f>MAX(AF$24:AF1344)+1</f>
        <v>1238</v>
      </c>
      <c r="AG1345" s="62" t="s">
        <v>151</v>
      </c>
      <c r="AH1345" s="62" t="str">
        <f t="shared" si="272"/>
        <v>1238.</v>
      </c>
      <c r="AM1345" s="103"/>
    </row>
    <row r="1346" spans="1:39" ht="22.5" customHeight="1" x14ac:dyDescent="0.25">
      <c r="A1346" s="84" t="str">
        <f t="shared" si="277"/>
        <v>1239.</v>
      </c>
      <c r="B1346" s="84">
        <v>4709</v>
      </c>
      <c r="C1346" s="157" t="s">
        <v>1623</v>
      </c>
      <c r="D1346" s="15">
        <v>6643.2</v>
      </c>
      <c r="E1346" s="15">
        <v>5643.6</v>
      </c>
      <c r="F1346" s="15">
        <v>5643.6</v>
      </c>
      <c r="G1346" s="4">
        <v>208</v>
      </c>
      <c r="H1346" s="9">
        <f>M1346+O1346+Q1346+S1346+U1346+W1346+Z1346+AA1346</f>
        <v>1594161.6600000001</v>
      </c>
      <c r="I1346" s="113"/>
      <c r="J1346" s="113"/>
      <c r="K1346" s="113"/>
      <c r="L1346" s="9">
        <f>H1346</f>
        <v>1594161.6600000001</v>
      </c>
      <c r="M1346" s="9">
        <f>1165163.51+428998.15</f>
        <v>1594161.6600000001</v>
      </c>
      <c r="N1346" s="112"/>
      <c r="O1346" s="113"/>
      <c r="P1346" s="113"/>
      <c r="Q1346" s="113"/>
      <c r="R1346" s="113"/>
      <c r="S1346" s="113"/>
      <c r="T1346" s="113"/>
      <c r="U1346" s="113"/>
      <c r="V1346" s="113"/>
      <c r="W1346" s="113"/>
      <c r="X1346" s="114"/>
      <c r="Y1346" s="114"/>
      <c r="Z1346" s="113"/>
      <c r="AA1346" s="221"/>
      <c r="AB1346" s="20" t="s">
        <v>211</v>
      </c>
      <c r="AC1346" s="80"/>
      <c r="AD1346" s="80"/>
      <c r="AE1346" s="80"/>
      <c r="AF1346" s="62">
        <f>MAX(AF$24:AF1345)+1</f>
        <v>1239</v>
      </c>
      <c r="AG1346" s="62" t="s">
        <v>151</v>
      </c>
      <c r="AH1346" s="62" t="str">
        <f t="shared" si="272"/>
        <v>1239.</v>
      </c>
      <c r="AJ1346" s="62"/>
      <c r="AM1346" s="103"/>
    </row>
    <row r="1347" spans="1:39" ht="22.5" customHeight="1" x14ac:dyDescent="0.25">
      <c r="A1347" s="84" t="str">
        <f t="shared" si="277"/>
        <v>1240.</v>
      </c>
      <c r="B1347" s="84">
        <v>4710</v>
      </c>
      <c r="C1347" s="157" t="s">
        <v>1648</v>
      </c>
      <c r="D1347" s="17">
        <v>8843.5999999999985</v>
      </c>
      <c r="E1347" s="17">
        <v>7560.3</v>
      </c>
      <c r="F1347" s="17">
        <v>7560.3</v>
      </c>
      <c r="G1347" s="18">
        <v>344</v>
      </c>
      <c r="H1347" s="17">
        <f>M1347+O1347+Q1347+S1347+U1347+W1347+Z1347+AA1347</f>
        <v>1619360.68</v>
      </c>
      <c r="I1347" s="9"/>
      <c r="J1347" s="6"/>
      <c r="K1347" s="9"/>
      <c r="L1347" s="9">
        <f>H1347</f>
        <v>1619360.68</v>
      </c>
      <c r="M1347" s="9">
        <v>1619360.68</v>
      </c>
      <c r="N1347" s="26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66"/>
      <c r="AB1347" s="20" t="s">
        <v>211</v>
      </c>
      <c r="AC1347" s="189"/>
      <c r="AD1347" s="189"/>
      <c r="AE1347" s="189"/>
      <c r="AF1347" s="62">
        <f>MAX(AF$24:AF1346)+1</f>
        <v>1240</v>
      </c>
      <c r="AG1347" s="62" t="s">
        <v>151</v>
      </c>
      <c r="AH1347" s="62" t="str">
        <f t="shared" si="272"/>
        <v>1240.</v>
      </c>
      <c r="AJ1347" s="62"/>
      <c r="AM1347" s="103"/>
    </row>
    <row r="1348" spans="1:39" ht="22.5" customHeight="1" x14ac:dyDescent="0.25">
      <c r="A1348" s="84" t="str">
        <f t="shared" si="277"/>
        <v>1241.</v>
      </c>
      <c r="B1348" s="84">
        <v>5199</v>
      </c>
      <c r="C1348" s="157" t="s">
        <v>1647</v>
      </c>
      <c r="D1348" s="17">
        <v>5024</v>
      </c>
      <c r="E1348" s="17">
        <v>4362.8999999999996</v>
      </c>
      <c r="F1348" s="17">
        <v>4362.8999999999996</v>
      </c>
      <c r="G1348" s="18">
        <v>199</v>
      </c>
      <c r="H1348" s="17">
        <f>M1348+O1348+Q1348+S1348+U1348+W1348+Z1348+AA1348</f>
        <v>741340</v>
      </c>
      <c r="I1348" s="9"/>
      <c r="J1348" s="6"/>
      <c r="K1348" s="9"/>
      <c r="L1348" s="9">
        <f>H1348</f>
        <v>741340</v>
      </c>
      <c r="M1348" s="9">
        <v>741340</v>
      </c>
      <c r="N1348" s="26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66"/>
      <c r="AB1348" s="20" t="s">
        <v>211</v>
      </c>
      <c r="AC1348" s="189"/>
      <c r="AD1348" s="189"/>
      <c r="AE1348" s="189"/>
      <c r="AF1348" s="62">
        <f>MAX(AF$24:AF1347)+1</f>
        <v>1241</v>
      </c>
      <c r="AG1348" s="62" t="s">
        <v>151</v>
      </c>
      <c r="AH1348" s="62" t="str">
        <f t="shared" si="272"/>
        <v>1241.</v>
      </c>
      <c r="AJ1348" s="62"/>
      <c r="AM1348" s="103"/>
    </row>
    <row r="1349" spans="1:39" ht="22.5" customHeight="1" x14ac:dyDescent="0.25">
      <c r="A1349" s="84" t="str">
        <f t="shared" si="277"/>
        <v/>
      </c>
      <c r="B1349" s="84"/>
      <c r="C1349" s="154" t="s">
        <v>203</v>
      </c>
      <c r="D1349" s="19">
        <f>SUM(D1350:D1437)</f>
        <v>363179.55999999982</v>
      </c>
      <c r="E1349" s="19">
        <f>SUM(E1350:E1437)</f>
        <v>300447.90999999997</v>
      </c>
      <c r="F1349" s="19">
        <f>SUM(F1350:F1437)</f>
        <v>290443.2099999999</v>
      </c>
      <c r="G1349" s="25">
        <f>SUM(G1350:G1437)</f>
        <v>14792</v>
      </c>
      <c r="H1349" s="19">
        <f>SUM(H1350:H1437)</f>
        <v>192645980.13439998</v>
      </c>
      <c r="I1349" s="19"/>
      <c r="J1349" s="19"/>
      <c r="K1349" s="19">
        <f t="shared" ref="K1349:AA1349" si="284">SUM(K1350:K1437)</f>
        <v>7353366.9400000004</v>
      </c>
      <c r="L1349" s="19">
        <f t="shared" si="284"/>
        <v>185292613.19439995</v>
      </c>
      <c r="M1349" s="19">
        <f t="shared" si="284"/>
        <v>82762978.798000008</v>
      </c>
      <c r="N1349" s="133">
        <f t="shared" si="284"/>
        <v>27</v>
      </c>
      <c r="O1349" s="19">
        <f t="shared" si="284"/>
        <v>58492261.080000006</v>
      </c>
      <c r="P1349" s="19">
        <f t="shared" si="284"/>
        <v>12777.58</v>
      </c>
      <c r="Q1349" s="19">
        <f t="shared" si="284"/>
        <v>25047418.9564</v>
      </c>
      <c r="R1349" s="19"/>
      <c r="S1349" s="19"/>
      <c r="T1349" s="19">
        <f t="shared" si="284"/>
        <v>21209.413380603793</v>
      </c>
      <c r="U1349" s="19">
        <f t="shared" si="284"/>
        <v>19500568.829999998</v>
      </c>
      <c r="V1349" s="19">
        <f t="shared" si="284"/>
        <v>1146.7</v>
      </c>
      <c r="W1349" s="19">
        <f t="shared" si="284"/>
        <v>2704290.2600000002</v>
      </c>
      <c r="X1349" s="19"/>
      <c r="Y1349" s="19"/>
      <c r="Z1349" s="19">
        <f t="shared" si="284"/>
        <v>2391228.21</v>
      </c>
      <c r="AA1349" s="220">
        <f t="shared" si="284"/>
        <v>1747234</v>
      </c>
      <c r="AB1349" s="19"/>
      <c r="AC1349" s="189"/>
      <c r="AD1349" s="189"/>
      <c r="AE1349" s="189"/>
      <c r="AH1349" s="62" t="str">
        <f t="shared" si="272"/>
        <v/>
      </c>
      <c r="AI1349" s="62"/>
      <c r="AJ1349" s="62"/>
      <c r="AM1349" s="103"/>
    </row>
    <row r="1350" spans="1:39" ht="22.5" customHeight="1" x14ac:dyDescent="0.25">
      <c r="A1350" s="84" t="str">
        <f t="shared" si="277"/>
        <v>1242.</v>
      </c>
      <c r="B1350" s="84">
        <v>4159</v>
      </c>
      <c r="C1350" s="169" t="s">
        <v>1179</v>
      </c>
      <c r="D1350" s="17">
        <v>2383.4</v>
      </c>
      <c r="E1350" s="9">
        <v>1639.4</v>
      </c>
      <c r="F1350" s="17">
        <v>1639.4</v>
      </c>
      <c r="G1350" s="18">
        <v>51</v>
      </c>
      <c r="H1350" s="17">
        <f t="shared" ref="H1350:H1365" si="285">M1350+O1350+Q1350+S1350+U1350+W1350+Z1350+AA1350</f>
        <v>1498608.68</v>
      </c>
      <c r="I1350" s="9"/>
      <c r="J1350" s="6"/>
      <c r="K1350" s="9"/>
      <c r="L1350" s="9">
        <f>H1350</f>
        <v>1498608.68</v>
      </c>
      <c r="M1350" s="9">
        <v>1498608.68</v>
      </c>
      <c r="N1350" s="26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66"/>
      <c r="AB1350" s="20" t="s">
        <v>211</v>
      </c>
      <c r="AC1350" s="189"/>
      <c r="AD1350" s="189"/>
      <c r="AE1350" s="189"/>
      <c r="AF1350" s="62">
        <f>MAX(AF$24:AF1349)+1</f>
        <v>1242</v>
      </c>
      <c r="AG1350" s="62" t="s">
        <v>151</v>
      </c>
      <c r="AH1350" s="62" t="str">
        <f t="shared" si="272"/>
        <v>1242.</v>
      </c>
      <c r="AJ1350" s="62"/>
      <c r="AM1350" s="103"/>
    </row>
    <row r="1351" spans="1:39" ht="22.5" customHeight="1" x14ac:dyDescent="0.25">
      <c r="A1351" s="84" t="str">
        <f t="shared" si="277"/>
        <v>1243.</v>
      </c>
      <c r="B1351" s="84">
        <v>5263</v>
      </c>
      <c r="C1351" s="157" t="s">
        <v>1143</v>
      </c>
      <c r="D1351" s="15">
        <v>584.70000000000005</v>
      </c>
      <c r="E1351" s="15">
        <v>359.9</v>
      </c>
      <c r="F1351" s="15">
        <v>359.9</v>
      </c>
      <c r="G1351" s="4">
        <v>19</v>
      </c>
      <c r="H1351" s="9">
        <f t="shared" si="285"/>
        <v>168517.76000000001</v>
      </c>
      <c r="I1351" s="114"/>
      <c r="J1351" s="114"/>
      <c r="K1351" s="114"/>
      <c r="L1351" s="9">
        <f>H1351</f>
        <v>168517.76000000001</v>
      </c>
      <c r="M1351" s="9">
        <v>168517.76000000001</v>
      </c>
      <c r="N1351" s="112"/>
      <c r="O1351" s="113"/>
      <c r="P1351" s="9"/>
      <c r="Q1351" s="9"/>
      <c r="R1351" s="9"/>
      <c r="S1351" s="9"/>
      <c r="T1351" s="15"/>
      <c r="U1351" s="15"/>
      <c r="V1351" s="113"/>
      <c r="W1351" s="113"/>
      <c r="X1351" s="114"/>
      <c r="Y1351" s="114"/>
      <c r="Z1351" s="9"/>
      <c r="AA1351" s="66"/>
      <c r="AB1351" s="20" t="s">
        <v>211</v>
      </c>
      <c r="AC1351" s="80"/>
      <c r="AD1351" s="80"/>
      <c r="AE1351" s="80"/>
      <c r="AF1351" s="62">
        <f>MAX(AF$24:AF1350)+1</f>
        <v>1243</v>
      </c>
      <c r="AG1351" s="62" t="s">
        <v>151</v>
      </c>
      <c r="AH1351" s="62" t="str">
        <f t="shared" si="272"/>
        <v>1243.</v>
      </c>
      <c r="AM1351" s="103"/>
    </row>
    <row r="1352" spans="1:39" ht="22.5" customHeight="1" x14ac:dyDescent="0.25">
      <c r="A1352" s="84" t="str">
        <f t="shared" si="277"/>
        <v>1244.</v>
      </c>
      <c r="B1352" s="84">
        <v>4634</v>
      </c>
      <c r="C1352" s="169" t="s">
        <v>1257</v>
      </c>
      <c r="D1352" s="17">
        <v>289.5</v>
      </c>
      <c r="E1352" s="17">
        <v>190.9</v>
      </c>
      <c r="F1352" s="17">
        <v>190.9</v>
      </c>
      <c r="G1352" s="18">
        <v>13</v>
      </c>
      <c r="H1352" s="17">
        <f t="shared" si="285"/>
        <v>595667.16</v>
      </c>
      <c r="I1352" s="9"/>
      <c r="J1352" s="6"/>
      <c r="K1352" s="9">
        <v>595667.16</v>
      </c>
      <c r="L1352" s="9"/>
      <c r="M1352" s="9"/>
      <c r="N1352" s="26"/>
      <c r="O1352" s="9"/>
      <c r="P1352" s="9"/>
      <c r="Q1352" s="9"/>
      <c r="R1352" s="9"/>
      <c r="S1352" s="9"/>
      <c r="T1352" s="9">
        <v>115</v>
      </c>
      <c r="U1352" s="9">
        <v>595667.16</v>
      </c>
      <c r="V1352" s="9"/>
      <c r="W1352" s="9"/>
      <c r="X1352" s="9"/>
      <c r="Y1352" s="9"/>
      <c r="Z1352" s="9"/>
      <c r="AA1352" s="66"/>
      <c r="AB1352" s="20" t="s">
        <v>211</v>
      </c>
      <c r="AC1352" s="189"/>
      <c r="AD1352" s="189"/>
      <c r="AE1352" s="189"/>
      <c r="AF1352" s="62">
        <f>MAX(AF$24:AF1351)+1</f>
        <v>1244</v>
      </c>
      <c r="AG1352" s="62" t="s">
        <v>151</v>
      </c>
      <c r="AH1352" s="62" t="str">
        <f t="shared" si="272"/>
        <v>1244.</v>
      </c>
      <c r="AJ1352" s="62"/>
      <c r="AM1352" s="103"/>
    </row>
    <row r="1353" spans="1:39" ht="22.5" customHeight="1" x14ac:dyDescent="0.25">
      <c r="A1353" s="84" t="str">
        <f t="shared" si="277"/>
        <v>1245.</v>
      </c>
      <c r="B1353" s="84">
        <v>4966</v>
      </c>
      <c r="C1353" s="169" t="s">
        <v>1288</v>
      </c>
      <c r="D1353" s="17">
        <v>1086.4000000000001</v>
      </c>
      <c r="E1353" s="9">
        <v>986.3</v>
      </c>
      <c r="F1353" s="17">
        <v>777.5</v>
      </c>
      <c r="G1353" s="18">
        <v>43</v>
      </c>
      <c r="H1353" s="17">
        <f t="shared" si="285"/>
        <v>232346.24800000002</v>
      </c>
      <c r="I1353" s="9"/>
      <c r="J1353" s="6"/>
      <c r="K1353" s="9"/>
      <c r="L1353" s="9">
        <f>H1353</f>
        <v>232346.24800000002</v>
      </c>
      <c r="M1353" s="9">
        <v>232346.24800000002</v>
      </c>
      <c r="N1353" s="26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66"/>
      <c r="AB1353" s="20" t="s">
        <v>211</v>
      </c>
      <c r="AC1353" s="189"/>
      <c r="AD1353" s="189"/>
      <c r="AE1353" s="189"/>
      <c r="AF1353" s="62">
        <f>MAX(AF$24:AF1352)+1</f>
        <v>1245</v>
      </c>
      <c r="AG1353" s="62" t="s">
        <v>151</v>
      </c>
      <c r="AH1353" s="62" t="str">
        <f t="shared" si="272"/>
        <v>1245.</v>
      </c>
      <c r="AJ1353" s="62"/>
      <c r="AM1353" s="103"/>
    </row>
    <row r="1354" spans="1:39" ht="22.5" customHeight="1" x14ac:dyDescent="0.25">
      <c r="A1354" s="84" t="str">
        <f t="shared" si="277"/>
        <v>1246.</v>
      </c>
      <c r="B1354" s="84">
        <v>4640</v>
      </c>
      <c r="C1354" s="169" t="s">
        <v>977</v>
      </c>
      <c r="D1354" s="17">
        <v>443.6</v>
      </c>
      <c r="E1354" s="9">
        <v>288.8</v>
      </c>
      <c r="F1354" s="17">
        <v>288.8</v>
      </c>
      <c r="G1354" s="18">
        <v>35</v>
      </c>
      <c r="H1354" s="17">
        <f t="shared" si="285"/>
        <v>136096.4</v>
      </c>
      <c r="I1354" s="9"/>
      <c r="J1354" s="6"/>
      <c r="K1354" s="9"/>
      <c r="L1354" s="9">
        <f>H1354</f>
        <v>136096.4</v>
      </c>
      <c r="M1354" s="9">
        <v>136096.4</v>
      </c>
      <c r="N1354" s="26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66"/>
      <c r="AB1354" s="20" t="s">
        <v>211</v>
      </c>
      <c r="AC1354" s="189"/>
      <c r="AD1354" s="189"/>
      <c r="AE1354" s="189"/>
      <c r="AF1354" s="62">
        <f>MAX(AF$24:AF1353)+1</f>
        <v>1246</v>
      </c>
      <c r="AG1354" s="62" t="s">
        <v>151</v>
      </c>
      <c r="AH1354" s="62" t="str">
        <f t="shared" si="272"/>
        <v>1246.</v>
      </c>
      <c r="AM1354" s="103"/>
    </row>
    <row r="1355" spans="1:39" ht="22.5" customHeight="1" x14ac:dyDescent="0.25">
      <c r="A1355" s="84" t="str">
        <f t="shared" si="277"/>
        <v>1247.</v>
      </c>
      <c r="B1355" s="84">
        <v>4635</v>
      </c>
      <c r="C1355" s="155" t="s">
        <v>1518</v>
      </c>
      <c r="D1355" s="8">
        <v>868.2</v>
      </c>
      <c r="E1355" s="9">
        <v>734.7</v>
      </c>
      <c r="F1355" s="9">
        <v>546.6</v>
      </c>
      <c r="G1355" s="26">
        <v>31</v>
      </c>
      <c r="H1355" s="9">
        <f t="shared" si="285"/>
        <v>1336324.18</v>
      </c>
      <c r="I1355" s="9"/>
      <c r="J1355" s="6"/>
      <c r="K1355" s="9">
        <v>1336324.18</v>
      </c>
      <c r="L1355" s="9"/>
      <c r="M1355" s="9"/>
      <c r="N1355" s="26"/>
      <c r="O1355" s="9"/>
      <c r="P1355" s="9"/>
      <c r="Q1355" s="9"/>
      <c r="R1355" s="9"/>
      <c r="S1355" s="9"/>
      <c r="T1355" s="9">
        <v>346.03</v>
      </c>
      <c r="U1355" s="9">
        <v>1336324.18</v>
      </c>
      <c r="V1355" s="9"/>
      <c r="W1355" s="9"/>
      <c r="X1355" s="9"/>
      <c r="Y1355" s="9"/>
      <c r="Z1355" s="9"/>
      <c r="AA1355" s="66"/>
      <c r="AB1355" s="20" t="s">
        <v>211</v>
      </c>
      <c r="AC1355" s="189"/>
      <c r="AD1355" s="189"/>
      <c r="AE1355" s="189"/>
      <c r="AF1355" s="62">
        <f>MAX(AF$24:AF1354)+1</f>
        <v>1247</v>
      </c>
      <c r="AG1355" s="62" t="s">
        <v>151</v>
      </c>
      <c r="AH1355" s="62" t="str">
        <f t="shared" si="272"/>
        <v>1247.</v>
      </c>
      <c r="AJ1355" s="62"/>
      <c r="AM1355" s="103"/>
    </row>
    <row r="1356" spans="1:39" ht="22.5" customHeight="1" x14ac:dyDescent="0.25">
      <c r="A1356" s="84" t="str">
        <f t="shared" si="277"/>
        <v>1248.</v>
      </c>
      <c r="B1356" s="84">
        <v>4631</v>
      </c>
      <c r="C1356" s="223" t="s">
        <v>1256</v>
      </c>
      <c r="D1356" s="135">
        <v>2210.8000000000002</v>
      </c>
      <c r="E1356" s="135">
        <v>1331</v>
      </c>
      <c r="F1356" s="135">
        <v>1331</v>
      </c>
      <c r="G1356" s="109">
        <v>77</v>
      </c>
      <c r="H1356" s="9">
        <f>M1356+O1356+Q1356+S1356+U1356+W1356+Z1356+AA1356</f>
        <v>2739894.14</v>
      </c>
      <c r="I1356" s="113"/>
      <c r="J1356" s="113"/>
      <c r="K1356" s="9">
        <v>2586894.14</v>
      </c>
      <c r="L1356" s="9">
        <v>153000</v>
      </c>
      <c r="M1356" s="9"/>
      <c r="N1356" s="112"/>
      <c r="O1356" s="113"/>
      <c r="P1356" s="9"/>
      <c r="Q1356" s="9"/>
      <c r="R1356" s="9"/>
      <c r="S1356" s="9"/>
      <c r="T1356" s="15">
        <v>881.13</v>
      </c>
      <c r="U1356" s="9">
        <f>2586894.14+153000</f>
        <v>2739894.14</v>
      </c>
      <c r="V1356" s="113"/>
      <c r="W1356" s="113"/>
      <c r="X1356" s="114"/>
      <c r="Y1356" s="114"/>
      <c r="Z1356" s="9"/>
      <c r="AA1356" s="66"/>
      <c r="AB1356" s="20" t="s">
        <v>211</v>
      </c>
      <c r="AC1356" s="189"/>
      <c r="AD1356" s="189"/>
      <c r="AE1356" s="189"/>
      <c r="AF1356" s="62">
        <f>MAX(AF$24:AF1355)+1</f>
        <v>1248</v>
      </c>
      <c r="AG1356" s="62" t="s">
        <v>151</v>
      </c>
      <c r="AH1356" s="62" t="str">
        <f t="shared" si="272"/>
        <v>1248.</v>
      </c>
      <c r="AJ1356" s="62"/>
      <c r="AM1356" s="103"/>
    </row>
    <row r="1357" spans="1:39" ht="22.5" customHeight="1" x14ac:dyDescent="0.25">
      <c r="A1357" s="84" t="str">
        <f t="shared" si="277"/>
        <v>1249.</v>
      </c>
      <c r="B1357" s="84">
        <v>4486</v>
      </c>
      <c r="C1357" s="169" t="s">
        <v>1240</v>
      </c>
      <c r="D1357" s="17">
        <v>440.2</v>
      </c>
      <c r="E1357" s="9">
        <v>440.2</v>
      </c>
      <c r="F1357" s="17">
        <v>440.2</v>
      </c>
      <c r="G1357" s="18">
        <v>25</v>
      </c>
      <c r="H1357" s="17">
        <f t="shared" si="285"/>
        <v>193258</v>
      </c>
      <c r="I1357" s="9"/>
      <c r="J1357" s="6"/>
      <c r="K1357" s="9"/>
      <c r="L1357" s="9">
        <f t="shared" ref="L1357:L1362" si="286">H1357</f>
        <v>193258</v>
      </c>
      <c r="M1357" s="9"/>
      <c r="N1357" s="26"/>
      <c r="O1357" s="9"/>
      <c r="P1357" s="9"/>
      <c r="Q1357" s="9"/>
      <c r="R1357" s="9"/>
      <c r="S1357" s="9"/>
      <c r="T1357" s="9"/>
      <c r="U1357" s="9"/>
      <c r="V1357" s="9">
        <v>72.2</v>
      </c>
      <c r="W1357" s="9">
        <v>193258</v>
      </c>
      <c r="X1357" s="9"/>
      <c r="Y1357" s="9"/>
      <c r="Z1357" s="9"/>
      <c r="AA1357" s="66"/>
      <c r="AB1357" s="20" t="s">
        <v>211</v>
      </c>
      <c r="AC1357" s="189"/>
      <c r="AD1357" s="189"/>
      <c r="AE1357" s="189"/>
      <c r="AF1357" s="62">
        <f>MAX(AF$24:AF1356)+1</f>
        <v>1249</v>
      </c>
      <c r="AG1357" s="62" t="s">
        <v>151</v>
      </c>
      <c r="AH1357" s="62" t="str">
        <f t="shared" si="272"/>
        <v>1249.</v>
      </c>
      <c r="AJ1357" s="62"/>
      <c r="AM1357" s="103"/>
    </row>
    <row r="1358" spans="1:39" ht="22.5" customHeight="1" x14ac:dyDescent="0.25">
      <c r="A1358" s="84" t="str">
        <f t="shared" si="277"/>
        <v>1250.</v>
      </c>
      <c r="B1358" s="84">
        <v>4169</v>
      </c>
      <c r="C1358" s="157" t="s">
        <v>1348</v>
      </c>
      <c r="D1358" s="17">
        <v>334.2</v>
      </c>
      <c r="E1358" s="9">
        <v>221.2</v>
      </c>
      <c r="F1358" s="17">
        <v>221.2</v>
      </c>
      <c r="G1358" s="18">
        <v>22</v>
      </c>
      <c r="H1358" s="17">
        <f t="shared" si="285"/>
        <v>286972.09999999998</v>
      </c>
      <c r="I1358" s="9"/>
      <c r="J1358" s="6"/>
      <c r="K1358" s="9"/>
      <c r="L1358" s="9">
        <f t="shared" si="286"/>
        <v>286972.09999999998</v>
      </c>
      <c r="M1358" s="9">
        <v>286972.09999999998</v>
      </c>
      <c r="N1358" s="26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  <c r="AA1358" s="66"/>
      <c r="AB1358" s="20" t="s">
        <v>211</v>
      </c>
      <c r="AC1358" s="189"/>
      <c r="AD1358" s="189"/>
      <c r="AE1358" s="189"/>
      <c r="AF1358" s="62">
        <f>MAX(AF$24:AF1357)+1</f>
        <v>1250</v>
      </c>
      <c r="AG1358" s="62" t="s">
        <v>151</v>
      </c>
      <c r="AH1358" s="62" t="str">
        <f t="shared" si="272"/>
        <v>1250.</v>
      </c>
      <c r="AJ1358" s="62"/>
      <c r="AM1358" s="103"/>
    </row>
    <row r="1359" spans="1:39" ht="22.5" customHeight="1" x14ac:dyDescent="0.25">
      <c r="A1359" s="84" t="str">
        <f t="shared" si="277"/>
        <v>1251.</v>
      </c>
      <c r="B1359" s="84">
        <v>5104</v>
      </c>
      <c r="C1359" s="174" t="s">
        <v>1456</v>
      </c>
      <c r="D1359" s="135">
        <v>1066.2</v>
      </c>
      <c r="E1359" s="135">
        <v>982.2</v>
      </c>
      <c r="F1359" s="135">
        <v>725.2</v>
      </c>
      <c r="G1359" s="109">
        <v>30</v>
      </c>
      <c r="H1359" s="9">
        <f t="shared" si="285"/>
        <v>199185.96</v>
      </c>
      <c r="I1359" s="9"/>
      <c r="J1359" s="6"/>
      <c r="K1359" s="9"/>
      <c r="L1359" s="9">
        <f t="shared" si="286"/>
        <v>199185.96</v>
      </c>
      <c r="M1359" s="135">
        <v>199185.96</v>
      </c>
      <c r="N1359" s="26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66"/>
      <c r="AB1359" s="20" t="s">
        <v>211</v>
      </c>
      <c r="AC1359" s="189"/>
      <c r="AD1359" s="189"/>
      <c r="AE1359" s="189"/>
      <c r="AF1359" s="62">
        <f>MAX(AF$24:AF1358)+1</f>
        <v>1251</v>
      </c>
      <c r="AG1359" s="62" t="s">
        <v>151</v>
      </c>
      <c r="AH1359" s="62" t="str">
        <f t="shared" si="272"/>
        <v>1251.</v>
      </c>
      <c r="AJ1359" s="62"/>
      <c r="AM1359" s="103"/>
    </row>
    <row r="1360" spans="1:39" ht="22.5" customHeight="1" x14ac:dyDescent="0.25">
      <c r="A1360" s="84" t="str">
        <f t="shared" si="277"/>
        <v>1252.</v>
      </c>
      <c r="B1360" s="84">
        <v>5012</v>
      </c>
      <c r="C1360" s="155" t="s">
        <v>1576</v>
      </c>
      <c r="D1360" s="9">
        <v>1265.0999999999999</v>
      </c>
      <c r="E1360" s="9">
        <v>1108.3</v>
      </c>
      <c r="F1360" s="9">
        <v>1108.3</v>
      </c>
      <c r="G1360" s="26">
        <v>51</v>
      </c>
      <c r="H1360" s="9">
        <f t="shared" si="285"/>
        <v>232584.76</v>
      </c>
      <c r="I1360" s="9"/>
      <c r="J1360" s="6"/>
      <c r="K1360" s="9"/>
      <c r="L1360" s="9">
        <f t="shared" si="286"/>
        <v>232584.76</v>
      </c>
      <c r="M1360" s="9">
        <v>232584.76</v>
      </c>
      <c r="N1360" s="26"/>
      <c r="O1360" s="9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  <c r="AA1360" s="66"/>
      <c r="AB1360" s="20" t="s">
        <v>211</v>
      </c>
      <c r="AC1360" s="190"/>
      <c r="AD1360" s="190"/>
      <c r="AE1360" s="190"/>
      <c r="AF1360" s="62">
        <f>MAX(AF$24:AF1359)+1</f>
        <v>1252</v>
      </c>
      <c r="AG1360" s="62" t="s">
        <v>151</v>
      </c>
      <c r="AH1360" s="62" t="str">
        <f t="shared" si="272"/>
        <v>1252.</v>
      </c>
      <c r="AJ1360" s="62"/>
      <c r="AM1360" s="103"/>
    </row>
    <row r="1361" spans="1:39" ht="22.5" customHeight="1" x14ac:dyDescent="0.25">
      <c r="A1361" s="84" t="str">
        <f t="shared" si="277"/>
        <v>1253.</v>
      </c>
      <c r="B1361" s="84">
        <v>5211</v>
      </c>
      <c r="C1361" s="157" t="s">
        <v>1320</v>
      </c>
      <c r="D1361" s="9">
        <v>393.4</v>
      </c>
      <c r="E1361" s="9">
        <v>393.4</v>
      </c>
      <c r="F1361" s="9">
        <v>393.4</v>
      </c>
      <c r="G1361" s="26">
        <v>18</v>
      </c>
      <c r="H1361" s="9">
        <f t="shared" si="285"/>
        <v>146675.35</v>
      </c>
      <c r="I1361" s="9"/>
      <c r="J1361" s="6"/>
      <c r="K1361" s="9"/>
      <c r="L1361" s="9">
        <f t="shared" si="286"/>
        <v>146675.35</v>
      </c>
      <c r="M1361" s="135">
        <v>146675.35</v>
      </c>
      <c r="N1361" s="26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66"/>
      <c r="AB1361" s="20" t="s">
        <v>211</v>
      </c>
      <c r="AC1361" s="189"/>
      <c r="AD1361" s="189"/>
      <c r="AE1361" s="189"/>
      <c r="AF1361" s="62">
        <f>MAX(AF$24:AF1360)+1</f>
        <v>1253</v>
      </c>
      <c r="AG1361" s="62" t="s">
        <v>151</v>
      </c>
      <c r="AH1361" s="62" t="str">
        <f t="shared" si="272"/>
        <v>1253.</v>
      </c>
      <c r="AJ1361" s="62"/>
      <c r="AM1361" s="103"/>
    </row>
    <row r="1362" spans="1:39" ht="22.5" customHeight="1" x14ac:dyDescent="0.25">
      <c r="A1362" s="84" t="str">
        <f t="shared" si="277"/>
        <v>1254.</v>
      </c>
      <c r="B1362" s="84">
        <v>4481</v>
      </c>
      <c r="C1362" s="169" t="s">
        <v>1237</v>
      </c>
      <c r="D1362" s="17">
        <v>1409.6</v>
      </c>
      <c r="E1362" s="9">
        <v>1318.3</v>
      </c>
      <c r="F1362" s="17">
        <v>1318.3</v>
      </c>
      <c r="G1362" s="18">
        <v>56</v>
      </c>
      <c r="H1362" s="17">
        <f t="shared" si="285"/>
        <v>1530979.2</v>
      </c>
      <c r="I1362" s="9"/>
      <c r="J1362" s="6"/>
      <c r="K1362" s="9"/>
      <c r="L1362" s="9">
        <f t="shared" si="286"/>
        <v>1530979.2</v>
      </c>
      <c r="M1362" s="9">
        <v>1530979.2</v>
      </c>
      <c r="N1362" s="26"/>
      <c r="O1362" s="9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  <c r="AA1362" s="66"/>
      <c r="AB1362" s="20" t="s">
        <v>211</v>
      </c>
      <c r="AC1362" s="189"/>
      <c r="AD1362" s="189"/>
      <c r="AE1362" s="189"/>
      <c r="AF1362" s="62">
        <f>MAX(AF$24:AF1361)+1</f>
        <v>1254</v>
      </c>
      <c r="AG1362" s="62" t="s">
        <v>151</v>
      </c>
      <c r="AH1362" s="62" t="str">
        <f t="shared" si="272"/>
        <v>1254.</v>
      </c>
      <c r="AJ1362" s="62"/>
      <c r="AM1362" s="103"/>
    </row>
    <row r="1363" spans="1:39" ht="22.5" customHeight="1" x14ac:dyDescent="0.25">
      <c r="A1363" s="84" t="str">
        <f t="shared" si="277"/>
        <v>1255.</v>
      </c>
      <c r="B1363" s="84">
        <v>4636</v>
      </c>
      <c r="C1363" s="175" t="s">
        <v>1706</v>
      </c>
      <c r="D1363" s="135">
        <v>601.9</v>
      </c>
      <c r="E1363" s="135">
        <v>509.4</v>
      </c>
      <c r="F1363" s="135">
        <v>377.2</v>
      </c>
      <c r="G1363" s="109">
        <v>27</v>
      </c>
      <c r="H1363" s="9">
        <f t="shared" si="285"/>
        <v>1184000</v>
      </c>
      <c r="I1363" s="113"/>
      <c r="J1363" s="113"/>
      <c r="K1363" s="9">
        <v>1184000</v>
      </c>
      <c r="L1363" s="9"/>
      <c r="M1363" s="9"/>
      <c r="N1363" s="112"/>
      <c r="O1363" s="113"/>
      <c r="P1363" s="9"/>
      <c r="Q1363" s="9"/>
      <c r="R1363" s="9"/>
      <c r="S1363" s="9"/>
      <c r="T1363" s="15">
        <v>239.89</v>
      </c>
      <c r="U1363" s="9">
        <v>1184000</v>
      </c>
      <c r="V1363" s="113"/>
      <c r="W1363" s="113"/>
      <c r="X1363" s="114"/>
      <c r="Y1363" s="114"/>
      <c r="Z1363" s="9"/>
      <c r="AA1363" s="66"/>
      <c r="AB1363" s="20" t="s">
        <v>211</v>
      </c>
      <c r="AC1363" s="189"/>
      <c r="AD1363" s="189"/>
      <c r="AE1363" s="189"/>
      <c r="AF1363" s="62">
        <f>MAX(AF$24:AF1362)+1</f>
        <v>1255</v>
      </c>
      <c r="AG1363" s="62" t="s">
        <v>151</v>
      </c>
      <c r="AH1363" s="62" t="str">
        <f t="shared" si="272"/>
        <v>1255.</v>
      </c>
      <c r="AJ1363" s="62"/>
      <c r="AM1363" s="103"/>
    </row>
    <row r="1364" spans="1:39" ht="22.5" customHeight="1" x14ac:dyDescent="0.25">
      <c r="A1364" s="84" t="str">
        <f t="shared" si="277"/>
        <v>1256.</v>
      </c>
      <c r="B1364" s="84">
        <v>4516</v>
      </c>
      <c r="C1364" s="169" t="s">
        <v>1241</v>
      </c>
      <c r="D1364" s="17">
        <v>572.6</v>
      </c>
      <c r="E1364" s="9">
        <v>516.20000000000005</v>
      </c>
      <c r="F1364" s="17">
        <v>516.20000000000005</v>
      </c>
      <c r="G1364" s="18">
        <v>26</v>
      </c>
      <c r="H1364" s="17">
        <f t="shared" si="285"/>
        <v>713878.94</v>
      </c>
      <c r="I1364" s="9"/>
      <c r="J1364" s="6"/>
      <c r="K1364" s="9"/>
      <c r="L1364" s="9">
        <f>H1364</f>
        <v>713878.94</v>
      </c>
      <c r="M1364" s="9">
        <v>508214.95</v>
      </c>
      <c r="N1364" s="26"/>
      <c r="O1364" s="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>
        <v>205663.99</v>
      </c>
      <c r="AA1364" s="66"/>
      <c r="AB1364" s="20" t="s">
        <v>211</v>
      </c>
      <c r="AC1364" s="189"/>
      <c r="AD1364" s="189"/>
      <c r="AE1364" s="189"/>
      <c r="AF1364" s="62">
        <f>MAX(AF$24:AF1363)+1</f>
        <v>1256</v>
      </c>
      <c r="AG1364" s="62" t="s">
        <v>151</v>
      </c>
      <c r="AH1364" s="62" t="str">
        <f t="shared" si="272"/>
        <v>1256.</v>
      </c>
      <c r="AM1364" s="103"/>
    </row>
    <row r="1365" spans="1:39" ht="22.5" customHeight="1" x14ac:dyDescent="0.25">
      <c r="A1365" s="84" t="str">
        <f t="shared" si="277"/>
        <v>1257.</v>
      </c>
      <c r="B1365" s="84">
        <v>4756</v>
      </c>
      <c r="C1365" s="169" t="s">
        <v>1266</v>
      </c>
      <c r="D1365" s="17">
        <v>434.7</v>
      </c>
      <c r="E1365" s="9">
        <v>274.39999999999998</v>
      </c>
      <c r="F1365" s="17">
        <v>274.7</v>
      </c>
      <c r="G1365" s="18">
        <v>23</v>
      </c>
      <c r="H1365" s="17">
        <f t="shared" si="285"/>
        <v>717948.85</v>
      </c>
      <c r="I1365" s="9"/>
      <c r="J1365" s="6"/>
      <c r="K1365" s="9">
        <v>717948.85</v>
      </c>
      <c r="L1365" s="9"/>
      <c r="M1365" s="9"/>
      <c r="N1365" s="26"/>
      <c r="O1365" s="9"/>
      <c r="P1365" s="9"/>
      <c r="Q1365" s="9"/>
      <c r="R1365" s="9"/>
      <c r="S1365" s="9"/>
      <c r="T1365" s="9">
        <v>173.25</v>
      </c>
      <c r="U1365" s="9">
        <v>717948.85</v>
      </c>
      <c r="V1365" s="9"/>
      <c r="W1365" s="9"/>
      <c r="X1365" s="9"/>
      <c r="Y1365" s="9"/>
      <c r="Z1365" s="9"/>
      <c r="AA1365" s="66"/>
      <c r="AB1365" s="20" t="s">
        <v>211</v>
      </c>
      <c r="AC1365" s="189"/>
      <c r="AD1365" s="189"/>
      <c r="AE1365" s="189"/>
      <c r="AF1365" s="62">
        <f>MAX(AF$24:AF1364)+1</f>
        <v>1257</v>
      </c>
      <c r="AG1365" s="62" t="s">
        <v>151</v>
      </c>
      <c r="AH1365" s="62" t="str">
        <f t="shared" si="272"/>
        <v>1257.</v>
      </c>
      <c r="AJ1365" s="62"/>
      <c r="AM1365" s="103"/>
    </row>
    <row r="1366" spans="1:39" ht="22.5" customHeight="1" x14ac:dyDescent="0.25">
      <c r="A1366" s="84" t="str">
        <f t="shared" si="277"/>
        <v>1258.</v>
      </c>
      <c r="B1366" s="84">
        <v>4098</v>
      </c>
      <c r="C1366" s="169" t="s">
        <v>1630</v>
      </c>
      <c r="D1366" s="17">
        <v>3349.1</v>
      </c>
      <c r="E1366" s="9">
        <v>3027.41</v>
      </c>
      <c r="F1366" s="17">
        <v>2352.11</v>
      </c>
      <c r="G1366" s="18">
        <v>73</v>
      </c>
      <c r="H1366" s="17">
        <f t="shared" ref="H1366" si="287">M1366+O1366+Q1366+S1366+U1366+W1366+Z1366+AA1366</f>
        <v>1927802.0499999998</v>
      </c>
      <c r="I1366" s="9"/>
      <c r="J1366" s="6"/>
      <c r="K1366" s="9"/>
      <c r="L1366" s="9">
        <f t="shared" ref="L1366" si="288">H1366</f>
        <v>1927802.0499999998</v>
      </c>
      <c r="M1366" s="9">
        <v>1685768.65</v>
      </c>
      <c r="N1366" s="26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>
        <v>242033.4</v>
      </c>
      <c r="AA1366" s="66"/>
      <c r="AB1366" s="20" t="s">
        <v>211</v>
      </c>
      <c r="AC1366" s="189"/>
      <c r="AD1366" s="189"/>
      <c r="AE1366" s="189"/>
      <c r="AF1366" s="62">
        <f>MAX(AF$24:AF1365)+1</f>
        <v>1258</v>
      </c>
      <c r="AG1366" s="62" t="s">
        <v>151</v>
      </c>
      <c r="AH1366" s="62" t="str">
        <f t="shared" si="272"/>
        <v>1258.</v>
      </c>
      <c r="AM1366" s="103"/>
    </row>
    <row r="1367" spans="1:39" ht="22.5" customHeight="1" x14ac:dyDescent="0.25">
      <c r="A1367" s="84" t="str">
        <f t="shared" si="277"/>
        <v>1259.</v>
      </c>
      <c r="B1367" s="84">
        <v>5374</v>
      </c>
      <c r="C1367" s="157" t="s">
        <v>1496</v>
      </c>
      <c r="D1367" s="17">
        <v>446</v>
      </c>
      <c r="E1367" s="9">
        <v>285</v>
      </c>
      <c r="F1367" s="17">
        <v>285</v>
      </c>
      <c r="G1367" s="18">
        <v>24</v>
      </c>
      <c r="H1367" s="17">
        <f t="shared" ref="H1367:H1375" si="289">M1367+O1367+Q1367+S1367+U1367+W1367+Z1367+AA1367</f>
        <v>482482.88</v>
      </c>
      <c r="I1367" s="9"/>
      <c r="J1367" s="6"/>
      <c r="K1367" s="9"/>
      <c r="L1367" s="9">
        <f t="shared" ref="L1367:L1398" si="290">H1367</f>
        <v>482482.88</v>
      </c>
      <c r="M1367" s="9">
        <f>233564.48+248918.4</f>
        <v>482482.88</v>
      </c>
      <c r="N1367" s="26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  <c r="AA1367" s="66"/>
      <c r="AB1367" s="20" t="s">
        <v>211</v>
      </c>
      <c r="AC1367" s="189"/>
      <c r="AD1367" s="189"/>
      <c r="AE1367" s="189"/>
      <c r="AF1367" s="62">
        <f>MAX(AF$24:AF1366)+1</f>
        <v>1259</v>
      </c>
      <c r="AG1367" s="62" t="s">
        <v>151</v>
      </c>
      <c r="AH1367" s="62" t="str">
        <f t="shared" si="272"/>
        <v>1259.</v>
      </c>
      <c r="AJ1367" s="62"/>
      <c r="AM1367" s="103"/>
    </row>
    <row r="1368" spans="1:39" ht="22.5" customHeight="1" x14ac:dyDescent="0.25">
      <c r="A1368" s="84" t="str">
        <f t="shared" si="277"/>
        <v>1260.</v>
      </c>
      <c r="B1368" s="84">
        <v>4357</v>
      </c>
      <c r="C1368" s="155" t="s">
        <v>955</v>
      </c>
      <c r="D1368" s="9">
        <v>603.6</v>
      </c>
      <c r="E1368" s="9">
        <v>557.20000000000005</v>
      </c>
      <c r="F1368" s="9">
        <v>557.20000000000005</v>
      </c>
      <c r="G1368" s="26">
        <v>36</v>
      </c>
      <c r="H1368" s="9">
        <f t="shared" si="289"/>
        <v>178397.36</v>
      </c>
      <c r="I1368" s="9"/>
      <c r="J1368" s="6"/>
      <c r="K1368" s="9"/>
      <c r="L1368" s="9">
        <f t="shared" si="290"/>
        <v>178397.36</v>
      </c>
      <c r="M1368" s="9">
        <v>138226.07999999999</v>
      </c>
      <c r="N1368" s="26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66">
        <v>40171.279999999999</v>
      </c>
      <c r="AB1368" s="20" t="s">
        <v>211</v>
      </c>
      <c r="AC1368" s="189"/>
      <c r="AD1368" s="189"/>
      <c r="AE1368" s="189"/>
      <c r="AF1368" s="62">
        <f>MAX(AF$24:AF1367)+1</f>
        <v>1260</v>
      </c>
      <c r="AG1368" s="62" t="s">
        <v>151</v>
      </c>
      <c r="AH1368" s="62" t="str">
        <f t="shared" si="272"/>
        <v>1260.</v>
      </c>
      <c r="AJ1368" s="62"/>
      <c r="AM1368" s="103"/>
    </row>
    <row r="1369" spans="1:39" ht="22.5" customHeight="1" x14ac:dyDescent="0.25">
      <c r="A1369" s="84" t="str">
        <f t="shared" si="277"/>
        <v>1261.</v>
      </c>
      <c r="B1369" s="84">
        <v>5300</v>
      </c>
      <c r="C1369" s="174" t="s">
        <v>1705</v>
      </c>
      <c r="D1369" s="135">
        <v>340.4</v>
      </c>
      <c r="E1369" s="135">
        <v>320.7</v>
      </c>
      <c r="F1369" s="135">
        <v>320.7</v>
      </c>
      <c r="G1369" s="109">
        <v>21</v>
      </c>
      <c r="H1369" s="9">
        <f t="shared" si="289"/>
        <v>120584.98999999999</v>
      </c>
      <c r="I1369" s="9"/>
      <c r="J1369" s="6"/>
      <c r="K1369" s="9"/>
      <c r="L1369" s="9">
        <f t="shared" si="290"/>
        <v>120584.98999999999</v>
      </c>
      <c r="M1369" s="135">
        <v>86059.75</v>
      </c>
      <c r="N1369" s="26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135">
        <v>34525.24</v>
      </c>
      <c r="AA1369" s="66"/>
      <c r="AB1369" s="20" t="s">
        <v>211</v>
      </c>
      <c r="AC1369" s="189"/>
      <c r="AD1369" s="189"/>
      <c r="AE1369" s="189"/>
      <c r="AF1369" s="62">
        <f>MAX(AF$24:AF1368)+1</f>
        <v>1261</v>
      </c>
      <c r="AG1369" s="62" t="s">
        <v>151</v>
      </c>
      <c r="AH1369" s="62" t="str">
        <f t="shared" ref="AH1369:AH1432" si="291">CONCATENATE(AF1369,AG1369)</f>
        <v>1261.</v>
      </c>
      <c r="AJ1369" s="62"/>
      <c r="AM1369" s="103"/>
    </row>
    <row r="1370" spans="1:39" ht="22.5" customHeight="1" x14ac:dyDescent="0.25">
      <c r="A1370" s="84" t="str">
        <f t="shared" si="277"/>
        <v>1262.</v>
      </c>
      <c r="B1370" s="137">
        <v>4502</v>
      </c>
      <c r="C1370" s="155" t="s">
        <v>1685</v>
      </c>
      <c r="D1370" s="9">
        <v>947.2</v>
      </c>
      <c r="E1370" s="9">
        <v>874.6</v>
      </c>
      <c r="F1370" s="9">
        <v>874.6</v>
      </c>
      <c r="G1370" s="26">
        <v>32</v>
      </c>
      <c r="H1370" s="9">
        <f t="shared" si="289"/>
        <v>211491.82</v>
      </c>
      <c r="I1370" s="9"/>
      <c r="J1370" s="6"/>
      <c r="K1370" s="9"/>
      <c r="L1370" s="9">
        <f t="shared" si="290"/>
        <v>211491.82</v>
      </c>
      <c r="M1370" s="9">
        <v>155504.34</v>
      </c>
      <c r="N1370" s="26"/>
      <c r="O1370" s="138"/>
      <c r="P1370" s="9"/>
      <c r="Q1370" s="9"/>
      <c r="R1370" s="9"/>
      <c r="S1370" s="9"/>
      <c r="T1370" s="9"/>
      <c r="U1370" s="9"/>
      <c r="V1370" s="9"/>
      <c r="W1370" s="9"/>
      <c r="X1370" s="9"/>
      <c r="Y1370" s="9"/>
      <c r="Z1370" s="9"/>
      <c r="AA1370" s="66">
        <v>55987.48</v>
      </c>
      <c r="AB1370" s="22" t="s">
        <v>211</v>
      </c>
      <c r="AC1370" s="189"/>
      <c r="AD1370" s="189"/>
      <c r="AE1370" s="189"/>
      <c r="AF1370" s="62">
        <f>MAX(AF$24:AF1369)+1</f>
        <v>1262</v>
      </c>
      <c r="AG1370" s="62" t="s">
        <v>151</v>
      </c>
      <c r="AH1370" s="62" t="str">
        <f t="shared" si="291"/>
        <v>1262.</v>
      </c>
      <c r="AJ1370" s="62"/>
      <c r="AM1370" s="103"/>
    </row>
    <row r="1371" spans="1:39" ht="22.5" customHeight="1" x14ac:dyDescent="0.25">
      <c r="A1371" s="84" t="str">
        <f t="shared" si="277"/>
        <v>1263.</v>
      </c>
      <c r="B1371" s="84">
        <v>4654</v>
      </c>
      <c r="C1371" s="169" t="s">
        <v>979</v>
      </c>
      <c r="D1371" s="17">
        <v>1027.8</v>
      </c>
      <c r="E1371" s="9">
        <v>954.7</v>
      </c>
      <c r="F1371" s="17">
        <v>954.7</v>
      </c>
      <c r="G1371" s="18">
        <v>38</v>
      </c>
      <c r="H1371" s="17">
        <f t="shared" si="289"/>
        <v>1271602.99</v>
      </c>
      <c r="I1371" s="9"/>
      <c r="J1371" s="6"/>
      <c r="K1371" s="9"/>
      <c r="L1371" s="9">
        <f t="shared" si="290"/>
        <v>1271602.99</v>
      </c>
      <c r="M1371" s="9">
        <v>1066762.9099999999</v>
      </c>
      <c r="N1371" s="26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>
        <v>204840.08</v>
      </c>
      <c r="AA1371" s="66"/>
      <c r="AB1371" s="20" t="s">
        <v>211</v>
      </c>
      <c r="AC1371" s="189"/>
      <c r="AD1371" s="189"/>
      <c r="AE1371" s="189"/>
      <c r="AF1371" s="62">
        <f>MAX(AF$24:AF1370)+1</f>
        <v>1263</v>
      </c>
      <c r="AG1371" s="62" t="s">
        <v>151</v>
      </c>
      <c r="AH1371" s="62" t="str">
        <f t="shared" si="291"/>
        <v>1263.</v>
      </c>
      <c r="AM1371" s="103"/>
    </row>
    <row r="1372" spans="1:39" ht="22.5" customHeight="1" x14ac:dyDescent="0.25">
      <c r="A1372" s="84" t="str">
        <f t="shared" si="277"/>
        <v>1264.</v>
      </c>
      <c r="B1372" s="84">
        <v>4827</v>
      </c>
      <c r="C1372" s="169" t="s">
        <v>1632</v>
      </c>
      <c r="D1372" s="17">
        <v>5206.83</v>
      </c>
      <c r="E1372" s="9">
        <v>4655.93</v>
      </c>
      <c r="F1372" s="17">
        <v>3468.93</v>
      </c>
      <c r="G1372" s="18">
        <v>136</v>
      </c>
      <c r="H1372" s="17">
        <f t="shared" si="289"/>
        <v>2715121.4699999997</v>
      </c>
      <c r="I1372" s="9"/>
      <c r="J1372" s="6"/>
      <c r="K1372" s="9"/>
      <c r="L1372" s="9">
        <f t="shared" si="290"/>
        <v>2715121.4699999997</v>
      </c>
      <c r="M1372" s="9">
        <v>2247877.19</v>
      </c>
      <c r="N1372" s="26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>
        <v>467244.28</v>
      </c>
      <c r="AA1372" s="66"/>
      <c r="AB1372" s="20" t="s">
        <v>211</v>
      </c>
      <c r="AC1372" s="189"/>
      <c r="AD1372" s="189"/>
      <c r="AE1372" s="189"/>
      <c r="AF1372" s="62">
        <f>MAX(AF$24:AF1371)+1</f>
        <v>1264</v>
      </c>
      <c r="AG1372" s="62" t="s">
        <v>151</v>
      </c>
      <c r="AH1372" s="62" t="str">
        <f t="shared" si="291"/>
        <v>1264.</v>
      </c>
      <c r="AM1372" s="103"/>
    </row>
    <row r="1373" spans="1:39" ht="22.5" customHeight="1" x14ac:dyDescent="0.25">
      <c r="A1373" s="84" t="str">
        <f t="shared" si="277"/>
        <v>1265.</v>
      </c>
      <c r="B1373" s="84">
        <v>4828</v>
      </c>
      <c r="C1373" s="169" t="s">
        <v>1633</v>
      </c>
      <c r="D1373" s="17">
        <v>2934.1</v>
      </c>
      <c r="E1373" s="9">
        <v>2624.6</v>
      </c>
      <c r="F1373" s="17">
        <v>2624.6</v>
      </c>
      <c r="G1373" s="18">
        <v>110</v>
      </c>
      <c r="H1373" s="17">
        <f t="shared" si="289"/>
        <v>1959595.17</v>
      </c>
      <c r="I1373" s="9"/>
      <c r="J1373" s="6"/>
      <c r="K1373" s="9"/>
      <c r="L1373" s="9">
        <f t="shared" si="290"/>
        <v>1959595.17</v>
      </c>
      <c r="M1373" s="9">
        <v>1492673.95</v>
      </c>
      <c r="N1373" s="26"/>
      <c r="O1373" s="9"/>
      <c r="P1373" s="9"/>
      <c r="Q1373" s="9"/>
      <c r="R1373" s="9"/>
      <c r="S1373" s="9"/>
      <c r="T1373" s="9"/>
      <c r="U1373" s="9"/>
      <c r="V1373" s="9"/>
      <c r="W1373" s="9"/>
      <c r="X1373" s="9"/>
      <c r="Y1373" s="9"/>
      <c r="Z1373" s="9">
        <v>466921.22</v>
      </c>
      <c r="AA1373" s="66"/>
      <c r="AB1373" s="20" t="s">
        <v>211</v>
      </c>
      <c r="AC1373" s="189"/>
      <c r="AD1373" s="189"/>
      <c r="AE1373" s="189"/>
      <c r="AF1373" s="62">
        <f>MAX(AF$24:AF1372)+1</f>
        <v>1265</v>
      </c>
      <c r="AG1373" s="62" t="s">
        <v>151</v>
      </c>
      <c r="AH1373" s="62" t="str">
        <f t="shared" si="291"/>
        <v>1265.</v>
      </c>
      <c r="AM1373" s="103"/>
    </row>
    <row r="1374" spans="1:39" ht="22.5" customHeight="1" x14ac:dyDescent="0.25">
      <c r="A1374" s="84" t="str">
        <f t="shared" si="277"/>
        <v>1266.</v>
      </c>
      <c r="B1374" s="84">
        <v>5180</v>
      </c>
      <c r="C1374" s="176" t="s">
        <v>1315</v>
      </c>
      <c r="D1374" s="135">
        <v>282.89999999999998</v>
      </c>
      <c r="E1374" s="135">
        <v>260.3</v>
      </c>
      <c r="F1374" s="135">
        <v>191.7</v>
      </c>
      <c r="G1374" s="109">
        <v>12</v>
      </c>
      <c r="H1374" s="9">
        <f t="shared" si="289"/>
        <v>126780.14</v>
      </c>
      <c r="I1374" s="9"/>
      <c r="J1374" s="6"/>
      <c r="K1374" s="9"/>
      <c r="L1374" s="9">
        <f t="shared" si="290"/>
        <v>126780.14</v>
      </c>
      <c r="M1374" s="135">
        <v>126780.14</v>
      </c>
      <c r="N1374" s="26"/>
      <c r="O1374" s="9"/>
      <c r="P1374" s="135"/>
      <c r="Q1374" s="135"/>
      <c r="R1374" s="9"/>
      <c r="S1374" s="9"/>
      <c r="T1374" s="9"/>
      <c r="U1374" s="9"/>
      <c r="V1374" s="9"/>
      <c r="W1374" s="9"/>
      <c r="X1374" s="9"/>
      <c r="Y1374" s="9"/>
      <c r="Z1374" s="135"/>
      <c r="AA1374" s="66"/>
      <c r="AB1374" s="20" t="s">
        <v>211</v>
      </c>
      <c r="AC1374" s="189"/>
      <c r="AD1374" s="189"/>
      <c r="AE1374" s="189"/>
      <c r="AF1374" s="62">
        <f>MAX(AF$24:AF1373)+1</f>
        <v>1266</v>
      </c>
      <c r="AG1374" s="62" t="s">
        <v>151</v>
      </c>
      <c r="AH1374" s="62" t="str">
        <f t="shared" si="291"/>
        <v>1266.</v>
      </c>
      <c r="AJ1374" s="62"/>
      <c r="AM1374" s="103"/>
    </row>
    <row r="1375" spans="1:39" ht="22.5" customHeight="1" x14ac:dyDescent="0.25">
      <c r="A1375" s="84" t="str">
        <f t="shared" si="277"/>
        <v>1267.</v>
      </c>
      <c r="B1375" s="84">
        <v>5392</v>
      </c>
      <c r="C1375" s="174" t="s">
        <v>1158</v>
      </c>
      <c r="D1375" s="135">
        <v>2754.79</v>
      </c>
      <c r="E1375" s="135">
        <v>2492.09</v>
      </c>
      <c r="F1375" s="135">
        <v>2219.39</v>
      </c>
      <c r="G1375" s="109">
        <v>86</v>
      </c>
      <c r="H1375" s="9">
        <f t="shared" si="289"/>
        <v>1643545.61</v>
      </c>
      <c r="I1375" s="9"/>
      <c r="J1375" s="6"/>
      <c r="K1375" s="9"/>
      <c r="L1375" s="9">
        <f t="shared" si="290"/>
        <v>1643545.61</v>
      </c>
      <c r="M1375" s="135">
        <v>1643545.61</v>
      </c>
      <c r="N1375" s="26"/>
      <c r="O1375" s="9"/>
      <c r="P1375" s="135"/>
      <c r="Q1375" s="135"/>
      <c r="R1375" s="9"/>
      <c r="S1375" s="9"/>
      <c r="T1375" s="9"/>
      <c r="U1375" s="9"/>
      <c r="V1375" s="9"/>
      <c r="W1375" s="9"/>
      <c r="X1375" s="9"/>
      <c r="Y1375" s="9"/>
      <c r="Z1375" s="135"/>
      <c r="AA1375" s="66"/>
      <c r="AB1375" s="20" t="s">
        <v>211</v>
      </c>
      <c r="AC1375" s="189"/>
      <c r="AD1375" s="189"/>
      <c r="AE1375" s="189"/>
      <c r="AF1375" s="62">
        <f>MAX(AF$24:AF1374)+1</f>
        <v>1267</v>
      </c>
      <c r="AG1375" s="62" t="s">
        <v>151</v>
      </c>
      <c r="AH1375" s="62" t="str">
        <f t="shared" si="291"/>
        <v>1267.</v>
      </c>
      <c r="AJ1375" s="62"/>
      <c r="AM1375" s="103"/>
    </row>
    <row r="1376" spans="1:39" ht="22.5" customHeight="1" x14ac:dyDescent="0.25">
      <c r="A1376" s="84" t="str">
        <f t="shared" si="277"/>
        <v>1268.</v>
      </c>
      <c r="B1376" s="84">
        <v>4147</v>
      </c>
      <c r="C1376" s="175" t="s">
        <v>1176</v>
      </c>
      <c r="D1376" s="135">
        <v>896.2</v>
      </c>
      <c r="E1376" s="135">
        <v>719.2</v>
      </c>
      <c r="F1376" s="135">
        <v>719.2</v>
      </c>
      <c r="G1376" s="109">
        <v>58</v>
      </c>
      <c r="H1376" s="9">
        <f t="shared" ref="H1376" si="292">M1376+O1376+Q1376+S1376+U1376+W1376+Z1376+AA1376</f>
        <v>2839235.38</v>
      </c>
      <c r="I1376" s="113"/>
      <c r="J1376" s="113"/>
      <c r="K1376" s="113"/>
      <c r="L1376" s="9">
        <f t="shared" si="290"/>
        <v>2839235.38</v>
      </c>
      <c r="M1376" s="9"/>
      <c r="N1376" s="112"/>
      <c r="O1376" s="113"/>
      <c r="P1376" s="9">
        <v>733</v>
      </c>
      <c r="Q1376" s="9">
        <v>2690110</v>
      </c>
      <c r="R1376" s="9"/>
      <c r="S1376" s="9"/>
      <c r="T1376" s="15"/>
      <c r="U1376" s="15"/>
      <c r="V1376" s="113"/>
      <c r="W1376" s="113"/>
      <c r="X1376" s="114"/>
      <c r="Y1376" s="114"/>
      <c r="Z1376" s="9"/>
      <c r="AA1376" s="66">
        <v>149125.38</v>
      </c>
      <c r="AB1376" s="20" t="s">
        <v>211</v>
      </c>
      <c r="AC1376" s="80"/>
      <c r="AD1376" s="80"/>
      <c r="AE1376" s="80"/>
      <c r="AF1376" s="62">
        <f>MAX(AF$24:AF1375)+1</f>
        <v>1268</v>
      </c>
      <c r="AG1376" s="62" t="s">
        <v>151</v>
      </c>
      <c r="AH1376" s="62" t="str">
        <f t="shared" si="291"/>
        <v>1268.</v>
      </c>
      <c r="AJ1376" s="62"/>
      <c r="AM1376" s="103"/>
    </row>
    <row r="1377" spans="1:39" ht="22.5" customHeight="1" x14ac:dyDescent="0.25">
      <c r="A1377" s="84" t="str">
        <f t="shared" si="277"/>
        <v>1269.</v>
      </c>
      <c r="B1377" s="84">
        <v>4871</v>
      </c>
      <c r="C1377" s="157" t="s">
        <v>997</v>
      </c>
      <c r="D1377" s="17">
        <v>454.6</v>
      </c>
      <c r="E1377" s="9">
        <v>454.6</v>
      </c>
      <c r="F1377" s="17">
        <v>454.6</v>
      </c>
      <c r="G1377" s="18">
        <v>19</v>
      </c>
      <c r="H1377" s="17">
        <f t="shared" ref="H1377:H1420" si="293">M1377+O1377+Q1377+S1377+U1377+W1377+Z1377+AA1377</f>
        <v>722241.6</v>
      </c>
      <c r="I1377" s="9"/>
      <c r="J1377" s="6"/>
      <c r="K1377" s="9"/>
      <c r="L1377" s="9">
        <f t="shared" si="290"/>
        <v>722241.6</v>
      </c>
      <c r="M1377" s="9">
        <v>722241.6</v>
      </c>
      <c r="N1377" s="26"/>
      <c r="O1377" s="9"/>
      <c r="P1377" s="9"/>
      <c r="Q1377" s="9"/>
      <c r="R1377" s="9"/>
      <c r="S1377" s="9"/>
      <c r="T1377" s="9"/>
      <c r="U1377" s="9"/>
      <c r="V1377" s="9"/>
      <c r="W1377" s="9"/>
      <c r="X1377" s="9"/>
      <c r="Y1377" s="9"/>
      <c r="Z1377" s="9"/>
      <c r="AA1377" s="66"/>
      <c r="AB1377" s="20" t="s">
        <v>211</v>
      </c>
      <c r="AC1377" s="189"/>
      <c r="AD1377" s="189"/>
      <c r="AE1377" s="189"/>
      <c r="AF1377" s="62">
        <f>MAX(AF$24:AF1376)+1</f>
        <v>1269</v>
      </c>
      <c r="AG1377" s="62" t="s">
        <v>151</v>
      </c>
      <c r="AH1377" s="62" t="str">
        <f t="shared" si="291"/>
        <v>1269.</v>
      </c>
      <c r="AJ1377" s="62"/>
      <c r="AM1377" s="103"/>
    </row>
    <row r="1378" spans="1:39" ht="22.5" customHeight="1" x14ac:dyDescent="0.25">
      <c r="A1378" s="84" t="str">
        <f t="shared" si="277"/>
        <v>1270.</v>
      </c>
      <c r="B1378" s="84">
        <v>4312</v>
      </c>
      <c r="C1378" s="169" t="s">
        <v>1203</v>
      </c>
      <c r="D1378" s="17">
        <v>2884.1</v>
      </c>
      <c r="E1378" s="9">
        <v>1977.4</v>
      </c>
      <c r="F1378" s="17">
        <v>1977.4</v>
      </c>
      <c r="G1378" s="18">
        <v>150</v>
      </c>
      <c r="H1378" s="17">
        <f t="shared" si="293"/>
        <v>587536</v>
      </c>
      <c r="I1378" s="9"/>
      <c r="J1378" s="6"/>
      <c r="K1378" s="9"/>
      <c r="L1378" s="9">
        <f t="shared" si="290"/>
        <v>587536</v>
      </c>
      <c r="M1378" s="9"/>
      <c r="N1378" s="26"/>
      <c r="O1378" s="9"/>
      <c r="P1378" s="9"/>
      <c r="Q1378" s="9"/>
      <c r="R1378" s="9"/>
      <c r="S1378" s="9"/>
      <c r="T1378" s="9"/>
      <c r="U1378" s="9"/>
      <c r="V1378" s="9">
        <v>219.5</v>
      </c>
      <c r="W1378" s="9">
        <v>587536</v>
      </c>
      <c r="X1378" s="9"/>
      <c r="Y1378" s="9"/>
      <c r="Z1378" s="9"/>
      <c r="AA1378" s="66"/>
      <c r="AB1378" s="20" t="s">
        <v>211</v>
      </c>
      <c r="AC1378" s="189"/>
      <c r="AD1378" s="189"/>
      <c r="AE1378" s="189"/>
      <c r="AF1378" s="62">
        <f>MAX(AF$24:AF1377)+1</f>
        <v>1270</v>
      </c>
      <c r="AG1378" s="62" t="s">
        <v>151</v>
      </c>
      <c r="AH1378" s="62" t="str">
        <f t="shared" si="291"/>
        <v>1270.</v>
      </c>
      <c r="AJ1378" s="62"/>
      <c r="AM1378" s="103"/>
    </row>
    <row r="1379" spans="1:39" ht="22.5" customHeight="1" x14ac:dyDescent="0.25">
      <c r="A1379" s="84" t="str">
        <f t="shared" si="277"/>
        <v>1271.</v>
      </c>
      <c r="B1379" s="84">
        <v>4844</v>
      </c>
      <c r="C1379" s="169" t="s">
        <v>1280</v>
      </c>
      <c r="D1379" s="17">
        <v>3168.1</v>
      </c>
      <c r="E1379" s="17">
        <v>2533.1</v>
      </c>
      <c r="F1379" s="17">
        <v>2533.1</v>
      </c>
      <c r="G1379" s="18">
        <v>122</v>
      </c>
      <c r="H1379" s="17">
        <f t="shared" si="293"/>
        <v>966536.28</v>
      </c>
      <c r="I1379" s="9"/>
      <c r="J1379" s="6"/>
      <c r="K1379" s="9"/>
      <c r="L1379" s="9">
        <f t="shared" si="290"/>
        <v>966536.28</v>
      </c>
      <c r="M1379" s="9">
        <v>859582.42</v>
      </c>
      <c r="N1379" s="26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66">
        <v>106953.86</v>
      </c>
      <c r="AB1379" s="20" t="s">
        <v>211</v>
      </c>
      <c r="AC1379" s="189"/>
      <c r="AD1379" s="189"/>
      <c r="AE1379" s="189"/>
      <c r="AF1379" s="62">
        <f>MAX(AF$24:AF1378)+1</f>
        <v>1271</v>
      </c>
      <c r="AG1379" s="62" t="s">
        <v>151</v>
      </c>
      <c r="AH1379" s="62" t="str">
        <f t="shared" si="291"/>
        <v>1271.</v>
      </c>
      <c r="AJ1379" s="62"/>
      <c r="AM1379" s="103"/>
    </row>
    <row r="1380" spans="1:39" ht="22.5" customHeight="1" x14ac:dyDescent="0.25">
      <c r="A1380" s="84" t="str">
        <f t="shared" si="277"/>
        <v>1272.</v>
      </c>
      <c r="B1380" s="84">
        <v>4232</v>
      </c>
      <c r="C1380" s="157" t="s">
        <v>1663</v>
      </c>
      <c r="D1380" s="15">
        <v>2525.6999999999998</v>
      </c>
      <c r="E1380" s="15">
        <v>1695.9</v>
      </c>
      <c r="F1380" s="15">
        <v>1695.9</v>
      </c>
      <c r="G1380" s="4">
        <v>54</v>
      </c>
      <c r="H1380" s="9">
        <f t="shared" si="293"/>
        <v>420000</v>
      </c>
      <c r="I1380" s="113"/>
      <c r="J1380" s="113"/>
      <c r="K1380" s="113"/>
      <c r="L1380" s="9">
        <f t="shared" si="290"/>
        <v>420000</v>
      </c>
      <c r="M1380" s="9"/>
      <c r="N1380" s="112"/>
      <c r="O1380" s="113"/>
      <c r="P1380" s="9"/>
      <c r="Q1380" s="9"/>
      <c r="R1380" s="9"/>
      <c r="S1380" s="9"/>
      <c r="T1380" s="15"/>
      <c r="U1380" s="15"/>
      <c r="V1380" s="113"/>
      <c r="W1380" s="113"/>
      <c r="X1380" s="114"/>
      <c r="Y1380" s="114"/>
      <c r="Z1380" s="9">
        <v>420000</v>
      </c>
      <c r="AA1380" s="66"/>
      <c r="AB1380" s="20" t="s">
        <v>211</v>
      </c>
      <c r="AC1380" s="80"/>
      <c r="AD1380" s="80"/>
      <c r="AE1380" s="80"/>
      <c r="AF1380" s="62">
        <f>MAX(AF$24:AF1379)+1</f>
        <v>1272</v>
      </c>
      <c r="AG1380" s="62" t="s">
        <v>151</v>
      </c>
      <c r="AH1380" s="62" t="str">
        <f t="shared" si="291"/>
        <v>1272.</v>
      </c>
      <c r="AM1380" s="103"/>
    </row>
    <row r="1381" spans="1:39" ht="22.5" customHeight="1" x14ac:dyDescent="0.25">
      <c r="A1381" s="84" t="str">
        <f t="shared" si="277"/>
        <v>1273.</v>
      </c>
      <c r="B1381" s="84">
        <v>5215</v>
      </c>
      <c r="C1381" s="155" t="s">
        <v>1138</v>
      </c>
      <c r="D1381" s="9">
        <v>2587.6</v>
      </c>
      <c r="E1381" s="9">
        <v>2587.6</v>
      </c>
      <c r="F1381" s="9">
        <v>2587.6</v>
      </c>
      <c r="G1381" s="26">
        <v>119</v>
      </c>
      <c r="H1381" s="9">
        <f t="shared" si="293"/>
        <v>1025014.13</v>
      </c>
      <c r="I1381" s="9"/>
      <c r="J1381" s="6"/>
      <c r="K1381" s="9"/>
      <c r="L1381" s="9">
        <f t="shared" si="290"/>
        <v>1025014.13</v>
      </c>
      <c r="M1381" s="9">
        <v>806318.8</v>
      </c>
      <c r="N1381" s="26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66">
        <v>218695.33</v>
      </c>
      <c r="AB1381" s="20" t="s">
        <v>211</v>
      </c>
      <c r="AC1381" s="189"/>
      <c r="AD1381" s="189"/>
      <c r="AE1381" s="189"/>
      <c r="AF1381" s="62">
        <f>MAX(AF$24:AF1380)+1</f>
        <v>1273</v>
      </c>
      <c r="AG1381" s="62" t="s">
        <v>151</v>
      </c>
      <c r="AH1381" s="62" t="str">
        <f t="shared" si="291"/>
        <v>1273.</v>
      </c>
      <c r="AJ1381" s="62"/>
      <c r="AM1381" s="103"/>
    </row>
    <row r="1382" spans="1:39" ht="22.5" customHeight="1" x14ac:dyDescent="0.25">
      <c r="A1382" s="84" t="str">
        <f t="shared" ref="A1382:A1445" si="294">AH1382</f>
        <v>1274.</v>
      </c>
      <c r="B1382" s="84">
        <v>5100</v>
      </c>
      <c r="C1382" s="155" t="s">
        <v>1124</v>
      </c>
      <c r="D1382" s="9">
        <v>3324</v>
      </c>
      <c r="E1382" s="9">
        <v>3063</v>
      </c>
      <c r="F1382" s="9">
        <v>2998</v>
      </c>
      <c r="G1382" s="26">
        <v>153</v>
      </c>
      <c r="H1382" s="9">
        <f t="shared" si="293"/>
        <v>164810.69999999998</v>
      </c>
      <c r="I1382" s="9"/>
      <c r="J1382" s="6"/>
      <c r="K1382" s="9"/>
      <c r="L1382" s="9">
        <f t="shared" si="290"/>
        <v>164810.69999999998</v>
      </c>
      <c r="M1382" s="9"/>
      <c r="N1382" s="26"/>
      <c r="O1382" s="9"/>
      <c r="P1382" s="9"/>
      <c r="Q1382" s="9"/>
      <c r="R1382" s="9"/>
      <c r="S1382" s="9"/>
      <c r="T1382" s="9"/>
      <c r="U1382" s="9"/>
      <c r="V1382" s="9">
        <v>135</v>
      </c>
      <c r="W1382" s="9">
        <v>164810.69999999998</v>
      </c>
      <c r="X1382" s="9"/>
      <c r="Y1382" s="9"/>
      <c r="Z1382" s="9"/>
      <c r="AA1382" s="66"/>
      <c r="AB1382" s="20" t="s">
        <v>211</v>
      </c>
      <c r="AC1382" s="190"/>
      <c r="AD1382" s="190"/>
      <c r="AE1382" s="190"/>
      <c r="AF1382" s="62">
        <f>MAX(AF$24:AF1381)+1</f>
        <v>1274</v>
      </c>
      <c r="AG1382" s="62" t="s">
        <v>151</v>
      </c>
      <c r="AH1382" s="62" t="str">
        <f t="shared" si="291"/>
        <v>1274.</v>
      </c>
      <c r="AJ1382" s="62"/>
      <c r="AM1382" s="103"/>
    </row>
    <row r="1383" spans="1:39" ht="22.5" customHeight="1" x14ac:dyDescent="0.25">
      <c r="A1383" s="84" t="str">
        <f t="shared" si="294"/>
        <v>1275.</v>
      </c>
      <c r="B1383" s="84">
        <v>4794</v>
      </c>
      <c r="C1383" s="155" t="s">
        <v>990</v>
      </c>
      <c r="D1383" s="9">
        <v>3629.6</v>
      </c>
      <c r="E1383" s="9">
        <v>3297.9</v>
      </c>
      <c r="F1383" s="9">
        <v>3297.9</v>
      </c>
      <c r="G1383" s="26">
        <v>160</v>
      </c>
      <c r="H1383" s="9">
        <f t="shared" si="293"/>
        <v>2975462.4</v>
      </c>
      <c r="I1383" s="9"/>
      <c r="J1383" s="6"/>
      <c r="K1383" s="9"/>
      <c r="L1383" s="9">
        <f t="shared" si="290"/>
        <v>2975462.4</v>
      </c>
      <c r="M1383" s="9">
        <v>2975462.4</v>
      </c>
      <c r="N1383" s="26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66"/>
      <c r="AB1383" s="20" t="s">
        <v>211</v>
      </c>
      <c r="AC1383" s="189"/>
      <c r="AD1383" s="189"/>
      <c r="AE1383" s="189"/>
      <c r="AF1383" s="62">
        <f>MAX(AF$24:AF1382)+1</f>
        <v>1275</v>
      </c>
      <c r="AG1383" s="62" t="s">
        <v>151</v>
      </c>
      <c r="AH1383" s="62" t="str">
        <f t="shared" si="291"/>
        <v>1275.</v>
      </c>
      <c r="AM1383" s="103"/>
    </row>
    <row r="1384" spans="1:39" ht="22.5" customHeight="1" x14ac:dyDescent="0.25">
      <c r="A1384" s="84" t="str">
        <f t="shared" si="294"/>
        <v>1276.</v>
      </c>
      <c r="B1384" s="84">
        <v>4384</v>
      </c>
      <c r="C1384" s="169" t="s">
        <v>1218</v>
      </c>
      <c r="D1384" s="17">
        <v>3512.8</v>
      </c>
      <c r="E1384" s="9">
        <v>2150.6999999999998</v>
      </c>
      <c r="F1384" s="17">
        <v>2128.4</v>
      </c>
      <c r="G1384" s="18">
        <v>145</v>
      </c>
      <c r="H1384" s="17">
        <f t="shared" si="293"/>
        <v>888952.29</v>
      </c>
      <c r="I1384" s="9"/>
      <c r="J1384" s="6"/>
      <c r="K1384" s="9"/>
      <c r="L1384" s="9">
        <f t="shared" si="290"/>
        <v>888952.29</v>
      </c>
      <c r="M1384" s="9">
        <v>888952.29</v>
      </c>
      <c r="N1384" s="26"/>
      <c r="O1384" s="9"/>
      <c r="P1384" s="9"/>
      <c r="Q1384" s="9"/>
      <c r="R1384" s="9"/>
      <c r="S1384" s="9"/>
      <c r="T1384" s="9"/>
      <c r="U1384" s="9"/>
      <c r="V1384" s="9"/>
      <c r="W1384" s="9"/>
      <c r="X1384" s="9"/>
      <c r="Y1384" s="9"/>
      <c r="Z1384" s="9"/>
      <c r="AA1384" s="66"/>
      <c r="AB1384" s="20" t="s">
        <v>211</v>
      </c>
      <c r="AC1384" s="189"/>
      <c r="AD1384" s="189"/>
      <c r="AE1384" s="189"/>
      <c r="AF1384" s="62">
        <f>MAX(AF$24:AF1383)+1</f>
        <v>1276</v>
      </c>
      <c r="AG1384" s="62" t="s">
        <v>151</v>
      </c>
      <c r="AH1384" s="62" t="str">
        <f t="shared" si="291"/>
        <v>1276.</v>
      </c>
      <c r="AJ1384" s="62"/>
      <c r="AM1384" s="103"/>
    </row>
    <row r="1385" spans="1:39" ht="22.5" customHeight="1" x14ac:dyDescent="0.25">
      <c r="A1385" s="84" t="str">
        <f t="shared" si="294"/>
        <v>1277.</v>
      </c>
      <c r="B1385" s="84">
        <v>4984</v>
      </c>
      <c r="C1385" s="155" t="s">
        <v>1115</v>
      </c>
      <c r="D1385" s="9">
        <v>4726.2</v>
      </c>
      <c r="E1385" s="9">
        <v>4726.2</v>
      </c>
      <c r="F1385" s="9">
        <v>4726.2</v>
      </c>
      <c r="G1385" s="26">
        <v>220</v>
      </c>
      <c r="H1385" s="9">
        <f t="shared" si="293"/>
        <v>2024536.32</v>
      </c>
      <c r="I1385" s="9"/>
      <c r="J1385" s="6"/>
      <c r="K1385" s="9"/>
      <c r="L1385" s="9">
        <f t="shared" si="290"/>
        <v>2024536.32</v>
      </c>
      <c r="M1385" s="9">
        <v>2024536.32</v>
      </c>
      <c r="N1385" s="26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66"/>
      <c r="AB1385" s="20" t="s">
        <v>211</v>
      </c>
      <c r="AC1385" s="189"/>
      <c r="AD1385" s="189"/>
      <c r="AE1385" s="189"/>
      <c r="AF1385" s="62">
        <f>MAX(AF$24:AF1384)+1</f>
        <v>1277</v>
      </c>
      <c r="AG1385" s="62" t="s">
        <v>151</v>
      </c>
      <c r="AH1385" s="62" t="str">
        <f t="shared" si="291"/>
        <v>1277.</v>
      </c>
      <c r="AJ1385" s="62"/>
      <c r="AM1385" s="103"/>
    </row>
    <row r="1386" spans="1:39" ht="22.5" customHeight="1" x14ac:dyDescent="0.25">
      <c r="A1386" s="84" t="str">
        <f t="shared" si="294"/>
        <v>1278.</v>
      </c>
      <c r="B1386" s="84">
        <v>4595</v>
      </c>
      <c r="C1386" s="155" t="s">
        <v>973</v>
      </c>
      <c r="D1386" s="9">
        <v>5256.5</v>
      </c>
      <c r="E1386" s="9">
        <v>4788</v>
      </c>
      <c r="F1386" s="9">
        <v>4773.5</v>
      </c>
      <c r="G1386" s="26">
        <v>244</v>
      </c>
      <c r="H1386" s="9">
        <f t="shared" si="293"/>
        <v>4463193.5999999996</v>
      </c>
      <c r="I1386" s="9"/>
      <c r="J1386" s="6"/>
      <c r="K1386" s="9"/>
      <c r="L1386" s="9">
        <f t="shared" si="290"/>
        <v>4463193.5999999996</v>
      </c>
      <c r="M1386" s="9">
        <v>4463193.5999999996</v>
      </c>
      <c r="N1386" s="26"/>
      <c r="O1386" s="9"/>
      <c r="P1386" s="9"/>
      <c r="Q1386" s="9"/>
      <c r="R1386" s="9"/>
      <c r="S1386" s="9"/>
      <c r="T1386" s="9"/>
      <c r="U1386" s="9"/>
      <c r="V1386" s="9"/>
      <c r="W1386" s="9"/>
      <c r="X1386" s="9"/>
      <c r="Y1386" s="9"/>
      <c r="Z1386" s="9"/>
      <c r="AA1386" s="66"/>
      <c r="AB1386" s="20" t="s">
        <v>211</v>
      </c>
      <c r="AC1386" s="189"/>
      <c r="AD1386" s="189"/>
      <c r="AE1386" s="189"/>
      <c r="AF1386" s="62">
        <f>MAX(AF$24:AF1385)+1</f>
        <v>1278</v>
      </c>
      <c r="AG1386" s="62" t="s">
        <v>151</v>
      </c>
      <c r="AH1386" s="62" t="str">
        <f t="shared" si="291"/>
        <v>1278.</v>
      </c>
      <c r="AJ1386" s="62"/>
      <c r="AM1386" s="103"/>
    </row>
    <row r="1387" spans="1:39" ht="22.5" customHeight="1" x14ac:dyDescent="0.25">
      <c r="A1387" s="84" t="str">
        <f t="shared" si="294"/>
        <v>1279.</v>
      </c>
      <c r="B1387" s="84">
        <v>4789</v>
      </c>
      <c r="C1387" s="169" t="s">
        <v>1272</v>
      </c>
      <c r="D1387" s="17">
        <v>3671.1</v>
      </c>
      <c r="E1387" s="9">
        <v>3345</v>
      </c>
      <c r="F1387" s="17">
        <v>3113.4</v>
      </c>
      <c r="G1387" s="18">
        <v>163</v>
      </c>
      <c r="H1387" s="17">
        <f t="shared" si="293"/>
        <v>1371696</v>
      </c>
      <c r="I1387" s="9"/>
      <c r="J1387" s="6"/>
      <c r="K1387" s="9"/>
      <c r="L1387" s="9">
        <f t="shared" si="290"/>
        <v>1371696</v>
      </c>
      <c r="M1387" s="9">
        <v>1371696</v>
      </c>
      <c r="N1387" s="26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66"/>
      <c r="AB1387" s="20" t="s">
        <v>211</v>
      </c>
      <c r="AC1387" s="189"/>
      <c r="AD1387" s="189"/>
      <c r="AE1387" s="189"/>
      <c r="AF1387" s="62">
        <f>MAX(AF$24:AF1386)+1</f>
        <v>1279</v>
      </c>
      <c r="AG1387" s="62" t="s">
        <v>151</v>
      </c>
      <c r="AH1387" s="62" t="str">
        <f t="shared" si="291"/>
        <v>1279.</v>
      </c>
      <c r="AJ1387" s="62"/>
      <c r="AM1387" s="103"/>
    </row>
    <row r="1388" spans="1:39" ht="22.5" customHeight="1" x14ac:dyDescent="0.25">
      <c r="A1388" s="84" t="str">
        <f t="shared" si="294"/>
        <v>1280.</v>
      </c>
      <c r="B1388" s="84">
        <v>4793</v>
      </c>
      <c r="C1388" s="169" t="s">
        <v>1274</v>
      </c>
      <c r="D1388" s="17">
        <v>5401.1</v>
      </c>
      <c r="E1388" s="9">
        <v>4918.8999999999996</v>
      </c>
      <c r="F1388" s="17">
        <v>3881.8</v>
      </c>
      <c r="G1388" s="18">
        <v>162</v>
      </c>
      <c r="H1388" s="17">
        <f t="shared" si="293"/>
        <v>4463193.5999999996</v>
      </c>
      <c r="I1388" s="9"/>
      <c r="J1388" s="6"/>
      <c r="K1388" s="9"/>
      <c r="L1388" s="9">
        <f t="shared" si="290"/>
        <v>4463193.5999999996</v>
      </c>
      <c r="M1388" s="9">
        <v>4463193.5999999996</v>
      </c>
      <c r="N1388" s="26"/>
      <c r="O1388" s="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  <c r="AA1388" s="66"/>
      <c r="AB1388" s="20" t="s">
        <v>211</v>
      </c>
      <c r="AC1388" s="189"/>
      <c r="AD1388" s="189"/>
      <c r="AE1388" s="189"/>
      <c r="AF1388" s="62">
        <f>MAX(AF$24:AF1387)+1</f>
        <v>1280</v>
      </c>
      <c r="AG1388" s="62" t="s">
        <v>151</v>
      </c>
      <c r="AH1388" s="62" t="str">
        <f t="shared" si="291"/>
        <v>1280.</v>
      </c>
      <c r="AJ1388" s="62"/>
      <c r="AM1388" s="103"/>
    </row>
    <row r="1389" spans="1:39" ht="22.5" customHeight="1" x14ac:dyDescent="0.25">
      <c r="A1389" s="84" t="str">
        <f t="shared" si="294"/>
        <v>1281.</v>
      </c>
      <c r="B1389" s="84">
        <v>5010</v>
      </c>
      <c r="C1389" s="157" t="s">
        <v>1296</v>
      </c>
      <c r="D1389" s="17">
        <v>3329.2</v>
      </c>
      <c r="E1389" s="9">
        <v>3329.2</v>
      </c>
      <c r="F1389" s="17">
        <v>3329.2</v>
      </c>
      <c r="G1389" s="18">
        <v>147</v>
      </c>
      <c r="H1389" s="9">
        <f t="shared" si="293"/>
        <v>4028445.18</v>
      </c>
      <c r="I1389" s="9"/>
      <c r="J1389" s="6"/>
      <c r="K1389" s="9"/>
      <c r="L1389" s="9">
        <f t="shared" si="290"/>
        <v>4028445.18</v>
      </c>
      <c r="M1389" s="9">
        <v>2419725.6</v>
      </c>
      <c r="N1389" s="26"/>
      <c r="O1389" s="9"/>
      <c r="P1389" s="9">
        <v>871</v>
      </c>
      <c r="Q1389" s="9">
        <f>P1389*1846.98</f>
        <v>1608719.58</v>
      </c>
      <c r="R1389" s="9"/>
      <c r="S1389" s="9"/>
      <c r="T1389" s="9"/>
      <c r="U1389" s="9"/>
      <c r="V1389" s="9"/>
      <c r="W1389" s="9"/>
      <c r="X1389" s="9"/>
      <c r="Y1389" s="9"/>
      <c r="Z1389" s="9"/>
      <c r="AA1389" s="66"/>
      <c r="AB1389" s="20" t="s">
        <v>211</v>
      </c>
      <c r="AC1389" s="189"/>
      <c r="AD1389" s="189"/>
      <c r="AE1389" s="189"/>
      <c r="AF1389" s="62">
        <f>MAX(AF$24:AF1388)+1</f>
        <v>1281</v>
      </c>
      <c r="AG1389" s="62" t="s">
        <v>151</v>
      </c>
      <c r="AH1389" s="62" t="str">
        <f t="shared" si="291"/>
        <v>1281.</v>
      </c>
      <c r="AJ1389" s="62"/>
      <c r="AM1389" s="103"/>
    </row>
    <row r="1390" spans="1:39" ht="22.5" customHeight="1" x14ac:dyDescent="0.25">
      <c r="A1390" s="84" t="str">
        <f t="shared" si="294"/>
        <v>1282.</v>
      </c>
      <c r="B1390" s="84">
        <v>4365</v>
      </c>
      <c r="C1390" s="155" t="s">
        <v>956</v>
      </c>
      <c r="D1390" s="9">
        <v>8381.2000000000007</v>
      </c>
      <c r="E1390" s="9">
        <v>5375.9</v>
      </c>
      <c r="F1390" s="9">
        <v>5375.9</v>
      </c>
      <c r="G1390" s="26">
        <v>231</v>
      </c>
      <c r="H1390" s="9">
        <f t="shared" si="293"/>
        <v>3068549.4</v>
      </c>
      <c r="I1390" s="9"/>
      <c r="J1390" s="6"/>
      <c r="K1390" s="9"/>
      <c r="L1390" s="9">
        <f t="shared" si="290"/>
        <v>3068549.4</v>
      </c>
      <c r="M1390" s="9">
        <f>1575039+1493510.4</f>
        <v>3068549.4</v>
      </c>
      <c r="N1390" s="26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66"/>
      <c r="AB1390" s="20" t="s">
        <v>211</v>
      </c>
      <c r="AC1390" s="189"/>
      <c r="AD1390" s="189"/>
      <c r="AE1390" s="189"/>
      <c r="AF1390" s="62">
        <f>MAX(AF$24:AF1389)+1</f>
        <v>1282</v>
      </c>
      <c r="AG1390" s="62" t="s">
        <v>151</v>
      </c>
      <c r="AH1390" s="62" t="str">
        <f t="shared" si="291"/>
        <v>1282.</v>
      </c>
      <c r="AJ1390" s="62"/>
      <c r="AM1390" s="103"/>
    </row>
    <row r="1391" spans="1:39" ht="22.5" customHeight="1" x14ac:dyDescent="0.25">
      <c r="A1391" s="84" t="str">
        <f t="shared" si="294"/>
        <v>1283.</v>
      </c>
      <c r="B1391" s="84">
        <v>4367</v>
      </c>
      <c r="C1391" s="169" t="s">
        <v>1215</v>
      </c>
      <c r="D1391" s="17">
        <v>4434.8999999999996</v>
      </c>
      <c r="E1391" s="9">
        <v>4174.2</v>
      </c>
      <c r="F1391" s="17">
        <v>4174.2</v>
      </c>
      <c r="G1391" s="18">
        <v>206</v>
      </c>
      <c r="H1391" s="17">
        <f t="shared" si="293"/>
        <v>2436166.62</v>
      </c>
      <c r="I1391" s="9"/>
      <c r="J1391" s="6"/>
      <c r="K1391" s="9"/>
      <c r="L1391" s="9">
        <f t="shared" si="290"/>
        <v>2436166.62</v>
      </c>
      <c r="M1391" s="9"/>
      <c r="N1391" s="26"/>
      <c r="O1391" s="9"/>
      <c r="P1391" s="9">
        <v>1319</v>
      </c>
      <c r="Q1391" s="9">
        <f>P1391*1846.98</f>
        <v>2436166.62</v>
      </c>
      <c r="R1391" s="9"/>
      <c r="S1391" s="9"/>
      <c r="T1391" s="9"/>
      <c r="U1391" s="9"/>
      <c r="V1391" s="9"/>
      <c r="W1391" s="9"/>
      <c r="X1391" s="9"/>
      <c r="Y1391" s="9"/>
      <c r="Z1391" s="9"/>
      <c r="AA1391" s="66"/>
      <c r="AB1391" s="20" t="s">
        <v>211</v>
      </c>
      <c r="AC1391" s="189"/>
      <c r="AD1391" s="189"/>
      <c r="AE1391" s="189"/>
      <c r="AF1391" s="62">
        <f>MAX(AF$24:AF1390)+1</f>
        <v>1283</v>
      </c>
      <c r="AG1391" s="62" t="s">
        <v>151</v>
      </c>
      <c r="AH1391" s="62" t="str">
        <f t="shared" si="291"/>
        <v>1283.</v>
      </c>
      <c r="AJ1391" s="62"/>
      <c r="AM1391" s="103"/>
    </row>
    <row r="1392" spans="1:39" ht="22.5" customHeight="1" x14ac:dyDescent="0.25">
      <c r="A1392" s="84" t="str">
        <f t="shared" si="294"/>
        <v>1284.</v>
      </c>
      <c r="B1392" s="84">
        <v>5140</v>
      </c>
      <c r="C1392" s="157" t="s">
        <v>1309</v>
      </c>
      <c r="D1392" s="17">
        <v>8284.7000000000007</v>
      </c>
      <c r="E1392" s="9">
        <v>6688.4</v>
      </c>
      <c r="F1392" s="17">
        <v>6688.4</v>
      </c>
      <c r="G1392" s="18">
        <v>348</v>
      </c>
      <c r="H1392" s="17">
        <f t="shared" si="293"/>
        <v>2203319.6</v>
      </c>
      <c r="I1392" s="9"/>
      <c r="J1392" s="6"/>
      <c r="K1392" s="9"/>
      <c r="L1392" s="9">
        <f t="shared" si="290"/>
        <v>2203319.6</v>
      </c>
      <c r="M1392" s="9">
        <v>2203319.6</v>
      </c>
      <c r="N1392" s="26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66"/>
      <c r="AB1392" s="20" t="s">
        <v>211</v>
      </c>
      <c r="AC1392" s="189"/>
      <c r="AD1392" s="189"/>
      <c r="AE1392" s="189"/>
      <c r="AF1392" s="62">
        <f>MAX(AF$24:AF1391)+1</f>
        <v>1284</v>
      </c>
      <c r="AG1392" s="62" t="s">
        <v>151</v>
      </c>
      <c r="AH1392" s="62" t="str">
        <f t="shared" si="291"/>
        <v>1284.</v>
      </c>
      <c r="AJ1392" s="62"/>
      <c r="AM1392" s="103"/>
    </row>
    <row r="1393" spans="1:39" ht="22.5" customHeight="1" x14ac:dyDescent="0.25">
      <c r="A1393" s="84" t="str">
        <f t="shared" si="294"/>
        <v>1285.</v>
      </c>
      <c r="B1393" s="84">
        <v>4293</v>
      </c>
      <c r="C1393" s="169" t="s">
        <v>1198</v>
      </c>
      <c r="D1393" s="17">
        <v>3615.3</v>
      </c>
      <c r="E1393" s="9">
        <v>3340.7</v>
      </c>
      <c r="F1393" s="17">
        <v>3340.7</v>
      </c>
      <c r="G1393" s="18">
        <v>179</v>
      </c>
      <c r="H1393" s="17">
        <f t="shared" si="293"/>
        <v>1675210.86</v>
      </c>
      <c r="I1393" s="9"/>
      <c r="J1393" s="6"/>
      <c r="K1393" s="9"/>
      <c r="L1393" s="9">
        <f t="shared" si="290"/>
        <v>1675210.86</v>
      </c>
      <c r="M1393" s="9"/>
      <c r="N1393" s="26"/>
      <c r="O1393" s="9"/>
      <c r="P1393" s="9">
        <v>907</v>
      </c>
      <c r="Q1393" s="9">
        <f>P1393*1846.98</f>
        <v>1675210.86</v>
      </c>
      <c r="R1393" s="9"/>
      <c r="S1393" s="9"/>
      <c r="T1393" s="9"/>
      <c r="U1393" s="9"/>
      <c r="V1393" s="9"/>
      <c r="W1393" s="9"/>
      <c r="X1393" s="9"/>
      <c r="Y1393" s="9"/>
      <c r="Z1393" s="9"/>
      <c r="AA1393" s="66"/>
      <c r="AB1393" s="20" t="s">
        <v>211</v>
      </c>
      <c r="AC1393" s="189"/>
      <c r="AD1393" s="189"/>
      <c r="AE1393" s="189"/>
      <c r="AF1393" s="62">
        <f>MAX(AF$24:AF1392)+1</f>
        <v>1285</v>
      </c>
      <c r="AG1393" s="62" t="s">
        <v>151</v>
      </c>
      <c r="AH1393" s="62" t="str">
        <f t="shared" si="291"/>
        <v>1285.</v>
      </c>
      <c r="AJ1393" s="62"/>
      <c r="AM1393" s="103"/>
    </row>
    <row r="1394" spans="1:39" ht="22.5" customHeight="1" x14ac:dyDescent="0.25">
      <c r="A1394" s="84" t="str">
        <f t="shared" si="294"/>
        <v>1286.</v>
      </c>
      <c r="B1394" s="84">
        <v>4245</v>
      </c>
      <c r="C1394" s="169" t="s">
        <v>1189</v>
      </c>
      <c r="D1394" s="17">
        <v>10038.4</v>
      </c>
      <c r="E1394" s="9">
        <v>9075.1</v>
      </c>
      <c r="F1394" s="17">
        <v>8040.8</v>
      </c>
      <c r="G1394" s="18">
        <v>393</v>
      </c>
      <c r="H1394" s="17">
        <f t="shared" si="293"/>
        <v>9222636</v>
      </c>
      <c r="I1394" s="9"/>
      <c r="J1394" s="6"/>
      <c r="K1394" s="9"/>
      <c r="L1394" s="9">
        <f t="shared" si="290"/>
        <v>9222636</v>
      </c>
      <c r="M1394" s="9">
        <v>9222636</v>
      </c>
      <c r="N1394" s="26"/>
      <c r="O1394" s="9"/>
      <c r="P1394" s="9"/>
      <c r="Q1394" s="9"/>
      <c r="R1394" s="9"/>
      <c r="S1394" s="9"/>
      <c r="T1394" s="9"/>
      <c r="U1394" s="9"/>
      <c r="V1394" s="9"/>
      <c r="W1394" s="9"/>
      <c r="X1394" s="9"/>
      <c r="Y1394" s="9"/>
      <c r="Z1394" s="9"/>
      <c r="AA1394" s="66"/>
      <c r="AB1394" s="20" t="s">
        <v>211</v>
      </c>
      <c r="AC1394" s="189"/>
      <c r="AD1394" s="189"/>
      <c r="AE1394" s="189"/>
      <c r="AF1394" s="62">
        <f>MAX(AF$24:AF1393)+1</f>
        <v>1286</v>
      </c>
      <c r="AG1394" s="62" t="s">
        <v>151</v>
      </c>
      <c r="AH1394" s="62" t="str">
        <f t="shared" si="291"/>
        <v>1286.</v>
      </c>
      <c r="AJ1394" s="62"/>
      <c r="AM1394" s="103"/>
    </row>
    <row r="1395" spans="1:39" ht="22.5" customHeight="1" x14ac:dyDescent="0.25">
      <c r="A1395" s="84" t="str">
        <f t="shared" si="294"/>
        <v>1287.</v>
      </c>
      <c r="B1395" s="84">
        <v>4285</v>
      </c>
      <c r="C1395" s="157" t="s">
        <v>1196</v>
      </c>
      <c r="D1395" s="17">
        <v>7322.5</v>
      </c>
      <c r="E1395" s="9">
        <v>6661.8</v>
      </c>
      <c r="F1395" s="17">
        <v>6661.8</v>
      </c>
      <c r="G1395" s="18">
        <v>379</v>
      </c>
      <c r="H1395" s="17">
        <f t="shared" si="293"/>
        <v>4149380.4</v>
      </c>
      <c r="I1395" s="9"/>
      <c r="J1395" s="6"/>
      <c r="K1395" s="9"/>
      <c r="L1395" s="9">
        <f t="shared" si="290"/>
        <v>4149380.4</v>
      </c>
      <c r="M1395" s="9">
        <v>4149380.4</v>
      </c>
      <c r="N1395" s="26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66"/>
      <c r="AB1395" s="20" t="s">
        <v>211</v>
      </c>
      <c r="AC1395" s="189"/>
      <c r="AD1395" s="189"/>
      <c r="AE1395" s="189"/>
      <c r="AF1395" s="62">
        <f>MAX(AF$24:AF1394)+1</f>
        <v>1287</v>
      </c>
      <c r="AG1395" s="62" t="s">
        <v>151</v>
      </c>
      <c r="AH1395" s="62" t="str">
        <f t="shared" si="291"/>
        <v>1287.</v>
      </c>
      <c r="AJ1395" s="62"/>
      <c r="AM1395" s="103"/>
    </row>
    <row r="1396" spans="1:39" ht="22.5" customHeight="1" x14ac:dyDescent="0.25">
      <c r="A1396" s="84" t="str">
        <f t="shared" si="294"/>
        <v>1288.</v>
      </c>
      <c r="B1396" s="84">
        <v>5130</v>
      </c>
      <c r="C1396" s="155" t="s">
        <v>1131</v>
      </c>
      <c r="D1396" s="9">
        <v>7182.7</v>
      </c>
      <c r="E1396" s="9">
        <v>6987.2</v>
      </c>
      <c r="F1396" s="9">
        <v>6987.2</v>
      </c>
      <c r="G1396" s="26">
        <v>336</v>
      </c>
      <c r="H1396" s="9">
        <f t="shared" si="293"/>
        <v>2176014.4</v>
      </c>
      <c r="I1396" s="9"/>
      <c r="J1396" s="6"/>
      <c r="K1396" s="9"/>
      <c r="L1396" s="9">
        <f t="shared" si="290"/>
        <v>2176014.4</v>
      </c>
      <c r="M1396" s="9">
        <v>2176014.4</v>
      </c>
      <c r="N1396" s="26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66"/>
      <c r="AB1396" s="20" t="s">
        <v>211</v>
      </c>
      <c r="AC1396" s="189"/>
      <c r="AD1396" s="189"/>
      <c r="AE1396" s="189"/>
      <c r="AF1396" s="62">
        <f>MAX(AF$24:AF1395)+1</f>
        <v>1288</v>
      </c>
      <c r="AG1396" s="62" t="s">
        <v>151</v>
      </c>
      <c r="AH1396" s="62" t="str">
        <f t="shared" si="291"/>
        <v>1288.</v>
      </c>
      <c r="AJ1396" s="62"/>
      <c r="AM1396" s="103"/>
    </row>
    <row r="1397" spans="1:39" ht="22.5" customHeight="1" x14ac:dyDescent="0.25">
      <c r="A1397" s="84" t="str">
        <f t="shared" si="294"/>
        <v>1289.</v>
      </c>
      <c r="B1397" s="84">
        <v>4468</v>
      </c>
      <c r="C1397" s="155" t="s">
        <v>1500</v>
      </c>
      <c r="D1397" s="9">
        <v>2213.6</v>
      </c>
      <c r="E1397" s="9">
        <v>1877.2</v>
      </c>
      <c r="F1397" s="9">
        <v>1877.2</v>
      </c>
      <c r="G1397" s="26">
        <v>62</v>
      </c>
      <c r="H1397" s="9">
        <f t="shared" si="293"/>
        <v>531025.92000000004</v>
      </c>
      <c r="I1397" s="9"/>
      <c r="J1397" s="9"/>
      <c r="K1397" s="9"/>
      <c r="L1397" s="9">
        <f t="shared" si="290"/>
        <v>531025.92000000004</v>
      </c>
      <c r="M1397" s="9">
        <v>531025.92000000004</v>
      </c>
      <c r="N1397" s="26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66"/>
      <c r="AB1397" s="20" t="s">
        <v>211</v>
      </c>
      <c r="AC1397" s="189"/>
      <c r="AD1397" s="189"/>
      <c r="AE1397" s="189"/>
      <c r="AF1397" s="62">
        <f>MAX(AF$24:AF1396)+1</f>
        <v>1289</v>
      </c>
      <c r="AG1397" s="62" t="s">
        <v>151</v>
      </c>
      <c r="AH1397" s="62" t="str">
        <f t="shared" si="291"/>
        <v>1289.</v>
      </c>
      <c r="AJ1397" s="62"/>
      <c r="AM1397" s="103"/>
    </row>
    <row r="1398" spans="1:39" ht="22.5" customHeight="1" x14ac:dyDescent="0.25">
      <c r="A1398" s="84" t="str">
        <f t="shared" si="294"/>
        <v>1290.</v>
      </c>
      <c r="B1398" s="84">
        <v>5073</v>
      </c>
      <c r="C1398" s="155" t="s">
        <v>1120</v>
      </c>
      <c r="D1398" s="9">
        <v>3798.3</v>
      </c>
      <c r="E1398" s="9">
        <v>3367.2</v>
      </c>
      <c r="F1398" s="9">
        <v>3367.2</v>
      </c>
      <c r="G1398" s="26">
        <v>192</v>
      </c>
      <c r="H1398" s="9">
        <f t="shared" si="293"/>
        <v>1579167.9</v>
      </c>
      <c r="I1398" s="9"/>
      <c r="J1398" s="6"/>
      <c r="K1398" s="9"/>
      <c r="L1398" s="9">
        <f t="shared" si="290"/>
        <v>1579167.9</v>
      </c>
      <c r="M1398" s="9"/>
      <c r="N1398" s="26"/>
      <c r="O1398" s="9"/>
      <c r="P1398" s="9">
        <v>855</v>
      </c>
      <c r="Q1398" s="9">
        <f>P1398*1846.98</f>
        <v>1579167.9</v>
      </c>
      <c r="R1398" s="9"/>
      <c r="S1398" s="9"/>
      <c r="T1398" s="9"/>
      <c r="U1398" s="9"/>
      <c r="V1398" s="9"/>
      <c r="W1398" s="9"/>
      <c r="X1398" s="9"/>
      <c r="Y1398" s="9"/>
      <c r="Z1398" s="9"/>
      <c r="AA1398" s="66"/>
      <c r="AB1398" s="20" t="s">
        <v>211</v>
      </c>
      <c r="AC1398" s="189"/>
      <c r="AD1398" s="189"/>
      <c r="AE1398" s="189"/>
      <c r="AF1398" s="62">
        <f>MAX(AF$24:AF1397)+1</f>
        <v>1290</v>
      </c>
      <c r="AG1398" s="62" t="s">
        <v>151</v>
      </c>
      <c r="AH1398" s="62" t="str">
        <f t="shared" si="291"/>
        <v>1290.</v>
      </c>
      <c r="AJ1398" s="62"/>
      <c r="AM1398" s="103"/>
    </row>
    <row r="1399" spans="1:39" ht="22.5" customHeight="1" x14ac:dyDescent="0.25">
      <c r="A1399" s="84" t="str">
        <f t="shared" si="294"/>
        <v>1291.</v>
      </c>
      <c r="B1399" s="84">
        <v>4265</v>
      </c>
      <c r="C1399" s="157" t="s">
        <v>945</v>
      </c>
      <c r="D1399" s="17">
        <v>5543.6</v>
      </c>
      <c r="E1399" s="9">
        <v>3688.3</v>
      </c>
      <c r="F1399" s="17">
        <v>3688.3</v>
      </c>
      <c r="G1399" s="18">
        <v>278</v>
      </c>
      <c r="H1399" s="17">
        <f t="shared" si="293"/>
        <v>2825163</v>
      </c>
      <c r="I1399" s="9"/>
      <c r="J1399" s="6"/>
      <c r="K1399" s="9"/>
      <c r="L1399" s="9">
        <f t="shared" ref="L1399:L1419" si="295">H1399</f>
        <v>2825163</v>
      </c>
      <c r="M1399" s="9"/>
      <c r="N1399" s="26"/>
      <c r="O1399" s="9"/>
      <c r="P1399" s="9">
        <v>1469.4</v>
      </c>
      <c r="Q1399" s="9">
        <v>2825163</v>
      </c>
      <c r="R1399" s="9"/>
      <c r="S1399" s="9"/>
      <c r="T1399" s="9"/>
      <c r="U1399" s="9"/>
      <c r="V1399" s="9"/>
      <c r="W1399" s="9"/>
      <c r="X1399" s="9"/>
      <c r="Y1399" s="9"/>
      <c r="Z1399" s="9"/>
      <c r="AA1399" s="66"/>
      <c r="AB1399" s="20" t="s">
        <v>211</v>
      </c>
      <c r="AC1399" s="189"/>
      <c r="AD1399" s="189"/>
      <c r="AE1399" s="189"/>
      <c r="AF1399" s="62">
        <f>MAX(AF$24:AF1398)+1</f>
        <v>1291</v>
      </c>
      <c r="AG1399" s="62" t="s">
        <v>151</v>
      </c>
      <c r="AH1399" s="62" t="str">
        <f t="shared" si="291"/>
        <v>1291.</v>
      </c>
      <c r="AJ1399" s="62"/>
      <c r="AM1399" s="103"/>
    </row>
    <row r="1400" spans="1:39" ht="22.5" customHeight="1" x14ac:dyDescent="0.25">
      <c r="A1400" s="84" t="str">
        <f t="shared" si="294"/>
        <v>1292.</v>
      </c>
      <c r="B1400" s="84">
        <v>5124</v>
      </c>
      <c r="C1400" s="169" t="s">
        <v>1307</v>
      </c>
      <c r="D1400" s="9">
        <v>2049.9</v>
      </c>
      <c r="E1400" s="9">
        <v>2049.9</v>
      </c>
      <c r="F1400" s="9">
        <v>2049.9</v>
      </c>
      <c r="G1400" s="26">
        <v>96</v>
      </c>
      <c r="H1400" s="9">
        <f t="shared" si="293"/>
        <v>1024839.74</v>
      </c>
      <c r="I1400" s="9"/>
      <c r="J1400" s="6"/>
      <c r="K1400" s="9"/>
      <c r="L1400" s="9">
        <f t="shared" si="295"/>
        <v>1024839.74</v>
      </c>
      <c r="M1400" s="9">
        <v>956883.5</v>
      </c>
      <c r="N1400" s="26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66">
        <v>67956.240000000005</v>
      </c>
      <c r="AB1400" s="20" t="s">
        <v>211</v>
      </c>
      <c r="AC1400" s="189"/>
      <c r="AD1400" s="189"/>
      <c r="AE1400" s="189"/>
      <c r="AF1400" s="62">
        <f>MAX(AF$24:AF1399)+1</f>
        <v>1292</v>
      </c>
      <c r="AG1400" s="62" t="s">
        <v>151</v>
      </c>
      <c r="AH1400" s="62" t="str">
        <f t="shared" si="291"/>
        <v>1292.</v>
      </c>
      <c r="AJ1400" s="62"/>
      <c r="AM1400" s="103"/>
    </row>
    <row r="1401" spans="1:39" ht="22.5" customHeight="1" x14ac:dyDescent="0.25">
      <c r="A1401" s="84" t="str">
        <f t="shared" si="294"/>
        <v>1293.</v>
      </c>
      <c r="B1401" s="84">
        <v>4603</v>
      </c>
      <c r="C1401" s="169" t="s">
        <v>1395</v>
      </c>
      <c r="D1401" s="17">
        <v>2347.3000000000002</v>
      </c>
      <c r="E1401" s="9">
        <v>2194.6999999999998</v>
      </c>
      <c r="F1401" s="17">
        <v>2194.6999999999998</v>
      </c>
      <c r="G1401" s="18">
        <v>111</v>
      </c>
      <c r="H1401" s="17">
        <f t="shared" si="293"/>
        <v>1166538</v>
      </c>
      <c r="I1401" s="9"/>
      <c r="J1401" s="6"/>
      <c r="K1401" s="9"/>
      <c r="L1401" s="9">
        <f t="shared" si="295"/>
        <v>1166538</v>
      </c>
      <c r="M1401" s="9">
        <v>1166538</v>
      </c>
      <c r="N1401" s="26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66"/>
      <c r="AB1401" s="20" t="s">
        <v>211</v>
      </c>
      <c r="AC1401" s="189"/>
      <c r="AD1401" s="189"/>
      <c r="AE1401" s="189"/>
      <c r="AF1401" s="62">
        <f>MAX(AF$24:AF1400)+1</f>
        <v>1293</v>
      </c>
      <c r="AG1401" s="62" t="s">
        <v>151</v>
      </c>
      <c r="AH1401" s="62" t="str">
        <f t="shared" si="291"/>
        <v>1293.</v>
      </c>
      <c r="AJ1401" s="62"/>
      <c r="AM1401" s="103"/>
    </row>
    <row r="1402" spans="1:39" ht="22.5" customHeight="1" x14ac:dyDescent="0.25">
      <c r="A1402" s="84" t="str">
        <f t="shared" si="294"/>
        <v>1294.</v>
      </c>
      <c r="B1402" s="84">
        <v>4605</v>
      </c>
      <c r="C1402" s="157" t="s">
        <v>1396</v>
      </c>
      <c r="D1402" s="17">
        <v>3696.9</v>
      </c>
      <c r="E1402" s="9">
        <v>3390.8</v>
      </c>
      <c r="F1402" s="17">
        <v>3390.8</v>
      </c>
      <c r="G1402" s="18">
        <v>166</v>
      </c>
      <c r="H1402" s="17">
        <f t="shared" si="293"/>
        <v>1725079.32</v>
      </c>
      <c r="I1402" s="9"/>
      <c r="J1402" s="6"/>
      <c r="K1402" s="9"/>
      <c r="L1402" s="9">
        <f t="shared" si="295"/>
        <v>1725079.32</v>
      </c>
      <c r="M1402" s="9"/>
      <c r="N1402" s="26"/>
      <c r="O1402" s="9"/>
      <c r="P1402" s="9">
        <v>934</v>
      </c>
      <c r="Q1402" s="9">
        <f>P1402*1846.98</f>
        <v>1725079.32</v>
      </c>
      <c r="R1402" s="9"/>
      <c r="S1402" s="9"/>
      <c r="T1402" s="9"/>
      <c r="U1402" s="9"/>
      <c r="V1402" s="9"/>
      <c r="W1402" s="9"/>
      <c r="X1402" s="9"/>
      <c r="Y1402" s="9"/>
      <c r="Z1402" s="9"/>
      <c r="AA1402" s="66"/>
      <c r="AB1402" s="20" t="s">
        <v>211</v>
      </c>
      <c r="AC1402" s="189"/>
      <c r="AD1402" s="189"/>
      <c r="AE1402" s="189"/>
      <c r="AF1402" s="62">
        <f>MAX(AF$24:AF1401)+1</f>
        <v>1294</v>
      </c>
      <c r="AG1402" s="62" t="s">
        <v>151</v>
      </c>
      <c r="AH1402" s="62" t="str">
        <f t="shared" si="291"/>
        <v>1294.</v>
      </c>
      <c r="AJ1402" s="62"/>
      <c r="AM1402" s="103"/>
    </row>
    <row r="1403" spans="1:39" ht="22.5" customHeight="1" x14ac:dyDescent="0.25">
      <c r="A1403" s="84" t="str">
        <f t="shared" si="294"/>
        <v>1295.</v>
      </c>
      <c r="B1403" s="84">
        <v>5420</v>
      </c>
      <c r="C1403" s="161" t="s">
        <v>1163</v>
      </c>
      <c r="D1403" s="9">
        <v>11483.6</v>
      </c>
      <c r="E1403" s="9">
        <v>11483.6</v>
      </c>
      <c r="F1403" s="9">
        <v>11483.6</v>
      </c>
      <c r="G1403" s="26">
        <v>101</v>
      </c>
      <c r="H1403" s="9">
        <f t="shared" si="293"/>
        <v>2276218.1520000002</v>
      </c>
      <c r="I1403" s="9"/>
      <c r="J1403" s="6"/>
      <c r="K1403" s="9"/>
      <c r="L1403" s="9">
        <f t="shared" si="295"/>
        <v>2276218.1520000002</v>
      </c>
      <c r="M1403" s="9"/>
      <c r="N1403" s="26"/>
      <c r="O1403" s="9"/>
      <c r="P1403" s="9">
        <v>1232.4000000000001</v>
      </c>
      <c r="Q1403" s="9">
        <f>P1403*1846.98</f>
        <v>2276218.1520000002</v>
      </c>
      <c r="R1403" s="9"/>
      <c r="S1403" s="9"/>
      <c r="T1403" s="9"/>
      <c r="U1403" s="9"/>
      <c r="V1403" s="9"/>
      <c r="W1403" s="9"/>
      <c r="X1403" s="9"/>
      <c r="Y1403" s="9"/>
      <c r="Z1403" s="9"/>
      <c r="AA1403" s="66"/>
      <c r="AB1403" s="20" t="s">
        <v>211</v>
      </c>
      <c r="AC1403" s="189"/>
      <c r="AD1403" s="189"/>
      <c r="AE1403" s="189"/>
      <c r="AF1403" s="62">
        <f>MAX(AF$24:AF1402)+1</f>
        <v>1295</v>
      </c>
      <c r="AG1403" s="62" t="s">
        <v>151</v>
      </c>
      <c r="AH1403" s="62" t="str">
        <f t="shared" si="291"/>
        <v>1295.</v>
      </c>
      <c r="AJ1403" s="62"/>
      <c r="AM1403" s="103"/>
    </row>
    <row r="1404" spans="1:39" ht="22.5" customHeight="1" x14ac:dyDescent="0.25">
      <c r="A1404" s="84" t="str">
        <f t="shared" si="294"/>
        <v>1296.</v>
      </c>
      <c r="B1404" s="84">
        <v>5360</v>
      </c>
      <c r="C1404" s="157" t="s">
        <v>1492</v>
      </c>
      <c r="D1404" s="17">
        <v>3255.9</v>
      </c>
      <c r="E1404" s="9">
        <v>2647</v>
      </c>
      <c r="F1404" s="17">
        <v>2647</v>
      </c>
      <c r="G1404" s="18">
        <v>131</v>
      </c>
      <c r="H1404" s="17">
        <f t="shared" si="293"/>
        <v>1128430.0800000001</v>
      </c>
      <c r="I1404" s="9"/>
      <c r="J1404" s="6"/>
      <c r="K1404" s="9"/>
      <c r="L1404" s="9">
        <f t="shared" si="295"/>
        <v>1128430.0800000001</v>
      </c>
      <c r="M1404" s="9">
        <v>1128430.0800000001</v>
      </c>
      <c r="N1404" s="26"/>
      <c r="O1404" s="9"/>
      <c r="P1404" s="9"/>
      <c r="Q1404" s="9"/>
      <c r="R1404" s="9"/>
      <c r="S1404" s="9"/>
      <c r="T1404" s="9"/>
      <c r="U1404" s="9"/>
      <c r="V1404" s="9"/>
      <c r="W1404" s="9"/>
      <c r="X1404" s="9"/>
      <c r="Y1404" s="9"/>
      <c r="Z1404" s="9"/>
      <c r="AA1404" s="66"/>
      <c r="AB1404" s="20" t="s">
        <v>211</v>
      </c>
      <c r="AC1404" s="189"/>
      <c r="AD1404" s="189"/>
      <c r="AE1404" s="189"/>
      <c r="AF1404" s="62">
        <f>MAX(AF$24:AF1403)+1</f>
        <v>1296</v>
      </c>
      <c r="AG1404" s="62" t="s">
        <v>151</v>
      </c>
      <c r="AH1404" s="62" t="str">
        <f t="shared" si="291"/>
        <v>1296.</v>
      </c>
      <c r="AJ1404" s="62"/>
      <c r="AM1404" s="103"/>
    </row>
    <row r="1405" spans="1:39" ht="22.5" customHeight="1" x14ac:dyDescent="0.25">
      <c r="A1405" s="84" t="str">
        <f t="shared" si="294"/>
        <v>1297.</v>
      </c>
      <c r="B1405" s="84">
        <v>4946</v>
      </c>
      <c r="C1405" s="157" t="s">
        <v>1435</v>
      </c>
      <c r="D1405" s="17">
        <v>6804.8</v>
      </c>
      <c r="E1405" s="9">
        <v>6043.6</v>
      </c>
      <c r="F1405" s="17">
        <v>6043.6</v>
      </c>
      <c r="G1405" s="18">
        <v>292</v>
      </c>
      <c r="H1405" s="17">
        <f t="shared" si="293"/>
        <v>1739131.2</v>
      </c>
      <c r="I1405" s="9"/>
      <c r="J1405" s="6"/>
      <c r="K1405" s="9"/>
      <c r="L1405" s="9">
        <f t="shared" si="295"/>
        <v>1739131.2</v>
      </c>
      <c r="M1405" s="9">
        <v>1739131.2</v>
      </c>
      <c r="N1405" s="26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66"/>
      <c r="AB1405" s="20" t="s">
        <v>211</v>
      </c>
      <c r="AC1405" s="189"/>
      <c r="AD1405" s="189"/>
      <c r="AE1405" s="189"/>
      <c r="AF1405" s="62">
        <f>MAX(AF$24:AF1404)+1</f>
        <v>1297</v>
      </c>
      <c r="AG1405" s="62" t="s">
        <v>151</v>
      </c>
      <c r="AH1405" s="62" t="str">
        <f t="shared" si="291"/>
        <v>1297.</v>
      </c>
      <c r="AJ1405" s="62"/>
      <c r="AM1405" s="103"/>
    </row>
    <row r="1406" spans="1:39" ht="22.5" customHeight="1" x14ac:dyDescent="0.25">
      <c r="A1406" s="84" t="str">
        <f t="shared" si="294"/>
        <v>1298.</v>
      </c>
      <c r="B1406" s="84">
        <v>5081</v>
      </c>
      <c r="C1406" s="155" t="s">
        <v>1121</v>
      </c>
      <c r="D1406" s="9">
        <v>4169.7</v>
      </c>
      <c r="E1406" s="9">
        <v>3911.9</v>
      </c>
      <c r="F1406" s="9">
        <v>3911.9</v>
      </c>
      <c r="G1406" s="26">
        <v>198</v>
      </c>
      <c r="H1406" s="9">
        <f t="shared" si="293"/>
        <v>4432260.08</v>
      </c>
      <c r="I1406" s="9"/>
      <c r="J1406" s="6"/>
      <c r="K1406" s="9"/>
      <c r="L1406" s="9">
        <f t="shared" si="295"/>
        <v>4432260.08</v>
      </c>
      <c r="M1406" s="9"/>
      <c r="N1406" s="26">
        <v>2</v>
      </c>
      <c r="O1406" s="9">
        <f>N1406*2166380.04</f>
        <v>4332760.08</v>
      </c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  <c r="AA1406" s="66">
        <v>99500</v>
      </c>
      <c r="AB1406" s="20" t="s">
        <v>211</v>
      </c>
      <c r="AC1406" s="189"/>
      <c r="AD1406" s="189"/>
      <c r="AE1406" s="189"/>
      <c r="AF1406" s="62">
        <f>MAX(AF$24:AF1405)+1</f>
        <v>1298</v>
      </c>
      <c r="AG1406" s="62" t="s">
        <v>151</v>
      </c>
      <c r="AH1406" s="62" t="str">
        <f t="shared" si="291"/>
        <v>1298.</v>
      </c>
      <c r="AJ1406" s="62"/>
      <c r="AM1406" s="103"/>
    </row>
    <row r="1407" spans="1:39" ht="22.5" customHeight="1" x14ac:dyDescent="0.25">
      <c r="A1407" s="84" t="str">
        <f t="shared" si="294"/>
        <v>1299.</v>
      </c>
      <c r="B1407" s="84">
        <v>5084</v>
      </c>
      <c r="C1407" s="155" t="s">
        <v>1123</v>
      </c>
      <c r="D1407" s="9">
        <v>4190.8999999999996</v>
      </c>
      <c r="E1407" s="9">
        <v>3933.1</v>
      </c>
      <c r="F1407" s="9">
        <v>3933.1</v>
      </c>
      <c r="G1407" s="26">
        <v>212</v>
      </c>
      <c r="H1407" s="9">
        <f t="shared" si="293"/>
        <v>4432611.4400000004</v>
      </c>
      <c r="I1407" s="9"/>
      <c r="J1407" s="6"/>
      <c r="K1407" s="9"/>
      <c r="L1407" s="9">
        <f t="shared" si="295"/>
        <v>4432611.4400000004</v>
      </c>
      <c r="M1407" s="9"/>
      <c r="N1407" s="26">
        <v>2</v>
      </c>
      <c r="O1407" s="9">
        <f>N1407*2166380.04</f>
        <v>4332760.08</v>
      </c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66">
        <v>99851.36</v>
      </c>
      <c r="AB1407" s="20" t="s">
        <v>211</v>
      </c>
      <c r="AC1407" s="189"/>
      <c r="AD1407" s="189"/>
      <c r="AE1407" s="189"/>
      <c r="AF1407" s="62">
        <f>MAX(AF$24:AF1406)+1</f>
        <v>1299</v>
      </c>
      <c r="AG1407" s="62" t="s">
        <v>151</v>
      </c>
      <c r="AH1407" s="62" t="str">
        <f t="shared" si="291"/>
        <v>1299.</v>
      </c>
      <c r="AJ1407" s="62"/>
      <c r="AM1407" s="103"/>
    </row>
    <row r="1408" spans="1:39" ht="22.5" customHeight="1" x14ac:dyDescent="0.25">
      <c r="A1408" s="84" t="str">
        <f t="shared" si="294"/>
        <v>1300.</v>
      </c>
      <c r="B1408" s="84">
        <v>4535</v>
      </c>
      <c r="C1408" s="155" t="s">
        <v>1570</v>
      </c>
      <c r="D1408" s="9">
        <v>3616.2</v>
      </c>
      <c r="E1408" s="9">
        <v>3095</v>
      </c>
      <c r="F1408" s="9">
        <v>3095</v>
      </c>
      <c r="G1408" s="26">
        <v>180</v>
      </c>
      <c r="H1408" s="9">
        <f t="shared" si="293"/>
        <v>1045457.28</v>
      </c>
      <c r="I1408" s="9"/>
      <c r="J1408" s="6"/>
      <c r="K1408" s="9"/>
      <c r="L1408" s="9">
        <f t="shared" si="295"/>
        <v>1045457.28</v>
      </c>
      <c r="M1408" s="9">
        <v>1045457.28</v>
      </c>
      <c r="N1408" s="26"/>
      <c r="O1408" s="9"/>
      <c r="P1408" s="9"/>
      <c r="Q1408" s="9"/>
      <c r="R1408" s="9"/>
      <c r="S1408" s="9"/>
      <c r="T1408" s="9"/>
      <c r="U1408" s="9"/>
      <c r="V1408" s="9"/>
      <c r="W1408" s="9"/>
      <c r="X1408" s="9"/>
      <c r="Y1408" s="9"/>
      <c r="Z1408" s="9"/>
      <c r="AA1408" s="66"/>
      <c r="AB1408" s="20" t="s">
        <v>211</v>
      </c>
      <c r="AC1408" s="189"/>
      <c r="AD1408" s="189"/>
      <c r="AE1408" s="189"/>
      <c r="AF1408" s="62">
        <f>MAX(AF$24:AF1407)+1</f>
        <v>1300</v>
      </c>
      <c r="AG1408" s="62" t="s">
        <v>151</v>
      </c>
      <c r="AH1408" s="62" t="str">
        <f t="shared" si="291"/>
        <v>1300.</v>
      </c>
      <c r="AJ1408" s="62"/>
      <c r="AM1408" s="103"/>
    </row>
    <row r="1409" spans="1:39" ht="22.5" customHeight="1" x14ac:dyDescent="0.25">
      <c r="A1409" s="84" t="str">
        <f t="shared" si="294"/>
        <v>1301.</v>
      </c>
      <c r="B1409" s="84">
        <v>4601</v>
      </c>
      <c r="C1409" s="157" t="s">
        <v>1698</v>
      </c>
      <c r="D1409" s="15">
        <v>14531.3</v>
      </c>
      <c r="E1409" s="15">
        <v>9206.2000000000007</v>
      </c>
      <c r="F1409" s="15">
        <v>9206.2000000000007</v>
      </c>
      <c r="G1409" s="4">
        <v>696</v>
      </c>
      <c r="H1409" s="9">
        <f t="shared" si="293"/>
        <v>4836645</v>
      </c>
      <c r="I1409" s="113"/>
      <c r="J1409" s="113"/>
      <c r="K1409" s="113"/>
      <c r="L1409" s="9">
        <f t="shared" si="295"/>
        <v>4836645</v>
      </c>
      <c r="M1409" s="9">
        <v>1835720</v>
      </c>
      <c r="N1409" s="112"/>
      <c r="O1409" s="113"/>
      <c r="P1409" s="9"/>
      <c r="Q1409" s="9"/>
      <c r="R1409" s="9"/>
      <c r="S1409" s="9"/>
      <c r="T1409" s="15">
        <v>5791.5608819599447</v>
      </c>
      <c r="U1409" s="15">
        <v>3000925</v>
      </c>
      <c r="V1409" s="113"/>
      <c r="W1409" s="113"/>
      <c r="X1409" s="114"/>
      <c r="Y1409" s="114"/>
      <c r="Z1409" s="9"/>
      <c r="AA1409" s="66"/>
      <c r="AB1409" s="20" t="s">
        <v>211</v>
      </c>
      <c r="AC1409" s="189"/>
      <c r="AD1409" s="189"/>
      <c r="AE1409" s="189"/>
      <c r="AF1409" s="62">
        <f>MAX(AF$24:AF1408)+1</f>
        <v>1301</v>
      </c>
      <c r="AG1409" s="62" t="s">
        <v>151</v>
      </c>
      <c r="AH1409" s="62" t="str">
        <f t="shared" si="291"/>
        <v>1301.</v>
      </c>
      <c r="AM1409" s="103"/>
    </row>
    <row r="1410" spans="1:39" ht="22.5" customHeight="1" x14ac:dyDescent="0.25">
      <c r="A1410" s="84" t="str">
        <f t="shared" si="294"/>
        <v>1302.</v>
      </c>
      <c r="B1410" s="84">
        <v>5082</v>
      </c>
      <c r="C1410" s="155" t="s">
        <v>1122</v>
      </c>
      <c r="D1410" s="9">
        <v>4160.8</v>
      </c>
      <c r="E1410" s="9">
        <v>3862.5</v>
      </c>
      <c r="F1410" s="9">
        <v>3862.5</v>
      </c>
      <c r="G1410" s="26">
        <v>195</v>
      </c>
      <c r="H1410" s="9">
        <f t="shared" si="293"/>
        <v>4432611.4400000004</v>
      </c>
      <c r="I1410" s="9"/>
      <c r="J1410" s="6"/>
      <c r="K1410" s="9"/>
      <c r="L1410" s="9">
        <f t="shared" si="295"/>
        <v>4432611.4400000004</v>
      </c>
      <c r="M1410" s="9"/>
      <c r="N1410" s="26">
        <v>2</v>
      </c>
      <c r="O1410" s="9">
        <f>N1410*2166380.04</f>
        <v>4332760.08</v>
      </c>
      <c r="P1410" s="9"/>
      <c r="Q1410" s="9"/>
      <c r="R1410" s="9"/>
      <c r="S1410" s="9"/>
      <c r="T1410" s="9"/>
      <c r="U1410" s="9"/>
      <c r="V1410" s="9"/>
      <c r="W1410" s="9"/>
      <c r="X1410" s="9"/>
      <c r="Y1410" s="9"/>
      <c r="Z1410" s="9"/>
      <c r="AA1410" s="66">
        <v>99851.36</v>
      </c>
      <c r="AB1410" s="20" t="s">
        <v>211</v>
      </c>
      <c r="AC1410" s="189"/>
      <c r="AD1410" s="189"/>
      <c r="AE1410" s="189"/>
      <c r="AF1410" s="62">
        <f>MAX(AF$24:AF1409)+1</f>
        <v>1302</v>
      </c>
      <c r="AG1410" s="62" t="s">
        <v>151</v>
      </c>
      <c r="AH1410" s="62" t="str">
        <f t="shared" si="291"/>
        <v>1302.</v>
      </c>
      <c r="AJ1410" s="62"/>
      <c r="AM1410" s="103"/>
    </row>
    <row r="1411" spans="1:39" ht="22.5" customHeight="1" x14ac:dyDescent="0.25">
      <c r="A1411" s="84" t="str">
        <f t="shared" si="294"/>
        <v>1303.</v>
      </c>
      <c r="B1411" s="84">
        <v>4278</v>
      </c>
      <c r="C1411" s="157" t="s">
        <v>1195</v>
      </c>
      <c r="D1411" s="17">
        <v>16046.9</v>
      </c>
      <c r="E1411" s="9">
        <v>14392.4</v>
      </c>
      <c r="F1411" s="17">
        <v>13890.5</v>
      </c>
      <c r="G1411" s="18">
        <v>675</v>
      </c>
      <c r="H1411" s="17">
        <f t="shared" si="293"/>
        <v>15512910.280000001</v>
      </c>
      <c r="I1411" s="9"/>
      <c r="J1411" s="6"/>
      <c r="K1411" s="9"/>
      <c r="L1411" s="9">
        <f t="shared" si="295"/>
        <v>15512910.280000001</v>
      </c>
      <c r="M1411" s="9"/>
      <c r="N1411" s="26">
        <v>7</v>
      </c>
      <c r="O1411" s="9">
        <f>N1411*2166380.04</f>
        <v>15164660.280000001</v>
      </c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66">
        <v>348250</v>
      </c>
      <c r="AB1411" s="20" t="s">
        <v>211</v>
      </c>
      <c r="AC1411" s="189"/>
      <c r="AD1411" s="189"/>
      <c r="AE1411" s="189"/>
      <c r="AF1411" s="62">
        <f>MAX(AF$24:AF1410)+1</f>
        <v>1303</v>
      </c>
      <c r="AG1411" s="62" t="s">
        <v>151</v>
      </c>
      <c r="AH1411" s="62" t="str">
        <f t="shared" si="291"/>
        <v>1303.</v>
      </c>
      <c r="AJ1411" s="62"/>
      <c r="AM1411" s="103"/>
    </row>
    <row r="1412" spans="1:39" ht="22.5" customHeight="1" x14ac:dyDescent="0.25">
      <c r="A1412" s="84" t="str">
        <f t="shared" si="294"/>
        <v>1304.</v>
      </c>
      <c r="B1412" s="84">
        <v>5151</v>
      </c>
      <c r="C1412" s="171" t="s">
        <v>1311</v>
      </c>
      <c r="D1412" s="9">
        <v>3214.8</v>
      </c>
      <c r="E1412" s="9">
        <v>3214.8</v>
      </c>
      <c r="F1412" s="9">
        <v>3214.8</v>
      </c>
      <c r="G1412" s="26">
        <v>166</v>
      </c>
      <c r="H1412" s="9">
        <f t="shared" si="293"/>
        <v>1631479.1</v>
      </c>
      <c r="I1412" s="9"/>
      <c r="J1412" s="6"/>
      <c r="K1412" s="9"/>
      <c r="L1412" s="9">
        <f t="shared" si="295"/>
        <v>1631479.1</v>
      </c>
      <c r="M1412" s="9">
        <v>1631479.1</v>
      </c>
      <c r="N1412" s="26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  <c r="AA1412" s="66"/>
      <c r="AB1412" s="20" t="s">
        <v>211</v>
      </c>
      <c r="AC1412" s="189"/>
      <c r="AD1412" s="189"/>
      <c r="AE1412" s="189"/>
      <c r="AF1412" s="62">
        <f>MAX(AF$24:AF1411)+1</f>
        <v>1304</v>
      </c>
      <c r="AG1412" s="62" t="s">
        <v>151</v>
      </c>
      <c r="AH1412" s="62" t="str">
        <f t="shared" si="291"/>
        <v>1304.</v>
      </c>
      <c r="AJ1412" s="62"/>
      <c r="AM1412" s="103"/>
    </row>
    <row r="1413" spans="1:39" ht="22.5" customHeight="1" x14ac:dyDescent="0.25">
      <c r="A1413" s="84" t="str">
        <f t="shared" si="294"/>
        <v>1305.</v>
      </c>
      <c r="B1413" s="84">
        <v>5413</v>
      </c>
      <c r="C1413" s="161" t="s">
        <v>1161</v>
      </c>
      <c r="D1413" s="9">
        <v>4833.7</v>
      </c>
      <c r="E1413" s="9">
        <v>2325.4</v>
      </c>
      <c r="F1413" s="9">
        <v>2325.4</v>
      </c>
      <c r="G1413" s="26">
        <v>215</v>
      </c>
      <c r="H1413" s="9">
        <f t="shared" si="293"/>
        <v>1459114.2</v>
      </c>
      <c r="I1413" s="9"/>
      <c r="J1413" s="6"/>
      <c r="K1413" s="9"/>
      <c r="L1413" s="9">
        <f t="shared" si="295"/>
        <v>1459114.2</v>
      </c>
      <c r="M1413" s="9"/>
      <c r="N1413" s="26"/>
      <c r="O1413" s="9"/>
      <c r="P1413" s="9">
        <v>790</v>
      </c>
      <c r="Q1413" s="9">
        <f>P1413*1846.98</f>
        <v>1459114.2</v>
      </c>
      <c r="R1413" s="9"/>
      <c r="S1413" s="9"/>
      <c r="T1413" s="9"/>
      <c r="U1413" s="9"/>
      <c r="V1413" s="9"/>
      <c r="W1413" s="9"/>
      <c r="X1413" s="9"/>
      <c r="Y1413" s="9"/>
      <c r="Z1413" s="9"/>
      <c r="AA1413" s="66"/>
      <c r="AB1413" s="20" t="s">
        <v>211</v>
      </c>
      <c r="AC1413" s="189"/>
      <c r="AD1413" s="189"/>
      <c r="AE1413" s="189"/>
      <c r="AF1413" s="62">
        <f>MAX(AF$24:AF1412)+1</f>
        <v>1305</v>
      </c>
      <c r="AG1413" s="62" t="s">
        <v>151</v>
      </c>
      <c r="AH1413" s="62" t="str">
        <f t="shared" si="291"/>
        <v>1305.</v>
      </c>
      <c r="AJ1413" s="62"/>
      <c r="AM1413" s="103"/>
    </row>
    <row r="1414" spans="1:39" ht="22.5" customHeight="1" x14ac:dyDescent="0.25">
      <c r="A1414" s="84" t="str">
        <f t="shared" si="294"/>
        <v>1306.</v>
      </c>
      <c r="B1414" s="84">
        <v>5418</v>
      </c>
      <c r="C1414" s="161" t="s">
        <v>1162</v>
      </c>
      <c r="D1414" s="9">
        <v>3388.2</v>
      </c>
      <c r="E1414" s="9">
        <v>2307.1999999999998</v>
      </c>
      <c r="F1414" s="9">
        <v>2307.1999999999998</v>
      </c>
      <c r="G1414" s="26">
        <v>239</v>
      </c>
      <c r="H1414" s="9">
        <f t="shared" si="293"/>
        <v>2483352.36</v>
      </c>
      <c r="I1414" s="9"/>
      <c r="J1414" s="6"/>
      <c r="K1414" s="9"/>
      <c r="L1414" s="9">
        <f t="shared" si="295"/>
        <v>2483352.36</v>
      </c>
      <c r="M1414" s="9">
        <f>518427+1906326</f>
        <v>2424753</v>
      </c>
      <c r="N1414" s="26"/>
      <c r="O1414" s="9"/>
      <c r="P1414" s="9"/>
      <c r="Q1414" s="9"/>
      <c r="R1414" s="9"/>
      <c r="S1414" s="9"/>
      <c r="T1414" s="9"/>
      <c r="U1414" s="9"/>
      <c r="V1414" s="9">
        <v>48</v>
      </c>
      <c r="W1414" s="9">
        <v>58599.360000000001</v>
      </c>
      <c r="X1414" s="9"/>
      <c r="Y1414" s="9"/>
      <c r="Z1414" s="9"/>
      <c r="AA1414" s="66"/>
      <c r="AB1414" s="20" t="s">
        <v>211</v>
      </c>
      <c r="AC1414" s="189"/>
      <c r="AD1414" s="189"/>
      <c r="AE1414" s="189"/>
      <c r="AF1414" s="62">
        <f>MAX(AF$24:AF1413)+1</f>
        <v>1306</v>
      </c>
      <c r="AG1414" s="62" t="s">
        <v>151</v>
      </c>
      <c r="AH1414" s="62" t="str">
        <f t="shared" si="291"/>
        <v>1306.</v>
      </c>
      <c r="AJ1414" s="62"/>
      <c r="AM1414" s="103"/>
    </row>
    <row r="1415" spans="1:39" ht="22.5" customHeight="1" x14ac:dyDescent="0.25">
      <c r="A1415" s="84" t="str">
        <f t="shared" si="294"/>
        <v>1307.</v>
      </c>
      <c r="B1415" s="84">
        <v>5152</v>
      </c>
      <c r="C1415" s="157" t="s">
        <v>1462</v>
      </c>
      <c r="D1415" s="17">
        <v>3188.8</v>
      </c>
      <c r="E1415" s="9">
        <v>3188.8</v>
      </c>
      <c r="F1415" s="17">
        <v>3188.8</v>
      </c>
      <c r="G1415" s="18">
        <v>141</v>
      </c>
      <c r="H1415" s="17">
        <f t="shared" si="293"/>
        <v>1345056.71</v>
      </c>
      <c r="I1415" s="9"/>
      <c r="J1415" s="6"/>
      <c r="K1415" s="9"/>
      <c r="L1415" s="9">
        <f t="shared" si="295"/>
        <v>1345056.71</v>
      </c>
      <c r="M1415" s="9">
        <v>1182665</v>
      </c>
      <c r="N1415" s="26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66">
        <v>162391.71</v>
      </c>
      <c r="AB1415" s="20" t="s">
        <v>211</v>
      </c>
      <c r="AC1415" s="189"/>
      <c r="AD1415" s="189"/>
      <c r="AE1415" s="189"/>
      <c r="AF1415" s="62">
        <f>MAX(AF$24:AF1414)+1</f>
        <v>1307</v>
      </c>
      <c r="AG1415" s="62" t="s">
        <v>151</v>
      </c>
      <c r="AH1415" s="62" t="str">
        <f t="shared" si="291"/>
        <v>1307.</v>
      </c>
      <c r="AJ1415" s="62"/>
      <c r="AM1415" s="103"/>
    </row>
    <row r="1416" spans="1:39" ht="22.5" customHeight="1" x14ac:dyDescent="0.25">
      <c r="A1416" s="84" t="str">
        <f t="shared" si="294"/>
        <v>1308.</v>
      </c>
      <c r="B1416" s="84">
        <v>4580</v>
      </c>
      <c r="C1416" s="157" t="s">
        <v>1392</v>
      </c>
      <c r="D1416" s="17">
        <v>2978.4</v>
      </c>
      <c r="E1416" s="9">
        <v>1749.1</v>
      </c>
      <c r="F1416" s="17">
        <v>1749.1</v>
      </c>
      <c r="G1416" s="18">
        <v>131</v>
      </c>
      <c r="H1416" s="17">
        <f t="shared" si="293"/>
        <v>449485.6</v>
      </c>
      <c r="I1416" s="9"/>
      <c r="J1416" s="6"/>
      <c r="K1416" s="9"/>
      <c r="L1416" s="9">
        <f t="shared" si="295"/>
        <v>449485.6</v>
      </c>
      <c r="M1416" s="9">
        <v>449485.6</v>
      </c>
      <c r="N1416" s="26"/>
      <c r="O1416" s="9"/>
      <c r="P1416" s="9"/>
      <c r="Q1416" s="9"/>
      <c r="R1416" s="9"/>
      <c r="S1416" s="9"/>
      <c r="T1416" s="9"/>
      <c r="U1416" s="9"/>
      <c r="V1416" s="9"/>
      <c r="W1416" s="9"/>
      <c r="X1416" s="9"/>
      <c r="Y1416" s="9"/>
      <c r="Z1416" s="9"/>
      <c r="AA1416" s="66"/>
      <c r="AB1416" s="20" t="s">
        <v>211</v>
      </c>
      <c r="AC1416" s="189"/>
      <c r="AD1416" s="189"/>
      <c r="AE1416" s="189"/>
      <c r="AF1416" s="62">
        <f>MAX(AF$24:AF1415)+1</f>
        <v>1308</v>
      </c>
      <c r="AG1416" s="62" t="s">
        <v>151</v>
      </c>
      <c r="AH1416" s="62" t="str">
        <f t="shared" si="291"/>
        <v>1308.</v>
      </c>
      <c r="AJ1416" s="62"/>
      <c r="AM1416" s="103"/>
    </row>
    <row r="1417" spans="1:39" ht="22.5" customHeight="1" x14ac:dyDescent="0.25">
      <c r="A1417" s="84" t="str">
        <f t="shared" si="294"/>
        <v>1309.</v>
      </c>
      <c r="B1417" s="84">
        <v>4135</v>
      </c>
      <c r="C1417" s="169" t="s">
        <v>1171</v>
      </c>
      <c r="D1417" s="17">
        <v>759.1</v>
      </c>
      <c r="E1417" s="9">
        <v>759.1</v>
      </c>
      <c r="F1417" s="17">
        <v>759.1</v>
      </c>
      <c r="G1417" s="18">
        <v>35</v>
      </c>
      <c r="H1417" s="17">
        <f t="shared" si="293"/>
        <v>193603.20000000001</v>
      </c>
      <c r="I1417" s="9"/>
      <c r="J1417" s="6"/>
      <c r="K1417" s="9"/>
      <c r="L1417" s="9">
        <f t="shared" si="295"/>
        <v>193603.20000000001</v>
      </c>
      <c r="M1417" s="9">
        <v>193603.20000000001</v>
      </c>
      <c r="N1417" s="26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66"/>
      <c r="AB1417" s="20" t="s">
        <v>211</v>
      </c>
      <c r="AC1417" s="189"/>
      <c r="AD1417" s="189"/>
      <c r="AE1417" s="189"/>
      <c r="AF1417" s="62">
        <f>MAX(AF$24:AF1416)+1</f>
        <v>1309</v>
      </c>
      <c r="AG1417" s="62" t="s">
        <v>151</v>
      </c>
      <c r="AH1417" s="62" t="str">
        <f t="shared" si="291"/>
        <v>1309.</v>
      </c>
      <c r="AJ1417" s="62"/>
      <c r="AM1417" s="103"/>
    </row>
    <row r="1418" spans="1:39" ht="22.5" customHeight="1" x14ac:dyDescent="0.25">
      <c r="A1418" s="84" t="str">
        <f t="shared" si="294"/>
        <v>1310.</v>
      </c>
      <c r="B1418" s="84">
        <v>4210</v>
      </c>
      <c r="C1418" s="157" t="s">
        <v>1691</v>
      </c>
      <c r="D1418" s="17">
        <v>2781.6</v>
      </c>
      <c r="E1418" s="9">
        <v>1711.3</v>
      </c>
      <c r="F1418" s="17">
        <v>1711.3</v>
      </c>
      <c r="G1418" s="18">
        <v>115</v>
      </c>
      <c r="H1418" s="17">
        <f t="shared" si="293"/>
        <v>1517961.81</v>
      </c>
      <c r="I1418" s="9"/>
      <c r="J1418" s="6"/>
      <c r="K1418" s="9"/>
      <c r="L1418" s="9">
        <f t="shared" si="295"/>
        <v>1517961.81</v>
      </c>
      <c r="M1418" s="9">
        <v>1517961.81</v>
      </c>
      <c r="N1418" s="26"/>
      <c r="O1418" s="9"/>
      <c r="P1418" s="9"/>
      <c r="Q1418" s="9"/>
      <c r="R1418" s="9"/>
      <c r="S1418" s="9"/>
      <c r="T1418" s="9"/>
      <c r="U1418" s="9"/>
      <c r="V1418" s="9"/>
      <c r="W1418" s="9"/>
      <c r="X1418" s="9"/>
      <c r="Y1418" s="9"/>
      <c r="Z1418" s="9"/>
      <c r="AA1418" s="66"/>
      <c r="AB1418" s="20" t="s">
        <v>211</v>
      </c>
      <c r="AC1418" s="189"/>
      <c r="AD1418" s="189"/>
      <c r="AE1418" s="189"/>
      <c r="AF1418" s="62">
        <f>MAX(AF$24:AF1417)+1</f>
        <v>1310</v>
      </c>
      <c r="AG1418" s="62" t="s">
        <v>151</v>
      </c>
      <c r="AH1418" s="62" t="str">
        <f t="shared" si="291"/>
        <v>1310.</v>
      </c>
      <c r="AJ1418" s="62"/>
      <c r="AM1418" s="103"/>
    </row>
    <row r="1419" spans="1:39" ht="22.5" customHeight="1" x14ac:dyDescent="0.25">
      <c r="A1419" s="84" t="str">
        <f t="shared" si="294"/>
        <v>1311.</v>
      </c>
      <c r="B1419" s="84">
        <v>4776</v>
      </c>
      <c r="C1419" s="169" t="s">
        <v>1631</v>
      </c>
      <c r="D1419" s="17">
        <v>2279.8000000000002</v>
      </c>
      <c r="E1419" s="9">
        <v>2115.8000000000002</v>
      </c>
      <c r="F1419" s="17">
        <v>2115.8000000000002</v>
      </c>
      <c r="G1419" s="18">
        <v>95</v>
      </c>
      <c r="H1419" s="17">
        <f t="shared" si="293"/>
        <v>1256040.7</v>
      </c>
      <c r="I1419" s="9"/>
      <c r="J1419" s="6"/>
      <c r="K1419" s="9"/>
      <c r="L1419" s="9">
        <f t="shared" si="295"/>
        <v>1256040.7</v>
      </c>
      <c r="M1419" s="9">
        <v>1256040.7</v>
      </c>
      <c r="N1419" s="26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66"/>
      <c r="AB1419" s="20" t="s">
        <v>211</v>
      </c>
      <c r="AC1419" s="189"/>
      <c r="AD1419" s="189"/>
      <c r="AE1419" s="189"/>
      <c r="AF1419" s="62">
        <f>MAX(AF$24:AF1418)+1</f>
        <v>1311</v>
      </c>
      <c r="AG1419" s="62" t="s">
        <v>151</v>
      </c>
      <c r="AH1419" s="62" t="str">
        <f t="shared" si="291"/>
        <v>1311.</v>
      </c>
      <c r="AM1419" s="103"/>
    </row>
    <row r="1420" spans="1:39" ht="22.5" customHeight="1" x14ac:dyDescent="0.25">
      <c r="A1420" s="84" t="str">
        <f t="shared" si="294"/>
        <v>1312.</v>
      </c>
      <c r="B1420" s="84">
        <v>4689</v>
      </c>
      <c r="C1420" s="175" t="s">
        <v>1407</v>
      </c>
      <c r="D1420" s="135">
        <v>7670.8</v>
      </c>
      <c r="E1420" s="135">
        <v>4575.8</v>
      </c>
      <c r="F1420" s="135">
        <v>4575.8</v>
      </c>
      <c r="G1420" s="109">
        <v>410</v>
      </c>
      <c r="H1420" s="9">
        <f t="shared" si="293"/>
        <v>1645663.07</v>
      </c>
      <c r="I1420" s="113"/>
      <c r="J1420" s="113"/>
      <c r="K1420" s="113"/>
      <c r="L1420" s="9">
        <f t="shared" ref="L1420" si="296">H1420</f>
        <v>1645663.07</v>
      </c>
      <c r="M1420" s="9">
        <v>1645663.07</v>
      </c>
      <c r="N1420" s="112"/>
      <c r="O1420" s="113"/>
      <c r="P1420" s="9"/>
      <c r="Q1420" s="9"/>
      <c r="R1420" s="9"/>
      <c r="S1420" s="9"/>
      <c r="T1420" s="15"/>
      <c r="U1420" s="15"/>
      <c r="V1420" s="113"/>
      <c r="W1420" s="113"/>
      <c r="X1420" s="114"/>
      <c r="Y1420" s="114"/>
      <c r="Z1420" s="9"/>
      <c r="AA1420" s="66"/>
      <c r="AB1420" s="20" t="s">
        <v>211</v>
      </c>
      <c r="AC1420" s="80"/>
      <c r="AD1420" s="80"/>
      <c r="AE1420" s="80"/>
      <c r="AF1420" s="62">
        <f>MAX(AF$24:AF1419)+1</f>
        <v>1312</v>
      </c>
      <c r="AG1420" s="62" t="s">
        <v>151</v>
      </c>
      <c r="AH1420" s="62" t="str">
        <f t="shared" si="291"/>
        <v>1312.</v>
      </c>
      <c r="AJ1420" s="62"/>
      <c r="AM1420" s="103"/>
    </row>
    <row r="1421" spans="1:39" ht="22.5" customHeight="1" x14ac:dyDescent="0.25">
      <c r="A1421" s="84" t="str">
        <f t="shared" si="294"/>
        <v>1313.</v>
      </c>
      <c r="B1421" s="84">
        <v>4755</v>
      </c>
      <c r="C1421" s="169" t="s">
        <v>1265</v>
      </c>
      <c r="D1421" s="17">
        <v>573.20000000000005</v>
      </c>
      <c r="E1421" s="9">
        <v>317.89999999999998</v>
      </c>
      <c r="F1421" s="17">
        <v>317.89999999999998</v>
      </c>
      <c r="G1421" s="18">
        <v>30</v>
      </c>
      <c r="H1421" s="17">
        <f t="shared" ref="H1421" si="297">M1421+O1421+Q1421+S1421+U1421+W1421+Z1421+AA1421</f>
        <v>932532.61</v>
      </c>
      <c r="I1421" s="9"/>
      <c r="J1421" s="6"/>
      <c r="K1421" s="9">
        <v>932532.61</v>
      </c>
      <c r="L1421" s="9"/>
      <c r="M1421" s="9"/>
      <c r="N1421" s="26"/>
      <c r="O1421" s="9"/>
      <c r="P1421" s="9"/>
      <c r="Q1421" s="9"/>
      <c r="R1421" s="9"/>
      <c r="S1421" s="9"/>
      <c r="T1421" s="9">
        <v>228.45</v>
      </c>
      <c r="U1421" s="9">
        <v>932532.61</v>
      </c>
      <c r="V1421" s="9"/>
      <c r="W1421" s="9"/>
      <c r="X1421" s="9"/>
      <c r="Y1421" s="9"/>
      <c r="Z1421" s="9"/>
      <c r="AA1421" s="66"/>
      <c r="AB1421" s="20" t="s">
        <v>211</v>
      </c>
      <c r="AC1421" s="189"/>
      <c r="AD1421" s="189"/>
      <c r="AE1421" s="189"/>
      <c r="AF1421" s="62">
        <f>MAX(AF$24:AF1420)+1</f>
        <v>1313</v>
      </c>
      <c r="AG1421" s="62" t="s">
        <v>151</v>
      </c>
      <c r="AH1421" s="62" t="str">
        <f t="shared" si="291"/>
        <v>1313.</v>
      </c>
      <c r="AM1421" s="103"/>
    </row>
    <row r="1422" spans="1:39" ht="22.5" customHeight="1" x14ac:dyDescent="0.25">
      <c r="A1422" s="84" t="str">
        <f t="shared" si="294"/>
        <v>1314.</v>
      </c>
      <c r="B1422" s="84">
        <v>5235</v>
      </c>
      <c r="C1422" s="167" t="s">
        <v>1655</v>
      </c>
      <c r="D1422" s="17">
        <v>20883</v>
      </c>
      <c r="E1422" s="17">
        <v>20676.5</v>
      </c>
      <c r="F1422" s="17">
        <v>20676.5</v>
      </c>
      <c r="G1422" s="18">
        <v>961</v>
      </c>
      <c r="H1422" s="17">
        <f t="shared" ref="H1422:H1433" si="298">M1422+O1422+Q1422+S1422+U1422+W1422+Z1422+AA1422</f>
        <v>6000000</v>
      </c>
      <c r="I1422" s="9"/>
      <c r="J1422" s="6"/>
      <c r="K1422" s="9"/>
      <c r="L1422" s="9">
        <f t="shared" ref="L1422:L1433" si="299">H1422</f>
        <v>6000000</v>
      </c>
      <c r="M1422" s="9">
        <v>6000000</v>
      </c>
      <c r="N1422" s="26"/>
      <c r="O1422" s="9"/>
      <c r="P1422" s="9"/>
      <c r="Q1422" s="9"/>
      <c r="R1422" s="9"/>
      <c r="S1422" s="9"/>
      <c r="T1422" s="9"/>
      <c r="U1422" s="9"/>
      <c r="V1422" s="9"/>
      <c r="W1422" s="9"/>
      <c r="X1422" s="9"/>
      <c r="Y1422" s="9"/>
      <c r="Z1422" s="9"/>
      <c r="AA1422" s="66"/>
      <c r="AB1422" s="20" t="s">
        <v>211</v>
      </c>
      <c r="AC1422" s="189"/>
      <c r="AD1422" s="189"/>
      <c r="AE1422" s="189"/>
      <c r="AF1422" s="62">
        <f>MAX(AF$24:AF1421)+1</f>
        <v>1314</v>
      </c>
      <c r="AG1422" s="62" t="s">
        <v>151</v>
      </c>
      <c r="AH1422" s="62" t="str">
        <f t="shared" si="291"/>
        <v>1314.</v>
      </c>
      <c r="AJ1422" s="62"/>
      <c r="AM1422" s="103"/>
    </row>
    <row r="1423" spans="1:39" ht="22.5" customHeight="1" x14ac:dyDescent="0.25">
      <c r="A1423" s="84" t="str">
        <f t="shared" si="294"/>
        <v>1315.</v>
      </c>
      <c r="B1423" s="84">
        <v>4987</v>
      </c>
      <c r="C1423" s="155" t="s">
        <v>1439</v>
      </c>
      <c r="D1423" s="9">
        <v>2450.1</v>
      </c>
      <c r="E1423" s="9">
        <v>2450.1</v>
      </c>
      <c r="F1423" s="9">
        <v>2450.1</v>
      </c>
      <c r="G1423" s="26">
        <v>120</v>
      </c>
      <c r="H1423" s="9">
        <f t="shared" si="298"/>
        <v>1513761</v>
      </c>
      <c r="I1423" s="9"/>
      <c r="J1423" s="6"/>
      <c r="K1423" s="9"/>
      <c r="L1423" s="9">
        <f t="shared" si="299"/>
        <v>1513761</v>
      </c>
      <c r="M1423" s="9"/>
      <c r="N1423" s="26"/>
      <c r="O1423" s="9"/>
      <c r="P1423" s="9"/>
      <c r="Q1423" s="9"/>
      <c r="R1423" s="9"/>
      <c r="S1423" s="9"/>
      <c r="T1423" s="9">
        <v>1434.1024986438481</v>
      </c>
      <c r="U1423" s="9">
        <v>1115773</v>
      </c>
      <c r="V1423" s="9">
        <v>326</v>
      </c>
      <c r="W1423" s="9">
        <v>397988</v>
      </c>
      <c r="X1423" s="9"/>
      <c r="Y1423" s="9"/>
      <c r="Z1423" s="9"/>
      <c r="AA1423" s="66"/>
      <c r="AB1423" s="20" t="s">
        <v>211</v>
      </c>
      <c r="AC1423" s="190"/>
      <c r="AD1423" s="190"/>
      <c r="AE1423" s="190"/>
      <c r="AF1423" s="62">
        <f>MAX(AF$24:AF1422)+1</f>
        <v>1315</v>
      </c>
      <c r="AG1423" s="62" t="s">
        <v>151</v>
      </c>
      <c r="AH1423" s="62" t="str">
        <f t="shared" si="291"/>
        <v>1315.</v>
      </c>
      <c r="AJ1423" s="62"/>
      <c r="AM1423" s="103"/>
    </row>
    <row r="1424" spans="1:39" ht="22.5" customHeight="1" x14ac:dyDescent="0.25">
      <c r="A1424" s="84" t="str">
        <f t="shared" si="294"/>
        <v>1316.</v>
      </c>
      <c r="B1424" s="84">
        <v>5404</v>
      </c>
      <c r="C1424" s="161" t="s">
        <v>1160</v>
      </c>
      <c r="D1424" s="9">
        <v>7672.8</v>
      </c>
      <c r="E1424" s="9">
        <v>4569.6000000000004</v>
      </c>
      <c r="F1424" s="9">
        <v>2505.8000000000002</v>
      </c>
      <c r="G1424" s="26">
        <v>113</v>
      </c>
      <c r="H1424" s="9">
        <f t="shared" si="298"/>
        <v>3952684.9583999999</v>
      </c>
      <c r="I1424" s="9"/>
      <c r="J1424" s="6"/>
      <c r="K1424" s="9"/>
      <c r="L1424" s="9">
        <f t="shared" si="299"/>
        <v>3952684.9583999999</v>
      </c>
      <c r="M1424" s="9"/>
      <c r="N1424" s="26"/>
      <c r="O1424" s="9"/>
      <c r="P1424" s="9">
        <v>2140.08</v>
      </c>
      <c r="Q1424" s="9">
        <f>P1424*1846.98</f>
        <v>3952684.9583999999</v>
      </c>
      <c r="R1424" s="9"/>
      <c r="S1424" s="9"/>
      <c r="T1424" s="9"/>
      <c r="U1424" s="9"/>
      <c r="V1424" s="9"/>
      <c r="W1424" s="9"/>
      <c r="X1424" s="9"/>
      <c r="Y1424" s="9"/>
      <c r="Z1424" s="9"/>
      <c r="AA1424" s="66"/>
      <c r="AB1424" s="20" t="s">
        <v>211</v>
      </c>
      <c r="AC1424" s="189"/>
      <c r="AD1424" s="189"/>
      <c r="AE1424" s="189"/>
      <c r="AF1424" s="62">
        <f>MAX(AF$24:AF1423)+1</f>
        <v>1316</v>
      </c>
      <c r="AG1424" s="62" t="s">
        <v>151</v>
      </c>
      <c r="AH1424" s="62" t="str">
        <f t="shared" si="291"/>
        <v>1316.</v>
      </c>
      <c r="AJ1424" s="62"/>
      <c r="AM1424" s="103"/>
    </row>
    <row r="1425" spans="1:39" ht="22.5" customHeight="1" x14ac:dyDescent="0.25">
      <c r="A1425" s="84" t="str">
        <f t="shared" si="294"/>
        <v>1317.</v>
      </c>
      <c r="B1425" s="84">
        <v>5379</v>
      </c>
      <c r="C1425" s="167" t="s">
        <v>1497</v>
      </c>
      <c r="D1425" s="17">
        <v>2016.8</v>
      </c>
      <c r="E1425" s="9">
        <v>2016.8</v>
      </c>
      <c r="F1425" s="17">
        <v>2016.8</v>
      </c>
      <c r="G1425" s="18">
        <v>56</v>
      </c>
      <c r="H1425" s="17">
        <f t="shared" si="298"/>
        <v>1560698.1</v>
      </c>
      <c r="I1425" s="9"/>
      <c r="J1425" s="6"/>
      <c r="K1425" s="9"/>
      <c r="L1425" s="9">
        <f t="shared" si="299"/>
        <v>1560698.1</v>
      </c>
      <c r="M1425" s="9"/>
      <c r="N1425" s="26"/>
      <c r="O1425" s="9"/>
      <c r="P1425" s="9">
        <v>845</v>
      </c>
      <c r="Q1425" s="9">
        <f>P1425*1846.98</f>
        <v>1560698.1</v>
      </c>
      <c r="R1425" s="9"/>
      <c r="S1425" s="9"/>
      <c r="T1425" s="9"/>
      <c r="U1425" s="9"/>
      <c r="V1425" s="9"/>
      <c r="W1425" s="9"/>
      <c r="X1425" s="9"/>
      <c r="Y1425" s="9"/>
      <c r="Z1425" s="9"/>
      <c r="AA1425" s="66"/>
      <c r="AB1425" s="20" t="s">
        <v>211</v>
      </c>
      <c r="AC1425" s="189"/>
      <c r="AD1425" s="189"/>
      <c r="AE1425" s="189"/>
      <c r="AF1425" s="62">
        <f>MAX(AF$24:AF1424)+1</f>
        <v>1317</v>
      </c>
      <c r="AG1425" s="62" t="s">
        <v>151</v>
      </c>
      <c r="AH1425" s="62" t="str">
        <f t="shared" si="291"/>
        <v>1317.</v>
      </c>
      <c r="AJ1425" s="62"/>
      <c r="AM1425" s="103"/>
    </row>
    <row r="1426" spans="1:39" ht="22.5" customHeight="1" x14ac:dyDescent="0.25">
      <c r="A1426" s="84" t="str">
        <f t="shared" si="294"/>
        <v>1318.</v>
      </c>
      <c r="B1426" s="84">
        <v>4347</v>
      </c>
      <c r="C1426" s="169" t="s">
        <v>1208</v>
      </c>
      <c r="D1426" s="17">
        <v>11149.96</v>
      </c>
      <c r="E1426" s="9">
        <v>9715.2999999999993</v>
      </c>
      <c r="F1426" s="17">
        <v>7670.5</v>
      </c>
      <c r="G1426" s="18">
        <v>358</v>
      </c>
      <c r="H1426" s="17">
        <f t="shared" si="298"/>
        <v>8665520.1600000001</v>
      </c>
      <c r="I1426" s="9"/>
      <c r="J1426" s="6"/>
      <c r="K1426" s="9"/>
      <c r="L1426" s="9">
        <f t="shared" si="299"/>
        <v>8665520.1600000001</v>
      </c>
      <c r="M1426" s="9"/>
      <c r="N1426" s="26">
        <v>4</v>
      </c>
      <c r="O1426" s="9">
        <f>N1426*2166380.04</f>
        <v>8665520.1600000001</v>
      </c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66"/>
      <c r="AB1426" s="20" t="s">
        <v>211</v>
      </c>
      <c r="AC1426" s="189"/>
      <c r="AD1426" s="189"/>
      <c r="AE1426" s="189"/>
      <c r="AF1426" s="62">
        <f>MAX(AF$24:AF1425)+1</f>
        <v>1318</v>
      </c>
      <c r="AG1426" s="62" t="s">
        <v>151</v>
      </c>
      <c r="AH1426" s="62" t="str">
        <f t="shared" si="291"/>
        <v>1318.</v>
      </c>
      <c r="AJ1426" s="62"/>
      <c r="AM1426" s="103"/>
    </row>
    <row r="1427" spans="1:39" ht="22.5" customHeight="1" x14ac:dyDescent="0.25">
      <c r="A1427" s="84" t="str">
        <f t="shared" si="294"/>
        <v>1319.</v>
      </c>
      <c r="B1427" s="84">
        <v>4342</v>
      </c>
      <c r="C1427" s="169" t="s">
        <v>951</v>
      </c>
      <c r="D1427" s="17">
        <v>7337.2</v>
      </c>
      <c r="E1427" s="9">
        <v>6820.1</v>
      </c>
      <c r="F1427" s="17">
        <v>6820.1</v>
      </c>
      <c r="G1427" s="18">
        <v>290</v>
      </c>
      <c r="H1427" s="17">
        <f t="shared" si="298"/>
        <v>6787387.1200000001</v>
      </c>
      <c r="I1427" s="9"/>
      <c r="J1427" s="6"/>
      <c r="K1427" s="9"/>
      <c r="L1427" s="9">
        <f t="shared" si="299"/>
        <v>6787387.1200000001</v>
      </c>
      <c r="M1427" s="9">
        <v>288247</v>
      </c>
      <c r="N1427" s="26">
        <v>3</v>
      </c>
      <c r="O1427" s="9">
        <f>N1427*2166380.04</f>
        <v>6499140.1200000001</v>
      </c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  <c r="AA1427" s="66"/>
      <c r="AB1427" s="20" t="s">
        <v>211</v>
      </c>
      <c r="AC1427" s="189"/>
      <c r="AD1427" s="189"/>
      <c r="AE1427" s="189"/>
      <c r="AF1427" s="62">
        <f>MAX(AF$24:AF1426)+1</f>
        <v>1319</v>
      </c>
      <c r="AG1427" s="62" t="s">
        <v>151</v>
      </c>
      <c r="AH1427" s="62" t="str">
        <f t="shared" si="291"/>
        <v>1319.</v>
      </c>
      <c r="AJ1427" s="62"/>
      <c r="AM1427" s="103"/>
    </row>
    <row r="1428" spans="1:39" ht="22.5" customHeight="1" x14ac:dyDescent="0.25">
      <c r="A1428" s="84" t="str">
        <f t="shared" si="294"/>
        <v>1320.</v>
      </c>
      <c r="B1428" s="84">
        <v>5153</v>
      </c>
      <c r="C1428" s="155" t="s">
        <v>1133</v>
      </c>
      <c r="D1428" s="9">
        <v>3265</v>
      </c>
      <c r="E1428" s="9">
        <v>3265</v>
      </c>
      <c r="F1428" s="9">
        <v>3265</v>
      </c>
      <c r="G1428" s="26">
        <v>156</v>
      </c>
      <c r="H1428" s="9">
        <f t="shared" si="298"/>
        <v>2166380.04</v>
      </c>
      <c r="I1428" s="9"/>
      <c r="J1428" s="6"/>
      <c r="K1428" s="9"/>
      <c r="L1428" s="9">
        <f t="shared" si="299"/>
        <v>2166380.04</v>
      </c>
      <c r="M1428" s="9"/>
      <c r="N1428" s="26">
        <v>1</v>
      </c>
      <c r="O1428" s="9">
        <f>N1428*2166380.04</f>
        <v>2166380.04</v>
      </c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66"/>
      <c r="AB1428" s="20" t="s">
        <v>211</v>
      </c>
      <c r="AC1428" s="189"/>
      <c r="AD1428" s="189"/>
      <c r="AE1428" s="189"/>
      <c r="AF1428" s="62">
        <f>MAX(AF$24:AF1427)+1</f>
        <v>1320</v>
      </c>
      <c r="AG1428" s="62" t="s">
        <v>151</v>
      </c>
      <c r="AH1428" s="62" t="str">
        <f t="shared" si="291"/>
        <v>1320.</v>
      </c>
      <c r="AJ1428" s="62"/>
      <c r="AM1428" s="103"/>
    </row>
    <row r="1429" spans="1:39" ht="22.5" customHeight="1" x14ac:dyDescent="0.25">
      <c r="A1429" s="84" t="str">
        <f t="shared" si="294"/>
        <v>1321.</v>
      </c>
      <c r="B1429" s="84">
        <v>5160</v>
      </c>
      <c r="C1429" s="155" t="s">
        <v>1134</v>
      </c>
      <c r="D1429" s="9">
        <v>15360.1</v>
      </c>
      <c r="E1429" s="9">
        <v>9228.4</v>
      </c>
      <c r="F1429" s="9">
        <v>9228.4</v>
      </c>
      <c r="G1429" s="26">
        <v>755</v>
      </c>
      <c r="H1429" s="9">
        <f t="shared" si="298"/>
        <v>5417422.8899999997</v>
      </c>
      <c r="I1429" s="9"/>
      <c r="J1429" s="6"/>
      <c r="K1429" s="9"/>
      <c r="L1429" s="9">
        <f t="shared" si="299"/>
        <v>5417422.8899999997</v>
      </c>
      <c r="M1429" s="9"/>
      <c r="N1429" s="26"/>
      <c r="O1429" s="9"/>
      <c r="P1429" s="9"/>
      <c r="Q1429" s="9"/>
      <c r="R1429" s="9"/>
      <c r="S1429" s="9"/>
      <c r="T1429" s="9">
        <v>6963</v>
      </c>
      <c r="U1429" s="9">
        <f>T1429*778.03</f>
        <v>5417422.8899999997</v>
      </c>
      <c r="V1429" s="9"/>
      <c r="W1429" s="9"/>
      <c r="X1429" s="9"/>
      <c r="Y1429" s="9"/>
      <c r="Z1429" s="9"/>
      <c r="AA1429" s="66"/>
      <c r="AB1429" s="20" t="s">
        <v>211</v>
      </c>
      <c r="AC1429" s="189"/>
      <c r="AD1429" s="189"/>
      <c r="AE1429" s="189"/>
      <c r="AF1429" s="62">
        <f>MAX(AF$24:AF1428)+1</f>
        <v>1321</v>
      </c>
      <c r="AG1429" s="62" t="s">
        <v>151</v>
      </c>
      <c r="AH1429" s="62" t="str">
        <f t="shared" si="291"/>
        <v>1321.</v>
      </c>
      <c r="AJ1429" s="62"/>
      <c r="AM1429" s="103"/>
    </row>
    <row r="1430" spans="1:39" ht="22.5" customHeight="1" x14ac:dyDescent="0.25">
      <c r="A1430" s="84" t="str">
        <f t="shared" si="294"/>
        <v>1322.</v>
      </c>
      <c r="B1430" s="84">
        <v>4666</v>
      </c>
      <c r="C1430" s="155" t="s">
        <v>1510</v>
      </c>
      <c r="D1430" s="9">
        <v>12615.6</v>
      </c>
      <c r="E1430" s="9">
        <v>7593.9</v>
      </c>
      <c r="F1430" s="9">
        <v>7593.9</v>
      </c>
      <c r="G1430" s="26">
        <v>613</v>
      </c>
      <c r="H1430" s="9">
        <f t="shared" si="298"/>
        <v>13296780.24</v>
      </c>
      <c r="I1430" s="9"/>
      <c r="J1430" s="6"/>
      <c r="K1430" s="9"/>
      <c r="L1430" s="9">
        <f t="shared" si="299"/>
        <v>13296780.24</v>
      </c>
      <c r="M1430" s="9"/>
      <c r="N1430" s="26">
        <v>6</v>
      </c>
      <c r="O1430" s="9">
        <f>N1430*2166380.04</f>
        <v>12998280.24</v>
      </c>
      <c r="P1430" s="9"/>
      <c r="Q1430" s="9"/>
      <c r="R1430" s="9"/>
      <c r="S1430" s="9"/>
      <c r="T1430" s="9"/>
      <c r="U1430" s="9"/>
      <c r="V1430" s="9"/>
      <c r="W1430" s="9"/>
      <c r="X1430" s="9"/>
      <c r="Y1430" s="9"/>
      <c r="Z1430" s="9"/>
      <c r="AA1430" s="66">
        <v>298500</v>
      </c>
      <c r="AB1430" s="20" t="s">
        <v>211</v>
      </c>
      <c r="AC1430" s="190"/>
      <c r="AD1430" s="190"/>
      <c r="AE1430" s="190"/>
      <c r="AF1430" s="62">
        <f>MAX(AF$24:AF1429)+1</f>
        <v>1322</v>
      </c>
      <c r="AG1430" s="62" t="s">
        <v>151</v>
      </c>
      <c r="AH1430" s="62" t="str">
        <f t="shared" si="291"/>
        <v>1322.</v>
      </c>
      <c r="AJ1430" s="62"/>
      <c r="AM1430" s="103"/>
    </row>
    <row r="1431" spans="1:39" ht="22.5" customHeight="1" x14ac:dyDescent="0.25">
      <c r="A1431" s="84" t="str">
        <f t="shared" si="294"/>
        <v>1323.</v>
      </c>
      <c r="B1431" s="84">
        <v>5197</v>
      </c>
      <c r="C1431" s="157" t="s">
        <v>1694</v>
      </c>
      <c r="D1431" s="17">
        <v>11537.48</v>
      </c>
      <c r="E1431" s="9">
        <v>10241.48</v>
      </c>
      <c r="F1431" s="17">
        <v>10241.48</v>
      </c>
      <c r="G1431" s="18">
        <v>408</v>
      </c>
      <c r="H1431" s="17">
        <f t="shared" si="298"/>
        <v>1447993</v>
      </c>
      <c r="I1431" s="9"/>
      <c r="J1431" s="6"/>
      <c r="K1431" s="9"/>
      <c r="L1431" s="9">
        <f t="shared" si="299"/>
        <v>1447993</v>
      </c>
      <c r="M1431" s="9">
        <v>536693</v>
      </c>
      <c r="N1431" s="26"/>
      <c r="O1431" s="9"/>
      <c r="P1431" s="9"/>
      <c r="Q1431" s="9"/>
      <c r="R1431" s="9"/>
      <c r="S1431" s="9"/>
      <c r="T1431" s="9"/>
      <c r="U1431" s="9"/>
      <c r="V1431" s="9">
        <v>200</v>
      </c>
      <c r="W1431" s="9">
        <v>911300</v>
      </c>
      <c r="X1431" s="9"/>
      <c r="Y1431" s="9"/>
      <c r="Z1431" s="9"/>
      <c r="AA1431" s="66"/>
      <c r="AB1431" s="20" t="s">
        <v>211</v>
      </c>
      <c r="AC1431" s="189"/>
      <c r="AD1431" s="189"/>
      <c r="AE1431" s="189"/>
      <c r="AF1431" s="62">
        <f>MAX(AF$24:AF1430)+1</f>
        <v>1323</v>
      </c>
      <c r="AG1431" s="62" t="s">
        <v>151</v>
      </c>
      <c r="AH1431" s="62" t="str">
        <f t="shared" si="291"/>
        <v>1323.</v>
      </c>
      <c r="AJ1431" s="62"/>
      <c r="AM1431" s="103"/>
    </row>
    <row r="1432" spans="1:39" ht="22.5" customHeight="1" x14ac:dyDescent="0.25">
      <c r="A1432" s="84" t="str">
        <f t="shared" si="294"/>
        <v>1324.</v>
      </c>
      <c r="B1432" s="84">
        <v>4120</v>
      </c>
      <c r="C1432" s="167" t="s">
        <v>1505</v>
      </c>
      <c r="D1432" s="17">
        <v>2444.1</v>
      </c>
      <c r="E1432" s="17">
        <v>1333.7</v>
      </c>
      <c r="F1432" s="17">
        <v>1333.7</v>
      </c>
      <c r="G1432" s="18">
        <v>110</v>
      </c>
      <c r="H1432" s="17">
        <f t="shared" si="298"/>
        <v>1259086.2660000001</v>
      </c>
      <c r="I1432" s="9"/>
      <c r="J1432" s="6"/>
      <c r="K1432" s="9"/>
      <c r="L1432" s="9">
        <f t="shared" si="299"/>
        <v>1259086.2660000001</v>
      </c>
      <c r="M1432" s="9"/>
      <c r="N1432" s="26"/>
      <c r="O1432" s="9"/>
      <c r="P1432" s="9">
        <v>681.7</v>
      </c>
      <c r="Q1432" s="9">
        <f>P1432*1846.98</f>
        <v>1259086.2660000001</v>
      </c>
      <c r="R1432" s="9"/>
      <c r="S1432" s="9"/>
      <c r="T1432" s="9"/>
      <c r="U1432" s="9"/>
      <c r="V1432" s="9"/>
      <c r="W1432" s="9"/>
      <c r="X1432" s="9"/>
      <c r="Y1432" s="9"/>
      <c r="Z1432" s="9"/>
      <c r="AA1432" s="66"/>
      <c r="AB1432" s="20" t="s">
        <v>211</v>
      </c>
      <c r="AC1432" s="189"/>
      <c r="AD1432" s="189"/>
      <c r="AE1432" s="189"/>
      <c r="AF1432" s="62">
        <f>MAX(AF$24:AF1431)+1</f>
        <v>1324</v>
      </c>
      <c r="AG1432" s="62" t="s">
        <v>151</v>
      </c>
      <c r="AH1432" s="62" t="str">
        <f t="shared" si="291"/>
        <v>1324.</v>
      </c>
      <c r="AJ1432" s="62"/>
      <c r="AM1432" s="103"/>
    </row>
    <row r="1433" spans="1:39" ht="22.5" customHeight="1" x14ac:dyDescent="0.25">
      <c r="A1433" s="84" t="str">
        <f t="shared" si="294"/>
        <v>1325.</v>
      </c>
      <c r="B1433" s="84">
        <v>4540</v>
      </c>
      <c r="C1433" s="157" t="s">
        <v>1692</v>
      </c>
      <c r="D1433" s="17">
        <v>4698.4000000000005</v>
      </c>
      <c r="E1433" s="9">
        <v>4167.3999999999996</v>
      </c>
      <c r="F1433" s="17">
        <v>4167.3999999999996</v>
      </c>
      <c r="G1433" s="18">
        <v>168</v>
      </c>
      <c r="H1433" s="17">
        <f t="shared" si="298"/>
        <v>390798.2</v>
      </c>
      <c r="I1433" s="9"/>
      <c r="J1433" s="6"/>
      <c r="K1433" s="9"/>
      <c r="L1433" s="9">
        <f t="shared" si="299"/>
        <v>390798.2</v>
      </c>
      <c r="M1433" s="9"/>
      <c r="N1433" s="26"/>
      <c r="O1433" s="9"/>
      <c r="P1433" s="9"/>
      <c r="Q1433" s="9"/>
      <c r="R1433" s="9"/>
      <c r="S1433" s="9"/>
      <c r="T1433" s="9"/>
      <c r="U1433" s="9"/>
      <c r="V1433" s="9">
        <v>146</v>
      </c>
      <c r="W1433" s="9">
        <v>390798.2</v>
      </c>
      <c r="X1433" s="9"/>
      <c r="Y1433" s="9"/>
      <c r="Z1433" s="9"/>
      <c r="AA1433" s="66"/>
      <c r="AB1433" s="20" t="s">
        <v>211</v>
      </c>
      <c r="AC1433" s="189"/>
      <c r="AD1433" s="189"/>
      <c r="AE1433" s="189"/>
      <c r="AF1433" s="62">
        <f>MAX(AF$24:AF1432)+1</f>
        <v>1325</v>
      </c>
      <c r="AG1433" s="62" t="s">
        <v>151</v>
      </c>
      <c r="AH1433" s="62" t="str">
        <f t="shared" ref="AH1433:AH1496" si="300">CONCATENATE(AF1433,AG1433)</f>
        <v>1325.</v>
      </c>
      <c r="AJ1433" s="62"/>
      <c r="AM1433" s="103"/>
    </row>
    <row r="1434" spans="1:39" ht="22.5" customHeight="1" x14ac:dyDescent="0.25">
      <c r="A1434" s="84" t="str">
        <f t="shared" si="294"/>
        <v>1326.</v>
      </c>
      <c r="B1434" s="84">
        <v>5053</v>
      </c>
      <c r="C1434" s="167" t="s">
        <v>1635</v>
      </c>
      <c r="D1434" s="17">
        <v>2623.6</v>
      </c>
      <c r="E1434" s="17">
        <v>1896.4</v>
      </c>
      <c r="F1434" s="17">
        <v>1896.4</v>
      </c>
      <c r="G1434" s="18">
        <v>46</v>
      </c>
      <c r="H1434" s="17">
        <f t="shared" ref="H1434:H1437" si="301">M1434+O1434+Q1434+S1434+U1434+W1434+Z1434+AA1434</f>
        <v>703865</v>
      </c>
      <c r="I1434" s="9"/>
      <c r="J1434" s="6"/>
      <c r="K1434" s="9"/>
      <c r="L1434" s="9">
        <f t="shared" ref="L1434:L1437" si="302">H1434</f>
        <v>703865</v>
      </c>
      <c r="M1434" s="9">
        <v>703865</v>
      </c>
      <c r="N1434" s="26"/>
      <c r="O1434" s="9"/>
      <c r="P1434" s="9"/>
      <c r="Q1434" s="9"/>
      <c r="R1434" s="9"/>
      <c r="S1434" s="9"/>
      <c r="T1434" s="9"/>
      <c r="U1434" s="9"/>
      <c r="V1434" s="9"/>
      <c r="W1434" s="9"/>
      <c r="X1434" s="9"/>
      <c r="Y1434" s="9"/>
      <c r="Z1434" s="9"/>
      <c r="AA1434" s="66"/>
      <c r="AB1434" s="20" t="s">
        <v>211</v>
      </c>
      <c r="AC1434" s="189"/>
      <c r="AD1434" s="189"/>
      <c r="AE1434" s="189"/>
      <c r="AF1434" s="62">
        <f>MAX(AF$24:AF1433)+1</f>
        <v>1326</v>
      </c>
      <c r="AG1434" s="62" t="s">
        <v>151</v>
      </c>
      <c r="AH1434" s="62" t="str">
        <f t="shared" si="300"/>
        <v>1326.</v>
      </c>
      <c r="AJ1434" s="62"/>
      <c r="AM1434" s="103"/>
    </row>
    <row r="1435" spans="1:39" ht="22.5" customHeight="1" x14ac:dyDescent="0.25">
      <c r="A1435" s="84" t="str">
        <f t="shared" si="294"/>
        <v>1327.</v>
      </c>
      <c r="B1435" s="84">
        <v>5054</v>
      </c>
      <c r="C1435" s="167" t="s">
        <v>1622</v>
      </c>
      <c r="D1435" s="17">
        <v>3937.6</v>
      </c>
      <c r="E1435" s="17">
        <v>2121.1</v>
      </c>
      <c r="F1435" s="17">
        <v>2121.1</v>
      </c>
      <c r="G1435" s="18">
        <v>84</v>
      </c>
      <c r="H1435" s="17">
        <f t="shared" si="301"/>
        <v>998671</v>
      </c>
      <c r="I1435" s="9"/>
      <c r="J1435" s="6"/>
      <c r="K1435" s="9"/>
      <c r="L1435" s="9">
        <f t="shared" si="302"/>
        <v>998671</v>
      </c>
      <c r="M1435" s="9">
        <v>648671</v>
      </c>
      <c r="N1435" s="26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>
        <v>350000</v>
      </c>
      <c r="AA1435" s="66"/>
      <c r="AB1435" s="20" t="s">
        <v>211</v>
      </c>
      <c r="AC1435" s="189"/>
      <c r="AD1435" s="189"/>
      <c r="AE1435" s="189"/>
      <c r="AF1435" s="62">
        <f>MAX(AF$24:AF1434)+1</f>
        <v>1327</v>
      </c>
      <c r="AG1435" s="62" t="s">
        <v>151</v>
      </c>
      <c r="AH1435" s="62" t="str">
        <f t="shared" si="300"/>
        <v>1327.</v>
      </c>
      <c r="AJ1435" s="62"/>
      <c r="AM1435" s="103"/>
    </row>
    <row r="1436" spans="1:39" ht="22.5" customHeight="1" x14ac:dyDescent="0.25">
      <c r="A1436" s="84" t="str">
        <f t="shared" si="294"/>
        <v>1328.</v>
      </c>
      <c r="B1436" s="84">
        <v>4709</v>
      </c>
      <c r="C1436" s="167" t="s">
        <v>1623</v>
      </c>
      <c r="D1436" s="17">
        <v>6643.2</v>
      </c>
      <c r="E1436" s="17">
        <v>5643.6</v>
      </c>
      <c r="F1436" s="17">
        <v>5643.6</v>
      </c>
      <c r="G1436" s="18">
        <v>208</v>
      </c>
      <c r="H1436" s="17">
        <f t="shared" si="301"/>
        <v>1425126</v>
      </c>
      <c r="I1436" s="9"/>
      <c r="J1436" s="6"/>
      <c r="K1436" s="9"/>
      <c r="L1436" s="9">
        <f t="shared" si="302"/>
        <v>1425126</v>
      </c>
      <c r="M1436" s="9"/>
      <c r="N1436" s="26"/>
      <c r="O1436" s="9"/>
      <c r="P1436" s="9"/>
      <c r="Q1436" s="9"/>
      <c r="R1436" s="9"/>
      <c r="S1436" s="9"/>
      <c r="T1436" s="9">
        <v>3750</v>
      </c>
      <c r="U1436" s="9">
        <v>1425126</v>
      </c>
      <c r="V1436" s="9"/>
      <c r="W1436" s="9"/>
      <c r="X1436" s="9"/>
      <c r="Y1436" s="9"/>
      <c r="Z1436" s="9"/>
      <c r="AA1436" s="66"/>
      <c r="AB1436" s="20" t="s">
        <v>211</v>
      </c>
      <c r="AC1436" s="189"/>
      <c r="AD1436" s="189"/>
      <c r="AE1436" s="189"/>
      <c r="AF1436" s="62">
        <f>MAX(AF$24:AF1435)+1</f>
        <v>1328</v>
      </c>
      <c r="AG1436" s="62" t="s">
        <v>151</v>
      </c>
      <c r="AH1436" s="62" t="str">
        <f t="shared" si="300"/>
        <v>1328.</v>
      </c>
      <c r="AJ1436" s="62"/>
      <c r="AM1436" s="103"/>
    </row>
    <row r="1437" spans="1:39" ht="22.5" customHeight="1" x14ac:dyDescent="0.25">
      <c r="A1437" s="84" t="str">
        <f t="shared" si="294"/>
        <v>1329.</v>
      </c>
      <c r="B1437" s="84">
        <v>4989</v>
      </c>
      <c r="C1437" s="167" t="s">
        <v>1116</v>
      </c>
      <c r="D1437" s="17">
        <v>2062.8000000000002</v>
      </c>
      <c r="E1437" s="17">
        <v>2062.8000000000002</v>
      </c>
      <c r="F1437" s="17">
        <v>2062.8000000000002</v>
      </c>
      <c r="G1437" s="18">
        <v>81</v>
      </c>
      <c r="H1437" s="17">
        <f t="shared" si="301"/>
        <v>1034955</v>
      </c>
      <c r="I1437" s="9"/>
      <c r="J1437" s="6"/>
      <c r="K1437" s="9"/>
      <c r="L1437" s="9">
        <f t="shared" si="302"/>
        <v>1034955</v>
      </c>
      <c r="M1437" s="9"/>
      <c r="N1437" s="26"/>
      <c r="O1437" s="9"/>
      <c r="P1437" s="9"/>
      <c r="Q1437" s="9"/>
      <c r="R1437" s="9"/>
      <c r="S1437" s="9"/>
      <c r="T1437" s="9">
        <v>1287</v>
      </c>
      <c r="U1437" s="9">
        <v>1034955</v>
      </c>
      <c r="V1437" s="9"/>
      <c r="W1437" s="9"/>
      <c r="X1437" s="9"/>
      <c r="Y1437" s="9"/>
      <c r="Z1437" s="9"/>
      <c r="AA1437" s="66"/>
      <c r="AB1437" s="20" t="s">
        <v>211</v>
      </c>
      <c r="AC1437" s="189"/>
      <c r="AD1437" s="189"/>
      <c r="AE1437" s="189"/>
      <c r="AF1437" s="62">
        <f>MAX(AF$24:AF1436)+1</f>
        <v>1329</v>
      </c>
      <c r="AG1437" s="62" t="s">
        <v>151</v>
      </c>
      <c r="AH1437" s="62" t="str">
        <f t="shared" si="300"/>
        <v>1329.</v>
      </c>
      <c r="AJ1437" s="62"/>
      <c r="AM1437" s="103"/>
    </row>
    <row r="1438" spans="1:39" ht="25.9" customHeight="1" x14ac:dyDescent="0.25">
      <c r="A1438" s="84" t="str">
        <f t="shared" si="294"/>
        <v/>
      </c>
      <c r="B1438" s="84"/>
      <c r="C1438" s="154" t="s">
        <v>204</v>
      </c>
      <c r="D1438" s="6">
        <f>SUM(D1439:D1852)</f>
        <v>1507149.79</v>
      </c>
      <c r="E1438" s="6">
        <f t="shared" ref="E1438:G1438" si="303">SUM(E1439:E1852)</f>
        <v>1248688.5100000005</v>
      </c>
      <c r="F1438" s="6">
        <f t="shared" si="303"/>
        <v>1205993.5100000002</v>
      </c>
      <c r="G1438" s="108">
        <f t="shared" si="303"/>
        <v>64652</v>
      </c>
      <c r="H1438" s="6">
        <f>SUM(H1439:H1852)</f>
        <v>826407037.02260041</v>
      </c>
      <c r="I1438" s="6"/>
      <c r="J1438" s="6"/>
      <c r="K1438" s="6">
        <f t="shared" ref="K1438:AA1438" si="304">SUM(K1439:K1852)</f>
        <v>15265858.039999999</v>
      </c>
      <c r="L1438" s="6">
        <f t="shared" si="304"/>
        <v>811141178.98260045</v>
      </c>
      <c r="M1438" s="6">
        <f t="shared" si="304"/>
        <v>360773926.65839982</v>
      </c>
      <c r="N1438" s="25">
        <f t="shared" si="304"/>
        <v>89</v>
      </c>
      <c r="O1438" s="6">
        <f t="shared" si="304"/>
        <v>193328401.24000001</v>
      </c>
      <c r="P1438" s="6">
        <f t="shared" si="304"/>
        <v>98056.919494000758</v>
      </c>
      <c r="Q1438" s="6">
        <f t="shared" si="304"/>
        <v>202402315.06580001</v>
      </c>
      <c r="R1438" s="6">
        <f t="shared" si="304"/>
        <v>7664.8</v>
      </c>
      <c r="S1438" s="6">
        <f t="shared" si="304"/>
        <v>8838040.4400000013</v>
      </c>
      <c r="T1438" s="6">
        <f t="shared" si="304"/>
        <v>43462.064819754429</v>
      </c>
      <c r="U1438" s="6">
        <f t="shared" si="304"/>
        <v>53283040.309599996</v>
      </c>
      <c r="V1438" s="6">
        <f t="shared" si="304"/>
        <v>3420.92</v>
      </c>
      <c r="W1438" s="6">
        <f t="shared" si="304"/>
        <v>5878441.0688000005</v>
      </c>
      <c r="X1438" s="6"/>
      <c r="Y1438" s="6"/>
      <c r="Z1438" s="6">
        <f t="shared" si="304"/>
        <v>732379.83</v>
      </c>
      <c r="AA1438" s="208">
        <f t="shared" si="304"/>
        <v>1170492.4100000001</v>
      </c>
      <c r="AB1438" s="22"/>
      <c r="AC1438" s="189"/>
      <c r="AD1438" s="189"/>
      <c r="AE1438" s="189"/>
      <c r="AH1438" s="62" t="str">
        <f t="shared" si="300"/>
        <v/>
      </c>
      <c r="AI1438" s="78"/>
      <c r="AJ1438" s="62"/>
      <c r="AM1438" s="103"/>
    </row>
    <row r="1439" spans="1:39" ht="24.6" customHeight="1" x14ac:dyDescent="0.25">
      <c r="A1439" s="84" t="str">
        <f t="shared" si="294"/>
        <v>1330.</v>
      </c>
      <c r="B1439" s="84">
        <v>4639</v>
      </c>
      <c r="C1439" s="155" t="s">
        <v>976</v>
      </c>
      <c r="D1439" s="9">
        <v>397</v>
      </c>
      <c r="E1439" s="9">
        <v>276.60000000000002</v>
      </c>
      <c r="F1439" s="9">
        <v>276.60000000000002</v>
      </c>
      <c r="G1439" s="26">
        <v>13</v>
      </c>
      <c r="H1439" s="9">
        <f t="shared" ref="H1439:H1446" si="305">M1439+O1439+Q1439+S1439+U1439+W1439+Z1439+AA1439</f>
        <v>3866300</v>
      </c>
      <c r="I1439" s="9"/>
      <c r="J1439" s="6"/>
      <c r="K1439" s="9">
        <v>3866300</v>
      </c>
      <c r="L1439" s="9"/>
      <c r="M1439" s="9"/>
      <c r="N1439" s="26"/>
      <c r="O1439" s="9"/>
      <c r="P1439" s="9"/>
      <c r="Q1439" s="9"/>
      <c r="R1439" s="9"/>
      <c r="S1439" s="9"/>
      <c r="T1439" s="9">
        <v>210</v>
      </c>
      <c r="U1439" s="9">
        <v>3866300</v>
      </c>
      <c r="V1439" s="9"/>
      <c r="W1439" s="9"/>
      <c r="X1439" s="9"/>
      <c r="Y1439" s="9"/>
      <c r="Z1439" s="9"/>
      <c r="AA1439" s="66"/>
      <c r="AB1439" s="20" t="s">
        <v>211</v>
      </c>
      <c r="AC1439" s="189"/>
      <c r="AD1439" s="189"/>
      <c r="AE1439" s="189"/>
      <c r="AF1439" s="62">
        <f>MAX(AF$24:AF1438)+1</f>
        <v>1330</v>
      </c>
      <c r="AG1439" s="62" t="s">
        <v>151</v>
      </c>
      <c r="AH1439" s="62" t="str">
        <f t="shared" si="300"/>
        <v>1330.</v>
      </c>
      <c r="AJ1439" s="62"/>
      <c r="AM1439" s="103"/>
    </row>
    <row r="1440" spans="1:39" ht="24.6" customHeight="1" x14ac:dyDescent="0.25">
      <c r="A1440" s="84" t="str">
        <f t="shared" si="294"/>
        <v>1331.</v>
      </c>
      <c r="B1440" s="84">
        <v>5263</v>
      </c>
      <c r="C1440" s="157" t="s">
        <v>1143</v>
      </c>
      <c r="D1440" s="15">
        <v>584.70000000000005</v>
      </c>
      <c r="E1440" s="15">
        <v>359.9</v>
      </c>
      <c r="F1440" s="15">
        <v>359.9</v>
      </c>
      <c r="G1440" s="4">
        <v>19</v>
      </c>
      <c r="H1440" s="9">
        <f t="shared" si="305"/>
        <v>3281960</v>
      </c>
      <c r="I1440" s="6"/>
      <c r="J1440" s="6"/>
      <c r="K1440" s="9">
        <v>3281960</v>
      </c>
      <c r="L1440" s="9"/>
      <c r="M1440" s="9"/>
      <c r="N1440" s="112"/>
      <c r="O1440" s="113"/>
      <c r="P1440" s="9"/>
      <c r="Q1440" s="9"/>
      <c r="R1440" s="9"/>
      <c r="S1440" s="9"/>
      <c r="T1440" s="15">
        <v>233.03666207992265</v>
      </c>
      <c r="U1440" s="9">
        <v>3281960</v>
      </c>
      <c r="V1440" s="113"/>
      <c r="W1440" s="113"/>
      <c r="X1440" s="114"/>
      <c r="Y1440" s="114"/>
      <c r="Z1440" s="9"/>
      <c r="AA1440" s="66"/>
      <c r="AB1440" s="20" t="s">
        <v>211</v>
      </c>
      <c r="AC1440" s="189"/>
      <c r="AD1440" s="189"/>
      <c r="AE1440" s="189"/>
      <c r="AF1440" s="62">
        <f>MAX(AF$24:AF1439)+1</f>
        <v>1331</v>
      </c>
      <c r="AG1440" s="62" t="s">
        <v>151</v>
      </c>
      <c r="AH1440" s="62" t="str">
        <f t="shared" si="300"/>
        <v>1331.</v>
      </c>
      <c r="AJ1440" s="62"/>
      <c r="AM1440" s="103"/>
    </row>
    <row r="1441" spans="1:39" ht="22.5" customHeight="1" x14ac:dyDescent="0.25">
      <c r="A1441" s="84" t="str">
        <f t="shared" si="294"/>
        <v>1332.</v>
      </c>
      <c r="B1441" s="84">
        <v>4632</v>
      </c>
      <c r="C1441" s="175" t="s">
        <v>1710</v>
      </c>
      <c r="D1441" s="135">
        <v>385.2</v>
      </c>
      <c r="E1441" s="135">
        <v>326</v>
      </c>
      <c r="F1441" s="135">
        <v>205.9</v>
      </c>
      <c r="G1441" s="109">
        <v>22</v>
      </c>
      <c r="H1441" s="9">
        <f t="shared" si="305"/>
        <v>3566560</v>
      </c>
      <c r="I1441" s="113"/>
      <c r="J1441" s="113"/>
      <c r="K1441" s="9">
        <v>3566560</v>
      </c>
      <c r="L1441" s="9"/>
      <c r="M1441" s="9"/>
      <c r="N1441" s="112"/>
      <c r="O1441" s="113"/>
      <c r="P1441" s="9"/>
      <c r="Q1441" s="9"/>
      <c r="R1441" s="9"/>
      <c r="S1441" s="9"/>
      <c r="T1441" s="9">
        <v>153.52000000000001</v>
      </c>
      <c r="U1441" s="9">
        <v>3566560</v>
      </c>
      <c r="V1441" s="113"/>
      <c r="W1441" s="113"/>
      <c r="X1441" s="114"/>
      <c r="Y1441" s="114"/>
      <c r="Z1441" s="9"/>
      <c r="AA1441" s="66"/>
      <c r="AB1441" s="20" t="s">
        <v>211</v>
      </c>
      <c r="AC1441" s="189"/>
      <c r="AD1441" s="189"/>
      <c r="AE1441" s="189"/>
      <c r="AF1441" s="62">
        <f>MAX(AF$24:AF1440)+1</f>
        <v>1332</v>
      </c>
      <c r="AG1441" s="62" t="s">
        <v>151</v>
      </c>
      <c r="AH1441" s="62" t="str">
        <f t="shared" si="300"/>
        <v>1332.</v>
      </c>
      <c r="AJ1441" s="62"/>
      <c r="AM1441" s="103"/>
    </row>
    <row r="1442" spans="1:39" ht="22.5" customHeight="1" x14ac:dyDescent="0.25">
      <c r="A1442" s="84" t="str">
        <f t="shared" si="294"/>
        <v>1333.</v>
      </c>
      <c r="B1442" s="84">
        <v>4633</v>
      </c>
      <c r="C1442" s="177" t="s">
        <v>1697</v>
      </c>
      <c r="D1442" s="135">
        <v>456.8</v>
      </c>
      <c r="E1442" s="135">
        <v>386.6</v>
      </c>
      <c r="F1442" s="135">
        <v>302.10000000000002</v>
      </c>
      <c r="G1442" s="109">
        <v>29</v>
      </c>
      <c r="H1442" s="9">
        <f t="shared" si="305"/>
        <v>3838380</v>
      </c>
      <c r="I1442" s="113"/>
      <c r="J1442" s="113"/>
      <c r="K1442" s="9">
        <v>3838380</v>
      </c>
      <c r="L1442" s="9"/>
      <c r="M1442" s="9"/>
      <c r="N1442" s="112"/>
      <c r="O1442" s="113"/>
      <c r="P1442" s="9"/>
      <c r="Q1442" s="9"/>
      <c r="R1442" s="9"/>
      <c r="S1442" s="9"/>
      <c r="T1442" s="15">
        <v>182.06</v>
      </c>
      <c r="U1442" s="9">
        <v>3838380</v>
      </c>
      <c r="V1442" s="113"/>
      <c r="W1442" s="113"/>
      <c r="X1442" s="114"/>
      <c r="Y1442" s="114"/>
      <c r="Z1442" s="9"/>
      <c r="AA1442" s="66"/>
      <c r="AB1442" s="20" t="s">
        <v>211</v>
      </c>
      <c r="AC1442" s="189"/>
      <c r="AD1442" s="189"/>
      <c r="AE1442" s="189"/>
      <c r="AF1442" s="62">
        <f>MAX(AF$24:AF1441)+1</f>
        <v>1333</v>
      </c>
      <c r="AG1442" s="62" t="s">
        <v>151</v>
      </c>
      <c r="AH1442" s="62" t="str">
        <f t="shared" si="300"/>
        <v>1333.</v>
      </c>
      <c r="AJ1442" s="62"/>
      <c r="AM1442" s="103"/>
    </row>
    <row r="1443" spans="1:39" ht="22.5" customHeight="1" x14ac:dyDescent="0.25">
      <c r="A1443" s="84" t="str">
        <f t="shared" si="294"/>
        <v>1334.</v>
      </c>
      <c r="B1443" s="84">
        <v>4635</v>
      </c>
      <c r="C1443" s="155" t="s">
        <v>1518</v>
      </c>
      <c r="D1443" s="8">
        <v>868.2</v>
      </c>
      <c r="E1443" s="9">
        <v>734.7</v>
      </c>
      <c r="F1443" s="9">
        <v>546.6</v>
      </c>
      <c r="G1443" s="26">
        <v>31</v>
      </c>
      <c r="H1443" s="9">
        <f t="shared" si="305"/>
        <v>226985.66</v>
      </c>
      <c r="I1443" s="9"/>
      <c r="J1443" s="6"/>
      <c r="K1443" s="9"/>
      <c r="L1443" s="9">
        <f>H1443</f>
        <v>226985.66</v>
      </c>
      <c r="M1443" s="9">
        <v>226985.66</v>
      </c>
      <c r="N1443" s="26"/>
      <c r="O1443" s="9"/>
      <c r="P1443" s="9"/>
      <c r="Q1443" s="9"/>
      <c r="R1443" s="9"/>
      <c r="S1443" s="9"/>
      <c r="T1443" s="9"/>
      <c r="U1443" s="9"/>
      <c r="V1443" s="9"/>
      <c r="W1443" s="9"/>
      <c r="X1443" s="9"/>
      <c r="Y1443" s="9"/>
      <c r="Z1443" s="9"/>
      <c r="AA1443" s="66"/>
      <c r="AB1443" s="20" t="s">
        <v>211</v>
      </c>
      <c r="AC1443" s="189"/>
      <c r="AD1443" s="189"/>
      <c r="AE1443" s="189"/>
      <c r="AF1443" s="62">
        <f>MAX(AF$24:AF1442)+1</f>
        <v>1334</v>
      </c>
      <c r="AG1443" s="62" t="s">
        <v>151</v>
      </c>
      <c r="AH1443" s="62" t="str">
        <f t="shared" si="300"/>
        <v>1334.</v>
      </c>
      <c r="AJ1443" s="62"/>
      <c r="AM1443" s="103"/>
    </row>
    <row r="1444" spans="1:39" ht="22.5" customHeight="1" x14ac:dyDescent="0.25">
      <c r="A1444" s="84" t="str">
        <f t="shared" si="294"/>
        <v>1335.</v>
      </c>
      <c r="B1444" s="84">
        <v>4641</v>
      </c>
      <c r="C1444" s="169" t="s">
        <v>1258</v>
      </c>
      <c r="D1444" s="17">
        <v>446.9</v>
      </c>
      <c r="E1444" s="9">
        <v>284.8</v>
      </c>
      <c r="F1444" s="17">
        <v>284.8</v>
      </c>
      <c r="G1444" s="18">
        <v>20</v>
      </c>
      <c r="H1444" s="17">
        <f t="shared" si="305"/>
        <v>1013955.54</v>
      </c>
      <c r="I1444" s="9"/>
      <c r="J1444" s="6"/>
      <c r="K1444" s="9">
        <v>712658.04</v>
      </c>
      <c r="L1444" s="9">
        <v>301297.5</v>
      </c>
      <c r="M1444" s="9"/>
      <c r="N1444" s="26"/>
      <c r="O1444" s="9"/>
      <c r="P1444" s="9">
        <v>95.65</v>
      </c>
      <c r="Q1444" s="9">
        <f>P1444*3150</f>
        <v>301297.5</v>
      </c>
      <c r="R1444" s="9"/>
      <c r="S1444" s="9"/>
      <c r="T1444" s="9">
        <v>178.12</v>
      </c>
      <c r="U1444" s="9">
        <v>712658.04</v>
      </c>
      <c r="V1444" s="9"/>
      <c r="W1444" s="9"/>
      <c r="X1444" s="9"/>
      <c r="Y1444" s="9"/>
      <c r="Z1444" s="9"/>
      <c r="AA1444" s="66"/>
      <c r="AB1444" s="20" t="s">
        <v>211</v>
      </c>
      <c r="AC1444" s="189"/>
      <c r="AD1444" s="189"/>
      <c r="AE1444" s="189"/>
      <c r="AF1444" s="62">
        <f>MAX(AF$24:AF1443)+1</f>
        <v>1335</v>
      </c>
      <c r="AG1444" s="62" t="s">
        <v>151</v>
      </c>
      <c r="AH1444" s="62" t="str">
        <f t="shared" si="300"/>
        <v>1335.</v>
      </c>
      <c r="AJ1444" s="62"/>
      <c r="AM1444" s="103"/>
    </row>
    <row r="1445" spans="1:39" ht="22.5" customHeight="1" x14ac:dyDescent="0.25">
      <c r="A1445" s="84" t="str">
        <f t="shared" si="294"/>
        <v>1336.</v>
      </c>
      <c r="B1445" s="84">
        <v>4467</v>
      </c>
      <c r="C1445" s="169" t="s">
        <v>1235</v>
      </c>
      <c r="D1445" s="17">
        <v>2667.5</v>
      </c>
      <c r="E1445" s="9">
        <v>2437.8000000000002</v>
      </c>
      <c r="F1445" s="17">
        <v>2437.8000000000002</v>
      </c>
      <c r="G1445" s="18">
        <v>117</v>
      </c>
      <c r="H1445" s="17">
        <f t="shared" si="305"/>
        <v>1248558.48</v>
      </c>
      <c r="I1445" s="9"/>
      <c r="J1445" s="6"/>
      <c r="K1445" s="9"/>
      <c r="L1445" s="9">
        <f t="shared" ref="L1445:L1453" si="306">H1445</f>
        <v>1248558.48</v>
      </c>
      <c r="M1445" s="9"/>
      <c r="N1445" s="26"/>
      <c r="O1445" s="9"/>
      <c r="P1445" s="9">
        <v>676</v>
      </c>
      <c r="Q1445" s="9">
        <f>P1445*1846.98</f>
        <v>1248558.48</v>
      </c>
      <c r="R1445" s="9"/>
      <c r="S1445" s="9"/>
      <c r="T1445" s="9"/>
      <c r="U1445" s="9"/>
      <c r="V1445" s="9"/>
      <c r="W1445" s="9"/>
      <c r="X1445" s="9"/>
      <c r="Y1445" s="9"/>
      <c r="Z1445" s="9"/>
      <c r="AA1445" s="66"/>
      <c r="AB1445" s="20" t="s">
        <v>211</v>
      </c>
      <c r="AC1445" s="189"/>
      <c r="AD1445" s="189"/>
      <c r="AE1445" s="189"/>
      <c r="AF1445" s="62">
        <f>MAX(AF$24:AF1444)+1</f>
        <v>1336</v>
      </c>
      <c r="AG1445" s="62" t="s">
        <v>151</v>
      </c>
      <c r="AH1445" s="62" t="str">
        <f t="shared" si="300"/>
        <v>1336.</v>
      </c>
      <c r="AJ1445" s="62"/>
      <c r="AM1445" s="103"/>
    </row>
    <row r="1446" spans="1:39" ht="22.5" customHeight="1" x14ac:dyDescent="0.25">
      <c r="A1446" s="84" t="str">
        <f t="shared" ref="A1446:A1509" si="307">AH1446</f>
        <v>1337.</v>
      </c>
      <c r="B1446" s="84">
        <v>4448</v>
      </c>
      <c r="C1446" s="169" t="s">
        <v>1232</v>
      </c>
      <c r="D1446" s="17">
        <v>3755.2</v>
      </c>
      <c r="E1446" s="9">
        <v>3755.2</v>
      </c>
      <c r="F1446" s="17">
        <v>3755.2</v>
      </c>
      <c r="G1446" s="18">
        <v>179</v>
      </c>
      <c r="H1446" s="17">
        <f t="shared" si="305"/>
        <v>3815076.6240000008</v>
      </c>
      <c r="I1446" s="9"/>
      <c r="J1446" s="6"/>
      <c r="K1446" s="9"/>
      <c r="L1446" s="9">
        <f t="shared" si="306"/>
        <v>3815076.6240000008</v>
      </c>
      <c r="M1446" s="9"/>
      <c r="N1446" s="26"/>
      <c r="O1446" s="9"/>
      <c r="P1446" s="9"/>
      <c r="Q1446" s="9"/>
      <c r="R1446" s="9"/>
      <c r="S1446" s="9"/>
      <c r="T1446" s="9">
        <v>3219.8</v>
      </c>
      <c r="U1446" s="9">
        <f>T1446*1184.88</f>
        <v>3815076.6240000008</v>
      </c>
      <c r="V1446" s="9"/>
      <c r="W1446" s="9"/>
      <c r="X1446" s="9"/>
      <c r="Y1446" s="9"/>
      <c r="Z1446" s="9"/>
      <c r="AA1446" s="66"/>
      <c r="AB1446" s="20" t="s">
        <v>211</v>
      </c>
      <c r="AC1446" s="189"/>
      <c r="AD1446" s="189"/>
      <c r="AE1446" s="189"/>
      <c r="AF1446" s="62">
        <f>MAX(AF$24:AF1445)+1</f>
        <v>1337</v>
      </c>
      <c r="AG1446" s="62" t="s">
        <v>151</v>
      </c>
      <c r="AH1446" s="62" t="str">
        <f t="shared" si="300"/>
        <v>1337.</v>
      </c>
      <c r="AJ1446" s="62"/>
      <c r="AM1446" s="103"/>
    </row>
    <row r="1447" spans="1:39" ht="22.5" customHeight="1" x14ac:dyDescent="0.25">
      <c r="A1447" s="84" t="str">
        <f t="shared" si="307"/>
        <v>1338.</v>
      </c>
      <c r="B1447" s="84">
        <v>4983</v>
      </c>
      <c r="C1447" s="157" t="s">
        <v>1290</v>
      </c>
      <c r="D1447" s="9">
        <v>8371.7000000000007</v>
      </c>
      <c r="E1447" s="9">
        <v>8124.9</v>
      </c>
      <c r="F1447" s="9">
        <v>8016.4</v>
      </c>
      <c r="G1447" s="26">
        <v>360</v>
      </c>
      <c r="H1447" s="9">
        <f t="shared" ref="H1447:H1453" si="308">M1447+O1447+Q1447+S1447+U1447+W1447+Z1447+AA1447</f>
        <v>2354548.4</v>
      </c>
      <c r="I1447" s="9"/>
      <c r="J1447" s="6"/>
      <c r="K1447" s="9"/>
      <c r="L1447" s="9">
        <f t="shared" si="306"/>
        <v>2354548.4</v>
      </c>
      <c r="M1447" s="9">
        <v>2354548.4</v>
      </c>
      <c r="N1447" s="26"/>
      <c r="O1447" s="9"/>
      <c r="P1447" s="9"/>
      <c r="Q1447" s="9"/>
      <c r="R1447" s="9"/>
      <c r="S1447" s="9"/>
      <c r="T1447" s="9"/>
      <c r="U1447" s="9"/>
      <c r="V1447" s="9"/>
      <c r="W1447" s="9"/>
      <c r="X1447" s="9"/>
      <c r="Y1447" s="9"/>
      <c r="Z1447" s="9"/>
      <c r="AA1447" s="66"/>
      <c r="AB1447" s="20" t="s">
        <v>211</v>
      </c>
      <c r="AC1447" s="189"/>
      <c r="AD1447" s="189"/>
      <c r="AE1447" s="189"/>
      <c r="AF1447" s="62">
        <f>MAX(AF$24:AF1446)+1</f>
        <v>1338</v>
      </c>
      <c r="AG1447" s="62" t="s">
        <v>151</v>
      </c>
      <c r="AH1447" s="62" t="str">
        <f t="shared" si="300"/>
        <v>1338.</v>
      </c>
      <c r="AJ1447" s="62"/>
      <c r="AM1447" s="103"/>
    </row>
    <row r="1448" spans="1:39" ht="22.5" customHeight="1" x14ac:dyDescent="0.25">
      <c r="A1448" s="84" t="str">
        <f t="shared" si="307"/>
        <v>1339.</v>
      </c>
      <c r="B1448" s="84">
        <v>5042</v>
      </c>
      <c r="C1448" s="157" t="s">
        <v>1447</v>
      </c>
      <c r="D1448" s="17">
        <v>2828.4</v>
      </c>
      <c r="E1448" s="9">
        <v>2452.1</v>
      </c>
      <c r="F1448" s="17">
        <v>2452.1</v>
      </c>
      <c r="G1448" s="18">
        <v>108</v>
      </c>
      <c r="H1448" s="17">
        <f t="shared" si="308"/>
        <v>1329825.6000000001</v>
      </c>
      <c r="I1448" s="9"/>
      <c r="J1448" s="6"/>
      <c r="K1448" s="9"/>
      <c r="L1448" s="9">
        <f t="shared" si="306"/>
        <v>1329825.6000000001</v>
      </c>
      <c r="M1448" s="9"/>
      <c r="N1448" s="26"/>
      <c r="O1448" s="9"/>
      <c r="P1448" s="9">
        <v>720</v>
      </c>
      <c r="Q1448" s="9">
        <f>P1448*1846.98</f>
        <v>1329825.6000000001</v>
      </c>
      <c r="R1448" s="9"/>
      <c r="S1448" s="9"/>
      <c r="T1448" s="9"/>
      <c r="U1448" s="9"/>
      <c r="V1448" s="9"/>
      <c r="W1448" s="9"/>
      <c r="X1448" s="9"/>
      <c r="Y1448" s="9"/>
      <c r="Z1448" s="9"/>
      <c r="AA1448" s="66"/>
      <c r="AB1448" s="20" t="s">
        <v>211</v>
      </c>
      <c r="AC1448" s="189"/>
      <c r="AD1448" s="189"/>
      <c r="AE1448" s="189"/>
      <c r="AF1448" s="62">
        <f>MAX(AF$24:AF1447)+1</f>
        <v>1339</v>
      </c>
      <c r="AG1448" s="62" t="s">
        <v>151</v>
      </c>
      <c r="AH1448" s="62" t="str">
        <f t="shared" si="300"/>
        <v>1339.</v>
      </c>
      <c r="AJ1448" s="62"/>
      <c r="AM1448" s="103"/>
    </row>
    <row r="1449" spans="1:39" ht="22.5" customHeight="1" x14ac:dyDescent="0.25">
      <c r="A1449" s="84" t="str">
        <f t="shared" si="307"/>
        <v>1340.</v>
      </c>
      <c r="B1449" s="84">
        <v>5045</v>
      </c>
      <c r="C1449" s="157" t="s">
        <v>1448</v>
      </c>
      <c r="D1449" s="17">
        <v>3590.1</v>
      </c>
      <c r="E1449" s="9">
        <v>3109.7</v>
      </c>
      <c r="F1449" s="17">
        <v>3109.7</v>
      </c>
      <c r="G1449" s="18">
        <v>136</v>
      </c>
      <c r="H1449" s="17">
        <f t="shared" si="308"/>
        <v>1898695.44</v>
      </c>
      <c r="I1449" s="9"/>
      <c r="J1449" s="6"/>
      <c r="K1449" s="9"/>
      <c r="L1449" s="9">
        <f t="shared" si="306"/>
        <v>1898695.44</v>
      </c>
      <c r="M1449" s="9"/>
      <c r="N1449" s="26"/>
      <c r="O1449" s="9"/>
      <c r="P1449" s="9">
        <v>1028</v>
      </c>
      <c r="Q1449" s="9">
        <f>P1449*1846.98</f>
        <v>1898695.44</v>
      </c>
      <c r="R1449" s="9"/>
      <c r="S1449" s="9"/>
      <c r="T1449" s="9"/>
      <c r="U1449" s="9"/>
      <c r="V1449" s="9"/>
      <c r="W1449" s="9"/>
      <c r="X1449" s="9"/>
      <c r="Y1449" s="9"/>
      <c r="Z1449" s="9"/>
      <c r="AA1449" s="66"/>
      <c r="AB1449" s="20" t="s">
        <v>211</v>
      </c>
      <c r="AC1449" s="189"/>
      <c r="AD1449" s="189"/>
      <c r="AE1449" s="189"/>
      <c r="AF1449" s="62">
        <f>MAX(AF$24:AF1448)+1</f>
        <v>1340</v>
      </c>
      <c r="AG1449" s="62" t="s">
        <v>151</v>
      </c>
      <c r="AH1449" s="62" t="str">
        <f t="shared" si="300"/>
        <v>1340.</v>
      </c>
      <c r="AJ1449" s="62"/>
      <c r="AM1449" s="103"/>
    </row>
    <row r="1450" spans="1:39" ht="22.5" customHeight="1" x14ac:dyDescent="0.25">
      <c r="A1450" s="84" t="str">
        <f t="shared" si="307"/>
        <v>1341.</v>
      </c>
      <c r="B1450" s="84">
        <v>4190</v>
      </c>
      <c r="C1450" s="157" t="s">
        <v>1350</v>
      </c>
      <c r="D1450" s="17">
        <v>3952.46</v>
      </c>
      <c r="E1450" s="9">
        <v>3952.46</v>
      </c>
      <c r="F1450" s="17">
        <v>3952.46</v>
      </c>
      <c r="G1450" s="18">
        <v>205</v>
      </c>
      <c r="H1450" s="17">
        <f t="shared" si="308"/>
        <v>2166380.04</v>
      </c>
      <c r="I1450" s="9"/>
      <c r="J1450" s="6"/>
      <c r="K1450" s="9"/>
      <c r="L1450" s="9">
        <f t="shared" si="306"/>
        <v>2166380.04</v>
      </c>
      <c r="M1450" s="9"/>
      <c r="N1450" s="26">
        <v>1</v>
      </c>
      <c r="O1450" s="9">
        <f>N1450*2166380.04</f>
        <v>2166380.04</v>
      </c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66"/>
      <c r="AB1450" s="20" t="s">
        <v>211</v>
      </c>
      <c r="AC1450" s="189"/>
      <c r="AD1450" s="189"/>
      <c r="AE1450" s="189"/>
      <c r="AF1450" s="62">
        <f>MAX(AF$24:AF1449)+1</f>
        <v>1341</v>
      </c>
      <c r="AG1450" s="62" t="s">
        <v>151</v>
      </c>
      <c r="AH1450" s="62" t="str">
        <f t="shared" si="300"/>
        <v>1341.</v>
      </c>
      <c r="AJ1450" s="62"/>
      <c r="AM1450" s="103"/>
    </row>
    <row r="1451" spans="1:39" ht="22.5" customHeight="1" x14ac:dyDescent="0.25">
      <c r="A1451" s="84" t="str">
        <f t="shared" si="307"/>
        <v>1342.</v>
      </c>
      <c r="B1451" s="84">
        <v>5194</v>
      </c>
      <c r="C1451" s="157" t="s">
        <v>1468</v>
      </c>
      <c r="D1451" s="17">
        <v>7093.3</v>
      </c>
      <c r="E1451" s="9">
        <v>5992</v>
      </c>
      <c r="F1451" s="17">
        <v>5992</v>
      </c>
      <c r="G1451" s="18">
        <v>230</v>
      </c>
      <c r="H1451" s="17">
        <f t="shared" si="308"/>
        <v>1641965.22</v>
      </c>
      <c r="I1451" s="9"/>
      <c r="J1451" s="6"/>
      <c r="K1451" s="9"/>
      <c r="L1451" s="9">
        <f t="shared" si="306"/>
        <v>1641965.22</v>
      </c>
      <c r="M1451" s="9"/>
      <c r="N1451" s="26"/>
      <c r="O1451" s="9"/>
      <c r="P1451" s="9">
        <v>889</v>
      </c>
      <c r="Q1451" s="9">
        <f>P1451*1846.98</f>
        <v>1641965.22</v>
      </c>
      <c r="R1451" s="9"/>
      <c r="S1451" s="9"/>
      <c r="T1451" s="9"/>
      <c r="U1451" s="9"/>
      <c r="V1451" s="9"/>
      <c r="W1451" s="9"/>
      <c r="X1451" s="9"/>
      <c r="Y1451" s="9"/>
      <c r="Z1451" s="9"/>
      <c r="AA1451" s="66"/>
      <c r="AB1451" s="20" t="s">
        <v>211</v>
      </c>
      <c r="AC1451" s="189"/>
      <c r="AD1451" s="189"/>
      <c r="AE1451" s="189"/>
      <c r="AF1451" s="62">
        <f>MAX(AF$24:AF1450)+1</f>
        <v>1342</v>
      </c>
      <c r="AG1451" s="62" t="s">
        <v>151</v>
      </c>
      <c r="AH1451" s="62" t="str">
        <f t="shared" si="300"/>
        <v>1342.</v>
      </c>
      <c r="AJ1451" s="62"/>
      <c r="AM1451" s="103"/>
    </row>
    <row r="1452" spans="1:39" ht="22.5" customHeight="1" x14ac:dyDescent="0.25">
      <c r="A1452" s="84" t="str">
        <f t="shared" si="307"/>
        <v>1343.</v>
      </c>
      <c r="B1452" s="84">
        <v>5034</v>
      </c>
      <c r="C1452" s="157" t="s">
        <v>1445</v>
      </c>
      <c r="D1452" s="17">
        <v>3727</v>
      </c>
      <c r="E1452" s="9">
        <v>2156.8000000000002</v>
      </c>
      <c r="F1452" s="17">
        <v>2156.8000000000002</v>
      </c>
      <c r="G1452" s="18">
        <v>185</v>
      </c>
      <c r="H1452" s="17">
        <f t="shared" si="308"/>
        <v>2227457.88</v>
      </c>
      <c r="I1452" s="9"/>
      <c r="J1452" s="6"/>
      <c r="K1452" s="9"/>
      <c r="L1452" s="9">
        <f t="shared" si="306"/>
        <v>2227457.88</v>
      </c>
      <c r="M1452" s="9"/>
      <c r="N1452" s="26"/>
      <c r="O1452" s="9"/>
      <c r="P1452" s="9">
        <v>1206</v>
      </c>
      <c r="Q1452" s="9">
        <f>P1452*1846.98</f>
        <v>2227457.88</v>
      </c>
      <c r="R1452" s="9"/>
      <c r="S1452" s="9"/>
      <c r="T1452" s="9"/>
      <c r="U1452" s="9"/>
      <c r="V1452" s="9"/>
      <c r="W1452" s="9"/>
      <c r="X1452" s="9"/>
      <c r="Y1452" s="9"/>
      <c r="Z1452" s="9"/>
      <c r="AA1452" s="66"/>
      <c r="AB1452" s="20" t="s">
        <v>211</v>
      </c>
      <c r="AC1452" s="189"/>
      <c r="AD1452" s="189"/>
      <c r="AE1452" s="189"/>
      <c r="AF1452" s="62">
        <f>MAX(AF$24:AF1451)+1</f>
        <v>1343</v>
      </c>
      <c r="AG1452" s="62" t="s">
        <v>151</v>
      </c>
      <c r="AH1452" s="62" t="str">
        <f t="shared" si="300"/>
        <v>1343.</v>
      </c>
      <c r="AJ1452" s="62"/>
      <c r="AM1452" s="103"/>
    </row>
    <row r="1453" spans="1:39" ht="22.5" customHeight="1" x14ac:dyDescent="0.25">
      <c r="A1453" s="84" t="str">
        <f t="shared" si="307"/>
        <v>1344.</v>
      </c>
      <c r="B1453" s="84">
        <v>4219</v>
      </c>
      <c r="C1453" s="157" t="s">
        <v>1357</v>
      </c>
      <c r="D1453" s="17">
        <v>3041.3</v>
      </c>
      <c r="E1453" s="9">
        <v>3041.3</v>
      </c>
      <c r="F1453" s="17">
        <v>3041.3</v>
      </c>
      <c r="G1453" s="18">
        <v>99</v>
      </c>
      <c r="H1453" s="17">
        <f t="shared" si="308"/>
        <v>1440644.4</v>
      </c>
      <c r="I1453" s="9"/>
      <c r="J1453" s="6"/>
      <c r="K1453" s="9"/>
      <c r="L1453" s="9">
        <f t="shared" si="306"/>
        <v>1440644.4</v>
      </c>
      <c r="M1453" s="9"/>
      <c r="N1453" s="26"/>
      <c r="O1453" s="9"/>
      <c r="P1453" s="9">
        <v>780</v>
      </c>
      <c r="Q1453" s="9">
        <f>P1453*1846.98</f>
        <v>1440644.4</v>
      </c>
      <c r="R1453" s="9"/>
      <c r="S1453" s="9"/>
      <c r="T1453" s="9"/>
      <c r="U1453" s="9"/>
      <c r="V1453" s="9"/>
      <c r="W1453" s="9"/>
      <c r="X1453" s="9"/>
      <c r="Y1453" s="9"/>
      <c r="Z1453" s="9"/>
      <c r="AA1453" s="66"/>
      <c r="AB1453" s="20" t="s">
        <v>211</v>
      </c>
      <c r="AC1453" s="189"/>
      <c r="AD1453" s="189"/>
      <c r="AE1453" s="189"/>
      <c r="AF1453" s="62">
        <f>MAX(AF$24:AF1452)+1</f>
        <v>1344</v>
      </c>
      <c r="AG1453" s="62" t="s">
        <v>151</v>
      </c>
      <c r="AH1453" s="62" t="str">
        <f t="shared" si="300"/>
        <v>1344.</v>
      </c>
      <c r="AJ1453" s="62"/>
      <c r="AM1453" s="103"/>
    </row>
    <row r="1454" spans="1:39" ht="22.5" customHeight="1" x14ac:dyDescent="0.25">
      <c r="A1454" s="84" t="str">
        <f t="shared" si="307"/>
        <v>1345.</v>
      </c>
      <c r="B1454" s="84">
        <v>4464</v>
      </c>
      <c r="C1454" s="157" t="s">
        <v>1380</v>
      </c>
      <c r="D1454" s="17">
        <v>2484.5</v>
      </c>
      <c r="E1454" s="9">
        <v>2484.5</v>
      </c>
      <c r="F1454" s="17">
        <v>2484.5</v>
      </c>
      <c r="G1454" s="18">
        <v>54</v>
      </c>
      <c r="H1454" s="17">
        <f t="shared" ref="H1454:H1464" si="309">M1454+O1454+Q1454+S1454+U1454+W1454+Z1454+AA1454</f>
        <v>1300273.92</v>
      </c>
      <c r="I1454" s="9"/>
      <c r="J1454" s="6"/>
      <c r="K1454" s="9"/>
      <c r="L1454" s="9">
        <f t="shared" ref="L1454:L1472" si="310">H1454</f>
        <v>1300273.92</v>
      </c>
      <c r="M1454" s="9"/>
      <c r="N1454" s="26"/>
      <c r="O1454" s="9"/>
      <c r="P1454" s="9">
        <v>704</v>
      </c>
      <c r="Q1454" s="9">
        <f>P1454*1846.98</f>
        <v>1300273.92</v>
      </c>
      <c r="R1454" s="9"/>
      <c r="S1454" s="9"/>
      <c r="T1454" s="9"/>
      <c r="U1454" s="9"/>
      <c r="V1454" s="9"/>
      <c r="W1454" s="9"/>
      <c r="X1454" s="9"/>
      <c r="Y1454" s="9"/>
      <c r="Z1454" s="9"/>
      <c r="AA1454" s="66"/>
      <c r="AB1454" s="20" t="s">
        <v>211</v>
      </c>
      <c r="AC1454" s="189"/>
      <c r="AD1454" s="189"/>
      <c r="AE1454" s="189"/>
      <c r="AF1454" s="62">
        <f>MAX(AF$24:AF1453)+1</f>
        <v>1345</v>
      </c>
      <c r="AG1454" s="62" t="s">
        <v>151</v>
      </c>
      <c r="AH1454" s="62" t="str">
        <f t="shared" si="300"/>
        <v>1345.</v>
      </c>
      <c r="AJ1454" s="62"/>
      <c r="AM1454" s="103"/>
    </row>
    <row r="1455" spans="1:39" ht="22.5" customHeight="1" x14ac:dyDescent="0.25">
      <c r="A1455" s="84" t="str">
        <f t="shared" si="307"/>
        <v>1346.</v>
      </c>
      <c r="B1455" s="84">
        <v>5439</v>
      </c>
      <c r="C1455" s="161" t="s">
        <v>1167</v>
      </c>
      <c r="D1455" s="9">
        <v>1522.3</v>
      </c>
      <c r="E1455" s="9">
        <v>1522.3</v>
      </c>
      <c r="F1455" s="9">
        <v>1522.3</v>
      </c>
      <c r="G1455" s="26">
        <v>84</v>
      </c>
      <c r="H1455" s="9">
        <f t="shared" si="309"/>
        <v>328749.84000000003</v>
      </c>
      <c r="I1455" s="9"/>
      <c r="J1455" s="6"/>
      <c r="K1455" s="9"/>
      <c r="L1455" s="9">
        <f t="shared" si="310"/>
        <v>328749.84000000003</v>
      </c>
      <c r="M1455" s="9">
        <v>328749.84000000003</v>
      </c>
      <c r="N1455" s="26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66"/>
      <c r="AB1455" s="20" t="s">
        <v>211</v>
      </c>
      <c r="AC1455" s="189"/>
      <c r="AD1455" s="189"/>
      <c r="AE1455" s="189"/>
      <c r="AF1455" s="62">
        <f>MAX(AF$24:AF1454)+1</f>
        <v>1346</v>
      </c>
      <c r="AG1455" s="62" t="s">
        <v>151</v>
      </c>
      <c r="AH1455" s="62" t="str">
        <f t="shared" si="300"/>
        <v>1346.</v>
      </c>
      <c r="AJ1455" s="62"/>
      <c r="AM1455" s="103"/>
    </row>
    <row r="1456" spans="1:39" ht="22.5" customHeight="1" x14ac:dyDescent="0.25">
      <c r="A1456" s="84" t="str">
        <f t="shared" si="307"/>
        <v>1347.</v>
      </c>
      <c r="B1456" s="84">
        <v>5234</v>
      </c>
      <c r="C1456" s="157" t="s">
        <v>1476</v>
      </c>
      <c r="D1456" s="17">
        <v>2169.6</v>
      </c>
      <c r="E1456" s="9">
        <v>1145.0999999999999</v>
      </c>
      <c r="F1456" s="17">
        <v>1145.0999999999999</v>
      </c>
      <c r="G1456" s="18">
        <v>55</v>
      </c>
      <c r="H1456" s="17">
        <f t="shared" si="309"/>
        <v>1117681.4772000001</v>
      </c>
      <c r="I1456" s="9"/>
      <c r="J1456" s="6"/>
      <c r="K1456" s="9"/>
      <c r="L1456" s="9">
        <f t="shared" si="310"/>
        <v>1117681.4772000001</v>
      </c>
      <c r="M1456" s="9"/>
      <c r="N1456" s="26"/>
      <c r="O1456" s="9"/>
      <c r="P1456" s="9">
        <v>605.14</v>
      </c>
      <c r="Q1456" s="9">
        <f>P1456*1846.98</f>
        <v>1117681.4772000001</v>
      </c>
      <c r="R1456" s="9"/>
      <c r="S1456" s="9"/>
      <c r="T1456" s="9"/>
      <c r="U1456" s="9"/>
      <c r="V1456" s="9"/>
      <c r="W1456" s="9"/>
      <c r="X1456" s="9"/>
      <c r="Y1456" s="9"/>
      <c r="Z1456" s="9"/>
      <c r="AA1456" s="66"/>
      <c r="AB1456" s="20" t="s">
        <v>211</v>
      </c>
      <c r="AC1456" s="189"/>
      <c r="AD1456" s="189"/>
      <c r="AE1456" s="189"/>
      <c r="AF1456" s="62">
        <f>MAX(AF$24:AF1455)+1</f>
        <v>1347</v>
      </c>
      <c r="AG1456" s="62" t="s">
        <v>151</v>
      </c>
      <c r="AH1456" s="62" t="str">
        <f t="shared" si="300"/>
        <v>1347.</v>
      </c>
      <c r="AJ1456" s="62"/>
      <c r="AM1456" s="103"/>
    </row>
    <row r="1457" spans="1:39" ht="22.5" customHeight="1" x14ac:dyDescent="0.25">
      <c r="A1457" s="84" t="str">
        <f t="shared" si="307"/>
        <v>1348.</v>
      </c>
      <c r="B1457" s="84">
        <v>4136</v>
      </c>
      <c r="C1457" s="155" t="s">
        <v>1520</v>
      </c>
      <c r="D1457" s="9">
        <v>705.7</v>
      </c>
      <c r="E1457" s="9">
        <v>443.8</v>
      </c>
      <c r="F1457" s="9">
        <v>443.8</v>
      </c>
      <c r="G1457" s="26">
        <v>35</v>
      </c>
      <c r="H1457" s="9">
        <f t="shared" si="309"/>
        <v>605947.72</v>
      </c>
      <c r="I1457" s="9"/>
      <c r="J1457" s="6"/>
      <c r="K1457" s="9"/>
      <c r="L1457" s="9">
        <f t="shared" si="310"/>
        <v>605947.72</v>
      </c>
      <c r="M1457" s="9">
        <v>605947.72</v>
      </c>
      <c r="N1457" s="26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66"/>
      <c r="AB1457" s="20" t="s">
        <v>211</v>
      </c>
      <c r="AC1457" s="189"/>
      <c r="AD1457" s="189"/>
      <c r="AE1457" s="189"/>
      <c r="AF1457" s="62">
        <f>MAX(AF$24:AF1456)+1</f>
        <v>1348</v>
      </c>
      <c r="AG1457" s="62" t="s">
        <v>151</v>
      </c>
      <c r="AH1457" s="62" t="str">
        <f t="shared" si="300"/>
        <v>1348.</v>
      </c>
      <c r="AJ1457" s="62"/>
      <c r="AM1457" s="103"/>
    </row>
    <row r="1458" spans="1:39" ht="22.5" customHeight="1" x14ac:dyDescent="0.25">
      <c r="A1458" s="84" t="str">
        <f t="shared" si="307"/>
        <v>1349.</v>
      </c>
      <c r="B1458" s="84">
        <v>4159</v>
      </c>
      <c r="C1458" s="169" t="s">
        <v>1179</v>
      </c>
      <c r="D1458" s="17">
        <v>2383.4</v>
      </c>
      <c r="E1458" s="9">
        <v>1639.4</v>
      </c>
      <c r="F1458" s="17">
        <v>1639.4</v>
      </c>
      <c r="G1458" s="18">
        <v>51</v>
      </c>
      <c r="H1458" s="17">
        <f t="shared" si="309"/>
        <v>591636</v>
      </c>
      <c r="I1458" s="9"/>
      <c r="J1458" s="6"/>
      <c r="K1458" s="9"/>
      <c r="L1458" s="9">
        <f t="shared" si="310"/>
        <v>591636</v>
      </c>
      <c r="M1458" s="9">
        <f>315060+276576</f>
        <v>591636</v>
      </c>
      <c r="N1458" s="26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66"/>
      <c r="AB1458" s="20" t="s">
        <v>211</v>
      </c>
      <c r="AC1458" s="189"/>
      <c r="AD1458" s="189"/>
      <c r="AE1458" s="189"/>
      <c r="AF1458" s="62">
        <f>MAX(AF$24:AF1457)+1</f>
        <v>1349</v>
      </c>
      <c r="AG1458" s="62" t="s">
        <v>151</v>
      </c>
      <c r="AH1458" s="62" t="str">
        <f t="shared" si="300"/>
        <v>1349.</v>
      </c>
      <c r="AJ1458" s="62"/>
      <c r="AM1458" s="103"/>
    </row>
    <row r="1459" spans="1:39" ht="22.5" customHeight="1" x14ac:dyDescent="0.25">
      <c r="A1459" s="84" t="str">
        <f t="shared" si="307"/>
        <v>1350.</v>
      </c>
      <c r="B1459" s="84">
        <v>4629</v>
      </c>
      <c r="C1459" s="155" t="s">
        <v>974</v>
      </c>
      <c r="D1459" s="9">
        <v>467.8</v>
      </c>
      <c r="E1459" s="9">
        <v>432.7</v>
      </c>
      <c r="F1459" s="9">
        <v>268.2</v>
      </c>
      <c r="G1459" s="26">
        <v>23</v>
      </c>
      <c r="H1459" s="9">
        <f t="shared" si="309"/>
        <v>315378</v>
      </c>
      <c r="I1459" s="9"/>
      <c r="J1459" s="6"/>
      <c r="K1459" s="9"/>
      <c r="L1459" s="9">
        <f t="shared" si="310"/>
        <v>315378</v>
      </c>
      <c r="M1459" s="9"/>
      <c r="N1459" s="26"/>
      <c r="O1459" s="9"/>
      <c r="P1459" s="9">
        <v>100.12</v>
      </c>
      <c r="Q1459" s="9">
        <f>P1459*3150</f>
        <v>315378</v>
      </c>
      <c r="R1459" s="9"/>
      <c r="S1459" s="9"/>
      <c r="T1459" s="9"/>
      <c r="U1459" s="9"/>
      <c r="V1459" s="9"/>
      <c r="W1459" s="9"/>
      <c r="X1459" s="9"/>
      <c r="Y1459" s="9"/>
      <c r="Z1459" s="9"/>
      <c r="AA1459" s="66"/>
      <c r="AB1459" s="20" t="s">
        <v>211</v>
      </c>
      <c r="AC1459" s="189"/>
      <c r="AD1459" s="189"/>
      <c r="AE1459" s="189"/>
      <c r="AF1459" s="62">
        <f>MAX(AF$24:AF1458)+1</f>
        <v>1350</v>
      </c>
      <c r="AG1459" s="62" t="s">
        <v>151</v>
      </c>
      <c r="AH1459" s="62" t="str">
        <f t="shared" si="300"/>
        <v>1350.</v>
      </c>
      <c r="AJ1459" s="62"/>
      <c r="AM1459" s="103"/>
    </row>
    <row r="1460" spans="1:39" ht="22.5" customHeight="1" x14ac:dyDescent="0.25">
      <c r="A1460" s="84" t="str">
        <f t="shared" si="307"/>
        <v>1351.</v>
      </c>
      <c r="B1460" s="84">
        <v>5262</v>
      </c>
      <c r="C1460" s="157" t="s">
        <v>1325</v>
      </c>
      <c r="D1460" s="9">
        <v>233.7</v>
      </c>
      <c r="E1460" s="9">
        <v>144.30000000000001</v>
      </c>
      <c r="F1460" s="9">
        <v>144.30000000000001</v>
      </c>
      <c r="G1460" s="26">
        <v>10</v>
      </c>
      <c r="H1460" s="9">
        <f t="shared" si="309"/>
        <v>59147.26</v>
      </c>
      <c r="I1460" s="9"/>
      <c r="J1460" s="6"/>
      <c r="K1460" s="9"/>
      <c r="L1460" s="9">
        <f t="shared" si="310"/>
        <v>59147.26</v>
      </c>
      <c r="M1460" s="9">
        <v>59147.26</v>
      </c>
      <c r="N1460" s="26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66"/>
      <c r="AB1460" s="20" t="s">
        <v>211</v>
      </c>
      <c r="AC1460" s="189"/>
      <c r="AD1460" s="189"/>
      <c r="AE1460" s="189"/>
      <c r="AF1460" s="62">
        <f>MAX(AF$24:AF1459)+1</f>
        <v>1351</v>
      </c>
      <c r="AG1460" s="62" t="s">
        <v>151</v>
      </c>
      <c r="AH1460" s="62" t="str">
        <f t="shared" si="300"/>
        <v>1351.</v>
      </c>
      <c r="AJ1460" s="62"/>
      <c r="AM1460" s="103"/>
    </row>
    <row r="1461" spans="1:39" ht="22.5" customHeight="1" x14ac:dyDescent="0.25">
      <c r="A1461" s="84" t="str">
        <f t="shared" si="307"/>
        <v>1352.</v>
      </c>
      <c r="B1461" s="84">
        <v>4637</v>
      </c>
      <c r="C1461" s="155" t="s">
        <v>975</v>
      </c>
      <c r="D1461" s="9">
        <v>1631.8</v>
      </c>
      <c r="E1461" s="9">
        <v>1173.2</v>
      </c>
      <c r="F1461" s="9">
        <v>1173.2</v>
      </c>
      <c r="G1461" s="26">
        <v>43</v>
      </c>
      <c r="H1461" s="9">
        <f t="shared" si="309"/>
        <v>1401170.32</v>
      </c>
      <c r="I1461" s="9"/>
      <c r="J1461" s="6"/>
      <c r="K1461" s="9"/>
      <c r="L1461" s="9">
        <f t="shared" si="310"/>
        <v>1401170.32</v>
      </c>
      <c r="M1461" s="9">
        <v>1401170.32</v>
      </c>
      <c r="N1461" s="26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66"/>
      <c r="AB1461" s="20" t="s">
        <v>211</v>
      </c>
      <c r="AC1461" s="189"/>
      <c r="AD1461" s="189"/>
      <c r="AE1461" s="189"/>
      <c r="AF1461" s="62">
        <f>MAX(AF$24:AF1460)+1</f>
        <v>1352</v>
      </c>
      <c r="AG1461" s="62" t="s">
        <v>151</v>
      </c>
      <c r="AH1461" s="62" t="str">
        <f t="shared" si="300"/>
        <v>1352.</v>
      </c>
      <c r="AJ1461" s="62"/>
      <c r="AM1461" s="103"/>
    </row>
    <row r="1462" spans="1:39" ht="22.5" customHeight="1" x14ac:dyDescent="0.25">
      <c r="A1462" s="84" t="str">
        <f t="shared" si="307"/>
        <v>1353.</v>
      </c>
      <c r="B1462" s="84">
        <v>4967</v>
      </c>
      <c r="C1462" s="157" t="s">
        <v>1289</v>
      </c>
      <c r="D1462" s="9">
        <v>289.5</v>
      </c>
      <c r="E1462" s="9">
        <v>275.60000000000002</v>
      </c>
      <c r="F1462" s="9">
        <v>275.60000000000002</v>
      </c>
      <c r="G1462" s="26">
        <v>18</v>
      </c>
      <c r="H1462" s="9">
        <f t="shared" si="309"/>
        <v>248589.5</v>
      </c>
      <c r="I1462" s="9"/>
      <c r="J1462" s="6"/>
      <c r="K1462" s="9"/>
      <c r="L1462" s="9">
        <f t="shared" si="310"/>
        <v>248589.5</v>
      </c>
      <c r="M1462" s="9">
        <v>248589.5</v>
      </c>
      <c r="N1462" s="26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66"/>
      <c r="AB1462" s="20" t="s">
        <v>211</v>
      </c>
      <c r="AC1462" s="189"/>
      <c r="AD1462" s="189"/>
      <c r="AE1462" s="189"/>
      <c r="AF1462" s="62">
        <f>MAX(AF$24:AF1461)+1</f>
        <v>1353</v>
      </c>
      <c r="AG1462" s="62" t="s">
        <v>151</v>
      </c>
      <c r="AH1462" s="62" t="str">
        <f t="shared" si="300"/>
        <v>1353.</v>
      </c>
      <c r="AJ1462" s="62"/>
      <c r="AM1462" s="103"/>
    </row>
    <row r="1463" spans="1:39" ht="22.5" customHeight="1" x14ac:dyDescent="0.25">
      <c r="A1463" s="84" t="str">
        <f t="shared" si="307"/>
        <v>1354.</v>
      </c>
      <c r="B1463" s="84">
        <v>4141</v>
      </c>
      <c r="C1463" s="155" t="s">
        <v>1528</v>
      </c>
      <c r="D1463" s="9">
        <v>1752.5</v>
      </c>
      <c r="E1463" s="9">
        <v>1301.2</v>
      </c>
      <c r="F1463" s="9">
        <v>1301.2</v>
      </c>
      <c r="G1463" s="26">
        <v>100</v>
      </c>
      <c r="H1463" s="9">
        <f t="shared" si="309"/>
        <v>443478.45</v>
      </c>
      <c r="I1463" s="9"/>
      <c r="J1463" s="6"/>
      <c r="K1463" s="9"/>
      <c r="L1463" s="9">
        <f t="shared" si="310"/>
        <v>443478.45</v>
      </c>
      <c r="M1463" s="9">
        <v>443478.45</v>
      </c>
      <c r="N1463" s="26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66"/>
      <c r="AB1463" s="20" t="s">
        <v>211</v>
      </c>
      <c r="AC1463" s="189"/>
      <c r="AD1463" s="189"/>
      <c r="AE1463" s="189"/>
      <c r="AF1463" s="62">
        <f>MAX(AF$24:AF1462)+1</f>
        <v>1354</v>
      </c>
      <c r="AG1463" s="62" t="s">
        <v>151</v>
      </c>
      <c r="AH1463" s="62" t="str">
        <f t="shared" si="300"/>
        <v>1354.</v>
      </c>
      <c r="AJ1463" s="62"/>
      <c r="AM1463" s="103"/>
    </row>
    <row r="1464" spans="1:39" ht="22.5" customHeight="1" x14ac:dyDescent="0.25">
      <c r="A1464" s="84" t="str">
        <f t="shared" si="307"/>
        <v>1355.</v>
      </c>
      <c r="B1464" s="84">
        <v>4140</v>
      </c>
      <c r="C1464" s="155" t="s">
        <v>1529</v>
      </c>
      <c r="D1464" s="9">
        <v>1718.2</v>
      </c>
      <c r="E1464" s="9">
        <v>1168</v>
      </c>
      <c r="F1464" s="9">
        <v>1168</v>
      </c>
      <c r="G1464" s="26">
        <v>112</v>
      </c>
      <c r="H1464" s="9">
        <f t="shared" si="309"/>
        <v>1475275.77</v>
      </c>
      <c r="I1464" s="9"/>
      <c r="J1464" s="6"/>
      <c r="K1464" s="9"/>
      <c r="L1464" s="9">
        <f t="shared" si="310"/>
        <v>1475275.77</v>
      </c>
      <c r="M1464" s="9">
        <v>1475275.77</v>
      </c>
      <c r="N1464" s="26"/>
      <c r="O1464" s="9"/>
      <c r="P1464" s="9"/>
      <c r="Q1464" s="9"/>
      <c r="R1464" s="9"/>
      <c r="S1464" s="9"/>
      <c r="T1464" s="9"/>
      <c r="U1464" s="9"/>
      <c r="V1464" s="9"/>
      <c r="W1464" s="9"/>
      <c r="X1464" s="9"/>
      <c r="Y1464" s="9"/>
      <c r="Z1464" s="9"/>
      <c r="AA1464" s="66"/>
      <c r="AB1464" s="20" t="s">
        <v>211</v>
      </c>
      <c r="AC1464" s="189"/>
      <c r="AD1464" s="189"/>
      <c r="AE1464" s="189"/>
      <c r="AF1464" s="62">
        <f>MAX(AF$24:AF1463)+1</f>
        <v>1355</v>
      </c>
      <c r="AG1464" s="62" t="s">
        <v>151</v>
      </c>
      <c r="AH1464" s="62" t="str">
        <f t="shared" si="300"/>
        <v>1355.</v>
      </c>
      <c r="AJ1464" s="62"/>
      <c r="AM1464" s="103"/>
    </row>
    <row r="1465" spans="1:39" ht="22.5" customHeight="1" x14ac:dyDescent="0.25">
      <c r="A1465" s="84" t="str">
        <f t="shared" si="307"/>
        <v>1356.</v>
      </c>
      <c r="B1465" s="84">
        <v>4137</v>
      </c>
      <c r="C1465" s="157" t="s">
        <v>1172</v>
      </c>
      <c r="D1465" s="17">
        <v>1684.8</v>
      </c>
      <c r="E1465" s="9">
        <v>1205.2</v>
      </c>
      <c r="F1465" s="17">
        <v>1205.2</v>
      </c>
      <c r="G1465" s="18">
        <v>104</v>
      </c>
      <c r="H1465" s="17">
        <f>M1465+W1465+Z1465</f>
        <v>520460.99</v>
      </c>
      <c r="I1465" s="9"/>
      <c r="J1465" s="6"/>
      <c r="K1465" s="9"/>
      <c r="L1465" s="9">
        <f t="shared" si="310"/>
        <v>520460.99</v>
      </c>
      <c r="M1465" s="9">
        <v>426360.19</v>
      </c>
      <c r="N1465" s="26"/>
      <c r="O1465" s="9"/>
      <c r="P1465" s="9"/>
      <c r="Q1465" s="9"/>
      <c r="R1465" s="9"/>
      <c r="S1465" s="9"/>
      <c r="T1465" s="9"/>
      <c r="U1465" s="9"/>
      <c r="V1465" s="9">
        <v>77.08</v>
      </c>
      <c r="W1465" s="9">
        <v>94100.800000000003</v>
      </c>
      <c r="X1465" s="9"/>
      <c r="Y1465" s="9"/>
      <c r="Z1465" s="9"/>
      <c r="AA1465" s="66"/>
      <c r="AB1465" s="20" t="s">
        <v>211</v>
      </c>
      <c r="AC1465" s="189"/>
      <c r="AD1465" s="189"/>
      <c r="AE1465" s="189"/>
      <c r="AF1465" s="62">
        <f>MAX(AF$24:AF1464)+1</f>
        <v>1356</v>
      </c>
      <c r="AG1465" s="62" t="s">
        <v>151</v>
      </c>
      <c r="AH1465" s="62" t="str">
        <f t="shared" si="300"/>
        <v>1356.</v>
      </c>
      <c r="AJ1465" s="62"/>
      <c r="AM1465" s="103"/>
    </row>
    <row r="1466" spans="1:39" ht="22.5" customHeight="1" x14ac:dyDescent="0.25">
      <c r="A1466" s="84" t="str">
        <f t="shared" si="307"/>
        <v>1357.</v>
      </c>
      <c r="B1466" s="84">
        <v>4145</v>
      </c>
      <c r="C1466" s="155" t="s">
        <v>1347</v>
      </c>
      <c r="D1466" s="9">
        <v>2155</v>
      </c>
      <c r="E1466" s="9">
        <v>1470.4</v>
      </c>
      <c r="F1466" s="9">
        <v>1470.4</v>
      </c>
      <c r="G1466" s="26">
        <v>100</v>
      </c>
      <c r="H1466" s="9">
        <f>Q1466+W1466</f>
        <v>1573203.6438</v>
      </c>
      <c r="I1466" s="9"/>
      <c r="J1466" s="6"/>
      <c r="K1466" s="9"/>
      <c r="L1466" s="9">
        <f t="shared" si="310"/>
        <v>1573203.6438</v>
      </c>
      <c r="M1466" s="9"/>
      <c r="N1466" s="26"/>
      <c r="O1466" s="9"/>
      <c r="P1466" s="9">
        <v>461.22</v>
      </c>
      <c r="Q1466" s="9">
        <f>P1466*3150</f>
        <v>1452843</v>
      </c>
      <c r="R1466" s="9"/>
      <c r="S1466" s="9"/>
      <c r="T1466" s="9"/>
      <c r="U1466" s="9"/>
      <c r="V1466" s="9">
        <v>98.59</v>
      </c>
      <c r="W1466" s="9">
        <f>V1466*1220.82</f>
        <v>120360.64379999999</v>
      </c>
      <c r="X1466" s="9"/>
      <c r="Y1466" s="9"/>
      <c r="Z1466" s="9"/>
      <c r="AA1466" s="66"/>
      <c r="AB1466" s="20" t="s">
        <v>211</v>
      </c>
      <c r="AC1466" s="189"/>
      <c r="AD1466" s="189"/>
      <c r="AE1466" s="189"/>
      <c r="AF1466" s="62">
        <f>MAX(AF$24:AF1465)+1</f>
        <v>1357</v>
      </c>
      <c r="AG1466" s="62" t="s">
        <v>151</v>
      </c>
      <c r="AH1466" s="62" t="str">
        <f t="shared" si="300"/>
        <v>1357.</v>
      </c>
      <c r="AJ1466" s="62"/>
      <c r="AM1466" s="103"/>
    </row>
    <row r="1467" spans="1:39" ht="22.5" customHeight="1" x14ac:dyDescent="0.25">
      <c r="A1467" s="84" t="str">
        <f t="shared" si="307"/>
        <v>1358.</v>
      </c>
      <c r="B1467" s="84">
        <v>4146</v>
      </c>
      <c r="C1467" s="157" t="s">
        <v>1175</v>
      </c>
      <c r="D1467" s="17">
        <v>2239.3000000000002</v>
      </c>
      <c r="E1467" s="9">
        <v>1595.4</v>
      </c>
      <c r="F1467" s="17">
        <v>1595.4</v>
      </c>
      <c r="G1467" s="18">
        <v>100</v>
      </c>
      <c r="H1467" s="17">
        <f t="shared" ref="H1467:H1472" si="311">M1467+O1467+Q1467+S1467+U1467+W1467+Z1467+AA1467</f>
        <v>1509669</v>
      </c>
      <c r="I1467" s="9"/>
      <c r="J1467" s="6"/>
      <c r="K1467" s="9"/>
      <c r="L1467" s="9">
        <f t="shared" si="310"/>
        <v>1509669</v>
      </c>
      <c r="M1467" s="9"/>
      <c r="N1467" s="26"/>
      <c r="O1467" s="9"/>
      <c r="P1467" s="9">
        <v>479.26</v>
      </c>
      <c r="Q1467" s="9">
        <f>P1467*3150</f>
        <v>1509669</v>
      </c>
      <c r="R1467" s="9"/>
      <c r="S1467" s="9"/>
      <c r="T1467" s="9"/>
      <c r="U1467" s="9"/>
      <c r="V1467" s="9"/>
      <c r="W1467" s="9"/>
      <c r="X1467" s="9"/>
      <c r="Y1467" s="9"/>
      <c r="Z1467" s="9"/>
      <c r="AA1467" s="66"/>
      <c r="AB1467" s="20" t="s">
        <v>211</v>
      </c>
      <c r="AC1467" s="189"/>
      <c r="AD1467" s="189"/>
      <c r="AE1467" s="189"/>
      <c r="AF1467" s="62">
        <f>MAX(AF$24:AF1466)+1</f>
        <v>1358</v>
      </c>
      <c r="AG1467" s="62" t="s">
        <v>151</v>
      </c>
      <c r="AH1467" s="62" t="str">
        <f t="shared" si="300"/>
        <v>1358.</v>
      </c>
      <c r="AJ1467" s="62"/>
      <c r="AM1467" s="103"/>
    </row>
    <row r="1468" spans="1:39" ht="22.5" customHeight="1" x14ac:dyDescent="0.25">
      <c r="A1468" s="84" t="str">
        <f t="shared" si="307"/>
        <v>1359.</v>
      </c>
      <c r="B1468" s="84">
        <v>4966</v>
      </c>
      <c r="C1468" s="157" t="s">
        <v>1288</v>
      </c>
      <c r="D1468" s="9">
        <v>1086.4000000000001</v>
      </c>
      <c r="E1468" s="9">
        <v>986.3</v>
      </c>
      <c r="F1468" s="9">
        <v>777.5</v>
      </c>
      <c r="G1468" s="26">
        <v>43</v>
      </c>
      <c r="H1468" s="9">
        <f t="shared" si="311"/>
        <v>1535304</v>
      </c>
      <c r="I1468" s="9"/>
      <c r="J1468" s="6"/>
      <c r="K1468" s="9"/>
      <c r="L1468" s="9">
        <f t="shared" si="310"/>
        <v>1535304</v>
      </c>
      <c r="M1468" s="9">
        <v>1535304</v>
      </c>
      <c r="N1468" s="26"/>
      <c r="O1468" s="9"/>
      <c r="P1468" s="9"/>
      <c r="Q1468" s="9"/>
      <c r="R1468" s="9"/>
      <c r="S1468" s="9"/>
      <c r="T1468" s="9"/>
      <c r="U1468" s="9"/>
      <c r="V1468" s="9"/>
      <c r="W1468" s="9"/>
      <c r="X1468" s="9"/>
      <c r="Y1468" s="9"/>
      <c r="Z1468" s="9"/>
      <c r="AA1468" s="66"/>
      <c r="AB1468" s="20" t="s">
        <v>211</v>
      </c>
      <c r="AC1468" s="189"/>
      <c r="AD1468" s="189"/>
      <c r="AE1468" s="189"/>
      <c r="AF1468" s="62">
        <f>MAX(AF$24:AF1467)+1</f>
        <v>1359</v>
      </c>
      <c r="AG1468" s="62" t="s">
        <v>151</v>
      </c>
      <c r="AH1468" s="62" t="str">
        <f t="shared" si="300"/>
        <v>1359.</v>
      </c>
      <c r="AJ1468" s="62"/>
      <c r="AM1468" s="103"/>
    </row>
    <row r="1469" spans="1:39" ht="22.5" customHeight="1" x14ac:dyDescent="0.25">
      <c r="A1469" s="84" t="str">
        <f t="shared" si="307"/>
        <v>1360.</v>
      </c>
      <c r="B1469" s="84">
        <v>4778</v>
      </c>
      <c r="C1469" s="169" t="s">
        <v>1269</v>
      </c>
      <c r="D1469" s="17">
        <v>615.4</v>
      </c>
      <c r="E1469" s="9">
        <v>389.7</v>
      </c>
      <c r="F1469" s="17">
        <v>389.7</v>
      </c>
      <c r="G1469" s="18">
        <v>37</v>
      </c>
      <c r="H1469" s="17">
        <f t="shared" si="311"/>
        <v>579523.19999999995</v>
      </c>
      <c r="I1469" s="9"/>
      <c r="J1469" s="6"/>
      <c r="K1469" s="9"/>
      <c r="L1469" s="9">
        <f t="shared" si="310"/>
        <v>579523.19999999995</v>
      </c>
      <c r="M1469" s="9">
        <v>579523.19999999995</v>
      </c>
      <c r="N1469" s="26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66"/>
      <c r="AB1469" s="20" t="s">
        <v>211</v>
      </c>
      <c r="AC1469" s="189"/>
      <c r="AD1469" s="189"/>
      <c r="AE1469" s="189"/>
      <c r="AF1469" s="62">
        <f>MAX(AF$24:AF1468)+1</f>
        <v>1360</v>
      </c>
      <c r="AG1469" s="62" t="s">
        <v>151</v>
      </c>
      <c r="AH1469" s="62" t="str">
        <f t="shared" si="300"/>
        <v>1360.</v>
      </c>
      <c r="AJ1469" s="62"/>
      <c r="AM1469" s="103"/>
    </row>
    <row r="1470" spans="1:39" ht="22.5" customHeight="1" x14ac:dyDescent="0.25">
      <c r="A1470" s="84" t="str">
        <f t="shared" si="307"/>
        <v>1361.</v>
      </c>
      <c r="B1470" s="84">
        <v>5322</v>
      </c>
      <c r="C1470" s="157" t="s">
        <v>1502</v>
      </c>
      <c r="D1470" s="17">
        <v>575.33000000000004</v>
      </c>
      <c r="E1470" s="9">
        <v>561.89</v>
      </c>
      <c r="F1470" s="17">
        <v>561.89</v>
      </c>
      <c r="G1470" s="18">
        <v>29</v>
      </c>
      <c r="H1470" s="17">
        <f t="shared" si="311"/>
        <v>294056</v>
      </c>
      <c r="I1470" s="9"/>
      <c r="J1470" s="6"/>
      <c r="K1470" s="9"/>
      <c r="L1470" s="9">
        <f t="shared" si="310"/>
        <v>294056</v>
      </c>
      <c r="M1470" s="9">
        <v>294056</v>
      </c>
      <c r="N1470" s="26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66"/>
      <c r="AB1470" s="20" t="s">
        <v>211</v>
      </c>
      <c r="AC1470" s="189"/>
      <c r="AD1470" s="189"/>
      <c r="AE1470" s="189"/>
      <c r="AF1470" s="62">
        <f>MAX(AF$24:AF1469)+1</f>
        <v>1361</v>
      </c>
      <c r="AG1470" s="62" t="s">
        <v>151</v>
      </c>
      <c r="AH1470" s="62" t="str">
        <f t="shared" si="300"/>
        <v>1361.</v>
      </c>
      <c r="AJ1470" s="62"/>
      <c r="AM1470" s="103"/>
    </row>
    <row r="1471" spans="1:39" ht="22.5" customHeight="1" x14ac:dyDescent="0.25">
      <c r="A1471" s="84" t="str">
        <f t="shared" si="307"/>
        <v>1362.</v>
      </c>
      <c r="B1471" s="84">
        <v>5315</v>
      </c>
      <c r="C1471" s="157" t="s">
        <v>1150</v>
      </c>
      <c r="D1471" s="17">
        <v>1047.9000000000001</v>
      </c>
      <c r="E1471" s="9">
        <v>1047.9000000000001</v>
      </c>
      <c r="F1471" s="17">
        <v>1047.9000000000001</v>
      </c>
      <c r="G1471" s="18">
        <v>26</v>
      </c>
      <c r="H1471" s="17">
        <f t="shared" si="311"/>
        <v>1150396.8</v>
      </c>
      <c r="I1471" s="9"/>
      <c r="J1471" s="6"/>
      <c r="K1471" s="9"/>
      <c r="L1471" s="9">
        <f t="shared" si="310"/>
        <v>1150396.8</v>
      </c>
      <c r="M1471" s="9">
        <v>1150396.8</v>
      </c>
      <c r="N1471" s="26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66"/>
      <c r="AB1471" s="20" t="s">
        <v>211</v>
      </c>
      <c r="AC1471" s="189"/>
      <c r="AD1471" s="189"/>
      <c r="AE1471" s="189"/>
      <c r="AF1471" s="62">
        <f>MAX(AF$24:AF1470)+1</f>
        <v>1362</v>
      </c>
      <c r="AG1471" s="62" t="s">
        <v>151</v>
      </c>
      <c r="AH1471" s="62" t="str">
        <f t="shared" si="300"/>
        <v>1362.</v>
      </c>
      <c r="AJ1471" s="62"/>
      <c r="AM1471" s="103"/>
    </row>
    <row r="1472" spans="1:39" ht="22.5" customHeight="1" x14ac:dyDescent="0.25">
      <c r="A1472" s="84" t="str">
        <f t="shared" si="307"/>
        <v>1363.</v>
      </c>
      <c r="B1472" s="84">
        <v>4928</v>
      </c>
      <c r="C1472" s="157" t="s">
        <v>1434</v>
      </c>
      <c r="D1472" s="17">
        <v>1490.1</v>
      </c>
      <c r="E1472" s="9">
        <v>786.8</v>
      </c>
      <c r="F1472" s="17">
        <v>786.8</v>
      </c>
      <c r="G1472" s="18">
        <v>48</v>
      </c>
      <c r="H1472" s="17">
        <f t="shared" si="311"/>
        <v>1279492.08</v>
      </c>
      <c r="I1472" s="9"/>
      <c r="J1472" s="6"/>
      <c r="K1472" s="9"/>
      <c r="L1472" s="9">
        <f t="shared" si="310"/>
        <v>1279492.08</v>
      </c>
      <c r="M1472" s="9">
        <v>1279492.08</v>
      </c>
      <c r="N1472" s="26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  <c r="AA1472" s="66"/>
      <c r="AB1472" s="20" t="s">
        <v>211</v>
      </c>
      <c r="AC1472" s="189"/>
      <c r="AD1472" s="189"/>
      <c r="AE1472" s="189"/>
      <c r="AF1472" s="62">
        <f>MAX(AF$24:AF1471)+1</f>
        <v>1363</v>
      </c>
      <c r="AG1472" s="62" t="s">
        <v>151</v>
      </c>
      <c r="AH1472" s="62" t="str">
        <f t="shared" si="300"/>
        <v>1363.</v>
      </c>
      <c r="AJ1472" s="62"/>
      <c r="AM1472" s="103"/>
    </row>
    <row r="1473" spans="1:39" ht="22.5" customHeight="1" x14ac:dyDescent="0.25">
      <c r="A1473" s="84" t="str">
        <f t="shared" si="307"/>
        <v>1364.</v>
      </c>
      <c r="B1473" s="84">
        <v>4532</v>
      </c>
      <c r="C1473" s="157" t="s">
        <v>1387</v>
      </c>
      <c r="D1473" s="17">
        <v>683.1</v>
      </c>
      <c r="E1473" s="9">
        <v>418.7</v>
      </c>
      <c r="F1473" s="17">
        <v>418.7</v>
      </c>
      <c r="G1473" s="18">
        <v>43</v>
      </c>
      <c r="H1473" s="17">
        <f t="shared" ref="H1473:H1507" si="312">M1473+O1473+Q1473+S1473+U1473+W1473+Z1473+AA1473</f>
        <v>3324073.8899999997</v>
      </c>
      <c r="I1473" s="9"/>
      <c r="J1473" s="6"/>
      <c r="K1473" s="9"/>
      <c r="L1473" s="9">
        <f t="shared" ref="L1473:L1507" si="313">H1473</f>
        <v>3324073.8899999997</v>
      </c>
      <c r="M1473" s="9">
        <f>1434783.24+1889290.65</f>
        <v>3324073.8899999997</v>
      </c>
      <c r="N1473" s="26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  <c r="AA1473" s="66"/>
      <c r="AB1473" s="20" t="s">
        <v>211</v>
      </c>
      <c r="AC1473" s="189"/>
      <c r="AD1473" s="189"/>
      <c r="AE1473" s="189"/>
      <c r="AF1473" s="62">
        <f>MAX(AF$24:AF1472)+1</f>
        <v>1364</v>
      </c>
      <c r="AG1473" s="62" t="s">
        <v>151</v>
      </c>
      <c r="AH1473" s="62" t="str">
        <f t="shared" si="300"/>
        <v>1364.</v>
      </c>
      <c r="AJ1473" s="62"/>
      <c r="AM1473" s="103"/>
    </row>
    <row r="1474" spans="1:39" ht="22.5" customHeight="1" x14ac:dyDescent="0.25">
      <c r="A1474" s="84" t="str">
        <f t="shared" si="307"/>
        <v>1365.</v>
      </c>
      <c r="B1474" s="84">
        <v>4350</v>
      </c>
      <c r="C1474" s="155" t="s">
        <v>953</v>
      </c>
      <c r="D1474" s="9">
        <v>1793</v>
      </c>
      <c r="E1474" s="9">
        <v>1299.0999999999999</v>
      </c>
      <c r="F1474" s="9">
        <v>1299.0999999999999</v>
      </c>
      <c r="G1474" s="26">
        <v>49</v>
      </c>
      <c r="H1474" s="9">
        <f t="shared" si="312"/>
        <v>723246.24</v>
      </c>
      <c r="I1474" s="9"/>
      <c r="J1474" s="6"/>
      <c r="K1474" s="9"/>
      <c r="L1474" s="9">
        <f t="shared" si="313"/>
        <v>723246.24</v>
      </c>
      <c r="M1474" s="9">
        <v>723246.24</v>
      </c>
      <c r="N1474" s="26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  <c r="AA1474" s="66"/>
      <c r="AB1474" s="20" t="s">
        <v>211</v>
      </c>
      <c r="AC1474" s="189"/>
      <c r="AD1474" s="189"/>
      <c r="AE1474" s="189"/>
      <c r="AF1474" s="62">
        <f>MAX(AF$24:AF1473)+1</f>
        <v>1365</v>
      </c>
      <c r="AG1474" s="62" t="s">
        <v>151</v>
      </c>
      <c r="AH1474" s="62" t="str">
        <f t="shared" si="300"/>
        <v>1365.</v>
      </c>
      <c r="AJ1474" s="62"/>
      <c r="AM1474" s="103"/>
    </row>
    <row r="1475" spans="1:39" ht="22.5" customHeight="1" x14ac:dyDescent="0.25">
      <c r="A1475" s="84" t="str">
        <f t="shared" si="307"/>
        <v>1366.</v>
      </c>
      <c r="B1475" s="84">
        <v>4355</v>
      </c>
      <c r="C1475" s="157" t="s">
        <v>1211</v>
      </c>
      <c r="D1475" s="17">
        <v>1863.1</v>
      </c>
      <c r="E1475" s="9">
        <v>1331.9</v>
      </c>
      <c r="F1475" s="17">
        <v>1331.9</v>
      </c>
      <c r="G1475" s="18">
        <v>64</v>
      </c>
      <c r="H1475" s="17">
        <f t="shared" si="312"/>
        <v>3927350.88</v>
      </c>
      <c r="I1475" s="9"/>
      <c r="J1475" s="6"/>
      <c r="K1475" s="9"/>
      <c r="L1475" s="9">
        <f t="shared" si="313"/>
        <v>3927350.88</v>
      </c>
      <c r="M1475" s="9">
        <v>3927350.88</v>
      </c>
      <c r="N1475" s="26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87"/>
      <c r="AA1475" s="66"/>
      <c r="AB1475" s="20" t="s">
        <v>211</v>
      </c>
      <c r="AC1475" s="189"/>
      <c r="AD1475" s="189"/>
      <c r="AE1475" s="189"/>
      <c r="AF1475" s="62">
        <f>MAX(AF$24:AF1474)+1</f>
        <v>1366</v>
      </c>
      <c r="AG1475" s="62" t="s">
        <v>151</v>
      </c>
      <c r="AH1475" s="62" t="str">
        <f t="shared" si="300"/>
        <v>1366.</v>
      </c>
      <c r="AJ1475" s="62"/>
      <c r="AM1475" s="103"/>
    </row>
    <row r="1476" spans="1:39" ht="22.5" customHeight="1" x14ac:dyDescent="0.25">
      <c r="A1476" s="84" t="str">
        <f t="shared" si="307"/>
        <v>1367.</v>
      </c>
      <c r="B1476" s="84">
        <v>4364</v>
      </c>
      <c r="C1476" s="157" t="s">
        <v>1214</v>
      </c>
      <c r="D1476" s="17">
        <v>2332.3000000000002</v>
      </c>
      <c r="E1476" s="9">
        <v>2332.3000000000002</v>
      </c>
      <c r="F1476" s="17">
        <v>1889.2</v>
      </c>
      <c r="G1476" s="18">
        <v>66</v>
      </c>
      <c r="H1476" s="17">
        <f t="shared" si="312"/>
        <v>311008.68</v>
      </c>
      <c r="I1476" s="9"/>
      <c r="J1476" s="6"/>
      <c r="K1476" s="9"/>
      <c r="L1476" s="9">
        <f t="shared" si="313"/>
        <v>311008.68</v>
      </c>
      <c r="M1476" s="9">
        <v>311008.68</v>
      </c>
      <c r="N1476" s="26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  <c r="AA1476" s="66"/>
      <c r="AB1476" s="20" t="s">
        <v>211</v>
      </c>
      <c r="AC1476" s="189"/>
      <c r="AD1476" s="189"/>
      <c r="AE1476" s="189"/>
      <c r="AF1476" s="62">
        <f>MAX(AF$24:AF1475)+1</f>
        <v>1367</v>
      </c>
      <c r="AG1476" s="62" t="s">
        <v>151</v>
      </c>
      <c r="AH1476" s="62" t="str">
        <f t="shared" si="300"/>
        <v>1367.</v>
      </c>
      <c r="AJ1476" s="62"/>
      <c r="AM1476" s="103"/>
    </row>
    <row r="1477" spans="1:39" ht="22.5" customHeight="1" x14ac:dyDescent="0.25">
      <c r="A1477" s="84" t="str">
        <f t="shared" si="307"/>
        <v>1368.</v>
      </c>
      <c r="B1477" s="84">
        <v>4779</v>
      </c>
      <c r="C1477" s="155" t="s">
        <v>987</v>
      </c>
      <c r="D1477" s="9">
        <v>418.5</v>
      </c>
      <c r="E1477" s="9">
        <v>391.3</v>
      </c>
      <c r="F1477" s="9">
        <v>291.3</v>
      </c>
      <c r="G1477" s="26">
        <v>17</v>
      </c>
      <c r="H1477" s="9">
        <f t="shared" si="312"/>
        <v>946266.24</v>
      </c>
      <c r="I1477" s="9"/>
      <c r="J1477" s="6"/>
      <c r="K1477" s="9"/>
      <c r="L1477" s="9">
        <f t="shared" si="313"/>
        <v>946266.24</v>
      </c>
      <c r="M1477" s="9">
        <v>946266.24</v>
      </c>
      <c r="N1477" s="26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  <c r="AA1477" s="66"/>
      <c r="AB1477" s="20" t="s">
        <v>211</v>
      </c>
      <c r="AC1477" s="189"/>
      <c r="AD1477" s="189"/>
      <c r="AE1477" s="189"/>
      <c r="AF1477" s="62">
        <f>MAX(AF$24:AF1476)+1</f>
        <v>1368</v>
      </c>
      <c r="AG1477" s="62" t="s">
        <v>151</v>
      </c>
      <c r="AH1477" s="62" t="str">
        <f t="shared" si="300"/>
        <v>1368.</v>
      </c>
      <c r="AJ1477" s="62"/>
      <c r="AM1477" s="103"/>
    </row>
    <row r="1478" spans="1:39" ht="22.5" customHeight="1" x14ac:dyDescent="0.25">
      <c r="A1478" s="84" t="str">
        <f t="shared" si="307"/>
        <v>1369.</v>
      </c>
      <c r="B1478" s="84">
        <v>4863</v>
      </c>
      <c r="C1478" s="169" t="s">
        <v>1283</v>
      </c>
      <c r="D1478" s="17">
        <v>701</v>
      </c>
      <c r="E1478" s="9">
        <v>412.8</v>
      </c>
      <c r="F1478" s="17">
        <v>412.8</v>
      </c>
      <c r="G1478" s="18">
        <v>40</v>
      </c>
      <c r="H1478" s="17">
        <f t="shared" si="312"/>
        <v>177399.78</v>
      </c>
      <c r="I1478" s="9"/>
      <c r="J1478" s="6"/>
      <c r="K1478" s="9"/>
      <c r="L1478" s="9">
        <f t="shared" si="313"/>
        <v>177399.78</v>
      </c>
      <c r="M1478" s="9">
        <v>177399.78</v>
      </c>
      <c r="N1478" s="26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66"/>
      <c r="AB1478" s="20" t="s">
        <v>211</v>
      </c>
      <c r="AC1478" s="189"/>
      <c r="AD1478" s="189"/>
      <c r="AE1478" s="189"/>
      <c r="AF1478" s="62">
        <f>MAX(AF$24:AF1477)+1</f>
        <v>1369</v>
      </c>
      <c r="AG1478" s="62" t="s">
        <v>151</v>
      </c>
      <c r="AH1478" s="62" t="str">
        <f t="shared" si="300"/>
        <v>1369.</v>
      </c>
      <c r="AJ1478" s="62"/>
      <c r="AM1478" s="103"/>
    </row>
    <row r="1479" spans="1:39" ht="22.5" customHeight="1" x14ac:dyDescent="0.25">
      <c r="A1479" s="84" t="str">
        <f t="shared" si="307"/>
        <v>1370.</v>
      </c>
      <c r="B1479" s="84">
        <v>4529</v>
      </c>
      <c r="C1479" s="157" t="s">
        <v>1386</v>
      </c>
      <c r="D1479" s="17">
        <v>809.5</v>
      </c>
      <c r="E1479" s="9">
        <v>541</v>
      </c>
      <c r="F1479" s="17">
        <v>541</v>
      </c>
      <c r="G1479" s="18">
        <v>47</v>
      </c>
      <c r="H1479" s="17">
        <f t="shared" si="312"/>
        <v>695081.85</v>
      </c>
      <c r="I1479" s="9"/>
      <c r="J1479" s="6"/>
      <c r="K1479" s="9"/>
      <c r="L1479" s="9">
        <f t="shared" si="313"/>
        <v>695081.85</v>
      </c>
      <c r="M1479" s="9">
        <v>695081.85</v>
      </c>
      <c r="N1479" s="26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  <c r="AA1479" s="66"/>
      <c r="AB1479" s="20" t="s">
        <v>211</v>
      </c>
      <c r="AC1479" s="189"/>
      <c r="AD1479" s="189"/>
      <c r="AE1479" s="189"/>
      <c r="AF1479" s="62">
        <f>MAX(AF$24:AF1478)+1</f>
        <v>1370</v>
      </c>
      <c r="AG1479" s="62" t="s">
        <v>151</v>
      </c>
      <c r="AH1479" s="62" t="str">
        <f t="shared" si="300"/>
        <v>1370.</v>
      </c>
      <c r="AJ1479" s="62"/>
      <c r="AM1479" s="103"/>
    </row>
    <row r="1480" spans="1:39" ht="22.5" customHeight="1" x14ac:dyDescent="0.25">
      <c r="A1480" s="84" t="str">
        <f t="shared" si="307"/>
        <v>1371.</v>
      </c>
      <c r="B1480" s="84">
        <v>4353</v>
      </c>
      <c r="C1480" s="157" t="s">
        <v>1209</v>
      </c>
      <c r="D1480" s="17">
        <v>1781.2</v>
      </c>
      <c r="E1480" s="9">
        <v>1345.6</v>
      </c>
      <c r="F1480" s="17">
        <v>1345.6</v>
      </c>
      <c r="G1480" s="18">
        <v>40</v>
      </c>
      <c r="H1480" s="17">
        <f t="shared" si="312"/>
        <v>2779990.08</v>
      </c>
      <c r="I1480" s="9"/>
      <c r="J1480" s="6"/>
      <c r="K1480" s="9"/>
      <c r="L1480" s="9">
        <f t="shared" si="313"/>
        <v>2779990.08</v>
      </c>
      <c r="M1480" s="9">
        <v>1801279.2</v>
      </c>
      <c r="N1480" s="26"/>
      <c r="O1480" s="9"/>
      <c r="P1480" s="9"/>
      <c r="Q1480" s="9"/>
      <c r="R1480" s="9"/>
      <c r="S1480" s="9"/>
      <c r="T1480" s="9">
        <v>826</v>
      </c>
      <c r="U1480" s="9">
        <f>T1480*1184.88</f>
        <v>978710.88000000012</v>
      </c>
      <c r="V1480" s="9"/>
      <c r="W1480" s="9"/>
      <c r="X1480" s="9"/>
      <c r="Y1480" s="9"/>
      <c r="Z1480" s="9"/>
      <c r="AA1480" s="66"/>
      <c r="AB1480" s="20" t="s">
        <v>211</v>
      </c>
      <c r="AC1480" s="189"/>
      <c r="AD1480" s="189"/>
      <c r="AE1480" s="189"/>
      <c r="AF1480" s="62">
        <f>MAX(AF$24:AF1479)+1</f>
        <v>1371</v>
      </c>
      <c r="AG1480" s="62" t="s">
        <v>151</v>
      </c>
      <c r="AH1480" s="62" t="str">
        <f t="shared" si="300"/>
        <v>1371.</v>
      </c>
      <c r="AJ1480" s="62"/>
      <c r="AM1480" s="103"/>
    </row>
    <row r="1481" spans="1:39" ht="22.5" customHeight="1" x14ac:dyDescent="0.25">
      <c r="A1481" s="84" t="str">
        <f t="shared" si="307"/>
        <v>1372.</v>
      </c>
      <c r="B1481" s="84">
        <v>4850</v>
      </c>
      <c r="C1481" s="169" t="s">
        <v>1282</v>
      </c>
      <c r="D1481" s="17">
        <v>857.3</v>
      </c>
      <c r="E1481" s="9">
        <v>553.70000000000005</v>
      </c>
      <c r="F1481" s="17">
        <v>553.70000000000005</v>
      </c>
      <c r="G1481" s="18">
        <v>44</v>
      </c>
      <c r="H1481" s="17">
        <f t="shared" si="312"/>
        <v>925507.2</v>
      </c>
      <c r="I1481" s="9"/>
      <c r="J1481" s="6"/>
      <c r="K1481" s="9"/>
      <c r="L1481" s="9">
        <f t="shared" si="313"/>
        <v>925507.2</v>
      </c>
      <c r="M1481" s="9">
        <v>925507.2</v>
      </c>
      <c r="N1481" s="26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66"/>
      <c r="AB1481" s="20" t="s">
        <v>211</v>
      </c>
      <c r="AC1481" s="189"/>
      <c r="AD1481" s="189"/>
      <c r="AE1481" s="189"/>
      <c r="AF1481" s="62">
        <f>MAX(AF$24:AF1480)+1</f>
        <v>1372</v>
      </c>
      <c r="AG1481" s="62" t="s">
        <v>151</v>
      </c>
      <c r="AH1481" s="62" t="str">
        <f t="shared" si="300"/>
        <v>1372.</v>
      </c>
      <c r="AJ1481" s="62"/>
      <c r="AM1481" s="103"/>
    </row>
    <row r="1482" spans="1:39" ht="22.5" customHeight="1" x14ac:dyDescent="0.25">
      <c r="A1482" s="84" t="str">
        <f t="shared" si="307"/>
        <v>1373.</v>
      </c>
      <c r="B1482" s="84">
        <v>5102</v>
      </c>
      <c r="C1482" s="155" t="s">
        <v>1125</v>
      </c>
      <c r="D1482" s="9">
        <v>1712.3</v>
      </c>
      <c r="E1482" s="9">
        <v>1363.8</v>
      </c>
      <c r="F1482" s="9">
        <v>1363.8</v>
      </c>
      <c r="G1482" s="26">
        <v>54</v>
      </c>
      <c r="H1482" s="9">
        <f t="shared" si="312"/>
        <v>642175.32999999996</v>
      </c>
      <c r="I1482" s="9"/>
      <c r="J1482" s="6"/>
      <c r="K1482" s="9"/>
      <c r="L1482" s="9">
        <f t="shared" si="313"/>
        <v>642175.32999999996</v>
      </c>
      <c r="M1482" s="9">
        <v>642175.32999999996</v>
      </c>
      <c r="N1482" s="26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66"/>
      <c r="AB1482" s="20" t="s">
        <v>211</v>
      </c>
      <c r="AC1482" s="189"/>
      <c r="AD1482" s="189"/>
      <c r="AE1482" s="189"/>
      <c r="AF1482" s="62">
        <f>MAX(AF$24:AF1481)+1</f>
        <v>1373</v>
      </c>
      <c r="AG1482" s="62" t="s">
        <v>151</v>
      </c>
      <c r="AH1482" s="62" t="str">
        <f t="shared" si="300"/>
        <v>1373.</v>
      </c>
      <c r="AJ1482" s="62"/>
      <c r="AM1482" s="103"/>
    </row>
    <row r="1483" spans="1:39" ht="22.5" customHeight="1" x14ac:dyDescent="0.25">
      <c r="A1483" s="84" t="str">
        <f t="shared" si="307"/>
        <v>1374.</v>
      </c>
      <c r="B1483" s="84">
        <v>4763</v>
      </c>
      <c r="C1483" s="157" t="s">
        <v>1267</v>
      </c>
      <c r="D1483" s="17">
        <v>655.5</v>
      </c>
      <c r="E1483" s="9">
        <v>430.3</v>
      </c>
      <c r="F1483" s="17">
        <v>430.3</v>
      </c>
      <c r="G1483" s="18">
        <v>30</v>
      </c>
      <c r="H1483" s="9">
        <f t="shared" si="312"/>
        <v>607803.09</v>
      </c>
      <c r="I1483" s="9"/>
      <c r="J1483" s="6"/>
      <c r="K1483" s="9"/>
      <c r="L1483" s="9">
        <f t="shared" si="313"/>
        <v>607803.09</v>
      </c>
      <c r="M1483" s="9">
        <v>165889.59</v>
      </c>
      <c r="N1483" s="26"/>
      <c r="O1483" s="9"/>
      <c r="P1483" s="9">
        <v>140.29</v>
      </c>
      <c r="Q1483" s="9">
        <f>P1483*3150</f>
        <v>441913.5</v>
      </c>
      <c r="R1483" s="9"/>
      <c r="S1483" s="9"/>
      <c r="T1483" s="9"/>
      <c r="U1483" s="9"/>
      <c r="V1483" s="9"/>
      <c r="W1483" s="9"/>
      <c r="X1483" s="9"/>
      <c r="Y1483" s="9"/>
      <c r="Z1483" s="9"/>
      <c r="AA1483" s="66"/>
      <c r="AB1483" s="20" t="s">
        <v>211</v>
      </c>
      <c r="AC1483" s="189"/>
      <c r="AD1483" s="189"/>
      <c r="AE1483" s="189"/>
      <c r="AF1483" s="62">
        <f>MAX(AF$24:AF1482)+1</f>
        <v>1374</v>
      </c>
      <c r="AG1483" s="62" t="s">
        <v>151</v>
      </c>
      <c r="AH1483" s="62" t="str">
        <f t="shared" si="300"/>
        <v>1374.</v>
      </c>
      <c r="AM1483" s="103"/>
    </row>
    <row r="1484" spans="1:39" ht="22.5" customHeight="1" x14ac:dyDescent="0.25">
      <c r="A1484" s="84" t="str">
        <f t="shared" si="307"/>
        <v>1375.</v>
      </c>
      <c r="B1484" s="84">
        <v>5436</v>
      </c>
      <c r="C1484" s="161" t="s">
        <v>1165</v>
      </c>
      <c r="D1484" s="9">
        <v>865.2</v>
      </c>
      <c r="E1484" s="9">
        <v>865.2</v>
      </c>
      <c r="F1484" s="9">
        <v>865.2</v>
      </c>
      <c r="G1484" s="26">
        <v>40</v>
      </c>
      <c r="H1484" s="9">
        <f t="shared" si="312"/>
        <v>218495.04</v>
      </c>
      <c r="I1484" s="9"/>
      <c r="J1484" s="6"/>
      <c r="K1484" s="9"/>
      <c r="L1484" s="9">
        <f t="shared" si="313"/>
        <v>218495.04</v>
      </c>
      <c r="M1484" s="9">
        <v>218495.04</v>
      </c>
      <c r="N1484" s="26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66"/>
      <c r="AB1484" s="20" t="s">
        <v>211</v>
      </c>
      <c r="AC1484" s="189"/>
      <c r="AD1484" s="189"/>
      <c r="AE1484" s="189"/>
      <c r="AF1484" s="62">
        <f>MAX(AF$24:AF1483)+1</f>
        <v>1375</v>
      </c>
      <c r="AG1484" s="62" t="s">
        <v>151</v>
      </c>
      <c r="AH1484" s="62" t="str">
        <f t="shared" si="300"/>
        <v>1375.</v>
      </c>
      <c r="AM1484" s="103"/>
    </row>
    <row r="1485" spans="1:39" ht="22.5" customHeight="1" x14ac:dyDescent="0.25">
      <c r="A1485" s="84" t="str">
        <f t="shared" si="307"/>
        <v>1376.</v>
      </c>
      <c r="B1485" s="84">
        <v>4929</v>
      </c>
      <c r="C1485" s="155" t="s">
        <v>1108</v>
      </c>
      <c r="D1485" s="9">
        <v>507.3</v>
      </c>
      <c r="E1485" s="9">
        <v>326.5</v>
      </c>
      <c r="F1485" s="9">
        <v>326.5</v>
      </c>
      <c r="G1485" s="26">
        <v>26</v>
      </c>
      <c r="H1485" s="9">
        <f t="shared" si="312"/>
        <v>341995.5</v>
      </c>
      <c r="I1485" s="9"/>
      <c r="J1485" s="6"/>
      <c r="K1485" s="9"/>
      <c r="L1485" s="9">
        <f t="shared" si="313"/>
        <v>341995.5</v>
      </c>
      <c r="M1485" s="9"/>
      <c r="N1485" s="26"/>
      <c r="O1485" s="9"/>
      <c r="P1485" s="9">
        <v>108.57</v>
      </c>
      <c r="Q1485" s="9">
        <f>P1485*3150</f>
        <v>341995.5</v>
      </c>
      <c r="R1485" s="9"/>
      <c r="S1485" s="9"/>
      <c r="T1485" s="9"/>
      <c r="U1485" s="9"/>
      <c r="V1485" s="9"/>
      <c r="W1485" s="9"/>
      <c r="X1485" s="9"/>
      <c r="Y1485" s="9"/>
      <c r="Z1485" s="9"/>
      <c r="AA1485" s="66"/>
      <c r="AB1485" s="20" t="s">
        <v>211</v>
      </c>
      <c r="AC1485" s="189"/>
      <c r="AD1485" s="189"/>
      <c r="AE1485" s="189"/>
      <c r="AF1485" s="62">
        <f>MAX(AF$24:AF1484)+1</f>
        <v>1376</v>
      </c>
      <c r="AG1485" s="62" t="s">
        <v>151</v>
      </c>
      <c r="AH1485" s="62" t="str">
        <f t="shared" si="300"/>
        <v>1376.</v>
      </c>
      <c r="AM1485" s="103"/>
    </row>
    <row r="1486" spans="1:39" ht="22.5" customHeight="1" x14ac:dyDescent="0.25">
      <c r="A1486" s="84" t="str">
        <f t="shared" si="307"/>
        <v>1377.</v>
      </c>
      <c r="B1486" s="84">
        <v>4777</v>
      </c>
      <c r="C1486" s="155" t="s">
        <v>986</v>
      </c>
      <c r="D1486" s="9">
        <v>1010.71</v>
      </c>
      <c r="E1486" s="9">
        <v>898.4</v>
      </c>
      <c r="F1486" s="9">
        <v>898.4</v>
      </c>
      <c r="G1486" s="26">
        <v>48</v>
      </c>
      <c r="H1486" s="9">
        <f t="shared" si="312"/>
        <v>690994.72</v>
      </c>
      <c r="I1486" s="9"/>
      <c r="J1486" s="6"/>
      <c r="K1486" s="9"/>
      <c r="L1486" s="9">
        <f t="shared" si="313"/>
        <v>690994.72</v>
      </c>
      <c r="M1486" s="9">
        <f>298256.8+392737.92</f>
        <v>690994.72</v>
      </c>
      <c r="N1486" s="26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66"/>
      <c r="AB1486" s="20" t="s">
        <v>211</v>
      </c>
      <c r="AC1486" s="189"/>
      <c r="AD1486" s="189"/>
      <c r="AE1486" s="189"/>
      <c r="AF1486" s="62">
        <f>MAX(AF$24:AF1485)+1</f>
        <v>1377</v>
      </c>
      <c r="AG1486" s="62" t="s">
        <v>151</v>
      </c>
      <c r="AH1486" s="62" t="str">
        <f t="shared" si="300"/>
        <v>1377.</v>
      </c>
      <c r="AM1486" s="103"/>
    </row>
    <row r="1487" spans="1:39" ht="22.5" customHeight="1" x14ac:dyDescent="0.25">
      <c r="A1487" s="84" t="str">
        <f t="shared" si="307"/>
        <v>1378.</v>
      </c>
      <c r="B1487" s="84">
        <v>4948</v>
      </c>
      <c r="C1487" s="169" t="s">
        <v>1286</v>
      </c>
      <c r="D1487" s="17">
        <v>528.4</v>
      </c>
      <c r="E1487" s="9">
        <v>528.4</v>
      </c>
      <c r="F1487" s="17">
        <v>528.4</v>
      </c>
      <c r="G1487" s="18">
        <v>48</v>
      </c>
      <c r="H1487" s="17">
        <f t="shared" si="312"/>
        <v>2594880</v>
      </c>
      <c r="I1487" s="9"/>
      <c r="J1487" s="6"/>
      <c r="K1487" s="9"/>
      <c r="L1487" s="9">
        <f t="shared" si="313"/>
        <v>2594880</v>
      </c>
      <c r="M1487" s="9">
        <v>2594880</v>
      </c>
      <c r="N1487" s="26"/>
      <c r="O1487" s="9"/>
      <c r="P1487" s="9"/>
      <c r="Q1487" s="9"/>
      <c r="R1487" s="9"/>
      <c r="S1487" s="9"/>
      <c r="T1487" s="9"/>
      <c r="U1487" s="9"/>
      <c r="V1487" s="9"/>
      <c r="W1487" s="9"/>
      <c r="X1487" s="9"/>
      <c r="Y1487" s="9"/>
      <c r="Z1487" s="9"/>
      <c r="AA1487" s="66"/>
      <c r="AB1487" s="20" t="s">
        <v>211</v>
      </c>
      <c r="AC1487" s="189"/>
      <c r="AD1487" s="189"/>
      <c r="AE1487" s="189"/>
      <c r="AF1487" s="62">
        <f>MAX(AF$24:AF1486)+1</f>
        <v>1378</v>
      </c>
      <c r="AG1487" s="62" t="s">
        <v>151</v>
      </c>
      <c r="AH1487" s="62" t="str">
        <f t="shared" si="300"/>
        <v>1378.</v>
      </c>
      <c r="AM1487" s="103"/>
    </row>
    <row r="1488" spans="1:39" ht="22.5" customHeight="1" x14ac:dyDescent="0.25">
      <c r="A1488" s="84" t="str">
        <f t="shared" si="307"/>
        <v>1379.</v>
      </c>
      <c r="B1488" s="84">
        <v>5381</v>
      </c>
      <c r="C1488" s="157" t="s">
        <v>1340</v>
      </c>
      <c r="D1488" s="17">
        <v>1151.6600000000001</v>
      </c>
      <c r="E1488" s="9">
        <v>1089.5999999999999</v>
      </c>
      <c r="F1488" s="17">
        <v>1029.5</v>
      </c>
      <c r="G1488" s="18">
        <v>48</v>
      </c>
      <c r="H1488" s="17">
        <f t="shared" si="312"/>
        <v>1254192</v>
      </c>
      <c r="I1488" s="9"/>
      <c r="J1488" s="6"/>
      <c r="K1488" s="9"/>
      <c r="L1488" s="9">
        <f t="shared" si="313"/>
        <v>1254192</v>
      </c>
      <c r="M1488" s="9">
        <v>1254192</v>
      </c>
      <c r="N1488" s="26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66"/>
      <c r="AB1488" s="20" t="s">
        <v>211</v>
      </c>
      <c r="AC1488" s="189"/>
      <c r="AD1488" s="189"/>
      <c r="AE1488" s="189"/>
      <c r="AF1488" s="62">
        <f>MAX(AF$24:AF1487)+1</f>
        <v>1379</v>
      </c>
      <c r="AG1488" s="62" t="s">
        <v>151</v>
      </c>
      <c r="AH1488" s="62" t="str">
        <f t="shared" si="300"/>
        <v>1379.</v>
      </c>
      <c r="AM1488" s="103"/>
    </row>
    <row r="1489" spans="1:39" ht="22.5" customHeight="1" x14ac:dyDescent="0.25">
      <c r="A1489" s="84" t="str">
        <f t="shared" si="307"/>
        <v>1380.</v>
      </c>
      <c r="B1489" s="84">
        <v>5362</v>
      </c>
      <c r="C1489" s="157" t="s">
        <v>1493</v>
      </c>
      <c r="D1489" s="17">
        <v>1509.8</v>
      </c>
      <c r="E1489" s="9">
        <v>1244.8</v>
      </c>
      <c r="F1489" s="17">
        <v>1244.8</v>
      </c>
      <c r="G1489" s="18">
        <v>53</v>
      </c>
      <c r="H1489" s="17">
        <f t="shared" si="312"/>
        <v>3263400</v>
      </c>
      <c r="I1489" s="9"/>
      <c r="J1489" s="6"/>
      <c r="K1489" s="9"/>
      <c r="L1489" s="9">
        <f t="shared" si="313"/>
        <v>3263400</v>
      </c>
      <c r="M1489" s="9"/>
      <c r="N1489" s="26"/>
      <c r="O1489" s="9"/>
      <c r="P1489" s="9">
        <v>1036</v>
      </c>
      <c r="Q1489" s="9">
        <f>P1489*3150</f>
        <v>3263400</v>
      </c>
      <c r="R1489" s="9"/>
      <c r="S1489" s="9"/>
      <c r="T1489" s="9"/>
      <c r="U1489" s="9"/>
      <c r="V1489" s="9"/>
      <c r="W1489" s="9"/>
      <c r="X1489" s="9"/>
      <c r="Y1489" s="9"/>
      <c r="Z1489" s="9"/>
      <c r="AA1489" s="66"/>
      <c r="AB1489" s="20" t="s">
        <v>211</v>
      </c>
      <c r="AC1489" s="189"/>
      <c r="AD1489" s="189"/>
      <c r="AE1489" s="189"/>
      <c r="AF1489" s="62">
        <f>MAX(AF$24:AF1488)+1</f>
        <v>1380</v>
      </c>
      <c r="AG1489" s="62" t="s">
        <v>151</v>
      </c>
      <c r="AH1489" s="62" t="str">
        <f t="shared" si="300"/>
        <v>1380.</v>
      </c>
      <c r="AM1489" s="103"/>
    </row>
    <row r="1490" spans="1:39" ht="22.5" customHeight="1" x14ac:dyDescent="0.25">
      <c r="A1490" s="84" t="str">
        <f t="shared" si="307"/>
        <v>1381.</v>
      </c>
      <c r="B1490" s="84">
        <v>4388</v>
      </c>
      <c r="C1490" s="169" t="s">
        <v>1219</v>
      </c>
      <c r="D1490" s="17">
        <v>415</v>
      </c>
      <c r="E1490" s="9">
        <v>377.7</v>
      </c>
      <c r="F1490" s="17">
        <v>377.7</v>
      </c>
      <c r="G1490" s="18">
        <v>20</v>
      </c>
      <c r="H1490" s="17">
        <f t="shared" si="312"/>
        <v>1105650</v>
      </c>
      <c r="I1490" s="9"/>
      <c r="J1490" s="6"/>
      <c r="K1490" s="9"/>
      <c r="L1490" s="9">
        <f t="shared" si="313"/>
        <v>1105650</v>
      </c>
      <c r="M1490" s="9"/>
      <c r="N1490" s="26"/>
      <c r="O1490" s="9"/>
      <c r="P1490" s="9">
        <v>351</v>
      </c>
      <c r="Q1490" s="9">
        <f>P1490*3150</f>
        <v>1105650</v>
      </c>
      <c r="R1490" s="9"/>
      <c r="S1490" s="9"/>
      <c r="T1490" s="9"/>
      <c r="U1490" s="9"/>
      <c r="V1490" s="9"/>
      <c r="W1490" s="9"/>
      <c r="X1490" s="9"/>
      <c r="Y1490" s="9"/>
      <c r="Z1490" s="9"/>
      <c r="AA1490" s="66"/>
      <c r="AB1490" s="20" t="s">
        <v>211</v>
      </c>
      <c r="AC1490" s="189"/>
      <c r="AD1490" s="189"/>
      <c r="AE1490" s="189"/>
      <c r="AF1490" s="62">
        <f>MAX(AF$24:AF1489)+1</f>
        <v>1381</v>
      </c>
      <c r="AG1490" s="62" t="s">
        <v>151</v>
      </c>
      <c r="AH1490" s="62" t="str">
        <f t="shared" si="300"/>
        <v>1381.</v>
      </c>
      <c r="AM1490" s="103"/>
    </row>
    <row r="1491" spans="1:39" ht="22.5" customHeight="1" x14ac:dyDescent="0.25">
      <c r="A1491" s="84" t="str">
        <f t="shared" si="307"/>
        <v>1382.</v>
      </c>
      <c r="B1491" s="84">
        <v>4450</v>
      </c>
      <c r="C1491" s="169" t="s">
        <v>1233</v>
      </c>
      <c r="D1491" s="17">
        <v>3221.9</v>
      </c>
      <c r="E1491" s="9">
        <v>2245.1999999999998</v>
      </c>
      <c r="F1491" s="17">
        <v>2245.1999999999998</v>
      </c>
      <c r="G1491" s="18">
        <v>61</v>
      </c>
      <c r="H1491" s="17">
        <f t="shared" si="312"/>
        <v>2594880</v>
      </c>
      <c r="I1491" s="9"/>
      <c r="J1491" s="6"/>
      <c r="K1491" s="9"/>
      <c r="L1491" s="9">
        <f t="shared" si="313"/>
        <v>2594880</v>
      </c>
      <c r="M1491" s="9">
        <v>2594880</v>
      </c>
      <c r="N1491" s="26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66"/>
      <c r="AB1491" s="20" t="s">
        <v>211</v>
      </c>
      <c r="AC1491" s="189"/>
      <c r="AD1491" s="189"/>
      <c r="AE1491" s="189"/>
      <c r="AF1491" s="62">
        <f>MAX(AF$24:AF1490)+1</f>
        <v>1382</v>
      </c>
      <c r="AG1491" s="62" t="s">
        <v>151</v>
      </c>
      <c r="AH1491" s="62" t="str">
        <f t="shared" si="300"/>
        <v>1382.</v>
      </c>
      <c r="AM1491" s="103"/>
    </row>
    <row r="1492" spans="1:39" ht="22.5" customHeight="1" x14ac:dyDescent="0.25">
      <c r="A1492" s="84" t="str">
        <f t="shared" si="307"/>
        <v>1383.</v>
      </c>
      <c r="B1492" s="84">
        <v>4872</v>
      </c>
      <c r="C1492" s="157" t="s">
        <v>1423</v>
      </c>
      <c r="D1492" s="17">
        <v>510.6</v>
      </c>
      <c r="E1492" s="9">
        <v>510.6</v>
      </c>
      <c r="F1492" s="17">
        <v>510.6</v>
      </c>
      <c r="G1492" s="18">
        <v>24</v>
      </c>
      <c r="H1492" s="17">
        <f t="shared" si="312"/>
        <v>1253700</v>
      </c>
      <c r="I1492" s="9"/>
      <c r="J1492" s="6"/>
      <c r="K1492" s="9"/>
      <c r="L1492" s="9">
        <f t="shared" si="313"/>
        <v>1253700</v>
      </c>
      <c r="M1492" s="9"/>
      <c r="N1492" s="26"/>
      <c r="O1492" s="9"/>
      <c r="P1492" s="9">
        <v>398</v>
      </c>
      <c r="Q1492" s="9">
        <f>P1492*3150</f>
        <v>1253700</v>
      </c>
      <c r="R1492" s="9"/>
      <c r="S1492" s="9"/>
      <c r="T1492" s="9"/>
      <c r="U1492" s="9"/>
      <c r="V1492" s="9"/>
      <c r="W1492" s="9"/>
      <c r="X1492" s="9"/>
      <c r="Y1492" s="9"/>
      <c r="Z1492" s="9"/>
      <c r="AA1492" s="66"/>
      <c r="AB1492" s="20" t="s">
        <v>211</v>
      </c>
      <c r="AC1492" s="189"/>
      <c r="AD1492" s="189"/>
      <c r="AE1492" s="189"/>
      <c r="AF1492" s="62">
        <f>MAX(AF$24:AF1491)+1</f>
        <v>1383</v>
      </c>
      <c r="AG1492" s="62" t="s">
        <v>151</v>
      </c>
      <c r="AH1492" s="62" t="str">
        <f t="shared" si="300"/>
        <v>1383.</v>
      </c>
      <c r="AM1492" s="103"/>
    </row>
    <row r="1493" spans="1:39" ht="22.5" customHeight="1" x14ac:dyDescent="0.25">
      <c r="A1493" s="84" t="str">
        <f t="shared" si="307"/>
        <v>1384.</v>
      </c>
      <c r="B1493" s="84">
        <v>4958</v>
      </c>
      <c r="C1493" s="155" t="s">
        <v>1112</v>
      </c>
      <c r="D1493" s="9">
        <v>528.4</v>
      </c>
      <c r="E1493" s="9">
        <v>335.9</v>
      </c>
      <c r="F1493" s="9">
        <v>335.9</v>
      </c>
      <c r="G1493" s="26">
        <v>34</v>
      </c>
      <c r="H1493" s="9">
        <f t="shared" si="312"/>
        <v>579523.19999999995</v>
      </c>
      <c r="I1493" s="9"/>
      <c r="J1493" s="6"/>
      <c r="K1493" s="9"/>
      <c r="L1493" s="9">
        <f t="shared" si="313"/>
        <v>579523.19999999995</v>
      </c>
      <c r="M1493" s="9">
        <v>579523.19999999995</v>
      </c>
      <c r="N1493" s="26"/>
      <c r="O1493" s="9"/>
      <c r="P1493" s="9"/>
      <c r="Q1493" s="9"/>
      <c r="R1493" s="9"/>
      <c r="S1493" s="9"/>
      <c r="T1493" s="9"/>
      <c r="U1493" s="9"/>
      <c r="V1493" s="9"/>
      <c r="W1493" s="9"/>
      <c r="X1493" s="9"/>
      <c r="Y1493" s="9"/>
      <c r="Z1493" s="9"/>
      <c r="AA1493" s="66"/>
      <c r="AB1493" s="20" t="s">
        <v>211</v>
      </c>
      <c r="AC1493" s="189"/>
      <c r="AD1493" s="189"/>
      <c r="AE1493" s="189"/>
      <c r="AF1493" s="62">
        <f>MAX(AF$24:AF1492)+1</f>
        <v>1384</v>
      </c>
      <c r="AG1493" s="62" t="s">
        <v>151</v>
      </c>
      <c r="AH1493" s="62" t="str">
        <f t="shared" si="300"/>
        <v>1384.</v>
      </c>
      <c r="AM1493" s="103"/>
    </row>
    <row r="1494" spans="1:39" ht="22.5" customHeight="1" x14ac:dyDescent="0.25">
      <c r="A1494" s="84" t="str">
        <f t="shared" si="307"/>
        <v>1385.</v>
      </c>
      <c r="B1494" s="84">
        <v>5382</v>
      </c>
      <c r="C1494" s="169" t="s">
        <v>1498</v>
      </c>
      <c r="D1494" s="17">
        <v>428.2</v>
      </c>
      <c r="E1494" s="9">
        <v>370.6</v>
      </c>
      <c r="F1494" s="17">
        <v>370.6</v>
      </c>
      <c r="G1494" s="18">
        <v>20</v>
      </c>
      <c r="H1494" s="17">
        <f t="shared" si="312"/>
        <v>389292.79999999999</v>
      </c>
      <c r="I1494" s="9"/>
      <c r="J1494" s="6"/>
      <c r="K1494" s="9"/>
      <c r="L1494" s="9">
        <f t="shared" si="313"/>
        <v>389292.79999999999</v>
      </c>
      <c r="M1494" s="9">
        <f>168032+221260.8</f>
        <v>389292.79999999999</v>
      </c>
      <c r="N1494" s="26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66"/>
      <c r="AB1494" s="20" t="s">
        <v>211</v>
      </c>
      <c r="AC1494" s="189"/>
      <c r="AD1494" s="189"/>
      <c r="AE1494" s="189"/>
      <c r="AF1494" s="62">
        <f>MAX(AF$24:AF1493)+1</f>
        <v>1385</v>
      </c>
      <c r="AG1494" s="62" t="s">
        <v>151</v>
      </c>
      <c r="AH1494" s="62" t="str">
        <f t="shared" si="300"/>
        <v>1385.</v>
      </c>
      <c r="AM1494" s="103"/>
    </row>
    <row r="1495" spans="1:39" ht="22.5" customHeight="1" x14ac:dyDescent="0.25">
      <c r="A1495" s="84" t="str">
        <f t="shared" si="307"/>
        <v>1386.</v>
      </c>
      <c r="B1495" s="84">
        <v>4452</v>
      </c>
      <c r="C1495" s="155" t="s">
        <v>1675</v>
      </c>
      <c r="D1495" s="9">
        <v>446.1</v>
      </c>
      <c r="E1495" s="9">
        <v>446.1</v>
      </c>
      <c r="F1495" s="9">
        <v>446.1</v>
      </c>
      <c r="G1495" s="26">
        <v>24</v>
      </c>
      <c r="H1495" s="9">
        <f t="shared" si="312"/>
        <v>1350892.3199999998</v>
      </c>
      <c r="I1495" s="9"/>
      <c r="J1495" s="6"/>
      <c r="K1495" s="9"/>
      <c r="L1495" s="9">
        <f t="shared" si="313"/>
        <v>1350892.3199999998</v>
      </c>
      <c r="M1495" s="9">
        <f>1234730.4+116161.92</f>
        <v>1350892.3199999998</v>
      </c>
      <c r="N1495" s="26"/>
      <c r="O1495" s="9"/>
      <c r="P1495" s="9"/>
      <c r="Q1495" s="9"/>
      <c r="R1495" s="9"/>
      <c r="S1495" s="9"/>
      <c r="T1495" s="9"/>
      <c r="U1495" s="9"/>
      <c r="V1495" s="9"/>
      <c r="W1495" s="9"/>
      <c r="X1495" s="9"/>
      <c r="Y1495" s="9"/>
      <c r="Z1495" s="9"/>
      <c r="AA1495" s="66"/>
      <c r="AB1495" s="20" t="s">
        <v>211</v>
      </c>
      <c r="AC1495" s="189"/>
      <c r="AD1495" s="189"/>
      <c r="AE1495" s="189"/>
      <c r="AF1495" s="62">
        <f>MAX(AF$24:AF1494)+1</f>
        <v>1386</v>
      </c>
      <c r="AG1495" s="62" t="s">
        <v>151</v>
      </c>
      <c r="AH1495" s="62" t="str">
        <f t="shared" si="300"/>
        <v>1386.</v>
      </c>
      <c r="AM1495" s="103"/>
    </row>
    <row r="1496" spans="1:39" ht="22.15" customHeight="1" x14ac:dyDescent="0.25">
      <c r="A1496" s="84" t="str">
        <f t="shared" si="307"/>
        <v>1387.</v>
      </c>
      <c r="B1496" s="84">
        <v>4480</v>
      </c>
      <c r="C1496" s="169" t="s">
        <v>1236</v>
      </c>
      <c r="D1496" s="17">
        <v>2103.38</v>
      </c>
      <c r="E1496" s="9">
        <v>1901.7</v>
      </c>
      <c r="F1496" s="17">
        <v>1704.3</v>
      </c>
      <c r="G1496" s="18">
        <v>59</v>
      </c>
      <c r="H1496" s="17">
        <f t="shared" si="312"/>
        <v>1946160</v>
      </c>
      <c r="I1496" s="9"/>
      <c r="J1496" s="6"/>
      <c r="K1496" s="9"/>
      <c r="L1496" s="9">
        <f t="shared" si="313"/>
        <v>1946160</v>
      </c>
      <c r="M1496" s="9">
        <v>1946160</v>
      </c>
      <c r="N1496" s="26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66"/>
      <c r="AB1496" s="20" t="s">
        <v>211</v>
      </c>
      <c r="AC1496" s="189"/>
      <c r="AD1496" s="189"/>
      <c r="AE1496" s="189"/>
      <c r="AF1496" s="62">
        <f>MAX(AF$24:AF1495)+1</f>
        <v>1387</v>
      </c>
      <c r="AG1496" s="62" t="s">
        <v>151</v>
      </c>
      <c r="AH1496" s="62" t="str">
        <f t="shared" si="300"/>
        <v>1387.</v>
      </c>
      <c r="AM1496" s="103"/>
    </row>
    <row r="1497" spans="1:39" ht="21" customHeight="1" x14ac:dyDescent="0.25">
      <c r="A1497" s="84" t="str">
        <f t="shared" si="307"/>
        <v>1388.</v>
      </c>
      <c r="B1497" s="84">
        <v>4959</v>
      </c>
      <c r="C1497" s="155" t="s">
        <v>1113</v>
      </c>
      <c r="D1497" s="9">
        <v>2015.49</v>
      </c>
      <c r="E1497" s="9">
        <v>1477</v>
      </c>
      <c r="F1497" s="9">
        <v>1477</v>
      </c>
      <c r="G1497" s="26">
        <v>50</v>
      </c>
      <c r="H1497" s="9">
        <f t="shared" si="312"/>
        <v>2113603.2000000002</v>
      </c>
      <c r="I1497" s="9"/>
      <c r="J1497" s="6"/>
      <c r="K1497" s="9"/>
      <c r="L1497" s="9">
        <f t="shared" si="313"/>
        <v>2113603.2000000002</v>
      </c>
      <c r="M1497" s="9">
        <f>326562+1787041.2</f>
        <v>2113603.2000000002</v>
      </c>
      <c r="N1497" s="26"/>
      <c r="O1497" s="9"/>
      <c r="P1497" s="9"/>
      <c r="Q1497" s="9"/>
      <c r="R1497" s="9"/>
      <c r="S1497" s="9"/>
      <c r="T1497" s="9"/>
      <c r="U1497" s="9"/>
      <c r="V1497" s="9"/>
      <c r="W1497" s="9"/>
      <c r="X1497" s="9"/>
      <c r="Y1497" s="9"/>
      <c r="Z1497" s="9"/>
      <c r="AA1497" s="66"/>
      <c r="AB1497" s="20" t="s">
        <v>211</v>
      </c>
      <c r="AC1497" s="189"/>
      <c r="AD1497" s="189"/>
      <c r="AE1497" s="189"/>
      <c r="AF1497" s="62">
        <f>MAX(AF$24:AF1496)+1</f>
        <v>1388</v>
      </c>
      <c r="AG1497" s="62" t="s">
        <v>151</v>
      </c>
      <c r="AH1497" s="62" t="str">
        <f t="shared" ref="AH1497:AH1560" si="314">CONCATENATE(AF1497,AG1497)</f>
        <v>1388.</v>
      </c>
      <c r="AM1497" s="103"/>
    </row>
    <row r="1498" spans="1:39" ht="22.5" customHeight="1" x14ac:dyDescent="0.25">
      <c r="A1498" s="84" t="str">
        <f t="shared" si="307"/>
        <v>1389.</v>
      </c>
      <c r="B1498" s="84">
        <v>4822</v>
      </c>
      <c r="C1498" s="169" t="s">
        <v>1279</v>
      </c>
      <c r="D1498" s="17">
        <v>2259.9</v>
      </c>
      <c r="E1498" s="9">
        <v>1896.8</v>
      </c>
      <c r="F1498" s="17">
        <v>1761.3</v>
      </c>
      <c r="G1498" s="18">
        <v>69</v>
      </c>
      <c r="H1498" s="17">
        <f t="shared" si="312"/>
        <v>1411615.18</v>
      </c>
      <c r="I1498" s="9"/>
      <c r="J1498" s="6"/>
      <c r="K1498" s="9"/>
      <c r="L1498" s="9">
        <f t="shared" si="313"/>
        <v>1411615.18</v>
      </c>
      <c r="M1498" s="9">
        <f>167023.18+1244592</f>
        <v>1411615.18</v>
      </c>
      <c r="N1498" s="26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66"/>
      <c r="AB1498" s="20" t="s">
        <v>211</v>
      </c>
      <c r="AC1498" s="189"/>
      <c r="AD1498" s="189"/>
      <c r="AE1498" s="189"/>
      <c r="AF1498" s="62">
        <f>MAX(AF$24:AF1497)+1</f>
        <v>1389</v>
      </c>
      <c r="AG1498" s="62" t="s">
        <v>151</v>
      </c>
      <c r="AH1498" s="62" t="str">
        <f t="shared" si="314"/>
        <v>1389.</v>
      </c>
      <c r="AJ1498" s="62"/>
      <c r="AM1498" s="103"/>
    </row>
    <row r="1499" spans="1:39" ht="22.5" customHeight="1" x14ac:dyDescent="0.25">
      <c r="A1499" s="84" t="str">
        <f t="shared" si="307"/>
        <v>1390.</v>
      </c>
      <c r="B1499" s="84">
        <v>4394</v>
      </c>
      <c r="C1499" s="157" t="s">
        <v>1371</v>
      </c>
      <c r="D1499" s="17">
        <v>3204.8</v>
      </c>
      <c r="E1499" s="9">
        <v>2634.3</v>
      </c>
      <c r="F1499" s="17">
        <v>2634.3</v>
      </c>
      <c r="G1499" s="18">
        <v>66</v>
      </c>
      <c r="H1499" s="17">
        <f t="shared" si="312"/>
        <v>740085.47</v>
      </c>
      <c r="I1499" s="9"/>
      <c r="J1499" s="6"/>
      <c r="K1499" s="9"/>
      <c r="L1499" s="9">
        <f t="shared" si="313"/>
        <v>740085.47</v>
      </c>
      <c r="M1499" s="9">
        <v>740085.47</v>
      </c>
      <c r="N1499" s="26"/>
      <c r="O1499" s="9"/>
      <c r="P1499" s="9"/>
      <c r="Q1499" s="9"/>
      <c r="R1499" s="9"/>
      <c r="S1499" s="9"/>
      <c r="T1499" s="9"/>
      <c r="U1499" s="9"/>
      <c r="V1499" s="9"/>
      <c r="W1499" s="9"/>
      <c r="X1499" s="9"/>
      <c r="Y1499" s="9"/>
      <c r="Z1499" s="9"/>
      <c r="AA1499" s="66"/>
      <c r="AB1499" s="20" t="s">
        <v>211</v>
      </c>
      <c r="AC1499" s="189"/>
      <c r="AD1499" s="189"/>
      <c r="AE1499" s="189"/>
      <c r="AF1499" s="62">
        <f>MAX(AF$24:AF1498)+1</f>
        <v>1390</v>
      </c>
      <c r="AG1499" s="62" t="s">
        <v>151</v>
      </c>
      <c r="AH1499" s="62" t="str">
        <f t="shared" si="314"/>
        <v>1390.</v>
      </c>
      <c r="AJ1499" s="62"/>
      <c r="AM1499" s="103"/>
    </row>
    <row r="1500" spans="1:39" ht="22.5" customHeight="1" x14ac:dyDescent="0.25">
      <c r="A1500" s="84" t="str">
        <f t="shared" si="307"/>
        <v>1391.</v>
      </c>
      <c r="B1500" s="84">
        <v>4444</v>
      </c>
      <c r="C1500" s="169" t="s">
        <v>1231</v>
      </c>
      <c r="D1500" s="17">
        <v>4417.8999999999996</v>
      </c>
      <c r="E1500" s="9">
        <v>3498.5</v>
      </c>
      <c r="F1500" s="17">
        <v>3498.5</v>
      </c>
      <c r="G1500" s="18">
        <v>95</v>
      </c>
      <c r="H1500" s="17">
        <f t="shared" si="312"/>
        <v>3962699.52</v>
      </c>
      <c r="I1500" s="9"/>
      <c r="J1500" s="6"/>
      <c r="K1500" s="9"/>
      <c r="L1500" s="9">
        <f t="shared" si="313"/>
        <v>3962699.52</v>
      </c>
      <c r="M1500" s="9">
        <f>3019575.36+943124.16</f>
        <v>3962699.52</v>
      </c>
      <c r="N1500" s="26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  <c r="AA1500" s="66"/>
      <c r="AB1500" s="20" t="s">
        <v>211</v>
      </c>
      <c r="AC1500" s="189"/>
      <c r="AD1500" s="189"/>
      <c r="AE1500" s="189"/>
      <c r="AF1500" s="62">
        <f>MAX(AF$24:AF1499)+1</f>
        <v>1391</v>
      </c>
      <c r="AG1500" s="62" t="s">
        <v>151</v>
      </c>
      <c r="AH1500" s="62" t="str">
        <f t="shared" si="314"/>
        <v>1391.</v>
      </c>
      <c r="AJ1500" s="62"/>
      <c r="AM1500" s="103"/>
    </row>
    <row r="1501" spans="1:39" ht="22.5" customHeight="1" x14ac:dyDescent="0.25">
      <c r="A1501" s="84" t="str">
        <f t="shared" si="307"/>
        <v>1392.</v>
      </c>
      <c r="B1501" s="84">
        <v>5101</v>
      </c>
      <c r="C1501" s="157" t="s">
        <v>1305</v>
      </c>
      <c r="D1501" s="9">
        <v>1177.5999999999999</v>
      </c>
      <c r="E1501" s="9">
        <v>1052.9000000000001</v>
      </c>
      <c r="F1501" s="9">
        <v>1052.9000000000001</v>
      </c>
      <c r="G1501" s="26">
        <v>43</v>
      </c>
      <c r="H1501" s="9">
        <f t="shared" si="312"/>
        <v>428692.8</v>
      </c>
      <c r="I1501" s="9"/>
      <c r="J1501" s="6"/>
      <c r="K1501" s="9"/>
      <c r="L1501" s="9">
        <f t="shared" si="313"/>
        <v>428692.8</v>
      </c>
      <c r="M1501" s="9">
        <v>428692.8</v>
      </c>
      <c r="N1501" s="26"/>
      <c r="O1501" s="9"/>
      <c r="P1501" s="9"/>
      <c r="Q1501" s="9"/>
      <c r="R1501" s="9"/>
      <c r="S1501" s="9"/>
      <c r="T1501" s="9"/>
      <c r="U1501" s="9"/>
      <c r="V1501" s="9"/>
      <c r="W1501" s="9"/>
      <c r="X1501" s="9"/>
      <c r="Y1501" s="9"/>
      <c r="Z1501" s="9"/>
      <c r="AA1501" s="66"/>
      <c r="AB1501" s="20" t="s">
        <v>211</v>
      </c>
      <c r="AC1501" s="189"/>
      <c r="AD1501" s="189"/>
      <c r="AE1501" s="189"/>
      <c r="AF1501" s="62">
        <f>MAX(AF$24:AF1500)+1</f>
        <v>1392</v>
      </c>
      <c r="AG1501" s="62" t="s">
        <v>151</v>
      </c>
      <c r="AH1501" s="62" t="str">
        <f t="shared" si="314"/>
        <v>1392.</v>
      </c>
      <c r="AJ1501" s="62"/>
      <c r="AM1501" s="103"/>
    </row>
    <row r="1502" spans="1:39" ht="22.5" customHeight="1" x14ac:dyDescent="0.25">
      <c r="A1502" s="84" t="str">
        <f t="shared" si="307"/>
        <v>1393.</v>
      </c>
      <c r="B1502" s="84">
        <v>5103</v>
      </c>
      <c r="C1502" s="155" t="s">
        <v>1126</v>
      </c>
      <c r="D1502" s="9">
        <v>1972.21</v>
      </c>
      <c r="E1502" s="9">
        <v>1566.1</v>
      </c>
      <c r="F1502" s="9">
        <v>1566.1</v>
      </c>
      <c r="G1502" s="26">
        <v>52</v>
      </c>
      <c r="H1502" s="9">
        <f t="shared" si="312"/>
        <v>1125636</v>
      </c>
      <c r="I1502" s="9"/>
      <c r="J1502" s="6"/>
      <c r="K1502" s="9"/>
      <c r="L1502" s="9">
        <f t="shared" si="313"/>
        <v>1125636</v>
      </c>
      <c r="M1502" s="9"/>
      <c r="N1502" s="26"/>
      <c r="O1502" s="9"/>
      <c r="P1502" s="9"/>
      <c r="Q1502" s="9"/>
      <c r="R1502" s="9"/>
      <c r="S1502" s="9"/>
      <c r="T1502" s="9">
        <v>950</v>
      </c>
      <c r="U1502" s="9">
        <f>T1502*1184.88</f>
        <v>1125636</v>
      </c>
      <c r="V1502" s="9"/>
      <c r="W1502" s="9"/>
      <c r="X1502" s="9"/>
      <c r="Y1502" s="9"/>
      <c r="Z1502" s="9"/>
      <c r="AA1502" s="66"/>
      <c r="AB1502" s="20" t="s">
        <v>211</v>
      </c>
      <c r="AC1502" s="189"/>
      <c r="AD1502" s="189"/>
      <c r="AE1502" s="189"/>
      <c r="AF1502" s="62">
        <f>MAX(AF$24:AF1501)+1</f>
        <v>1393</v>
      </c>
      <c r="AG1502" s="62" t="s">
        <v>151</v>
      </c>
      <c r="AH1502" s="62" t="str">
        <f t="shared" si="314"/>
        <v>1393.</v>
      </c>
      <c r="AJ1502" s="62"/>
      <c r="AM1502" s="103"/>
    </row>
    <row r="1503" spans="1:39" ht="22.5" customHeight="1" x14ac:dyDescent="0.25">
      <c r="A1503" s="84" t="str">
        <f t="shared" si="307"/>
        <v>1394.</v>
      </c>
      <c r="B1503" s="84">
        <v>4823</v>
      </c>
      <c r="C1503" s="155" t="s">
        <v>992</v>
      </c>
      <c r="D1503" s="9">
        <v>1081.5999999999999</v>
      </c>
      <c r="E1503" s="9">
        <v>1081.5999999999999</v>
      </c>
      <c r="F1503" s="9">
        <v>1081.5999999999999</v>
      </c>
      <c r="G1503" s="26">
        <v>50</v>
      </c>
      <c r="H1503" s="9">
        <f t="shared" si="312"/>
        <v>1247885.76</v>
      </c>
      <c r="I1503" s="9"/>
      <c r="J1503" s="6"/>
      <c r="K1503" s="9"/>
      <c r="L1503" s="9">
        <f t="shared" si="313"/>
        <v>1247885.76</v>
      </c>
      <c r="M1503" s="9">
        <f>691968+555917.76</f>
        <v>1247885.76</v>
      </c>
      <c r="N1503" s="26"/>
      <c r="O1503" s="9"/>
      <c r="P1503" s="9"/>
      <c r="Q1503" s="9"/>
      <c r="R1503" s="9"/>
      <c r="S1503" s="9"/>
      <c r="T1503" s="9"/>
      <c r="U1503" s="9"/>
      <c r="V1503" s="9"/>
      <c r="W1503" s="9"/>
      <c r="X1503" s="9"/>
      <c r="Y1503" s="9"/>
      <c r="Z1503" s="9"/>
      <c r="AA1503" s="66"/>
      <c r="AB1503" s="20" t="s">
        <v>211</v>
      </c>
      <c r="AC1503" s="189"/>
      <c r="AD1503" s="189"/>
      <c r="AE1503" s="189"/>
      <c r="AF1503" s="62">
        <f>MAX(AF$24:AF1502)+1</f>
        <v>1394</v>
      </c>
      <c r="AG1503" s="62" t="s">
        <v>151</v>
      </c>
      <c r="AH1503" s="62" t="str">
        <f t="shared" si="314"/>
        <v>1394.</v>
      </c>
      <c r="AJ1503" s="62"/>
      <c r="AM1503" s="103"/>
    </row>
    <row r="1504" spans="1:39" ht="22.5" customHeight="1" x14ac:dyDescent="0.25">
      <c r="A1504" s="84" t="str">
        <f t="shared" si="307"/>
        <v>1395.</v>
      </c>
      <c r="B1504" s="84">
        <v>5325</v>
      </c>
      <c r="C1504" s="157" t="s">
        <v>1334</v>
      </c>
      <c r="D1504" s="9">
        <v>389.04</v>
      </c>
      <c r="E1504" s="9">
        <v>311.7</v>
      </c>
      <c r="F1504" s="9">
        <v>311.7</v>
      </c>
      <c r="G1504" s="26">
        <v>13</v>
      </c>
      <c r="H1504" s="9">
        <f t="shared" si="312"/>
        <v>389831.04</v>
      </c>
      <c r="I1504" s="9"/>
      <c r="J1504" s="6"/>
      <c r="K1504" s="9"/>
      <c r="L1504" s="9">
        <f t="shared" si="313"/>
        <v>389831.04</v>
      </c>
      <c r="M1504" s="9">
        <f>268137.6+121693.44</f>
        <v>389831.04</v>
      </c>
      <c r="N1504" s="26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66"/>
      <c r="AB1504" s="20" t="s">
        <v>211</v>
      </c>
      <c r="AC1504" s="189"/>
      <c r="AD1504" s="189"/>
      <c r="AE1504" s="189"/>
      <c r="AF1504" s="62">
        <f>MAX(AF$24:AF1503)+1</f>
        <v>1395</v>
      </c>
      <c r="AG1504" s="62" t="s">
        <v>151</v>
      </c>
      <c r="AH1504" s="62" t="str">
        <f t="shared" si="314"/>
        <v>1395.</v>
      </c>
      <c r="AJ1504" s="62"/>
      <c r="AM1504" s="103"/>
    </row>
    <row r="1505" spans="1:39" ht="22.5" customHeight="1" x14ac:dyDescent="0.25">
      <c r="A1505" s="84" t="str">
        <f t="shared" si="307"/>
        <v>1396.</v>
      </c>
      <c r="B1505" s="84">
        <v>4485</v>
      </c>
      <c r="C1505" s="169" t="s">
        <v>1239</v>
      </c>
      <c r="D1505" s="17">
        <v>1728.5</v>
      </c>
      <c r="E1505" s="9">
        <v>1484.7</v>
      </c>
      <c r="F1505" s="17">
        <v>1484.7</v>
      </c>
      <c r="G1505" s="18">
        <v>53</v>
      </c>
      <c r="H1505" s="17">
        <f t="shared" si="312"/>
        <v>1451452.5</v>
      </c>
      <c r="I1505" s="9"/>
      <c r="J1505" s="6"/>
      <c r="K1505" s="9"/>
      <c r="L1505" s="9">
        <f t="shared" si="313"/>
        <v>1451452.5</v>
      </c>
      <c r="M1505" s="9">
        <v>1451452.5</v>
      </c>
      <c r="N1505" s="26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66"/>
      <c r="AB1505" s="20" t="s">
        <v>211</v>
      </c>
      <c r="AC1505" s="189"/>
      <c r="AD1505" s="189"/>
      <c r="AE1505" s="189"/>
      <c r="AF1505" s="62">
        <f>MAX(AF$24:AF1504)+1</f>
        <v>1396</v>
      </c>
      <c r="AG1505" s="62" t="s">
        <v>151</v>
      </c>
      <c r="AH1505" s="62" t="str">
        <f t="shared" si="314"/>
        <v>1396.</v>
      </c>
      <c r="AJ1505" s="62"/>
      <c r="AM1505" s="103"/>
    </row>
    <row r="1506" spans="1:39" ht="22.5" customHeight="1" x14ac:dyDescent="0.25">
      <c r="A1506" s="84" t="str">
        <f t="shared" si="307"/>
        <v>1397.</v>
      </c>
      <c r="B1506" s="84">
        <v>4486</v>
      </c>
      <c r="C1506" s="169" t="s">
        <v>1240</v>
      </c>
      <c r="D1506" s="17">
        <v>440.2</v>
      </c>
      <c r="E1506" s="9">
        <v>440.2</v>
      </c>
      <c r="F1506" s="17">
        <v>440.2</v>
      </c>
      <c r="G1506" s="18">
        <v>25</v>
      </c>
      <c r="H1506" s="17">
        <f t="shared" si="312"/>
        <v>951888.48</v>
      </c>
      <c r="I1506" s="9"/>
      <c r="J1506" s="6"/>
      <c r="K1506" s="9"/>
      <c r="L1506" s="9">
        <f t="shared" si="313"/>
        <v>951888.48</v>
      </c>
      <c r="M1506" s="9">
        <v>951888.48</v>
      </c>
      <c r="N1506" s="26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66"/>
      <c r="AB1506" s="20" t="s">
        <v>211</v>
      </c>
      <c r="AC1506" s="189"/>
      <c r="AD1506" s="189"/>
      <c r="AE1506" s="189"/>
      <c r="AF1506" s="62">
        <f>MAX(AF$24:AF1505)+1</f>
        <v>1397</v>
      </c>
      <c r="AG1506" s="62" t="s">
        <v>151</v>
      </c>
      <c r="AH1506" s="62" t="str">
        <f t="shared" si="314"/>
        <v>1397.</v>
      </c>
      <c r="AJ1506" s="62"/>
      <c r="AM1506" s="103"/>
    </row>
    <row r="1507" spans="1:39" ht="22.5" customHeight="1" x14ac:dyDescent="0.25">
      <c r="A1507" s="84" t="str">
        <f t="shared" si="307"/>
        <v>1398.</v>
      </c>
      <c r="B1507" s="84">
        <v>4093</v>
      </c>
      <c r="C1507" s="157" t="s">
        <v>1573</v>
      </c>
      <c r="D1507" s="17">
        <v>2795.1</v>
      </c>
      <c r="E1507" s="9">
        <v>2279.3000000000002</v>
      </c>
      <c r="F1507" s="17">
        <v>2279.3000000000002</v>
      </c>
      <c r="G1507" s="18">
        <v>68</v>
      </c>
      <c r="H1507" s="17">
        <f t="shared" si="312"/>
        <v>2400047.7599999998</v>
      </c>
      <c r="I1507" s="17"/>
      <c r="J1507" s="17"/>
      <c r="K1507" s="17"/>
      <c r="L1507" s="9">
        <f t="shared" si="313"/>
        <v>2400047.7599999998</v>
      </c>
      <c r="M1507" s="17">
        <v>2400047.7599999998</v>
      </c>
      <c r="N1507" s="18"/>
      <c r="O1507" s="17"/>
      <c r="P1507" s="17"/>
      <c r="Q1507" s="17"/>
      <c r="R1507" s="17"/>
      <c r="S1507" s="17"/>
      <c r="T1507" s="17"/>
      <c r="U1507" s="17"/>
      <c r="V1507" s="17"/>
      <c r="W1507" s="17"/>
      <c r="X1507" s="17"/>
      <c r="Y1507" s="17"/>
      <c r="Z1507" s="17"/>
      <c r="AA1507" s="222"/>
      <c r="AB1507" s="20" t="s">
        <v>211</v>
      </c>
      <c r="AC1507" s="189"/>
      <c r="AD1507" s="189"/>
      <c r="AE1507" s="189"/>
      <c r="AF1507" s="62">
        <f>MAX(AF$24:AF1506)+1</f>
        <v>1398</v>
      </c>
      <c r="AG1507" s="62" t="s">
        <v>151</v>
      </c>
      <c r="AH1507" s="62" t="str">
        <f t="shared" si="314"/>
        <v>1398.</v>
      </c>
      <c r="AJ1507" s="62"/>
      <c r="AM1507" s="103"/>
    </row>
    <row r="1508" spans="1:39" ht="22.5" customHeight="1" x14ac:dyDescent="0.25">
      <c r="A1508" s="84" t="str">
        <f t="shared" si="307"/>
        <v>1399.</v>
      </c>
      <c r="B1508" s="84">
        <v>4657</v>
      </c>
      <c r="C1508" s="155" t="s">
        <v>980</v>
      </c>
      <c r="D1508" s="9">
        <v>1176.4000000000001</v>
      </c>
      <c r="E1508" s="9">
        <v>1105.5</v>
      </c>
      <c r="F1508" s="9">
        <v>1105.5</v>
      </c>
      <c r="G1508" s="26">
        <v>37</v>
      </c>
      <c r="H1508" s="9">
        <f t="shared" ref="H1508:H1539" si="315">M1508+O1508+Q1508+S1508+U1508+W1508+Z1508+AA1508</f>
        <v>1967784</v>
      </c>
      <c r="I1508" s="9"/>
      <c r="J1508" s="6"/>
      <c r="K1508" s="9"/>
      <c r="L1508" s="9">
        <f t="shared" ref="L1508:L1539" si="316">H1508</f>
        <v>1967784</v>
      </c>
      <c r="M1508" s="9">
        <v>1967784</v>
      </c>
      <c r="N1508" s="26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66"/>
      <c r="AB1508" s="20" t="s">
        <v>211</v>
      </c>
      <c r="AC1508" s="189"/>
      <c r="AD1508" s="189"/>
      <c r="AE1508" s="189"/>
      <c r="AF1508" s="62">
        <f>MAX(AF$24:AF1507)+1</f>
        <v>1399</v>
      </c>
      <c r="AG1508" s="62" t="s">
        <v>151</v>
      </c>
      <c r="AH1508" s="62" t="str">
        <f t="shared" si="314"/>
        <v>1399.</v>
      </c>
      <c r="AJ1508" s="62"/>
      <c r="AM1508" s="103"/>
    </row>
    <row r="1509" spans="1:39" ht="22.5" customHeight="1" x14ac:dyDescent="0.25">
      <c r="A1509" s="84" t="str">
        <f t="shared" si="307"/>
        <v>1400.</v>
      </c>
      <c r="B1509" s="84">
        <v>4953</v>
      </c>
      <c r="C1509" s="155" t="s">
        <v>1109</v>
      </c>
      <c r="D1509" s="9">
        <v>446.19</v>
      </c>
      <c r="E1509" s="9">
        <v>409</v>
      </c>
      <c r="F1509" s="9">
        <v>409</v>
      </c>
      <c r="G1509" s="26">
        <v>29</v>
      </c>
      <c r="H1509" s="9">
        <f t="shared" si="315"/>
        <v>113421.6</v>
      </c>
      <c r="I1509" s="9"/>
      <c r="J1509" s="6"/>
      <c r="K1509" s="9"/>
      <c r="L1509" s="9">
        <f t="shared" si="316"/>
        <v>113421.6</v>
      </c>
      <c r="M1509" s="9">
        <v>113421.6</v>
      </c>
      <c r="N1509" s="26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66"/>
      <c r="AB1509" s="20" t="s">
        <v>211</v>
      </c>
      <c r="AC1509" s="189"/>
      <c r="AD1509" s="189"/>
      <c r="AE1509" s="189"/>
      <c r="AF1509" s="62">
        <f>MAX(AF$24:AF1508)+1</f>
        <v>1400</v>
      </c>
      <c r="AG1509" s="62" t="s">
        <v>151</v>
      </c>
      <c r="AH1509" s="62" t="str">
        <f t="shared" si="314"/>
        <v>1400.</v>
      </c>
      <c r="AJ1509" s="62"/>
      <c r="AM1509" s="103"/>
    </row>
    <row r="1510" spans="1:39" ht="22.5" customHeight="1" x14ac:dyDescent="0.25">
      <c r="A1510" s="84" t="str">
        <f t="shared" ref="A1510:A1573" si="317">AH1510</f>
        <v>1401.</v>
      </c>
      <c r="B1510" s="84">
        <v>4954</v>
      </c>
      <c r="C1510" s="155" t="s">
        <v>1110</v>
      </c>
      <c r="D1510" s="9">
        <v>449.39</v>
      </c>
      <c r="E1510" s="9">
        <v>370.2</v>
      </c>
      <c r="F1510" s="9">
        <v>370.2</v>
      </c>
      <c r="G1510" s="26">
        <v>18</v>
      </c>
      <c r="H1510" s="9">
        <f t="shared" si="315"/>
        <v>113421.6</v>
      </c>
      <c r="I1510" s="9"/>
      <c r="J1510" s="6"/>
      <c r="K1510" s="9"/>
      <c r="L1510" s="9">
        <f t="shared" si="316"/>
        <v>113421.6</v>
      </c>
      <c r="M1510" s="9">
        <v>113421.6</v>
      </c>
      <c r="N1510" s="26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66"/>
      <c r="AB1510" s="20" t="s">
        <v>211</v>
      </c>
      <c r="AC1510" s="189"/>
      <c r="AD1510" s="189"/>
      <c r="AE1510" s="189"/>
      <c r="AF1510" s="62">
        <f>MAX(AF$24:AF1509)+1</f>
        <v>1401</v>
      </c>
      <c r="AG1510" s="62" t="s">
        <v>151</v>
      </c>
      <c r="AH1510" s="62" t="str">
        <f t="shared" si="314"/>
        <v>1401.</v>
      </c>
      <c r="AJ1510" s="62"/>
      <c r="AM1510" s="103"/>
    </row>
    <row r="1511" spans="1:39" ht="22.5" customHeight="1" x14ac:dyDescent="0.25">
      <c r="A1511" s="84" t="str">
        <f t="shared" si="317"/>
        <v>1402.</v>
      </c>
      <c r="B1511" s="84">
        <v>4957</v>
      </c>
      <c r="C1511" s="155" t="s">
        <v>1111</v>
      </c>
      <c r="D1511" s="9">
        <v>454.2</v>
      </c>
      <c r="E1511" s="9">
        <v>414</v>
      </c>
      <c r="F1511" s="9">
        <v>414</v>
      </c>
      <c r="G1511" s="26">
        <v>21</v>
      </c>
      <c r="H1511" s="9">
        <f t="shared" si="315"/>
        <v>113421.6</v>
      </c>
      <c r="I1511" s="9"/>
      <c r="J1511" s="6"/>
      <c r="K1511" s="9"/>
      <c r="L1511" s="9">
        <f t="shared" si="316"/>
        <v>113421.6</v>
      </c>
      <c r="M1511" s="9">
        <v>113421.6</v>
      </c>
      <c r="N1511" s="26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66"/>
      <c r="AB1511" s="20" t="s">
        <v>211</v>
      </c>
      <c r="AC1511" s="189"/>
      <c r="AD1511" s="189"/>
      <c r="AE1511" s="189"/>
      <c r="AF1511" s="62">
        <f>MAX(AF$24:AF1510)+1</f>
        <v>1402</v>
      </c>
      <c r="AG1511" s="62" t="s">
        <v>151</v>
      </c>
      <c r="AH1511" s="62" t="str">
        <f t="shared" si="314"/>
        <v>1402.</v>
      </c>
      <c r="AJ1511" s="62"/>
      <c r="AM1511" s="103"/>
    </row>
    <row r="1512" spans="1:39" ht="22.5" customHeight="1" x14ac:dyDescent="0.25">
      <c r="A1512" s="84" t="str">
        <f t="shared" si="317"/>
        <v>1403.</v>
      </c>
      <c r="B1512" s="84">
        <v>5039</v>
      </c>
      <c r="C1512" s="157" t="s">
        <v>1298</v>
      </c>
      <c r="D1512" s="9">
        <v>417.7</v>
      </c>
      <c r="E1512" s="9">
        <v>382.2</v>
      </c>
      <c r="F1512" s="9">
        <v>382.2</v>
      </c>
      <c r="G1512" s="26">
        <v>20</v>
      </c>
      <c r="H1512" s="9">
        <f t="shared" si="315"/>
        <v>436804.8</v>
      </c>
      <c r="I1512" s="9"/>
      <c r="J1512" s="6"/>
      <c r="K1512" s="9"/>
      <c r="L1512" s="9">
        <f t="shared" si="316"/>
        <v>436804.8</v>
      </c>
      <c r="M1512" s="9">
        <v>436804.8</v>
      </c>
      <c r="N1512" s="26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66"/>
      <c r="AB1512" s="20" t="s">
        <v>211</v>
      </c>
      <c r="AC1512" s="189"/>
      <c r="AD1512" s="189"/>
      <c r="AE1512" s="189"/>
      <c r="AF1512" s="62">
        <f>MAX(AF$24:AF1511)+1</f>
        <v>1403</v>
      </c>
      <c r="AG1512" s="62" t="s">
        <v>151</v>
      </c>
      <c r="AH1512" s="62" t="str">
        <f t="shared" si="314"/>
        <v>1403.</v>
      </c>
      <c r="AJ1512" s="62"/>
      <c r="AM1512" s="103"/>
    </row>
    <row r="1513" spans="1:39" ht="22.5" customHeight="1" x14ac:dyDescent="0.25">
      <c r="A1513" s="84" t="str">
        <f t="shared" si="317"/>
        <v>1404.</v>
      </c>
      <c r="B1513" s="84">
        <v>5104</v>
      </c>
      <c r="C1513" s="157" t="s">
        <v>1456</v>
      </c>
      <c r="D1513" s="17">
        <v>1066.2</v>
      </c>
      <c r="E1513" s="9">
        <v>979.5</v>
      </c>
      <c r="F1513" s="17">
        <v>722.5</v>
      </c>
      <c r="G1513" s="18">
        <v>30</v>
      </c>
      <c r="H1513" s="17">
        <f t="shared" si="315"/>
        <v>1189320</v>
      </c>
      <c r="I1513" s="9"/>
      <c r="J1513" s="6"/>
      <c r="K1513" s="9"/>
      <c r="L1513" s="9">
        <f t="shared" si="316"/>
        <v>1189320</v>
      </c>
      <c r="M1513" s="9">
        <v>1189320</v>
      </c>
      <c r="N1513" s="26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66"/>
      <c r="AB1513" s="20" t="s">
        <v>211</v>
      </c>
      <c r="AC1513" s="189"/>
      <c r="AD1513" s="189"/>
      <c r="AE1513" s="189"/>
      <c r="AF1513" s="62">
        <f>MAX(AF$24:AF1512)+1</f>
        <v>1404</v>
      </c>
      <c r="AG1513" s="62" t="s">
        <v>151</v>
      </c>
      <c r="AH1513" s="62" t="str">
        <f t="shared" si="314"/>
        <v>1404.</v>
      </c>
      <c r="AJ1513" s="62"/>
      <c r="AM1513" s="103"/>
    </row>
    <row r="1514" spans="1:39" ht="22.5" customHeight="1" x14ac:dyDescent="0.25">
      <c r="A1514" s="84" t="str">
        <f t="shared" si="317"/>
        <v>1405.</v>
      </c>
      <c r="B1514" s="84">
        <v>5106</v>
      </c>
      <c r="C1514" s="157" t="s">
        <v>1306</v>
      </c>
      <c r="D1514" s="9">
        <v>2015.08</v>
      </c>
      <c r="E1514" s="9">
        <v>1827.1</v>
      </c>
      <c r="F1514" s="9">
        <v>1827.1</v>
      </c>
      <c r="G1514" s="26">
        <v>67</v>
      </c>
      <c r="H1514" s="9">
        <f t="shared" si="315"/>
        <v>566980.80000000005</v>
      </c>
      <c r="I1514" s="9"/>
      <c r="J1514" s="6"/>
      <c r="K1514" s="9"/>
      <c r="L1514" s="9">
        <f t="shared" si="316"/>
        <v>566980.80000000005</v>
      </c>
      <c r="M1514" s="9">
        <v>566980.80000000005</v>
      </c>
      <c r="N1514" s="26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66"/>
      <c r="AB1514" s="20" t="s">
        <v>211</v>
      </c>
      <c r="AC1514" s="189"/>
      <c r="AD1514" s="189"/>
      <c r="AE1514" s="189"/>
      <c r="AF1514" s="62">
        <f>MAX(AF$24:AF1513)+1</f>
        <v>1405</v>
      </c>
      <c r="AG1514" s="62" t="s">
        <v>151</v>
      </c>
      <c r="AH1514" s="62" t="str">
        <f t="shared" si="314"/>
        <v>1405.</v>
      </c>
      <c r="AJ1514" s="62"/>
      <c r="AM1514" s="103"/>
    </row>
    <row r="1515" spans="1:39" ht="22.5" customHeight="1" x14ac:dyDescent="0.25">
      <c r="A1515" s="84" t="str">
        <f t="shared" si="317"/>
        <v>1406.</v>
      </c>
      <c r="B1515" s="84">
        <v>5267</v>
      </c>
      <c r="C1515" s="157" t="s">
        <v>1484</v>
      </c>
      <c r="D1515" s="17">
        <v>321.3</v>
      </c>
      <c r="E1515" s="9">
        <v>160.1</v>
      </c>
      <c r="F1515" s="17">
        <v>160.1</v>
      </c>
      <c r="G1515" s="18">
        <v>23</v>
      </c>
      <c r="H1515" s="17">
        <f t="shared" si="315"/>
        <v>275878.99</v>
      </c>
      <c r="I1515" s="9"/>
      <c r="J1515" s="6"/>
      <c r="K1515" s="9"/>
      <c r="L1515" s="9">
        <f t="shared" si="316"/>
        <v>275878.99</v>
      </c>
      <c r="M1515" s="9">
        <v>275878.99</v>
      </c>
      <c r="N1515" s="26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66"/>
      <c r="AB1515" s="20" t="s">
        <v>211</v>
      </c>
      <c r="AC1515" s="189"/>
      <c r="AD1515" s="189"/>
      <c r="AE1515" s="189"/>
      <c r="AF1515" s="62">
        <f>MAX(AF$24:AF1514)+1</f>
        <v>1406</v>
      </c>
      <c r="AG1515" s="62" t="s">
        <v>151</v>
      </c>
      <c r="AH1515" s="62" t="str">
        <f t="shared" si="314"/>
        <v>1406.</v>
      </c>
      <c r="AJ1515" s="62"/>
      <c r="AM1515" s="103"/>
    </row>
    <row r="1516" spans="1:39" ht="22.5" customHeight="1" x14ac:dyDescent="0.25">
      <c r="A1516" s="84" t="str">
        <f t="shared" si="317"/>
        <v>1407.</v>
      </c>
      <c r="B1516" s="84">
        <v>5438</v>
      </c>
      <c r="C1516" s="169" t="s">
        <v>1166</v>
      </c>
      <c r="D1516" s="9">
        <v>215.1</v>
      </c>
      <c r="E1516" s="9">
        <v>215.1</v>
      </c>
      <c r="F1516" s="9">
        <v>215.1</v>
      </c>
      <c r="G1516" s="26">
        <v>13</v>
      </c>
      <c r="H1516" s="9">
        <f t="shared" si="315"/>
        <v>523300.8</v>
      </c>
      <c r="I1516" s="9"/>
      <c r="J1516" s="6"/>
      <c r="K1516" s="9"/>
      <c r="L1516" s="9">
        <f t="shared" si="316"/>
        <v>523300.8</v>
      </c>
      <c r="M1516" s="9">
        <v>523300.8</v>
      </c>
      <c r="N1516" s="26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66"/>
      <c r="AB1516" s="20" t="s">
        <v>211</v>
      </c>
      <c r="AC1516" s="189"/>
      <c r="AD1516" s="189"/>
      <c r="AE1516" s="189"/>
      <c r="AF1516" s="62">
        <f>MAX(AF$24:AF1515)+1</f>
        <v>1407</v>
      </c>
      <c r="AG1516" s="62" t="s">
        <v>151</v>
      </c>
      <c r="AH1516" s="62" t="str">
        <f t="shared" si="314"/>
        <v>1407.</v>
      </c>
      <c r="AJ1516" s="62"/>
      <c r="AM1516" s="103"/>
    </row>
    <row r="1517" spans="1:39" ht="22.5" customHeight="1" x14ac:dyDescent="0.25">
      <c r="A1517" s="84" t="str">
        <f t="shared" si="317"/>
        <v>1408.</v>
      </c>
      <c r="B1517" s="84">
        <v>4757</v>
      </c>
      <c r="C1517" s="169" t="s">
        <v>984</v>
      </c>
      <c r="D1517" s="17">
        <v>444</v>
      </c>
      <c r="E1517" s="9">
        <v>288.2</v>
      </c>
      <c r="F1517" s="17">
        <v>288.2</v>
      </c>
      <c r="G1517" s="18">
        <v>21</v>
      </c>
      <c r="H1517" s="17">
        <f t="shared" si="315"/>
        <v>680597.24</v>
      </c>
      <c r="I1517" s="9"/>
      <c r="J1517" s="6"/>
      <c r="K1517" s="9"/>
      <c r="L1517" s="9">
        <f t="shared" si="316"/>
        <v>680597.24</v>
      </c>
      <c r="M1517" s="9">
        <v>381252.74</v>
      </c>
      <c r="N1517" s="26"/>
      <c r="O1517" s="9"/>
      <c r="P1517" s="9">
        <v>95.03</v>
      </c>
      <c r="Q1517" s="9">
        <f>P1517*3150</f>
        <v>299344.5</v>
      </c>
      <c r="R1517" s="9"/>
      <c r="S1517" s="9"/>
      <c r="T1517" s="9"/>
      <c r="U1517" s="9"/>
      <c r="V1517" s="9"/>
      <c r="W1517" s="9"/>
      <c r="X1517" s="9"/>
      <c r="Y1517" s="9"/>
      <c r="Z1517" s="9"/>
      <c r="AA1517" s="66"/>
      <c r="AB1517" s="20" t="s">
        <v>211</v>
      </c>
      <c r="AC1517" s="189"/>
      <c r="AD1517" s="189"/>
      <c r="AE1517" s="189"/>
      <c r="AF1517" s="62">
        <f>MAX(AF$24:AF1516)+1</f>
        <v>1408</v>
      </c>
      <c r="AG1517" s="62" t="s">
        <v>151</v>
      </c>
      <c r="AH1517" s="62" t="str">
        <f t="shared" si="314"/>
        <v>1408.</v>
      </c>
      <c r="AJ1517" s="62"/>
      <c r="AM1517" s="103"/>
    </row>
    <row r="1518" spans="1:39" ht="22.5" customHeight="1" x14ac:dyDescent="0.25">
      <c r="A1518" s="84" t="str">
        <f t="shared" si="317"/>
        <v>1409.</v>
      </c>
      <c r="B1518" s="84">
        <v>4831</v>
      </c>
      <c r="C1518" s="155" t="s">
        <v>995</v>
      </c>
      <c r="D1518" s="9">
        <v>458</v>
      </c>
      <c r="E1518" s="9">
        <v>422</v>
      </c>
      <c r="F1518" s="9">
        <v>422</v>
      </c>
      <c r="G1518" s="26">
        <v>43</v>
      </c>
      <c r="H1518" s="9">
        <f t="shared" si="315"/>
        <v>666593</v>
      </c>
      <c r="I1518" s="9"/>
      <c r="J1518" s="6"/>
      <c r="K1518" s="9"/>
      <c r="L1518" s="9">
        <f t="shared" si="316"/>
        <v>666593</v>
      </c>
      <c r="M1518" s="9">
        <v>666593</v>
      </c>
      <c r="N1518" s="26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66"/>
      <c r="AB1518" s="20" t="s">
        <v>211</v>
      </c>
      <c r="AC1518" s="189"/>
      <c r="AD1518" s="189"/>
      <c r="AE1518" s="189"/>
      <c r="AF1518" s="62">
        <f>MAX(AF$24:AF1517)+1</f>
        <v>1409</v>
      </c>
      <c r="AG1518" s="62" t="s">
        <v>151</v>
      </c>
      <c r="AH1518" s="62" t="str">
        <f t="shared" si="314"/>
        <v>1409.</v>
      </c>
      <c r="AJ1518" s="62"/>
      <c r="AM1518" s="103"/>
    </row>
    <row r="1519" spans="1:39" ht="22.5" customHeight="1" x14ac:dyDescent="0.25">
      <c r="A1519" s="84" t="str">
        <f t="shared" si="317"/>
        <v>1410.</v>
      </c>
      <c r="B1519" s="84">
        <v>4392</v>
      </c>
      <c r="C1519" s="169" t="s">
        <v>1220</v>
      </c>
      <c r="D1519" s="17">
        <v>1784.4</v>
      </c>
      <c r="E1519" s="9">
        <v>1784.4</v>
      </c>
      <c r="F1519" s="17">
        <v>1919.1</v>
      </c>
      <c r="G1519" s="18">
        <v>66</v>
      </c>
      <c r="H1519" s="17">
        <f t="shared" si="315"/>
        <v>2327030.5999999996</v>
      </c>
      <c r="I1519" s="9"/>
      <c r="J1519" s="6"/>
      <c r="K1519" s="9"/>
      <c r="L1519" s="9">
        <f t="shared" si="316"/>
        <v>2327030.5999999996</v>
      </c>
      <c r="M1519" s="9">
        <f>1548278.4+470179.2</f>
        <v>2018457.5999999999</v>
      </c>
      <c r="N1519" s="26"/>
      <c r="O1519" s="9"/>
      <c r="P1519" s="9"/>
      <c r="Q1519" s="9"/>
      <c r="R1519" s="9"/>
      <c r="S1519" s="9"/>
      <c r="T1519" s="9"/>
      <c r="U1519" s="9"/>
      <c r="V1519" s="9">
        <v>154.5</v>
      </c>
      <c r="W1519" s="9">
        <v>308573</v>
      </c>
      <c r="X1519" s="9"/>
      <c r="Y1519" s="9"/>
      <c r="Z1519" s="9"/>
      <c r="AA1519" s="66"/>
      <c r="AB1519" s="20" t="s">
        <v>211</v>
      </c>
      <c r="AC1519" s="189"/>
      <c r="AD1519" s="189"/>
      <c r="AE1519" s="189"/>
      <c r="AF1519" s="62">
        <f>MAX(AF$24:AF1518)+1</f>
        <v>1410</v>
      </c>
      <c r="AG1519" s="62" t="s">
        <v>151</v>
      </c>
      <c r="AH1519" s="62" t="str">
        <f t="shared" si="314"/>
        <v>1410.</v>
      </c>
      <c r="AJ1519" s="62"/>
      <c r="AM1519" s="103"/>
    </row>
    <row r="1520" spans="1:39" ht="22.5" customHeight="1" x14ac:dyDescent="0.25">
      <c r="A1520" s="84" t="str">
        <f t="shared" si="317"/>
        <v>1411.</v>
      </c>
      <c r="B1520" s="84">
        <v>4395</v>
      </c>
      <c r="C1520" s="155" t="s">
        <v>962</v>
      </c>
      <c r="D1520" s="9">
        <v>7872.6</v>
      </c>
      <c r="E1520" s="9">
        <v>6701.6</v>
      </c>
      <c r="F1520" s="9">
        <v>4083.6</v>
      </c>
      <c r="G1520" s="26">
        <v>211</v>
      </c>
      <c r="H1520" s="9">
        <f t="shared" si="315"/>
        <v>2821743.12</v>
      </c>
      <c r="I1520" s="9"/>
      <c r="J1520" s="6"/>
      <c r="K1520" s="9"/>
      <c r="L1520" s="9">
        <f t="shared" si="316"/>
        <v>2821743.12</v>
      </c>
      <c r="M1520" s="9">
        <f>2176653.12+645090</f>
        <v>2821743.12</v>
      </c>
      <c r="N1520" s="26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66"/>
      <c r="AB1520" s="20" t="s">
        <v>211</v>
      </c>
      <c r="AC1520" s="189"/>
      <c r="AD1520" s="189"/>
      <c r="AE1520" s="189"/>
      <c r="AF1520" s="62">
        <f>MAX(AF$24:AF1519)+1</f>
        <v>1411</v>
      </c>
      <c r="AG1520" s="62" t="s">
        <v>151</v>
      </c>
      <c r="AH1520" s="62" t="str">
        <f t="shared" si="314"/>
        <v>1411.</v>
      </c>
      <c r="AJ1520" s="62"/>
      <c r="AM1520" s="103"/>
    </row>
    <row r="1521" spans="1:39" ht="22.5" customHeight="1" x14ac:dyDescent="0.25">
      <c r="A1521" s="84" t="str">
        <f t="shared" si="317"/>
        <v>1412.</v>
      </c>
      <c r="B1521" s="84">
        <v>4426</v>
      </c>
      <c r="C1521" s="169" t="s">
        <v>1227</v>
      </c>
      <c r="D1521" s="17">
        <v>2075.6</v>
      </c>
      <c r="E1521" s="9">
        <v>1690.1</v>
      </c>
      <c r="F1521" s="17">
        <v>1690.1</v>
      </c>
      <c r="G1521" s="18">
        <v>59</v>
      </c>
      <c r="H1521" s="17">
        <f t="shared" si="315"/>
        <v>827247.2</v>
      </c>
      <c r="I1521" s="9"/>
      <c r="J1521" s="6"/>
      <c r="K1521" s="9"/>
      <c r="L1521" s="9">
        <f t="shared" si="316"/>
        <v>827247.2</v>
      </c>
      <c r="M1521" s="9">
        <f>357068+470179.2</f>
        <v>827247.2</v>
      </c>
      <c r="N1521" s="26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66"/>
      <c r="AB1521" s="20" t="s">
        <v>211</v>
      </c>
      <c r="AC1521" s="189"/>
      <c r="AD1521" s="189"/>
      <c r="AE1521" s="189"/>
      <c r="AF1521" s="62">
        <f>MAX(AF$24:AF1520)+1</f>
        <v>1412</v>
      </c>
      <c r="AG1521" s="62" t="s">
        <v>151</v>
      </c>
      <c r="AH1521" s="62" t="str">
        <f t="shared" si="314"/>
        <v>1412.</v>
      </c>
      <c r="AJ1521" s="62"/>
      <c r="AM1521" s="103"/>
    </row>
    <row r="1522" spans="1:39" ht="22.5" customHeight="1" x14ac:dyDescent="0.25">
      <c r="A1522" s="84" t="str">
        <f t="shared" si="317"/>
        <v>1413.</v>
      </c>
      <c r="B1522" s="84">
        <v>4653</v>
      </c>
      <c r="C1522" s="155" t="s">
        <v>978</v>
      </c>
      <c r="D1522" s="9">
        <v>2124.5</v>
      </c>
      <c r="E1522" s="9">
        <v>1828</v>
      </c>
      <c r="F1522" s="9">
        <v>1828</v>
      </c>
      <c r="G1522" s="26">
        <v>64</v>
      </c>
      <c r="H1522" s="9">
        <f t="shared" si="315"/>
        <v>526823.5</v>
      </c>
      <c r="I1522" s="9"/>
      <c r="J1522" s="6"/>
      <c r="K1522" s="9"/>
      <c r="L1522" s="9">
        <f t="shared" si="316"/>
        <v>526823.5</v>
      </c>
      <c r="M1522" s="9">
        <v>526823.5</v>
      </c>
      <c r="N1522" s="26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66"/>
      <c r="AB1522" s="20" t="s">
        <v>211</v>
      </c>
      <c r="AC1522" s="189"/>
      <c r="AD1522" s="189"/>
      <c r="AE1522" s="189"/>
      <c r="AF1522" s="62">
        <f>MAX(AF$24:AF1521)+1</f>
        <v>1413</v>
      </c>
      <c r="AG1522" s="62" t="s">
        <v>151</v>
      </c>
      <c r="AH1522" s="62" t="str">
        <f t="shared" si="314"/>
        <v>1413.</v>
      </c>
      <c r="AJ1522" s="62"/>
      <c r="AM1522" s="103"/>
    </row>
    <row r="1523" spans="1:39" ht="22.5" customHeight="1" x14ac:dyDescent="0.25">
      <c r="A1523" s="84" t="str">
        <f t="shared" si="317"/>
        <v>1414.</v>
      </c>
      <c r="B1523" s="84">
        <v>4768</v>
      </c>
      <c r="C1523" s="155" t="s">
        <v>985</v>
      </c>
      <c r="D1523" s="9">
        <v>636.70000000000005</v>
      </c>
      <c r="E1523" s="9">
        <v>595.9</v>
      </c>
      <c r="F1523" s="9">
        <v>595.9</v>
      </c>
      <c r="G1523" s="26">
        <v>47</v>
      </c>
      <c r="H1523" s="9">
        <f t="shared" si="315"/>
        <v>500444.8</v>
      </c>
      <c r="I1523" s="9"/>
      <c r="J1523" s="6"/>
      <c r="K1523" s="9"/>
      <c r="L1523" s="9">
        <f t="shared" si="316"/>
        <v>500444.8</v>
      </c>
      <c r="M1523" s="9">
        <f>210040+290404.8</f>
        <v>500444.8</v>
      </c>
      <c r="N1523" s="26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66"/>
      <c r="AB1523" s="20" t="s">
        <v>211</v>
      </c>
      <c r="AC1523" s="189"/>
      <c r="AD1523" s="189"/>
      <c r="AE1523" s="189"/>
      <c r="AF1523" s="62">
        <f>MAX(AF$24:AF1522)+1</f>
        <v>1414</v>
      </c>
      <c r="AG1523" s="62" t="s">
        <v>151</v>
      </c>
      <c r="AH1523" s="62" t="str">
        <f t="shared" si="314"/>
        <v>1414.</v>
      </c>
      <c r="AJ1523" s="62"/>
      <c r="AM1523" s="103"/>
    </row>
    <row r="1524" spans="1:39" ht="22.5" customHeight="1" x14ac:dyDescent="0.25">
      <c r="A1524" s="84" t="str">
        <f t="shared" si="317"/>
        <v>1415.</v>
      </c>
      <c r="B1524" s="84">
        <v>4960</v>
      </c>
      <c r="C1524" s="155" t="s">
        <v>1114</v>
      </c>
      <c r="D1524" s="9">
        <v>453.3</v>
      </c>
      <c r="E1524" s="9">
        <v>413.1</v>
      </c>
      <c r="F1524" s="9">
        <v>413.1</v>
      </c>
      <c r="G1524" s="26">
        <v>23</v>
      </c>
      <c r="H1524" s="9">
        <f t="shared" si="315"/>
        <v>113421.6</v>
      </c>
      <c r="I1524" s="9"/>
      <c r="J1524" s="6"/>
      <c r="K1524" s="9"/>
      <c r="L1524" s="9">
        <f t="shared" si="316"/>
        <v>113421.6</v>
      </c>
      <c r="M1524" s="9">
        <v>113421.6</v>
      </c>
      <c r="N1524" s="26"/>
      <c r="O1524" s="9"/>
      <c r="P1524" s="9"/>
      <c r="Q1524" s="9"/>
      <c r="R1524" s="9"/>
      <c r="S1524" s="9"/>
      <c r="T1524" s="9"/>
      <c r="U1524" s="9"/>
      <c r="V1524" s="9"/>
      <c r="W1524" s="9"/>
      <c r="X1524" s="9"/>
      <c r="Y1524" s="9"/>
      <c r="Z1524" s="9"/>
      <c r="AA1524" s="66"/>
      <c r="AB1524" s="20" t="s">
        <v>211</v>
      </c>
      <c r="AC1524" s="189"/>
      <c r="AD1524" s="189"/>
      <c r="AE1524" s="189"/>
      <c r="AF1524" s="62">
        <f>MAX(AF$24:AF1523)+1</f>
        <v>1415</v>
      </c>
      <c r="AG1524" s="62" t="s">
        <v>151</v>
      </c>
      <c r="AH1524" s="62" t="str">
        <f t="shared" si="314"/>
        <v>1415.</v>
      </c>
      <c r="AJ1524" s="62"/>
      <c r="AM1524" s="103"/>
    </row>
    <row r="1525" spans="1:39" ht="22.5" customHeight="1" x14ac:dyDescent="0.25">
      <c r="A1525" s="84" t="str">
        <f t="shared" si="317"/>
        <v>1416.</v>
      </c>
      <c r="B1525" s="84">
        <v>4530</v>
      </c>
      <c r="C1525" s="169" t="s">
        <v>1245</v>
      </c>
      <c r="D1525" s="17">
        <v>661.2</v>
      </c>
      <c r="E1525" s="9">
        <v>403.3</v>
      </c>
      <c r="F1525" s="17">
        <v>403.3</v>
      </c>
      <c r="G1525" s="18">
        <v>36</v>
      </c>
      <c r="H1525" s="17">
        <f t="shared" si="315"/>
        <v>1429778.88</v>
      </c>
      <c r="I1525" s="9"/>
      <c r="J1525" s="6"/>
      <c r="K1525" s="9"/>
      <c r="L1525" s="9">
        <f t="shared" si="316"/>
        <v>1429778.88</v>
      </c>
      <c r="M1525" s="9">
        <v>1429778.88</v>
      </c>
      <c r="N1525" s="26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66"/>
      <c r="AB1525" s="20" t="s">
        <v>211</v>
      </c>
      <c r="AC1525" s="189"/>
      <c r="AD1525" s="189"/>
      <c r="AE1525" s="189"/>
      <c r="AF1525" s="62">
        <f>MAX(AF$24:AF1524)+1</f>
        <v>1416</v>
      </c>
      <c r="AG1525" s="62" t="s">
        <v>151</v>
      </c>
      <c r="AH1525" s="62" t="str">
        <f t="shared" si="314"/>
        <v>1416.</v>
      </c>
      <c r="AJ1525" s="62"/>
      <c r="AM1525" s="103"/>
    </row>
    <row r="1526" spans="1:39" ht="22.5" customHeight="1" x14ac:dyDescent="0.25">
      <c r="A1526" s="84" t="str">
        <f t="shared" si="317"/>
        <v>1417.</v>
      </c>
      <c r="B1526" s="84">
        <v>4756</v>
      </c>
      <c r="C1526" s="169" t="s">
        <v>1266</v>
      </c>
      <c r="D1526" s="17">
        <v>434.7</v>
      </c>
      <c r="E1526" s="9">
        <v>274.39999999999998</v>
      </c>
      <c r="F1526" s="17">
        <v>274.7</v>
      </c>
      <c r="G1526" s="18">
        <v>23</v>
      </c>
      <c r="H1526" s="17">
        <f t="shared" si="315"/>
        <v>293076</v>
      </c>
      <c r="I1526" s="9"/>
      <c r="J1526" s="6"/>
      <c r="K1526" s="9"/>
      <c r="L1526" s="9">
        <f t="shared" si="316"/>
        <v>293076</v>
      </c>
      <c r="M1526" s="9"/>
      <c r="N1526" s="26"/>
      <c r="O1526" s="9"/>
      <c r="P1526" s="9">
        <v>93.04</v>
      </c>
      <c r="Q1526" s="9">
        <f>P1526*3150</f>
        <v>293076</v>
      </c>
      <c r="R1526" s="9"/>
      <c r="S1526" s="9"/>
      <c r="T1526" s="9"/>
      <c r="U1526" s="9"/>
      <c r="V1526" s="9"/>
      <c r="W1526" s="9"/>
      <c r="X1526" s="9"/>
      <c r="Y1526" s="9"/>
      <c r="Z1526" s="9"/>
      <c r="AA1526" s="66"/>
      <c r="AB1526" s="20" t="s">
        <v>211</v>
      </c>
      <c r="AC1526" s="189"/>
      <c r="AD1526" s="189"/>
      <c r="AE1526" s="189"/>
      <c r="AF1526" s="62">
        <f>MAX(AF$24:AF1525)+1</f>
        <v>1417</v>
      </c>
      <c r="AG1526" s="62" t="s">
        <v>151</v>
      </c>
      <c r="AH1526" s="62" t="str">
        <f t="shared" si="314"/>
        <v>1417.</v>
      </c>
      <c r="AJ1526" s="62"/>
      <c r="AM1526" s="103"/>
    </row>
    <row r="1527" spans="1:39" ht="22.5" customHeight="1" x14ac:dyDescent="0.25">
      <c r="A1527" s="84" t="str">
        <f t="shared" si="317"/>
        <v>1418.</v>
      </c>
      <c r="B1527" s="84">
        <v>5207</v>
      </c>
      <c r="C1527" s="157" t="s">
        <v>1319</v>
      </c>
      <c r="D1527" s="9">
        <v>271.39999999999998</v>
      </c>
      <c r="E1527" s="9">
        <v>271.39999999999998</v>
      </c>
      <c r="F1527" s="9">
        <v>271.39999999999998</v>
      </c>
      <c r="G1527" s="26">
        <v>19</v>
      </c>
      <c r="H1527" s="9">
        <f t="shared" si="315"/>
        <v>68683.08</v>
      </c>
      <c r="I1527" s="9"/>
      <c r="J1527" s="6"/>
      <c r="K1527" s="9"/>
      <c r="L1527" s="9">
        <f t="shared" si="316"/>
        <v>68683.08</v>
      </c>
      <c r="M1527" s="9">
        <v>68683.08</v>
      </c>
      <c r="N1527" s="26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66"/>
      <c r="AB1527" s="20" t="s">
        <v>211</v>
      </c>
      <c r="AC1527" s="189"/>
      <c r="AD1527" s="189"/>
      <c r="AE1527" s="189"/>
      <c r="AF1527" s="62">
        <f>MAX(AF$24:AF1526)+1</f>
        <v>1418</v>
      </c>
      <c r="AG1527" s="62" t="s">
        <v>151</v>
      </c>
      <c r="AH1527" s="62" t="str">
        <f t="shared" si="314"/>
        <v>1418.</v>
      </c>
      <c r="AJ1527" s="62"/>
      <c r="AM1527" s="103"/>
    </row>
    <row r="1528" spans="1:39" ht="22.5" customHeight="1" x14ac:dyDescent="0.25">
      <c r="A1528" s="84" t="str">
        <f t="shared" si="317"/>
        <v>1419.</v>
      </c>
      <c r="B1528" s="84">
        <v>5380</v>
      </c>
      <c r="C1528" s="157" t="s">
        <v>1339</v>
      </c>
      <c r="D1528" s="9">
        <v>3710.79</v>
      </c>
      <c r="E1528" s="9">
        <v>3452.1</v>
      </c>
      <c r="F1528" s="9">
        <v>3452.1</v>
      </c>
      <c r="G1528" s="26">
        <v>126</v>
      </c>
      <c r="H1528" s="9">
        <f t="shared" si="315"/>
        <v>465745.8</v>
      </c>
      <c r="I1528" s="9"/>
      <c r="J1528" s="6"/>
      <c r="K1528" s="9"/>
      <c r="L1528" s="9">
        <f t="shared" si="316"/>
        <v>465745.8</v>
      </c>
      <c r="M1528" s="9"/>
      <c r="N1528" s="26"/>
      <c r="O1528" s="9"/>
      <c r="P1528" s="9"/>
      <c r="Q1528" s="9"/>
      <c r="R1528" s="9"/>
      <c r="S1528" s="9"/>
      <c r="T1528" s="9"/>
      <c r="U1528" s="9"/>
      <c r="V1528" s="9">
        <v>174</v>
      </c>
      <c r="W1528" s="9">
        <v>465745.8</v>
      </c>
      <c r="X1528" s="9"/>
      <c r="Y1528" s="9"/>
      <c r="Z1528" s="9"/>
      <c r="AA1528" s="66"/>
      <c r="AB1528" s="20" t="s">
        <v>211</v>
      </c>
      <c r="AC1528" s="189"/>
      <c r="AD1528" s="189"/>
      <c r="AE1528" s="189"/>
      <c r="AF1528" s="62">
        <f>MAX(AF$24:AF1527)+1</f>
        <v>1419</v>
      </c>
      <c r="AG1528" s="62" t="s">
        <v>151</v>
      </c>
      <c r="AH1528" s="62" t="str">
        <f t="shared" si="314"/>
        <v>1419.</v>
      </c>
      <c r="AJ1528" s="62"/>
      <c r="AM1528" s="103"/>
    </row>
    <row r="1529" spans="1:39" ht="22.5" customHeight="1" x14ac:dyDescent="0.25">
      <c r="A1529" s="84" t="str">
        <f t="shared" si="317"/>
        <v>1420.</v>
      </c>
      <c r="B1529" s="84">
        <v>4436</v>
      </c>
      <c r="C1529" s="155" t="s">
        <v>965</v>
      </c>
      <c r="D1529" s="9">
        <v>1526.61</v>
      </c>
      <c r="E1529" s="9">
        <v>1436.8</v>
      </c>
      <c r="F1529" s="9">
        <v>1008.8</v>
      </c>
      <c r="G1529" s="26">
        <v>39</v>
      </c>
      <c r="H1529" s="9">
        <f t="shared" si="315"/>
        <v>2570400</v>
      </c>
      <c r="I1529" s="9"/>
      <c r="J1529" s="6"/>
      <c r="K1529" s="9"/>
      <c r="L1529" s="9">
        <f t="shared" si="316"/>
        <v>2570400</v>
      </c>
      <c r="M1529" s="9"/>
      <c r="N1529" s="26"/>
      <c r="O1529" s="9"/>
      <c r="P1529" s="9">
        <v>816</v>
      </c>
      <c r="Q1529" s="9">
        <f>P1529*3150</f>
        <v>2570400</v>
      </c>
      <c r="R1529" s="9"/>
      <c r="S1529" s="9"/>
      <c r="T1529" s="9"/>
      <c r="U1529" s="9"/>
      <c r="V1529" s="9"/>
      <c r="W1529" s="9"/>
      <c r="X1529" s="9"/>
      <c r="Y1529" s="9"/>
      <c r="Z1529" s="9"/>
      <c r="AA1529" s="66"/>
      <c r="AB1529" s="20" t="s">
        <v>211</v>
      </c>
      <c r="AC1529" s="189"/>
      <c r="AD1529" s="189"/>
      <c r="AE1529" s="189"/>
      <c r="AF1529" s="62">
        <f>MAX(AF$24:AF1528)+1</f>
        <v>1420</v>
      </c>
      <c r="AG1529" s="62" t="s">
        <v>151</v>
      </c>
      <c r="AH1529" s="62" t="str">
        <f t="shared" si="314"/>
        <v>1420.</v>
      </c>
      <c r="AJ1529" s="62"/>
      <c r="AM1529" s="103"/>
    </row>
    <row r="1530" spans="1:39" ht="22.5" customHeight="1" x14ac:dyDescent="0.25">
      <c r="A1530" s="84" t="str">
        <f t="shared" si="317"/>
        <v>1421.</v>
      </c>
      <c r="B1530" s="84">
        <v>4487</v>
      </c>
      <c r="C1530" s="155" t="s">
        <v>967</v>
      </c>
      <c r="D1530" s="9">
        <v>647.6</v>
      </c>
      <c r="E1530" s="9">
        <v>402.4</v>
      </c>
      <c r="F1530" s="9">
        <v>402.4</v>
      </c>
      <c r="G1530" s="26">
        <v>42</v>
      </c>
      <c r="H1530" s="9">
        <f t="shared" si="315"/>
        <v>417263.35999999999</v>
      </c>
      <c r="I1530" s="9"/>
      <c r="J1530" s="6"/>
      <c r="K1530" s="9"/>
      <c r="L1530" s="9">
        <f t="shared" si="316"/>
        <v>417263.35999999999</v>
      </c>
      <c r="M1530" s="9">
        <f>193236.8+224026.56</f>
        <v>417263.35999999999</v>
      </c>
      <c r="N1530" s="26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66"/>
      <c r="AB1530" s="20" t="s">
        <v>211</v>
      </c>
      <c r="AC1530" s="189"/>
      <c r="AD1530" s="189"/>
      <c r="AE1530" s="189"/>
      <c r="AF1530" s="62">
        <f>MAX(AF$24:AF1529)+1</f>
        <v>1421</v>
      </c>
      <c r="AG1530" s="62" t="s">
        <v>151</v>
      </c>
      <c r="AH1530" s="62" t="str">
        <f t="shared" si="314"/>
        <v>1421.</v>
      </c>
      <c r="AJ1530" s="62"/>
      <c r="AM1530" s="103"/>
    </row>
    <row r="1531" spans="1:39" ht="22.5" customHeight="1" x14ac:dyDescent="0.25">
      <c r="A1531" s="84" t="str">
        <f t="shared" si="317"/>
        <v>1422.</v>
      </c>
      <c r="B1531" s="84">
        <v>4650</v>
      </c>
      <c r="C1531" s="169" t="s">
        <v>1259</v>
      </c>
      <c r="D1531" s="17">
        <v>1313.2</v>
      </c>
      <c r="E1531" s="9">
        <v>1155.7</v>
      </c>
      <c r="F1531" s="17">
        <v>1155.7</v>
      </c>
      <c r="G1531" s="18">
        <v>40</v>
      </c>
      <c r="H1531" s="17">
        <f t="shared" si="315"/>
        <v>624897.06999999995</v>
      </c>
      <c r="I1531" s="9"/>
      <c r="J1531" s="6"/>
      <c r="K1531" s="9"/>
      <c r="L1531" s="9">
        <f t="shared" si="316"/>
        <v>624897.06999999995</v>
      </c>
      <c r="M1531" s="9">
        <v>624897.06999999995</v>
      </c>
      <c r="N1531" s="26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66"/>
      <c r="AB1531" s="20" t="s">
        <v>211</v>
      </c>
      <c r="AC1531" s="189"/>
      <c r="AD1531" s="189"/>
      <c r="AE1531" s="189"/>
      <c r="AF1531" s="62">
        <f>MAX(AF$24:AF1530)+1</f>
        <v>1422</v>
      </c>
      <c r="AG1531" s="62" t="s">
        <v>151</v>
      </c>
      <c r="AH1531" s="62" t="str">
        <f t="shared" si="314"/>
        <v>1422.</v>
      </c>
      <c r="AJ1531" s="62"/>
      <c r="AM1531" s="103"/>
    </row>
    <row r="1532" spans="1:39" ht="22.5" customHeight="1" x14ac:dyDescent="0.25">
      <c r="A1532" s="84" t="str">
        <f t="shared" si="317"/>
        <v>1423.</v>
      </c>
      <c r="B1532" s="84">
        <v>5264</v>
      </c>
      <c r="C1532" s="155" t="s">
        <v>1144</v>
      </c>
      <c r="D1532" s="9">
        <v>348.8</v>
      </c>
      <c r="E1532" s="9">
        <v>331.1</v>
      </c>
      <c r="F1532" s="9">
        <v>331.1</v>
      </c>
      <c r="G1532" s="26">
        <v>20</v>
      </c>
      <c r="H1532" s="9">
        <f t="shared" si="315"/>
        <v>55789.919999999998</v>
      </c>
      <c r="I1532" s="9"/>
      <c r="J1532" s="6"/>
      <c r="K1532" s="9"/>
      <c r="L1532" s="9">
        <f t="shared" si="316"/>
        <v>55789.919999999998</v>
      </c>
      <c r="M1532" s="9">
        <v>55789.919999999998</v>
      </c>
      <c r="N1532" s="26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66"/>
      <c r="AB1532" s="20" t="s">
        <v>211</v>
      </c>
      <c r="AC1532" s="189"/>
      <c r="AD1532" s="189"/>
      <c r="AE1532" s="189"/>
      <c r="AF1532" s="62">
        <f>MAX(AF$24:AF1531)+1</f>
        <v>1423</v>
      </c>
      <c r="AG1532" s="62" t="s">
        <v>151</v>
      </c>
      <c r="AH1532" s="62" t="str">
        <f t="shared" si="314"/>
        <v>1423.</v>
      </c>
      <c r="AJ1532" s="62"/>
      <c r="AM1532" s="103"/>
    </row>
    <row r="1533" spans="1:39" ht="22.5" customHeight="1" x14ac:dyDescent="0.25">
      <c r="A1533" s="84" t="str">
        <f t="shared" si="317"/>
        <v>1424.</v>
      </c>
      <c r="B1533" s="84">
        <v>4523</v>
      </c>
      <c r="C1533" s="155" t="s">
        <v>970</v>
      </c>
      <c r="D1533" s="9">
        <v>877.1</v>
      </c>
      <c r="E1533" s="9">
        <v>797.8</v>
      </c>
      <c r="F1533" s="9">
        <v>797.8</v>
      </c>
      <c r="G1533" s="26">
        <v>32</v>
      </c>
      <c r="H1533" s="9">
        <f t="shared" si="315"/>
        <v>218441.60000000001</v>
      </c>
      <c r="I1533" s="9"/>
      <c r="J1533" s="6"/>
      <c r="K1533" s="9"/>
      <c r="L1533" s="9">
        <f t="shared" si="316"/>
        <v>218441.60000000001</v>
      </c>
      <c r="M1533" s="9">
        <v>218441.60000000001</v>
      </c>
      <c r="N1533" s="26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66"/>
      <c r="AB1533" s="20" t="s">
        <v>211</v>
      </c>
      <c r="AC1533" s="189"/>
      <c r="AD1533" s="189"/>
      <c r="AE1533" s="189"/>
      <c r="AF1533" s="62">
        <f>MAX(AF$24:AF1532)+1</f>
        <v>1424</v>
      </c>
      <c r="AG1533" s="62" t="s">
        <v>151</v>
      </c>
      <c r="AH1533" s="62" t="str">
        <f t="shared" si="314"/>
        <v>1424.</v>
      </c>
      <c r="AJ1533" s="62"/>
      <c r="AM1533" s="103"/>
    </row>
    <row r="1534" spans="1:39" ht="22.5" customHeight="1" x14ac:dyDescent="0.25">
      <c r="A1534" s="84" t="str">
        <f t="shared" si="317"/>
        <v>1425.</v>
      </c>
      <c r="B1534" s="84">
        <v>4527</v>
      </c>
      <c r="C1534" s="155" t="s">
        <v>1599</v>
      </c>
      <c r="D1534" s="9">
        <v>599</v>
      </c>
      <c r="E1534" s="9">
        <v>544.1</v>
      </c>
      <c r="F1534" s="9">
        <v>515.5</v>
      </c>
      <c r="G1534" s="26">
        <v>23</v>
      </c>
      <c r="H1534" s="9">
        <f t="shared" si="315"/>
        <v>180634.4</v>
      </c>
      <c r="I1534" s="9"/>
      <c r="J1534" s="6"/>
      <c r="K1534" s="9"/>
      <c r="L1534" s="9">
        <f t="shared" si="316"/>
        <v>180634.4</v>
      </c>
      <c r="M1534" s="9">
        <v>180634.4</v>
      </c>
      <c r="N1534" s="26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66"/>
      <c r="AB1534" s="20" t="s">
        <v>211</v>
      </c>
      <c r="AC1534" s="189"/>
      <c r="AD1534" s="189"/>
      <c r="AE1534" s="189"/>
      <c r="AF1534" s="62">
        <f>MAX(AF$24:AF1533)+1</f>
        <v>1425</v>
      </c>
      <c r="AG1534" s="62" t="s">
        <v>151</v>
      </c>
      <c r="AH1534" s="62" t="str">
        <f t="shared" si="314"/>
        <v>1425.</v>
      </c>
      <c r="AJ1534" s="62"/>
      <c r="AM1534" s="103"/>
    </row>
    <row r="1535" spans="1:39" ht="22.5" customHeight="1" x14ac:dyDescent="0.25">
      <c r="A1535" s="84" t="str">
        <f t="shared" si="317"/>
        <v>1426.</v>
      </c>
      <c r="B1535" s="84">
        <v>5212</v>
      </c>
      <c r="C1535" s="169" t="s">
        <v>1321</v>
      </c>
      <c r="D1535" s="9">
        <v>275.8</v>
      </c>
      <c r="E1535" s="9">
        <v>275.8</v>
      </c>
      <c r="F1535" s="9">
        <v>275.8</v>
      </c>
      <c r="G1535" s="26">
        <v>15</v>
      </c>
      <c r="H1535" s="9">
        <f t="shared" si="315"/>
        <v>236826.04</v>
      </c>
      <c r="I1535" s="9"/>
      <c r="J1535" s="6"/>
      <c r="K1535" s="9"/>
      <c r="L1535" s="9">
        <f t="shared" si="316"/>
        <v>236826.04</v>
      </c>
      <c r="M1535" s="9">
        <v>236826.04</v>
      </c>
      <c r="N1535" s="26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66"/>
      <c r="AB1535" s="20" t="s">
        <v>211</v>
      </c>
      <c r="AC1535" s="189"/>
      <c r="AD1535" s="189"/>
      <c r="AE1535" s="189"/>
      <c r="AF1535" s="62">
        <f>MAX(AF$24:AF1534)+1</f>
        <v>1426</v>
      </c>
      <c r="AG1535" s="62" t="s">
        <v>151</v>
      </c>
      <c r="AH1535" s="62" t="str">
        <f t="shared" si="314"/>
        <v>1426.</v>
      </c>
      <c r="AJ1535" s="62"/>
      <c r="AM1535" s="103"/>
    </row>
    <row r="1536" spans="1:39" ht="22.5" customHeight="1" x14ac:dyDescent="0.25">
      <c r="A1536" s="84" t="str">
        <f t="shared" si="317"/>
        <v>1427.</v>
      </c>
      <c r="B1536" s="84">
        <v>5373</v>
      </c>
      <c r="C1536" s="157" t="s">
        <v>1338</v>
      </c>
      <c r="D1536" s="9">
        <v>456.1</v>
      </c>
      <c r="E1536" s="9">
        <v>456.1</v>
      </c>
      <c r="F1536" s="9">
        <v>456.1</v>
      </c>
      <c r="G1536" s="26">
        <v>29</v>
      </c>
      <c r="H1536" s="9">
        <f t="shared" si="315"/>
        <v>371932.8</v>
      </c>
      <c r="I1536" s="9"/>
      <c r="J1536" s="6"/>
      <c r="K1536" s="9"/>
      <c r="L1536" s="9">
        <f t="shared" si="316"/>
        <v>371932.8</v>
      </c>
      <c r="M1536" s="9">
        <v>371932.8</v>
      </c>
      <c r="N1536" s="26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66"/>
      <c r="AB1536" s="20" t="s">
        <v>211</v>
      </c>
      <c r="AC1536" s="189"/>
      <c r="AD1536" s="189"/>
      <c r="AE1536" s="189"/>
      <c r="AF1536" s="62">
        <f>MAX(AF$24:AF1535)+1</f>
        <v>1427</v>
      </c>
      <c r="AG1536" s="62" t="s">
        <v>151</v>
      </c>
      <c r="AH1536" s="62" t="str">
        <f t="shared" si="314"/>
        <v>1427.</v>
      </c>
      <c r="AJ1536" s="62"/>
      <c r="AM1536" s="103"/>
    </row>
    <row r="1537" spans="1:39" ht="22.5" customHeight="1" x14ac:dyDescent="0.25">
      <c r="A1537" s="84" t="str">
        <f t="shared" si="317"/>
        <v>1428.</v>
      </c>
      <c r="B1537" s="84">
        <v>5434</v>
      </c>
      <c r="C1537" s="169" t="s">
        <v>1344</v>
      </c>
      <c r="D1537" s="9">
        <v>987.3</v>
      </c>
      <c r="E1537" s="9">
        <v>680.1</v>
      </c>
      <c r="F1537" s="9">
        <v>680.1</v>
      </c>
      <c r="G1537" s="26">
        <v>28</v>
      </c>
      <c r="H1537" s="9">
        <f t="shared" si="315"/>
        <v>541931.19999999995</v>
      </c>
      <c r="I1537" s="9"/>
      <c r="J1537" s="6"/>
      <c r="K1537" s="9"/>
      <c r="L1537" s="9">
        <f t="shared" si="316"/>
        <v>541931.19999999995</v>
      </c>
      <c r="M1537" s="9">
        <f>210040+331891.2</f>
        <v>541931.19999999995</v>
      </c>
      <c r="N1537" s="26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66"/>
      <c r="AB1537" s="20" t="s">
        <v>211</v>
      </c>
      <c r="AC1537" s="189"/>
      <c r="AD1537" s="189"/>
      <c r="AE1537" s="189"/>
      <c r="AF1537" s="62">
        <f>MAX(AF$24:AF1536)+1</f>
        <v>1428</v>
      </c>
      <c r="AG1537" s="62" t="s">
        <v>151</v>
      </c>
      <c r="AH1537" s="62" t="str">
        <f t="shared" si="314"/>
        <v>1428.</v>
      </c>
      <c r="AJ1537" s="62"/>
      <c r="AM1537" s="103"/>
    </row>
    <row r="1538" spans="1:39" ht="22.5" customHeight="1" x14ac:dyDescent="0.25">
      <c r="A1538" s="84" t="str">
        <f t="shared" si="317"/>
        <v>1429.</v>
      </c>
      <c r="B1538" s="84">
        <v>4926</v>
      </c>
      <c r="C1538" s="157" t="s">
        <v>1107</v>
      </c>
      <c r="D1538" s="17">
        <v>1151</v>
      </c>
      <c r="E1538" s="17">
        <v>721.3</v>
      </c>
      <c r="F1538" s="17">
        <v>721.3</v>
      </c>
      <c r="G1538" s="18">
        <v>12</v>
      </c>
      <c r="H1538" s="17">
        <f t="shared" si="315"/>
        <v>248654.99</v>
      </c>
      <c r="I1538" s="9"/>
      <c r="J1538" s="6"/>
      <c r="K1538" s="9"/>
      <c r="L1538" s="9">
        <f t="shared" si="316"/>
        <v>248654.99</v>
      </c>
      <c r="M1538" s="9"/>
      <c r="N1538" s="26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66">
        <v>248654.99</v>
      </c>
      <c r="AB1538" s="20" t="s">
        <v>211</v>
      </c>
      <c r="AC1538" s="189"/>
      <c r="AD1538" s="189"/>
      <c r="AE1538" s="189"/>
      <c r="AF1538" s="62">
        <f>MAX(AF$24:AF1537)+1</f>
        <v>1429</v>
      </c>
      <c r="AG1538" s="62" t="s">
        <v>151</v>
      </c>
      <c r="AH1538" s="62" t="str">
        <f t="shared" si="314"/>
        <v>1429.</v>
      </c>
      <c r="AJ1538" s="62"/>
      <c r="AM1538" s="103"/>
    </row>
    <row r="1539" spans="1:39" ht="22.5" customHeight="1" x14ac:dyDescent="0.25">
      <c r="A1539" s="84" t="str">
        <f t="shared" si="317"/>
        <v>1430.</v>
      </c>
      <c r="B1539" s="84">
        <v>4876</v>
      </c>
      <c r="C1539" s="157" t="s">
        <v>1426</v>
      </c>
      <c r="D1539" s="17">
        <v>518.29999999999995</v>
      </c>
      <c r="E1539" s="9">
        <v>518.29999999999995</v>
      </c>
      <c r="F1539" s="17">
        <v>518.29999999999995</v>
      </c>
      <c r="G1539" s="18">
        <v>26</v>
      </c>
      <c r="H1539" s="17">
        <f t="shared" si="315"/>
        <v>210197.76000000001</v>
      </c>
      <c r="I1539" s="9"/>
      <c r="J1539" s="6"/>
      <c r="K1539" s="9"/>
      <c r="L1539" s="9">
        <f t="shared" si="316"/>
        <v>210197.76000000001</v>
      </c>
      <c r="M1539" s="9">
        <v>210197.76000000001</v>
      </c>
      <c r="N1539" s="26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66"/>
      <c r="AB1539" s="20" t="s">
        <v>211</v>
      </c>
      <c r="AC1539" s="189"/>
      <c r="AD1539" s="189"/>
      <c r="AE1539" s="189"/>
      <c r="AF1539" s="62">
        <f>MAX(AF$24:AF1538)+1</f>
        <v>1430</v>
      </c>
      <c r="AG1539" s="62" t="s">
        <v>151</v>
      </c>
      <c r="AH1539" s="62" t="str">
        <f t="shared" si="314"/>
        <v>1430.</v>
      </c>
      <c r="AJ1539" s="62"/>
      <c r="AM1539" s="103"/>
    </row>
    <row r="1540" spans="1:39" ht="22.5" customHeight="1" x14ac:dyDescent="0.25">
      <c r="A1540" s="84" t="str">
        <f t="shared" si="317"/>
        <v>1431.</v>
      </c>
      <c r="B1540" s="84">
        <v>4331</v>
      </c>
      <c r="C1540" s="169" t="s">
        <v>1205</v>
      </c>
      <c r="D1540" s="17">
        <v>1433.9</v>
      </c>
      <c r="E1540" s="9">
        <v>1252.7</v>
      </c>
      <c r="F1540" s="17">
        <v>1252.7</v>
      </c>
      <c r="G1540" s="18">
        <v>49</v>
      </c>
      <c r="H1540" s="17">
        <f t="shared" ref="H1540:H1558" si="318">M1540+O1540+Q1540+S1540+U1540+W1540+Z1540+AA1540</f>
        <v>1492056</v>
      </c>
      <c r="I1540" s="9"/>
      <c r="J1540" s="6"/>
      <c r="K1540" s="9"/>
      <c r="L1540" s="9">
        <f t="shared" ref="L1540:L1571" si="319">H1540</f>
        <v>1492056</v>
      </c>
      <c r="M1540" s="9">
        <v>1492056</v>
      </c>
      <c r="N1540" s="26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66"/>
      <c r="AB1540" s="20" t="s">
        <v>211</v>
      </c>
      <c r="AC1540" s="189"/>
      <c r="AD1540" s="189"/>
      <c r="AE1540" s="189"/>
      <c r="AF1540" s="62">
        <f>MAX(AF$24:AF1539)+1</f>
        <v>1431</v>
      </c>
      <c r="AG1540" s="62" t="s">
        <v>151</v>
      </c>
      <c r="AH1540" s="62" t="str">
        <f t="shared" si="314"/>
        <v>1431.</v>
      </c>
      <c r="AJ1540" s="62"/>
      <c r="AM1540" s="103"/>
    </row>
    <row r="1541" spans="1:39" ht="22.5" customHeight="1" x14ac:dyDescent="0.25">
      <c r="A1541" s="84" t="str">
        <f t="shared" si="317"/>
        <v>1432.</v>
      </c>
      <c r="B1541" s="84">
        <v>4442</v>
      </c>
      <c r="C1541" s="169" t="s">
        <v>1230</v>
      </c>
      <c r="D1541" s="17">
        <v>2808.6</v>
      </c>
      <c r="E1541" s="9">
        <v>1824.4</v>
      </c>
      <c r="F1541" s="17">
        <v>1824.4</v>
      </c>
      <c r="G1541" s="18">
        <v>89</v>
      </c>
      <c r="H1541" s="17">
        <f t="shared" si="318"/>
        <v>4035150</v>
      </c>
      <c r="I1541" s="9"/>
      <c r="J1541" s="6"/>
      <c r="K1541" s="9"/>
      <c r="L1541" s="9">
        <f t="shared" si="319"/>
        <v>4035150</v>
      </c>
      <c r="M1541" s="9"/>
      <c r="N1541" s="26"/>
      <c r="O1541" s="9"/>
      <c r="P1541" s="9">
        <v>1281</v>
      </c>
      <c r="Q1541" s="9">
        <f>P1541*3150</f>
        <v>4035150</v>
      </c>
      <c r="R1541" s="9"/>
      <c r="S1541" s="9"/>
      <c r="T1541" s="9"/>
      <c r="U1541" s="9"/>
      <c r="V1541" s="9"/>
      <c r="W1541" s="9"/>
      <c r="X1541" s="9"/>
      <c r="Y1541" s="9"/>
      <c r="Z1541" s="9"/>
      <c r="AA1541" s="66"/>
      <c r="AB1541" s="20" t="s">
        <v>211</v>
      </c>
      <c r="AC1541" s="189"/>
      <c r="AD1541" s="189"/>
      <c r="AE1541" s="189"/>
      <c r="AF1541" s="62">
        <f>MAX(AF$24:AF1540)+1</f>
        <v>1432</v>
      </c>
      <c r="AG1541" s="62" t="s">
        <v>151</v>
      </c>
      <c r="AH1541" s="62" t="str">
        <f t="shared" si="314"/>
        <v>1432.</v>
      </c>
      <c r="AJ1541" s="62"/>
      <c r="AM1541" s="103"/>
    </row>
    <row r="1542" spans="1:39" ht="22.5" customHeight="1" x14ac:dyDescent="0.25">
      <c r="A1542" s="84" t="str">
        <f t="shared" si="317"/>
        <v>1433.</v>
      </c>
      <c r="B1542" s="84">
        <v>4651</v>
      </c>
      <c r="C1542" s="157" t="s">
        <v>1402</v>
      </c>
      <c r="D1542" s="17">
        <v>1858.9</v>
      </c>
      <c r="E1542" s="9">
        <v>1732.2</v>
      </c>
      <c r="F1542" s="17">
        <v>1732.2</v>
      </c>
      <c r="G1542" s="18">
        <v>61</v>
      </c>
      <c r="H1542" s="17">
        <f t="shared" si="318"/>
        <v>682168.84</v>
      </c>
      <c r="I1542" s="9"/>
      <c r="J1542" s="6"/>
      <c r="K1542" s="9"/>
      <c r="L1542" s="9">
        <f t="shared" si="319"/>
        <v>682168.84</v>
      </c>
      <c r="M1542" s="9">
        <f>339214.6+342954.24</f>
        <v>682168.84</v>
      </c>
      <c r="N1542" s="26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66"/>
      <c r="AB1542" s="20" t="s">
        <v>211</v>
      </c>
      <c r="AC1542" s="189"/>
      <c r="AD1542" s="189"/>
      <c r="AE1542" s="189"/>
      <c r="AF1542" s="62">
        <f>MAX(AF$24:AF1541)+1</f>
        <v>1433</v>
      </c>
      <c r="AG1542" s="62" t="s">
        <v>151</v>
      </c>
      <c r="AH1542" s="62" t="str">
        <f t="shared" si="314"/>
        <v>1433.</v>
      </c>
      <c r="AJ1542" s="62"/>
      <c r="AM1542" s="103"/>
    </row>
    <row r="1543" spans="1:39" ht="21.75" customHeight="1" x14ac:dyDescent="0.25">
      <c r="A1543" s="84" t="str">
        <f t="shared" si="317"/>
        <v>1434.</v>
      </c>
      <c r="B1543" s="84">
        <v>4906</v>
      </c>
      <c r="C1543" s="157" t="s">
        <v>1716</v>
      </c>
      <c r="D1543" s="17">
        <v>578.70000000000005</v>
      </c>
      <c r="E1543" s="9">
        <v>546.6</v>
      </c>
      <c r="F1543" s="17">
        <v>546.6</v>
      </c>
      <c r="G1543" s="18">
        <v>33</v>
      </c>
      <c r="H1543" s="17">
        <f t="shared" si="318"/>
        <v>669262.80000000005</v>
      </c>
      <c r="I1543" s="9"/>
      <c r="J1543" s="6"/>
      <c r="K1543" s="9"/>
      <c r="L1543" s="9">
        <f t="shared" si="319"/>
        <v>669262.80000000005</v>
      </c>
      <c r="M1543" s="9">
        <v>669262.80000000005</v>
      </c>
      <c r="N1543" s="26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66"/>
      <c r="AB1543" s="20" t="s">
        <v>211</v>
      </c>
      <c r="AC1543" s="189"/>
      <c r="AD1543" s="189"/>
      <c r="AE1543" s="189"/>
      <c r="AF1543" s="62">
        <f>MAX(AF$24:AF1542)+1</f>
        <v>1434</v>
      </c>
      <c r="AG1543" s="62" t="s">
        <v>151</v>
      </c>
      <c r="AH1543" s="62" t="str">
        <f t="shared" si="314"/>
        <v>1434.</v>
      </c>
      <c r="AJ1543" s="62"/>
      <c r="AM1543" s="103"/>
    </row>
    <row r="1544" spans="1:39" ht="22.5" customHeight="1" x14ac:dyDescent="0.25">
      <c r="A1544" s="84" t="str">
        <f t="shared" si="317"/>
        <v>1435.</v>
      </c>
      <c r="B1544" s="84">
        <v>4994</v>
      </c>
      <c r="C1544" s="155" t="s">
        <v>1117</v>
      </c>
      <c r="D1544" s="9">
        <v>1337</v>
      </c>
      <c r="E1544" s="9">
        <v>1107.9000000000001</v>
      </c>
      <c r="F1544" s="9">
        <v>1107.9000000000001</v>
      </c>
      <c r="G1544" s="26">
        <v>47</v>
      </c>
      <c r="H1544" s="9">
        <f t="shared" si="318"/>
        <v>306658.40000000002</v>
      </c>
      <c r="I1544" s="9"/>
      <c r="J1544" s="6"/>
      <c r="K1544" s="9"/>
      <c r="L1544" s="9">
        <f t="shared" si="319"/>
        <v>306658.40000000002</v>
      </c>
      <c r="M1544" s="9">
        <v>306658.40000000002</v>
      </c>
      <c r="N1544" s="26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66"/>
      <c r="AB1544" s="20" t="s">
        <v>211</v>
      </c>
      <c r="AC1544" s="189"/>
      <c r="AD1544" s="189"/>
      <c r="AE1544" s="189"/>
      <c r="AF1544" s="62">
        <f>MAX(AF$24:AF1543)+1</f>
        <v>1435</v>
      </c>
      <c r="AG1544" s="62" t="s">
        <v>151</v>
      </c>
      <c r="AH1544" s="62" t="str">
        <f t="shared" si="314"/>
        <v>1435.</v>
      </c>
      <c r="AJ1544" s="62"/>
      <c r="AM1544" s="103"/>
    </row>
    <row r="1545" spans="1:39" ht="22.5" customHeight="1" x14ac:dyDescent="0.25">
      <c r="A1545" s="84" t="str">
        <f t="shared" si="317"/>
        <v>1436.</v>
      </c>
      <c r="B1545" s="84">
        <v>5040</v>
      </c>
      <c r="C1545" s="157" t="s">
        <v>1299</v>
      </c>
      <c r="D1545" s="9">
        <v>627</v>
      </c>
      <c r="E1545" s="9">
        <v>576.4</v>
      </c>
      <c r="F1545" s="9">
        <v>576.4</v>
      </c>
      <c r="G1545" s="26">
        <v>27</v>
      </c>
      <c r="H1545" s="9">
        <f t="shared" si="318"/>
        <v>1641150</v>
      </c>
      <c r="I1545" s="9"/>
      <c r="J1545" s="6"/>
      <c r="K1545" s="9"/>
      <c r="L1545" s="9">
        <f t="shared" si="319"/>
        <v>1641150</v>
      </c>
      <c r="M1545" s="9"/>
      <c r="N1545" s="26"/>
      <c r="O1545" s="9"/>
      <c r="P1545" s="9">
        <v>521</v>
      </c>
      <c r="Q1545" s="9">
        <f>P1545*3150</f>
        <v>1641150</v>
      </c>
      <c r="R1545" s="9"/>
      <c r="S1545" s="9"/>
      <c r="T1545" s="9"/>
      <c r="U1545" s="9"/>
      <c r="V1545" s="9"/>
      <c r="W1545" s="9"/>
      <c r="X1545" s="9"/>
      <c r="Y1545" s="9"/>
      <c r="Z1545" s="9"/>
      <c r="AA1545" s="66"/>
      <c r="AB1545" s="20" t="s">
        <v>211</v>
      </c>
      <c r="AC1545" s="189"/>
      <c r="AD1545" s="189"/>
      <c r="AE1545" s="189"/>
      <c r="AF1545" s="62">
        <f>MAX(AF$24:AF1544)+1</f>
        <v>1436</v>
      </c>
      <c r="AG1545" s="62" t="s">
        <v>151</v>
      </c>
      <c r="AH1545" s="62" t="str">
        <f t="shared" si="314"/>
        <v>1436.</v>
      </c>
      <c r="AJ1545" s="62"/>
      <c r="AM1545" s="103"/>
    </row>
    <row r="1546" spans="1:39" ht="22.5" customHeight="1" x14ac:dyDescent="0.25">
      <c r="A1546" s="84" t="str">
        <f t="shared" si="317"/>
        <v>1437.</v>
      </c>
      <c r="B1546" s="84">
        <v>5105</v>
      </c>
      <c r="C1546" s="157" t="s">
        <v>1457</v>
      </c>
      <c r="D1546" s="17">
        <v>1291.2</v>
      </c>
      <c r="E1546" s="9">
        <v>1291.2</v>
      </c>
      <c r="F1546" s="17">
        <v>1167.9000000000001</v>
      </c>
      <c r="G1546" s="18">
        <v>43</v>
      </c>
      <c r="H1546" s="17">
        <f t="shared" si="318"/>
        <v>1643424</v>
      </c>
      <c r="I1546" s="9"/>
      <c r="J1546" s="6"/>
      <c r="K1546" s="9"/>
      <c r="L1546" s="9">
        <f t="shared" si="319"/>
        <v>1643424</v>
      </c>
      <c r="M1546" s="9">
        <v>1643424</v>
      </c>
      <c r="N1546" s="26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66"/>
      <c r="AB1546" s="20" t="s">
        <v>211</v>
      </c>
      <c r="AC1546" s="189"/>
      <c r="AD1546" s="189"/>
      <c r="AE1546" s="189"/>
      <c r="AF1546" s="62">
        <f>MAX(AF$24:AF1545)+1</f>
        <v>1437</v>
      </c>
      <c r="AG1546" s="62" t="s">
        <v>151</v>
      </c>
      <c r="AH1546" s="62" t="str">
        <f t="shared" si="314"/>
        <v>1437.</v>
      </c>
      <c r="AJ1546" s="62"/>
      <c r="AM1546" s="103"/>
    </row>
    <row r="1547" spans="1:39" ht="22.5" customHeight="1" x14ac:dyDescent="0.25">
      <c r="A1547" s="84" t="str">
        <f t="shared" si="317"/>
        <v>1438.</v>
      </c>
      <c r="B1547" s="84">
        <v>4228</v>
      </c>
      <c r="C1547" s="156" t="s">
        <v>1187</v>
      </c>
      <c r="D1547" s="17">
        <v>278.10000000000002</v>
      </c>
      <c r="E1547" s="9">
        <v>184</v>
      </c>
      <c r="F1547" s="17">
        <v>184</v>
      </c>
      <c r="G1547" s="18">
        <v>159</v>
      </c>
      <c r="H1547" s="17">
        <f t="shared" si="318"/>
        <v>331773.44</v>
      </c>
      <c r="I1547" s="9"/>
      <c r="J1547" s="6"/>
      <c r="K1547" s="9"/>
      <c r="L1547" s="9">
        <f t="shared" si="319"/>
        <v>331773.44</v>
      </c>
      <c r="M1547" s="9">
        <f>231044+100729.44</f>
        <v>331773.44</v>
      </c>
      <c r="N1547" s="26"/>
      <c r="O1547" s="9"/>
      <c r="P1547" s="9"/>
      <c r="Q1547" s="9"/>
      <c r="R1547" s="9"/>
      <c r="S1547" s="9"/>
      <c r="T1547" s="9"/>
      <c r="U1547" s="9"/>
      <c r="V1547" s="9"/>
      <c r="W1547" s="9"/>
      <c r="X1547" s="9"/>
      <c r="Y1547" s="9"/>
      <c r="Z1547" s="9"/>
      <c r="AA1547" s="66"/>
      <c r="AB1547" s="20" t="s">
        <v>211</v>
      </c>
      <c r="AC1547" s="189"/>
      <c r="AD1547" s="189"/>
      <c r="AE1547" s="189"/>
      <c r="AF1547" s="62">
        <f>MAX(AF$24:AF1546)+1</f>
        <v>1438</v>
      </c>
      <c r="AG1547" s="62" t="s">
        <v>151</v>
      </c>
      <c r="AH1547" s="62" t="str">
        <f t="shared" si="314"/>
        <v>1438.</v>
      </c>
      <c r="AJ1547" s="62"/>
      <c r="AM1547" s="103"/>
    </row>
    <row r="1548" spans="1:39" ht="22.5" customHeight="1" x14ac:dyDescent="0.25">
      <c r="A1548" s="84" t="str">
        <f t="shared" si="317"/>
        <v>1439.</v>
      </c>
      <c r="B1548" s="84">
        <v>5112</v>
      </c>
      <c r="C1548" s="155" t="s">
        <v>1128</v>
      </c>
      <c r="D1548" s="9">
        <v>300.89999999999998</v>
      </c>
      <c r="E1548" s="9">
        <v>277.60000000000002</v>
      </c>
      <c r="F1548" s="9">
        <v>277.60000000000002</v>
      </c>
      <c r="G1548" s="26">
        <v>11</v>
      </c>
      <c r="H1548" s="9">
        <f t="shared" si="318"/>
        <v>94518</v>
      </c>
      <c r="I1548" s="9"/>
      <c r="J1548" s="6"/>
      <c r="K1548" s="9"/>
      <c r="L1548" s="9">
        <f t="shared" si="319"/>
        <v>94518</v>
      </c>
      <c r="M1548" s="9">
        <v>94518</v>
      </c>
      <c r="N1548" s="26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66"/>
      <c r="AB1548" s="20" t="s">
        <v>211</v>
      </c>
      <c r="AC1548" s="189"/>
      <c r="AD1548" s="189"/>
      <c r="AE1548" s="189"/>
      <c r="AF1548" s="62">
        <f>MAX(AF$24:AF1547)+1</f>
        <v>1439</v>
      </c>
      <c r="AG1548" s="62" t="s">
        <v>151</v>
      </c>
      <c r="AH1548" s="62" t="str">
        <f t="shared" si="314"/>
        <v>1439.</v>
      </c>
      <c r="AJ1548" s="62"/>
      <c r="AM1548" s="103"/>
    </row>
    <row r="1549" spans="1:39" ht="22.5" customHeight="1" x14ac:dyDescent="0.25">
      <c r="A1549" s="84" t="str">
        <f t="shared" si="317"/>
        <v>1440.</v>
      </c>
      <c r="B1549" s="84">
        <v>5113</v>
      </c>
      <c r="C1549" s="155" t="s">
        <v>1129</v>
      </c>
      <c r="D1549" s="9">
        <v>280.39999999999998</v>
      </c>
      <c r="E1549" s="9">
        <v>280.39999999999998</v>
      </c>
      <c r="F1549" s="9">
        <v>280.39999999999998</v>
      </c>
      <c r="G1549" s="26">
        <v>34</v>
      </c>
      <c r="H1549" s="9">
        <f t="shared" si="318"/>
        <v>70552.429999999993</v>
      </c>
      <c r="I1549" s="9"/>
      <c r="J1549" s="6"/>
      <c r="K1549" s="9"/>
      <c r="L1549" s="9">
        <f t="shared" si="319"/>
        <v>70552.429999999993</v>
      </c>
      <c r="M1549" s="9">
        <v>70552.429999999993</v>
      </c>
      <c r="N1549" s="26"/>
      <c r="O1549" s="9"/>
      <c r="P1549" s="9"/>
      <c r="Q1549" s="9"/>
      <c r="R1549" s="9"/>
      <c r="S1549" s="9"/>
      <c r="T1549" s="9"/>
      <c r="U1549" s="9"/>
      <c r="V1549" s="9"/>
      <c r="W1549" s="9"/>
      <c r="X1549" s="9"/>
      <c r="Y1549" s="9"/>
      <c r="Z1549" s="9"/>
      <c r="AA1549" s="66"/>
      <c r="AB1549" s="20" t="s">
        <v>211</v>
      </c>
      <c r="AC1549" s="189"/>
      <c r="AD1549" s="189"/>
      <c r="AE1549" s="189"/>
      <c r="AF1549" s="62">
        <f>MAX(AF$24:AF1548)+1</f>
        <v>1440</v>
      </c>
      <c r="AG1549" s="62" t="s">
        <v>151</v>
      </c>
      <c r="AH1549" s="62" t="str">
        <f t="shared" si="314"/>
        <v>1440.</v>
      </c>
      <c r="AJ1549" s="62"/>
      <c r="AM1549" s="103"/>
    </row>
    <row r="1550" spans="1:39" ht="22.5" customHeight="1" x14ac:dyDescent="0.25">
      <c r="A1550" s="84" t="str">
        <f t="shared" si="317"/>
        <v>1441.</v>
      </c>
      <c r="B1550" s="84">
        <v>5177</v>
      </c>
      <c r="C1550" s="169" t="s">
        <v>1314</v>
      </c>
      <c r="D1550" s="9">
        <v>555.20000000000005</v>
      </c>
      <c r="E1550" s="9">
        <v>356</v>
      </c>
      <c r="F1550" s="9">
        <v>356</v>
      </c>
      <c r="G1550" s="26">
        <v>38</v>
      </c>
      <c r="H1550" s="9">
        <f t="shared" si="318"/>
        <v>476722.7</v>
      </c>
      <c r="I1550" s="9"/>
      <c r="J1550" s="6"/>
      <c r="K1550" s="9"/>
      <c r="L1550" s="9">
        <f t="shared" si="319"/>
        <v>476722.7</v>
      </c>
      <c r="M1550" s="9">
        <v>476722.7</v>
      </c>
      <c r="N1550" s="26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66"/>
      <c r="AB1550" s="20" t="s">
        <v>211</v>
      </c>
      <c r="AC1550" s="189"/>
      <c r="AD1550" s="189"/>
      <c r="AE1550" s="189"/>
      <c r="AF1550" s="62">
        <f>MAX(AF$24:AF1549)+1</f>
        <v>1441</v>
      </c>
      <c r="AG1550" s="62" t="s">
        <v>151</v>
      </c>
      <c r="AH1550" s="62" t="str">
        <f t="shared" si="314"/>
        <v>1441.</v>
      </c>
      <c r="AJ1550" s="62"/>
      <c r="AM1550" s="103"/>
    </row>
    <row r="1551" spans="1:39" ht="22.5" customHeight="1" x14ac:dyDescent="0.25">
      <c r="A1551" s="84" t="str">
        <f t="shared" si="317"/>
        <v>1442.</v>
      </c>
      <c r="B1551" s="84">
        <v>4557</v>
      </c>
      <c r="C1551" s="157" t="s">
        <v>1391</v>
      </c>
      <c r="D1551" s="17">
        <v>2977.1</v>
      </c>
      <c r="E1551" s="9">
        <v>2619.8000000000002</v>
      </c>
      <c r="F1551" s="17">
        <v>2619.8000000000002</v>
      </c>
      <c r="G1551" s="18">
        <v>112</v>
      </c>
      <c r="H1551" s="17">
        <f t="shared" si="318"/>
        <v>1736945.6</v>
      </c>
      <c r="I1551" s="9"/>
      <c r="J1551" s="6"/>
      <c r="K1551" s="9"/>
      <c r="L1551" s="9">
        <f t="shared" si="319"/>
        <v>1736945.6</v>
      </c>
      <c r="M1551" s="9">
        <f>320*2100.4+1064817.6</f>
        <v>1736945.6</v>
      </c>
      <c r="N1551" s="26"/>
      <c r="O1551" s="9"/>
      <c r="P1551" s="9"/>
      <c r="Q1551" s="9"/>
      <c r="R1551" s="9"/>
      <c r="S1551" s="9"/>
      <c r="T1551" s="9"/>
      <c r="U1551" s="9"/>
      <c r="V1551" s="9"/>
      <c r="W1551" s="9"/>
      <c r="X1551" s="9"/>
      <c r="Y1551" s="9"/>
      <c r="Z1551" s="9"/>
      <c r="AA1551" s="66"/>
      <c r="AB1551" s="20" t="s">
        <v>211</v>
      </c>
      <c r="AC1551" s="189"/>
      <c r="AD1551" s="189"/>
      <c r="AE1551" s="189"/>
      <c r="AF1551" s="62">
        <f>MAX(AF$24:AF1550)+1</f>
        <v>1442</v>
      </c>
      <c r="AG1551" s="62" t="s">
        <v>151</v>
      </c>
      <c r="AH1551" s="62" t="str">
        <f t="shared" si="314"/>
        <v>1442.</v>
      </c>
      <c r="AJ1551" s="62"/>
      <c r="AM1551" s="103"/>
    </row>
    <row r="1552" spans="1:39" ht="22.5" customHeight="1" x14ac:dyDescent="0.25">
      <c r="A1552" s="84" t="str">
        <f t="shared" si="317"/>
        <v>1443.</v>
      </c>
      <c r="B1552" s="84">
        <v>4658</v>
      </c>
      <c r="C1552" s="155" t="s">
        <v>981</v>
      </c>
      <c r="D1552" s="9">
        <v>686.4</v>
      </c>
      <c r="E1552" s="9">
        <v>639</v>
      </c>
      <c r="F1552" s="9">
        <v>639</v>
      </c>
      <c r="G1552" s="26">
        <v>43</v>
      </c>
      <c r="H1552" s="9">
        <f t="shared" si="318"/>
        <v>1621800</v>
      </c>
      <c r="I1552" s="9"/>
      <c r="J1552" s="6"/>
      <c r="K1552" s="9"/>
      <c r="L1552" s="9">
        <f t="shared" si="319"/>
        <v>1621800</v>
      </c>
      <c r="M1552" s="9">
        <v>1621800</v>
      </c>
      <c r="N1552" s="26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66"/>
      <c r="AB1552" s="20" t="s">
        <v>211</v>
      </c>
      <c r="AC1552" s="189"/>
      <c r="AD1552" s="189"/>
      <c r="AE1552" s="189"/>
      <c r="AF1552" s="62">
        <f>MAX(AF$24:AF1551)+1</f>
        <v>1443</v>
      </c>
      <c r="AG1552" s="62" t="s">
        <v>151</v>
      </c>
      <c r="AH1552" s="62" t="str">
        <f t="shared" si="314"/>
        <v>1443.</v>
      </c>
      <c r="AJ1552" s="62"/>
      <c r="AM1552" s="103"/>
    </row>
    <row r="1553" spans="1:39" ht="22.5" customHeight="1" x14ac:dyDescent="0.25">
      <c r="A1553" s="84" t="str">
        <f t="shared" si="317"/>
        <v>1444.</v>
      </c>
      <c r="B1553" s="84">
        <v>4864</v>
      </c>
      <c r="C1553" s="169" t="s">
        <v>1284</v>
      </c>
      <c r="D1553" s="17">
        <v>635.9</v>
      </c>
      <c r="E1553" s="9">
        <v>450.5</v>
      </c>
      <c r="F1553" s="17">
        <v>450.5</v>
      </c>
      <c r="G1553" s="18">
        <v>36</v>
      </c>
      <c r="H1553" s="17">
        <f t="shared" si="318"/>
        <v>160911.64000000001</v>
      </c>
      <c r="I1553" s="9"/>
      <c r="J1553" s="6"/>
      <c r="K1553" s="9"/>
      <c r="L1553" s="9">
        <f t="shared" si="319"/>
        <v>160911.64000000001</v>
      </c>
      <c r="M1553" s="9">
        <v>160911.64000000001</v>
      </c>
      <c r="N1553" s="26"/>
      <c r="O1553" s="9"/>
      <c r="P1553" s="9"/>
      <c r="Q1553" s="9"/>
      <c r="R1553" s="9"/>
      <c r="S1553" s="9"/>
      <c r="T1553" s="9"/>
      <c r="U1553" s="9"/>
      <c r="V1553" s="9"/>
      <c r="W1553" s="9"/>
      <c r="X1553" s="9"/>
      <c r="Y1553" s="9"/>
      <c r="Z1553" s="9"/>
      <c r="AA1553" s="66"/>
      <c r="AB1553" s="20" t="s">
        <v>211</v>
      </c>
      <c r="AC1553" s="189"/>
      <c r="AD1553" s="189"/>
      <c r="AE1553" s="189"/>
      <c r="AF1553" s="62">
        <f>MAX(AF$24:AF1552)+1</f>
        <v>1444</v>
      </c>
      <c r="AG1553" s="62" t="s">
        <v>151</v>
      </c>
      <c r="AH1553" s="62" t="str">
        <f t="shared" si="314"/>
        <v>1444.</v>
      </c>
      <c r="AJ1553" s="62"/>
      <c r="AM1553" s="103"/>
    </row>
    <row r="1554" spans="1:39" ht="22.5" customHeight="1" x14ac:dyDescent="0.25">
      <c r="A1554" s="84" t="str">
        <f t="shared" si="317"/>
        <v>1445.</v>
      </c>
      <c r="B1554" s="84">
        <v>5114</v>
      </c>
      <c r="C1554" s="157" t="s">
        <v>1458</v>
      </c>
      <c r="D1554" s="17">
        <v>2728.7</v>
      </c>
      <c r="E1554" s="9">
        <v>2602.1999999999998</v>
      </c>
      <c r="F1554" s="17">
        <v>2459.4</v>
      </c>
      <c r="G1554" s="18">
        <v>102</v>
      </c>
      <c r="H1554" s="17">
        <f t="shared" si="318"/>
        <v>1023331.2</v>
      </c>
      <c r="I1554" s="9"/>
      <c r="J1554" s="6"/>
      <c r="K1554" s="9"/>
      <c r="L1554" s="9">
        <f t="shared" si="319"/>
        <v>1023331.2</v>
      </c>
      <c r="M1554" s="9">
        <v>1023331.2</v>
      </c>
      <c r="N1554" s="26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66"/>
      <c r="AB1554" s="20" t="s">
        <v>211</v>
      </c>
      <c r="AC1554" s="189"/>
      <c r="AD1554" s="189"/>
      <c r="AE1554" s="189"/>
      <c r="AF1554" s="62">
        <f>MAX(AF$24:AF1553)+1</f>
        <v>1445</v>
      </c>
      <c r="AG1554" s="62" t="s">
        <v>151</v>
      </c>
      <c r="AH1554" s="62" t="str">
        <f t="shared" si="314"/>
        <v>1445.</v>
      </c>
      <c r="AJ1554" s="62"/>
      <c r="AM1554" s="103"/>
    </row>
    <row r="1555" spans="1:39" ht="22.5" customHeight="1" x14ac:dyDescent="0.25">
      <c r="A1555" s="84" t="str">
        <f t="shared" si="317"/>
        <v>1446.</v>
      </c>
      <c r="B1555" s="84">
        <v>5116</v>
      </c>
      <c r="C1555" s="157" t="s">
        <v>1459</v>
      </c>
      <c r="D1555" s="17">
        <v>1264.8</v>
      </c>
      <c r="E1555" s="9">
        <v>1107.0999999999999</v>
      </c>
      <c r="F1555" s="17">
        <v>1107.0999999999999</v>
      </c>
      <c r="G1555" s="18">
        <v>51</v>
      </c>
      <c r="H1555" s="17">
        <f t="shared" si="318"/>
        <v>543783.52</v>
      </c>
      <c r="I1555" s="9"/>
      <c r="J1555" s="6"/>
      <c r="K1555" s="9"/>
      <c r="L1555" s="9">
        <f t="shared" si="319"/>
        <v>543783.52</v>
      </c>
      <c r="M1555" s="9">
        <f>247847.2+295936.32</f>
        <v>543783.52</v>
      </c>
      <c r="N1555" s="26"/>
      <c r="O1555" s="9"/>
      <c r="P1555" s="9"/>
      <c r="Q1555" s="9"/>
      <c r="R1555" s="9"/>
      <c r="S1555" s="9"/>
      <c r="T1555" s="9"/>
      <c r="U1555" s="9"/>
      <c r="V1555" s="9"/>
      <c r="W1555" s="9"/>
      <c r="X1555" s="9"/>
      <c r="Y1555" s="9"/>
      <c r="Z1555" s="9"/>
      <c r="AA1555" s="66"/>
      <c r="AB1555" s="20" t="s">
        <v>211</v>
      </c>
      <c r="AC1555" s="189"/>
      <c r="AD1555" s="189"/>
      <c r="AE1555" s="189"/>
      <c r="AF1555" s="62">
        <f>MAX(AF$24:AF1554)+1</f>
        <v>1446</v>
      </c>
      <c r="AG1555" s="62" t="s">
        <v>151</v>
      </c>
      <c r="AH1555" s="62" t="str">
        <f t="shared" si="314"/>
        <v>1446.</v>
      </c>
      <c r="AJ1555" s="62"/>
      <c r="AM1555" s="103"/>
    </row>
    <row r="1556" spans="1:39" ht="22.5" customHeight="1" x14ac:dyDescent="0.25">
      <c r="A1556" s="84" t="str">
        <f t="shared" si="317"/>
        <v>1447.</v>
      </c>
      <c r="B1556" s="84">
        <v>5323</v>
      </c>
      <c r="C1556" s="156" t="s">
        <v>1333</v>
      </c>
      <c r="D1556" s="9">
        <v>2716.6</v>
      </c>
      <c r="E1556" s="9">
        <v>2500.9</v>
      </c>
      <c r="F1556" s="9">
        <v>2224.8000000000002</v>
      </c>
      <c r="G1556" s="26">
        <v>82</v>
      </c>
      <c r="H1556" s="9">
        <f t="shared" si="318"/>
        <v>898872</v>
      </c>
      <c r="I1556" s="9"/>
      <c r="J1556" s="6"/>
      <c r="K1556" s="9"/>
      <c r="L1556" s="9">
        <f t="shared" si="319"/>
        <v>898872</v>
      </c>
      <c r="M1556" s="9">
        <v>898872</v>
      </c>
      <c r="N1556" s="26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66"/>
      <c r="AB1556" s="20" t="s">
        <v>211</v>
      </c>
      <c r="AC1556" s="189"/>
      <c r="AD1556" s="189"/>
      <c r="AE1556" s="189"/>
      <c r="AF1556" s="62">
        <f>MAX(AF$24:AF1555)+1</f>
        <v>1447</v>
      </c>
      <c r="AG1556" s="62" t="s">
        <v>151</v>
      </c>
      <c r="AH1556" s="62" t="str">
        <f t="shared" si="314"/>
        <v>1447.</v>
      </c>
      <c r="AJ1556" s="62"/>
      <c r="AM1556" s="103"/>
    </row>
    <row r="1557" spans="1:39" ht="22.5" customHeight="1" x14ac:dyDescent="0.25">
      <c r="A1557" s="84" t="str">
        <f t="shared" si="317"/>
        <v>1448.</v>
      </c>
      <c r="B1557" s="84">
        <v>4522</v>
      </c>
      <c r="C1557" s="169" t="s">
        <v>1243</v>
      </c>
      <c r="D1557" s="17">
        <v>1406.6</v>
      </c>
      <c r="E1557" s="9">
        <v>1307.2</v>
      </c>
      <c r="F1557" s="17">
        <v>1277.2</v>
      </c>
      <c r="G1557" s="18">
        <v>78</v>
      </c>
      <c r="H1557" s="17">
        <f t="shared" si="318"/>
        <v>806318.8</v>
      </c>
      <c r="I1557" s="9"/>
      <c r="J1557" s="6"/>
      <c r="K1557" s="9"/>
      <c r="L1557" s="9">
        <f t="shared" si="319"/>
        <v>806318.8</v>
      </c>
      <c r="M1557" s="9">
        <v>806318.8</v>
      </c>
      <c r="N1557" s="26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  <c r="AA1557" s="66"/>
      <c r="AB1557" s="20" t="s">
        <v>211</v>
      </c>
      <c r="AC1557" s="189"/>
      <c r="AD1557" s="189"/>
      <c r="AE1557" s="189"/>
      <c r="AF1557" s="62">
        <f>MAX(AF$24:AF1556)+1</f>
        <v>1448</v>
      </c>
      <c r="AG1557" s="62" t="s">
        <v>151</v>
      </c>
      <c r="AH1557" s="62" t="str">
        <f t="shared" si="314"/>
        <v>1448.</v>
      </c>
      <c r="AJ1557" s="62"/>
      <c r="AM1557" s="103"/>
    </row>
    <row r="1558" spans="1:39" ht="22.5" customHeight="1" x14ac:dyDescent="0.25">
      <c r="A1558" s="84" t="str">
        <f t="shared" si="317"/>
        <v>1449.</v>
      </c>
      <c r="B1558" s="84">
        <v>5307</v>
      </c>
      <c r="C1558" s="161" t="s">
        <v>1149</v>
      </c>
      <c r="D1558" s="9">
        <v>1006.2</v>
      </c>
      <c r="E1558" s="9">
        <v>937.6</v>
      </c>
      <c r="F1558" s="9">
        <v>895</v>
      </c>
      <c r="G1558" s="26">
        <v>40</v>
      </c>
      <c r="H1558" s="9">
        <f t="shared" si="318"/>
        <v>594557.94999999995</v>
      </c>
      <c r="I1558" s="9"/>
      <c r="J1558" s="6"/>
      <c r="K1558" s="9"/>
      <c r="L1558" s="9">
        <f t="shared" si="319"/>
        <v>594557.94999999995</v>
      </c>
      <c r="M1558" s="9">
        <v>594557.94999999995</v>
      </c>
      <c r="N1558" s="26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66"/>
      <c r="AB1558" s="20" t="s">
        <v>211</v>
      </c>
      <c r="AC1558" s="189"/>
      <c r="AD1558" s="189"/>
      <c r="AE1558" s="189"/>
      <c r="AF1558" s="62">
        <f>MAX(AF$24:AF1557)+1</f>
        <v>1449</v>
      </c>
      <c r="AG1558" s="62" t="s">
        <v>151</v>
      </c>
      <c r="AH1558" s="62" t="str">
        <f t="shared" si="314"/>
        <v>1449.</v>
      </c>
      <c r="AJ1558" s="62"/>
      <c r="AM1558" s="103"/>
    </row>
    <row r="1559" spans="1:39" ht="22.5" customHeight="1" x14ac:dyDescent="0.25">
      <c r="A1559" s="84" t="str">
        <f t="shared" si="317"/>
        <v>1450.</v>
      </c>
      <c r="B1559" s="84">
        <v>5369</v>
      </c>
      <c r="C1559" s="155" t="s">
        <v>1156</v>
      </c>
      <c r="D1559" s="9">
        <v>346.5</v>
      </c>
      <c r="E1559" s="9">
        <v>324.2</v>
      </c>
      <c r="F1559" s="9">
        <v>324.2</v>
      </c>
      <c r="G1559" s="26">
        <v>15</v>
      </c>
      <c r="H1559" s="9">
        <f t="shared" ref="H1559" si="320">M1559+O1559+Q1559+S1559+U1559+W1559+Z1559+AA1559</f>
        <v>863100</v>
      </c>
      <c r="I1559" s="9"/>
      <c r="J1559" s="6"/>
      <c r="K1559" s="9"/>
      <c r="L1559" s="9">
        <f t="shared" si="319"/>
        <v>863100</v>
      </c>
      <c r="M1559" s="9"/>
      <c r="N1559" s="26"/>
      <c r="O1559" s="9"/>
      <c r="P1559" s="9">
        <v>274</v>
      </c>
      <c r="Q1559" s="9">
        <f>P1559*3150</f>
        <v>863100</v>
      </c>
      <c r="R1559" s="9"/>
      <c r="S1559" s="9"/>
      <c r="T1559" s="9"/>
      <c r="U1559" s="9"/>
      <c r="V1559" s="9"/>
      <c r="W1559" s="9"/>
      <c r="X1559" s="9"/>
      <c r="Y1559" s="9"/>
      <c r="Z1559" s="9"/>
      <c r="AA1559" s="66"/>
      <c r="AB1559" s="20" t="s">
        <v>211</v>
      </c>
      <c r="AC1559" s="189"/>
      <c r="AD1559" s="189"/>
      <c r="AE1559" s="189"/>
      <c r="AF1559" s="62">
        <f>MAX(AF$24:AF1558)+1</f>
        <v>1450</v>
      </c>
      <c r="AG1559" s="62" t="s">
        <v>151</v>
      </c>
      <c r="AH1559" s="62" t="str">
        <f t="shared" si="314"/>
        <v>1450.</v>
      </c>
      <c r="AJ1559" s="62"/>
      <c r="AM1559" s="103"/>
    </row>
    <row r="1560" spans="1:39" ht="22.5" customHeight="1" x14ac:dyDescent="0.25">
      <c r="A1560" s="84" t="str">
        <f t="shared" si="317"/>
        <v>1451.</v>
      </c>
      <c r="B1560" s="84">
        <v>5392</v>
      </c>
      <c r="C1560" s="161" t="s">
        <v>1158</v>
      </c>
      <c r="D1560" s="15">
        <v>2754.79</v>
      </c>
      <c r="E1560" s="9">
        <v>2571.6</v>
      </c>
      <c r="F1560" s="15">
        <v>2189.4</v>
      </c>
      <c r="G1560" s="29">
        <v>86</v>
      </c>
      <c r="H1560" s="9">
        <f t="shared" ref="H1560:H1586" si="321">M1560+O1560+Q1560+S1560+U1560+W1560+Z1560+AA1560</f>
        <v>756840</v>
      </c>
      <c r="I1560" s="15"/>
      <c r="J1560" s="15"/>
      <c r="K1560" s="15"/>
      <c r="L1560" s="9">
        <f t="shared" si="319"/>
        <v>756840</v>
      </c>
      <c r="M1560" s="9">
        <v>756840</v>
      </c>
      <c r="N1560" s="26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66"/>
      <c r="AB1560" s="20" t="s">
        <v>211</v>
      </c>
      <c r="AC1560" s="189"/>
      <c r="AD1560" s="189"/>
      <c r="AE1560" s="189"/>
      <c r="AF1560" s="62">
        <f>MAX(AF$24:AF1559)+1</f>
        <v>1451</v>
      </c>
      <c r="AG1560" s="62" t="s">
        <v>151</v>
      </c>
      <c r="AH1560" s="62" t="str">
        <f t="shared" si="314"/>
        <v>1451.</v>
      </c>
      <c r="AJ1560" s="62"/>
      <c r="AM1560" s="103"/>
    </row>
    <row r="1561" spans="1:39" ht="22.5" customHeight="1" x14ac:dyDescent="0.25">
      <c r="A1561" s="84" t="str">
        <f t="shared" si="317"/>
        <v>1452.</v>
      </c>
      <c r="B1561" s="84">
        <v>4386</v>
      </c>
      <c r="C1561" s="155" t="s">
        <v>136</v>
      </c>
      <c r="D1561" s="9">
        <v>3158.6</v>
      </c>
      <c r="E1561" s="9">
        <v>2789.8</v>
      </c>
      <c r="F1561" s="9">
        <v>2789.8</v>
      </c>
      <c r="G1561" s="26">
        <v>120</v>
      </c>
      <c r="H1561" s="9">
        <f t="shared" si="321"/>
        <v>672128</v>
      </c>
      <c r="I1561" s="9"/>
      <c r="J1561" s="6"/>
      <c r="K1561" s="9"/>
      <c r="L1561" s="9">
        <f t="shared" si="319"/>
        <v>672128</v>
      </c>
      <c r="M1561" s="9">
        <v>672128</v>
      </c>
      <c r="N1561" s="26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66"/>
      <c r="AB1561" s="20" t="s">
        <v>211</v>
      </c>
      <c r="AC1561" s="189"/>
      <c r="AD1561" s="189"/>
      <c r="AE1561" s="189"/>
      <c r="AF1561" s="62">
        <f>MAX(AF$24:AF1560)+1</f>
        <v>1452</v>
      </c>
      <c r="AG1561" s="62" t="s">
        <v>151</v>
      </c>
      <c r="AH1561" s="62" t="str">
        <f t="shared" ref="AH1561:AH1624" si="322">CONCATENATE(AF1561,AG1561)</f>
        <v>1452.</v>
      </c>
      <c r="AJ1561" s="62"/>
      <c r="AM1561" s="103"/>
    </row>
    <row r="1562" spans="1:39" ht="22.5" customHeight="1" x14ac:dyDescent="0.25">
      <c r="A1562" s="84" t="str">
        <f t="shared" si="317"/>
        <v>1453.</v>
      </c>
      <c r="B1562" s="84">
        <v>4547</v>
      </c>
      <c r="C1562" s="169" t="s">
        <v>1247</v>
      </c>
      <c r="D1562" s="17">
        <v>1372.1</v>
      </c>
      <c r="E1562" s="9">
        <v>1237.9000000000001</v>
      </c>
      <c r="F1562" s="17">
        <v>1237.9000000000001</v>
      </c>
      <c r="G1562" s="18">
        <v>54</v>
      </c>
      <c r="H1562" s="17">
        <f t="shared" si="321"/>
        <v>608467.19999999995</v>
      </c>
      <c r="I1562" s="9"/>
      <c r="J1562" s="6"/>
      <c r="K1562" s="9"/>
      <c r="L1562" s="9">
        <f t="shared" si="319"/>
        <v>608467.19999999995</v>
      </c>
      <c r="M1562" s="9">
        <v>608467.19999999995</v>
      </c>
      <c r="N1562" s="26"/>
      <c r="O1562" s="9"/>
      <c r="P1562" s="9"/>
      <c r="Q1562" s="9"/>
      <c r="R1562" s="9"/>
      <c r="S1562" s="9"/>
      <c r="T1562" s="9"/>
      <c r="U1562" s="9"/>
      <c r="V1562" s="9"/>
      <c r="W1562" s="9"/>
      <c r="X1562" s="9"/>
      <c r="Y1562" s="9"/>
      <c r="Z1562" s="9"/>
      <c r="AA1562" s="66"/>
      <c r="AB1562" s="20" t="s">
        <v>211</v>
      </c>
      <c r="AC1562" s="189"/>
      <c r="AD1562" s="189"/>
      <c r="AE1562" s="189"/>
      <c r="AF1562" s="62">
        <f>MAX(AF$24:AF1561)+1</f>
        <v>1453</v>
      </c>
      <c r="AG1562" s="62" t="s">
        <v>151</v>
      </c>
      <c r="AH1562" s="62" t="str">
        <f t="shared" si="322"/>
        <v>1453.</v>
      </c>
      <c r="AJ1562" s="62"/>
      <c r="AM1562" s="103"/>
    </row>
    <row r="1563" spans="1:39" ht="22.5" customHeight="1" x14ac:dyDescent="0.25">
      <c r="A1563" s="84" t="str">
        <f t="shared" si="317"/>
        <v>1454.</v>
      </c>
      <c r="B1563" s="84">
        <v>4147</v>
      </c>
      <c r="C1563" s="169" t="s">
        <v>1176</v>
      </c>
      <c r="D1563" s="17">
        <v>896.2</v>
      </c>
      <c r="E1563" s="9">
        <v>896.2</v>
      </c>
      <c r="F1563" s="17">
        <v>896.2</v>
      </c>
      <c r="G1563" s="18">
        <v>58</v>
      </c>
      <c r="H1563" s="17">
        <f t="shared" si="321"/>
        <v>821820</v>
      </c>
      <c r="I1563" s="9"/>
      <c r="J1563" s="6"/>
      <c r="K1563" s="9"/>
      <c r="L1563" s="9">
        <f t="shared" si="319"/>
        <v>821820</v>
      </c>
      <c r="M1563" s="9">
        <f>365469.6+456350.4</f>
        <v>821820</v>
      </c>
      <c r="N1563" s="26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66"/>
      <c r="AB1563" s="20" t="s">
        <v>211</v>
      </c>
      <c r="AC1563" s="189"/>
      <c r="AD1563" s="189"/>
      <c r="AE1563" s="189"/>
      <c r="AF1563" s="62">
        <f>MAX(AF$24:AF1562)+1</f>
        <v>1454</v>
      </c>
      <c r="AG1563" s="62" t="s">
        <v>151</v>
      </c>
      <c r="AH1563" s="62" t="str">
        <f t="shared" si="322"/>
        <v>1454.</v>
      </c>
      <c r="AJ1563" s="62"/>
      <c r="AM1563" s="103"/>
    </row>
    <row r="1564" spans="1:39" ht="22.5" customHeight="1" x14ac:dyDescent="0.25">
      <c r="A1564" s="84" t="str">
        <f t="shared" si="317"/>
        <v>1455.</v>
      </c>
      <c r="B1564" s="84">
        <v>4176</v>
      </c>
      <c r="C1564" s="169" t="s">
        <v>1181</v>
      </c>
      <c r="D1564" s="17">
        <v>304.60000000000002</v>
      </c>
      <c r="E1564" s="9">
        <v>304.60000000000002</v>
      </c>
      <c r="F1564" s="17">
        <v>304.60000000000002</v>
      </c>
      <c r="G1564" s="18">
        <v>21</v>
      </c>
      <c r="H1564" s="17">
        <f t="shared" si="321"/>
        <v>763327.2</v>
      </c>
      <c r="I1564" s="9"/>
      <c r="J1564" s="6"/>
      <c r="K1564" s="9"/>
      <c r="L1564" s="9">
        <f t="shared" si="319"/>
        <v>763327.2</v>
      </c>
      <c r="M1564" s="9">
        <v>763327.2</v>
      </c>
      <c r="N1564" s="26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  <c r="AA1564" s="66"/>
      <c r="AB1564" s="20" t="s">
        <v>211</v>
      </c>
      <c r="AC1564" s="189"/>
      <c r="AD1564" s="189"/>
      <c r="AE1564" s="189"/>
      <c r="AF1564" s="62">
        <f>MAX(AF$24:AF1563)+1</f>
        <v>1455</v>
      </c>
      <c r="AG1564" s="62" t="s">
        <v>151</v>
      </c>
      <c r="AH1564" s="62" t="str">
        <f t="shared" si="322"/>
        <v>1455.</v>
      </c>
      <c r="AJ1564" s="62"/>
      <c r="AM1564" s="103"/>
    </row>
    <row r="1565" spans="1:39" ht="22.5" customHeight="1" x14ac:dyDescent="0.25">
      <c r="A1565" s="84" t="str">
        <f t="shared" si="317"/>
        <v>1456.</v>
      </c>
      <c r="B1565" s="84">
        <v>5286</v>
      </c>
      <c r="C1565" s="157" t="s">
        <v>1688</v>
      </c>
      <c r="D1565" s="9">
        <v>1315.8</v>
      </c>
      <c r="E1565" s="9">
        <v>1259.0999999999999</v>
      </c>
      <c r="F1565" s="9">
        <v>1142</v>
      </c>
      <c r="G1565" s="26">
        <v>40</v>
      </c>
      <c r="H1565" s="9">
        <f t="shared" si="321"/>
        <v>953041.68</v>
      </c>
      <c r="I1565" s="9"/>
      <c r="J1565" s="6"/>
      <c r="K1565" s="9"/>
      <c r="L1565" s="9">
        <f t="shared" si="319"/>
        <v>953041.68</v>
      </c>
      <c r="M1565" s="9"/>
      <c r="N1565" s="26"/>
      <c r="O1565" s="9"/>
      <c r="P1565" s="9">
        <v>516</v>
      </c>
      <c r="Q1565" s="9">
        <f>P1565*1846.98</f>
        <v>953041.68</v>
      </c>
      <c r="R1565" s="9"/>
      <c r="S1565" s="9"/>
      <c r="T1565" s="9"/>
      <c r="U1565" s="9"/>
      <c r="V1565" s="9"/>
      <c r="W1565" s="9"/>
      <c r="X1565" s="9"/>
      <c r="Y1565" s="9"/>
      <c r="Z1565" s="9"/>
      <c r="AA1565" s="66"/>
      <c r="AB1565" s="20" t="s">
        <v>211</v>
      </c>
      <c r="AC1565" s="189"/>
      <c r="AD1565" s="189"/>
      <c r="AE1565" s="189"/>
      <c r="AF1565" s="62">
        <f>MAX(AF$24:AF1564)+1</f>
        <v>1456</v>
      </c>
      <c r="AG1565" s="62" t="s">
        <v>151</v>
      </c>
      <c r="AH1565" s="62" t="str">
        <f t="shared" si="322"/>
        <v>1456.</v>
      </c>
      <c r="AJ1565" s="62"/>
      <c r="AM1565" s="103"/>
    </row>
    <row r="1566" spans="1:39" ht="22.5" customHeight="1" x14ac:dyDescent="0.25">
      <c r="A1566" s="84" t="str">
        <f t="shared" si="317"/>
        <v>1457.</v>
      </c>
      <c r="B1566" s="84">
        <v>5299</v>
      </c>
      <c r="C1566" s="157" t="s">
        <v>1330</v>
      </c>
      <c r="D1566" s="9">
        <v>1451.7</v>
      </c>
      <c r="E1566" s="9">
        <v>1355.1</v>
      </c>
      <c r="F1566" s="9">
        <v>1326.1</v>
      </c>
      <c r="G1566" s="26">
        <v>54</v>
      </c>
      <c r="H1566" s="9">
        <f t="shared" si="321"/>
        <v>1782900</v>
      </c>
      <c r="I1566" s="9"/>
      <c r="J1566" s="6"/>
      <c r="K1566" s="9"/>
      <c r="L1566" s="9">
        <f t="shared" si="319"/>
        <v>1782900</v>
      </c>
      <c r="M1566" s="9"/>
      <c r="N1566" s="26"/>
      <c r="O1566" s="9"/>
      <c r="P1566" s="9">
        <v>566</v>
      </c>
      <c r="Q1566" s="9">
        <f>P1566*3150</f>
        <v>1782900</v>
      </c>
      <c r="R1566" s="9"/>
      <c r="S1566" s="9"/>
      <c r="T1566" s="9"/>
      <c r="U1566" s="9"/>
      <c r="V1566" s="9"/>
      <c r="W1566" s="9"/>
      <c r="X1566" s="9"/>
      <c r="Y1566" s="9"/>
      <c r="Z1566" s="9"/>
      <c r="AA1566" s="66"/>
      <c r="AB1566" s="20" t="s">
        <v>211</v>
      </c>
      <c r="AC1566" s="189"/>
      <c r="AD1566" s="189"/>
      <c r="AE1566" s="189"/>
      <c r="AF1566" s="62">
        <f>MAX(AF$24:AF1565)+1</f>
        <v>1457</v>
      </c>
      <c r="AG1566" s="62" t="s">
        <v>151</v>
      </c>
      <c r="AH1566" s="62" t="str">
        <f t="shared" si="322"/>
        <v>1457.</v>
      </c>
      <c r="AJ1566" s="62"/>
      <c r="AM1566" s="103"/>
    </row>
    <row r="1567" spans="1:39" ht="22.5" customHeight="1" x14ac:dyDescent="0.25">
      <c r="A1567" s="84" t="str">
        <f t="shared" si="317"/>
        <v>1458.</v>
      </c>
      <c r="B1567" s="84">
        <v>4509</v>
      </c>
      <c r="C1567" s="155" t="s">
        <v>969</v>
      </c>
      <c r="D1567" s="9">
        <v>304</v>
      </c>
      <c r="E1567" s="9">
        <v>281.8</v>
      </c>
      <c r="F1567" s="9">
        <v>281.8</v>
      </c>
      <c r="G1567" s="26">
        <v>23</v>
      </c>
      <c r="H1567" s="9">
        <f t="shared" si="321"/>
        <v>360095.83999999997</v>
      </c>
      <c r="I1567" s="9"/>
      <c r="J1567" s="6"/>
      <c r="K1567" s="9"/>
      <c r="L1567" s="9">
        <f t="shared" si="319"/>
        <v>360095.83999999997</v>
      </c>
      <c r="M1567" s="9">
        <f>155429.6+204666.24</f>
        <v>360095.83999999997</v>
      </c>
      <c r="N1567" s="26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66"/>
      <c r="AB1567" s="20" t="s">
        <v>211</v>
      </c>
      <c r="AC1567" s="189"/>
      <c r="AD1567" s="189"/>
      <c r="AE1567" s="189"/>
      <c r="AF1567" s="62">
        <f>MAX(AF$24:AF1566)+1</f>
        <v>1458</v>
      </c>
      <c r="AG1567" s="62" t="s">
        <v>151</v>
      </c>
      <c r="AH1567" s="62" t="str">
        <f t="shared" si="322"/>
        <v>1458.</v>
      </c>
      <c r="AJ1567" s="62"/>
      <c r="AM1567" s="103"/>
    </row>
    <row r="1568" spans="1:39" ht="22.5" customHeight="1" x14ac:dyDescent="0.25">
      <c r="A1568" s="84" t="str">
        <f t="shared" si="317"/>
        <v>1459.</v>
      </c>
      <c r="B1568" s="84">
        <v>4996</v>
      </c>
      <c r="C1568" s="169" t="s">
        <v>1292</v>
      </c>
      <c r="D1568" s="9">
        <v>2058.8000000000002</v>
      </c>
      <c r="E1568" s="9">
        <v>1982.8</v>
      </c>
      <c r="F1568" s="9">
        <v>1913.1</v>
      </c>
      <c r="G1568" s="26">
        <v>107</v>
      </c>
      <c r="H1568" s="9">
        <f t="shared" si="321"/>
        <v>1767805.25</v>
      </c>
      <c r="I1568" s="9"/>
      <c r="J1568" s="6"/>
      <c r="K1568" s="9"/>
      <c r="L1568" s="9">
        <f t="shared" si="319"/>
        <v>1767805.25</v>
      </c>
      <c r="M1568" s="9">
        <v>1767805.25</v>
      </c>
      <c r="N1568" s="26"/>
      <c r="O1568" s="9"/>
      <c r="P1568" s="9"/>
      <c r="Q1568" s="9"/>
      <c r="R1568" s="9"/>
      <c r="S1568" s="9"/>
      <c r="T1568" s="9"/>
      <c r="U1568" s="9"/>
      <c r="V1568" s="9"/>
      <c r="W1568" s="9"/>
      <c r="X1568" s="9"/>
      <c r="Y1568" s="9"/>
      <c r="Z1568" s="9"/>
      <c r="AA1568" s="66"/>
      <c r="AB1568" s="20" t="s">
        <v>211</v>
      </c>
      <c r="AC1568" s="189"/>
      <c r="AD1568" s="189"/>
      <c r="AE1568" s="189"/>
      <c r="AF1568" s="62">
        <f>MAX(AF$24:AF1567)+1</f>
        <v>1459</v>
      </c>
      <c r="AG1568" s="62" t="s">
        <v>151</v>
      </c>
      <c r="AH1568" s="62" t="str">
        <f t="shared" si="322"/>
        <v>1459.</v>
      </c>
      <c r="AJ1568" s="62"/>
      <c r="AM1568" s="103"/>
    </row>
    <row r="1569" spans="1:39" ht="22.5" customHeight="1" x14ac:dyDescent="0.25">
      <c r="A1569" s="84" t="str">
        <f t="shared" si="317"/>
        <v>1460.</v>
      </c>
      <c r="B1569" s="84">
        <v>4999</v>
      </c>
      <c r="C1569" s="169" t="s">
        <v>1294</v>
      </c>
      <c r="D1569" s="9">
        <v>2698.5</v>
      </c>
      <c r="E1569" s="9">
        <v>2513.8000000000002</v>
      </c>
      <c r="F1569" s="9">
        <v>2513.8000000000002</v>
      </c>
      <c r="G1569" s="26">
        <v>97</v>
      </c>
      <c r="H1569" s="9">
        <f t="shared" si="321"/>
        <v>1746138</v>
      </c>
      <c r="I1569" s="9"/>
      <c r="J1569" s="6"/>
      <c r="K1569" s="9"/>
      <c r="L1569" s="9">
        <f t="shared" si="319"/>
        <v>1746138</v>
      </c>
      <c r="M1569" s="9">
        <v>1746138</v>
      </c>
      <c r="N1569" s="26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66"/>
      <c r="AB1569" s="20" t="s">
        <v>211</v>
      </c>
      <c r="AC1569" s="189"/>
      <c r="AD1569" s="189"/>
      <c r="AE1569" s="189"/>
      <c r="AF1569" s="62">
        <f>MAX(AF$24:AF1568)+1</f>
        <v>1460</v>
      </c>
      <c r="AG1569" s="62" t="s">
        <v>151</v>
      </c>
      <c r="AH1569" s="62" t="str">
        <f t="shared" si="322"/>
        <v>1460.</v>
      </c>
      <c r="AJ1569" s="62"/>
      <c r="AM1569" s="103"/>
    </row>
    <row r="1570" spans="1:39" ht="22.5" customHeight="1" x14ac:dyDescent="0.25">
      <c r="A1570" s="84" t="str">
        <f t="shared" si="317"/>
        <v>1461.</v>
      </c>
      <c r="B1570" s="84">
        <v>5109</v>
      </c>
      <c r="C1570" s="155" t="s">
        <v>1127</v>
      </c>
      <c r="D1570" s="9">
        <v>226.8</v>
      </c>
      <c r="E1570" s="9">
        <v>226.8</v>
      </c>
      <c r="F1570" s="9">
        <v>226.8</v>
      </c>
      <c r="G1570" s="26">
        <v>21</v>
      </c>
      <c r="H1570" s="9">
        <f t="shared" si="321"/>
        <v>268659.636</v>
      </c>
      <c r="I1570" s="9"/>
      <c r="J1570" s="6"/>
      <c r="K1570" s="9"/>
      <c r="L1570" s="9">
        <f t="shared" si="319"/>
        <v>268659.636</v>
      </c>
      <c r="M1570" s="9">
        <f>100819.2+121693.44</f>
        <v>222512.64000000001</v>
      </c>
      <c r="N1570" s="26"/>
      <c r="O1570" s="9"/>
      <c r="P1570" s="9"/>
      <c r="Q1570" s="9"/>
      <c r="R1570" s="9"/>
      <c r="S1570" s="9"/>
      <c r="T1570" s="9"/>
      <c r="U1570" s="9"/>
      <c r="V1570" s="9">
        <v>37.799999999999997</v>
      </c>
      <c r="W1570" s="9">
        <f>V1570*1220.82</f>
        <v>46146.995999999992</v>
      </c>
      <c r="X1570" s="9"/>
      <c r="Y1570" s="9"/>
      <c r="Z1570" s="9"/>
      <c r="AA1570" s="66"/>
      <c r="AB1570" s="20" t="s">
        <v>211</v>
      </c>
      <c r="AC1570" s="189"/>
      <c r="AD1570" s="189"/>
      <c r="AE1570" s="189"/>
      <c r="AF1570" s="62">
        <f>MAX(AF$24:AF1569)+1</f>
        <v>1461</v>
      </c>
      <c r="AG1570" s="62" t="s">
        <v>151</v>
      </c>
      <c r="AH1570" s="62" t="str">
        <f t="shared" si="322"/>
        <v>1461.</v>
      </c>
      <c r="AJ1570" s="62"/>
      <c r="AM1570" s="103"/>
    </row>
    <row r="1571" spans="1:39" ht="22.5" customHeight="1" x14ac:dyDescent="0.25">
      <c r="A1571" s="84" t="str">
        <f t="shared" si="317"/>
        <v>1462.</v>
      </c>
      <c r="B1571" s="84">
        <v>5166</v>
      </c>
      <c r="C1571" s="155" t="s">
        <v>1135</v>
      </c>
      <c r="D1571" s="9">
        <v>3615.27</v>
      </c>
      <c r="E1571" s="9">
        <v>3188.4</v>
      </c>
      <c r="F1571" s="9">
        <v>3145.8</v>
      </c>
      <c r="G1571" s="26">
        <v>168</v>
      </c>
      <c r="H1571" s="9">
        <f t="shared" si="321"/>
        <v>873766.40000000002</v>
      </c>
      <c r="I1571" s="9"/>
      <c r="J1571" s="6"/>
      <c r="K1571" s="9"/>
      <c r="L1571" s="9">
        <f t="shared" si="319"/>
        <v>873766.40000000002</v>
      </c>
      <c r="M1571" s="9">
        <v>873766.40000000002</v>
      </c>
      <c r="N1571" s="26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66"/>
      <c r="AB1571" s="20" t="s">
        <v>211</v>
      </c>
      <c r="AC1571" s="189"/>
      <c r="AD1571" s="189"/>
      <c r="AE1571" s="189"/>
      <c r="AF1571" s="62">
        <f>MAX(AF$24:AF1570)+1</f>
        <v>1462</v>
      </c>
      <c r="AG1571" s="62" t="s">
        <v>151</v>
      </c>
      <c r="AH1571" s="62" t="str">
        <f t="shared" si="322"/>
        <v>1462.</v>
      </c>
      <c r="AJ1571" s="62"/>
      <c r="AM1571" s="103"/>
    </row>
    <row r="1572" spans="1:39" ht="22.5" customHeight="1" x14ac:dyDescent="0.25">
      <c r="A1572" s="84" t="str">
        <f t="shared" si="317"/>
        <v>1463.</v>
      </c>
      <c r="B1572" s="84">
        <v>5172</v>
      </c>
      <c r="C1572" s="169" t="s">
        <v>1313</v>
      </c>
      <c r="D1572" s="9">
        <v>2620.4</v>
      </c>
      <c r="E1572" s="9">
        <v>2521.9</v>
      </c>
      <c r="F1572" s="9">
        <v>2449.1999999999998</v>
      </c>
      <c r="G1572" s="26">
        <v>118</v>
      </c>
      <c r="H1572" s="9">
        <f t="shared" si="321"/>
        <v>571308.80000000005</v>
      </c>
      <c r="I1572" s="9"/>
      <c r="J1572" s="6"/>
      <c r="K1572" s="9"/>
      <c r="L1572" s="9">
        <f t="shared" ref="L1572:L1614" si="323">H1572</f>
        <v>571308.80000000005</v>
      </c>
      <c r="M1572" s="9">
        <v>571308.80000000005</v>
      </c>
      <c r="N1572" s="26"/>
      <c r="O1572" s="9"/>
      <c r="P1572" s="9"/>
      <c r="Q1572" s="9"/>
      <c r="R1572" s="9"/>
      <c r="S1572" s="9"/>
      <c r="T1572" s="9"/>
      <c r="U1572" s="9"/>
      <c r="V1572" s="9"/>
      <c r="W1572" s="9"/>
      <c r="X1572" s="9"/>
      <c r="Y1572" s="9"/>
      <c r="Z1572" s="9"/>
      <c r="AA1572" s="66"/>
      <c r="AB1572" s="20" t="s">
        <v>211</v>
      </c>
      <c r="AC1572" s="189"/>
      <c r="AD1572" s="189"/>
      <c r="AE1572" s="189"/>
      <c r="AF1572" s="62">
        <f>MAX(AF$24:AF1571)+1</f>
        <v>1463</v>
      </c>
      <c r="AG1572" s="62" t="s">
        <v>151</v>
      </c>
      <c r="AH1572" s="62" t="str">
        <f t="shared" si="322"/>
        <v>1463.</v>
      </c>
      <c r="AJ1572" s="62"/>
      <c r="AM1572" s="103"/>
    </row>
    <row r="1573" spans="1:39" ht="22.5" customHeight="1" x14ac:dyDescent="0.25">
      <c r="A1573" s="84" t="str">
        <f t="shared" si="317"/>
        <v>1464.</v>
      </c>
      <c r="B1573" s="84">
        <v>5181</v>
      </c>
      <c r="C1573" s="157" t="s">
        <v>1463</v>
      </c>
      <c r="D1573" s="17">
        <v>577</v>
      </c>
      <c r="E1573" s="9">
        <v>411.1</v>
      </c>
      <c r="F1573" s="17">
        <v>411.1</v>
      </c>
      <c r="G1573" s="18">
        <v>34</v>
      </c>
      <c r="H1573" s="17">
        <f t="shared" si="321"/>
        <v>495449.08</v>
      </c>
      <c r="I1573" s="9"/>
      <c r="J1573" s="6"/>
      <c r="K1573" s="9"/>
      <c r="L1573" s="9">
        <f t="shared" si="323"/>
        <v>495449.08</v>
      </c>
      <c r="M1573" s="9">
        <v>495449.08</v>
      </c>
      <c r="N1573" s="26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66"/>
      <c r="AB1573" s="20" t="s">
        <v>211</v>
      </c>
      <c r="AC1573" s="189"/>
      <c r="AD1573" s="189"/>
      <c r="AE1573" s="189"/>
      <c r="AF1573" s="62">
        <f>MAX(AF$24:AF1572)+1</f>
        <v>1464</v>
      </c>
      <c r="AG1573" s="62" t="s">
        <v>151</v>
      </c>
      <c r="AH1573" s="62" t="str">
        <f t="shared" si="322"/>
        <v>1464.</v>
      </c>
      <c r="AJ1573" s="62"/>
      <c r="AM1573" s="103"/>
    </row>
    <row r="1574" spans="1:39" ht="22.5" customHeight="1" x14ac:dyDescent="0.25">
      <c r="A1574" s="84" t="str">
        <f t="shared" ref="A1574:A1637" si="324">AH1574</f>
        <v>1465.</v>
      </c>
      <c r="B1574" s="84">
        <v>5361</v>
      </c>
      <c r="C1574" s="157" t="s">
        <v>1337</v>
      </c>
      <c r="D1574" s="9">
        <v>3154.8</v>
      </c>
      <c r="E1574" s="9">
        <v>2503.9</v>
      </c>
      <c r="F1574" s="9">
        <v>2503.9</v>
      </c>
      <c r="G1574" s="26">
        <v>109</v>
      </c>
      <c r="H1574" s="9">
        <f t="shared" si="321"/>
        <v>798152</v>
      </c>
      <c r="I1574" s="9"/>
      <c r="J1574" s="6"/>
      <c r="K1574" s="9"/>
      <c r="L1574" s="9">
        <f t="shared" si="323"/>
        <v>798152</v>
      </c>
      <c r="M1574" s="9">
        <v>798152</v>
      </c>
      <c r="N1574" s="26"/>
      <c r="O1574" s="9"/>
      <c r="P1574" s="9"/>
      <c r="Q1574" s="9"/>
      <c r="R1574" s="9"/>
      <c r="S1574" s="9"/>
      <c r="T1574" s="9"/>
      <c r="U1574" s="9"/>
      <c r="V1574" s="9"/>
      <c r="W1574" s="9"/>
      <c r="X1574" s="9"/>
      <c r="Y1574" s="9"/>
      <c r="Z1574" s="9"/>
      <c r="AA1574" s="66"/>
      <c r="AB1574" s="20" t="s">
        <v>211</v>
      </c>
      <c r="AC1574" s="189"/>
      <c r="AD1574" s="189"/>
      <c r="AE1574" s="189"/>
      <c r="AF1574" s="62">
        <f>MAX(AF$24:AF1573)+1</f>
        <v>1465</v>
      </c>
      <c r="AG1574" s="62" t="s">
        <v>151</v>
      </c>
      <c r="AH1574" s="62" t="str">
        <f t="shared" si="322"/>
        <v>1465.</v>
      </c>
      <c r="AJ1574" s="62"/>
      <c r="AM1574" s="103"/>
    </row>
    <row r="1575" spans="1:39" ht="22.5" customHeight="1" x14ac:dyDescent="0.25">
      <c r="A1575" s="84" t="str">
        <f t="shared" si="324"/>
        <v>1466.</v>
      </c>
      <c r="B1575" s="84">
        <v>5363</v>
      </c>
      <c r="C1575" s="167" t="s">
        <v>1494</v>
      </c>
      <c r="D1575" s="17">
        <v>3618</v>
      </c>
      <c r="E1575" s="9">
        <v>2499.8000000000002</v>
      </c>
      <c r="F1575" s="17">
        <v>2499.8000000000002</v>
      </c>
      <c r="G1575" s="18">
        <v>95</v>
      </c>
      <c r="H1575" s="9">
        <f t="shared" si="321"/>
        <v>2169720</v>
      </c>
      <c r="I1575" s="9"/>
      <c r="J1575" s="6"/>
      <c r="K1575" s="9"/>
      <c r="L1575" s="9">
        <f t="shared" si="323"/>
        <v>2169720</v>
      </c>
      <c r="M1575" s="9"/>
      <c r="N1575" s="26"/>
      <c r="O1575" s="9"/>
      <c r="P1575" s="9">
        <v>688.8</v>
      </c>
      <c r="Q1575" s="9">
        <v>2169720</v>
      </c>
      <c r="R1575" s="9"/>
      <c r="S1575" s="9"/>
      <c r="T1575" s="9"/>
      <c r="U1575" s="9"/>
      <c r="V1575" s="9"/>
      <c r="W1575" s="9"/>
      <c r="X1575" s="9"/>
      <c r="Y1575" s="9"/>
      <c r="Z1575" s="9"/>
      <c r="AA1575" s="66"/>
      <c r="AB1575" s="20" t="s">
        <v>211</v>
      </c>
      <c r="AC1575" s="189"/>
      <c r="AD1575" s="189"/>
      <c r="AE1575" s="189"/>
      <c r="AF1575" s="62">
        <f>MAX(AF$24:AF1574)+1</f>
        <v>1466</v>
      </c>
      <c r="AG1575" s="62" t="s">
        <v>151</v>
      </c>
      <c r="AH1575" s="62" t="str">
        <f t="shared" si="322"/>
        <v>1466.</v>
      </c>
      <c r="AJ1575" s="62"/>
      <c r="AM1575" s="103"/>
    </row>
    <row r="1576" spans="1:39" ht="22.5" customHeight="1" x14ac:dyDescent="0.25">
      <c r="A1576" s="84" t="str">
        <f t="shared" si="324"/>
        <v>1467.</v>
      </c>
      <c r="B1576" s="84">
        <v>4359</v>
      </c>
      <c r="C1576" s="169" t="s">
        <v>1213</v>
      </c>
      <c r="D1576" s="17">
        <v>2870.8</v>
      </c>
      <c r="E1576" s="9">
        <v>2569.1</v>
      </c>
      <c r="F1576" s="17">
        <v>2482.3000000000002</v>
      </c>
      <c r="G1576" s="18">
        <v>107</v>
      </c>
      <c r="H1576" s="17">
        <f t="shared" si="321"/>
        <v>408557</v>
      </c>
      <c r="I1576" s="9"/>
      <c r="J1576" s="6"/>
      <c r="K1576" s="9"/>
      <c r="L1576" s="9">
        <f t="shared" si="323"/>
        <v>408557</v>
      </c>
      <c r="M1576" s="9">
        <v>408557</v>
      </c>
      <c r="N1576" s="26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66"/>
      <c r="AB1576" s="20" t="s">
        <v>211</v>
      </c>
      <c r="AC1576" s="189"/>
      <c r="AD1576" s="189"/>
      <c r="AE1576" s="189"/>
      <c r="AF1576" s="62">
        <f>MAX(AF$24:AF1575)+1</f>
        <v>1467</v>
      </c>
      <c r="AG1576" s="62" t="s">
        <v>151</v>
      </c>
      <c r="AH1576" s="62" t="str">
        <f t="shared" si="322"/>
        <v>1467.</v>
      </c>
      <c r="AJ1576" s="62"/>
      <c r="AM1576" s="103"/>
    </row>
    <row r="1577" spans="1:39" ht="22.5" customHeight="1" x14ac:dyDescent="0.25">
      <c r="A1577" s="84" t="str">
        <f t="shared" si="324"/>
        <v>1468.</v>
      </c>
      <c r="B1577" s="84">
        <v>4428</v>
      </c>
      <c r="C1577" s="155" t="s">
        <v>964</v>
      </c>
      <c r="D1577" s="9">
        <v>3491.8</v>
      </c>
      <c r="E1577" s="9">
        <v>2959</v>
      </c>
      <c r="F1577" s="9">
        <v>2959</v>
      </c>
      <c r="G1577" s="26">
        <v>211</v>
      </c>
      <c r="H1577" s="9">
        <f t="shared" si="321"/>
        <v>1222957.8999999999</v>
      </c>
      <c r="I1577" s="9"/>
      <c r="J1577" s="6"/>
      <c r="K1577" s="9"/>
      <c r="L1577" s="9">
        <f t="shared" si="323"/>
        <v>1222957.8999999999</v>
      </c>
      <c r="M1577" s="9">
        <v>1222957.8999999999</v>
      </c>
      <c r="N1577" s="26"/>
      <c r="O1577" s="9"/>
      <c r="P1577" s="9"/>
      <c r="Q1577" s="9"/>
      <c r="R1577" s="9"/>
      <c r="S1577" s="9"/>
      <c r="T1577" s="9"/>
      <c r="U1577" s="9"/>
      <c r="V1577" s="9"/>
      <c r="W1577" s="9"/>
      <c r="X1577" s="9"/>
      <c r="Y1577" s="9"/>
      <c r="Z1577" s="9"/>
      <c r="AA1577" s="66"/>
      <c r="AB1577" s="20" t="s">
        <v>211</v>
      </c>
      <c r="AC1577" s="189"/>
      <c r="AD1577" s="189"/>
      <c r="AE1577" s="189"/>
      <c r="AF1577" s="62">
        <f>MAX(AF$24:AF1576)+1</f>
        <v>1468</v>
      </c>
      <c r="AG1577" s="62" t="s">
        <v>151</v>
      </c>
      <c r="AH1577" s="62" t="str">
        <f t="shared" si="322"/>
        <v>1468.</v>
      </c>
      <c r="AJ1577" s="62"/>
      <c r="AM1577" s="103"/>
    </row>
    <row r="1578" spans="1:39" ht="22.5" customHeight="1" x14ac:dyDescent="0.25">
      <c r="A1578" s="84" t="str">
        <f t="shared" si="324"/>
        <v>1469.</v>
      </c>
      <c r="B1578" s="84">
        <v>4483</v>
      </c>
      <c r="C1578" s="169" t="s">
        <v>1238</v>
      </c>
      <c r="D1578" s="17">
        <v>4080.29</v>
      </c>
      <c r="E1578" s="9">
        <v>3117.3</v>
      </c>
      <c r="F1578" s="17">
        <v>2352.1999999999998</v>
      </c>
      <c r="G1578" s="18">
        <v>174</v>
      </c>
      <c r="H1578" s="17">
        <f t="shared" si="321"/>
        <v>1343937.5</v>
      </c>
      <c r="I1578" s="9"/>
      <c r="J1578" s="6"/>
      <c r="K1578" s="9"/>
      <c r="L1578" s="9">
        <f t="shared" si="323"/>
        <v>1343937.5</v>
      </c>
      <c r="M1578" s="9">
        <v>1343937.5</v>
      </c>
      <c r="N1578" s="26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66"/>
      <c r="AB1578" s="20" t="s">
        <v>211</v>
      </c>
      <c r="AC1578" s="189"/>
      <c r="AD1578" s="189"/>
      <c r="AE1578" s="189"/>
      <c r="AF1578" s="62">
        <f>MAX(AF$24:AF1577)+1</f>
        <v>1469</v>
      </c>
      <c r="AG1578" s="62" t="s">
        <v>151</v>
      </c>
      <c r="AH1578" s="62" t="str">
        <f t="shared" si="322"/>
        <v>1469.</v>
      </c>
      <c r="AJ1578" s="62"/>
      <c r="AM1578" s="103"/>
    </row>
    <row r="1579" spans="1:39" ht="22.5" customHeight="1" x14ac:dyDescent="0.25">
      <c r="A1579" s="84" t="str">
        <f t="shared" si="324"/>
        <v>1470.</v>
      </c>
      <c r="B1579" s="84">
        <v>4893</v>
      </c>
      <c r="C1579" s="157" t="s">
        <v>1285</v>
      </c>
      <c r="D1579" s="17">
        <v>2452.3000000000002</v>
      </c>
      <c r="E1579" s="9">
        <v>2452.3000000000002</v>
      </c>
      <c r="F1579" s="17">
        <v>2452.3000000000002</v>
      </c>
      <c r="G1579" s="18">
        <v>114</v>
      </c>
      <c r="H1579" s="17">
        <f t="shared" si="321"/>
        <v>1040593.6799999999</v>
      </c>
      <c r="I1579" s="9"/>
      <c r="J1579" s="6"/>
      <c r="K1579" s="9"/>
      <c r="L1579" s="9">
        <f t="shared" si="323"/>
        <v>1040593.6799999999</v>
      </c>
      <c r="M1579" s="9">
        <f>395503.68+645090</f>
        <v>1040593.6799999999</v>
      </c>
      <c r="N1579" s="26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66"/>
      <c r="AB1579" s="20" t="s">
        <v>211</v>
      </c>
      <c r="AC1579" s="189"/>
      <c r="AD1579" s="189"/>
      <c r="AE1579" s="189"/>
      <c r="AF1579" s="62">
        <f>MAX(AF$24:AF1578)+1</f>
        <v>1470</v>
      </c>
      <c r="AG1579" s="62" t="s">
        <v>151</v>
      </c>
      <c r="AH1579" s="62" t="str">
        <f t="shared" si="322"/>
        <v>1470.</v>
      </c>
      <c r="AJ1579" s="62"/>
      <c r="AM1579" s="103"/>
    </row>
    <row r="1580" spans="1:39" ht="22.5" customHeight="1" x14ac:dyDescent="0.25">
      <c r="A1580" s="84" t="str">
        <f t="shared" si="324"/>
        <v>1471.</v>
      </c>
      <c r="B1580" s="84">
        <v>4997</v>
      </c>
      <c r="C1580" s="155" t="s">
        <v>1118</v>
      </c>
      <c r="D1580" s="9">
        <v>2143</v>
      </c>
      <c r="E1580" s="9">
        <v>1975.6</v>
      </c>
      <c r="F1580" s="9">
        <v>1975.6</v>
      </c>
      <c r="G1580" s="26">
        <v>88</v>
      </c>
      <c r="H1580" s="150">
        <f t="shared" si="321"/>
        <v>730939.2</v>
      </c>
      <c r="I1580" s="9"/>
      <c r="J1580" s="6"/>
      <c r="K1580" s="9"/>
      <c r="L1580" s="9">
        <f t="shared" si="323"/>
        <v>730939.2</v>
      </c>
      <c r="M1580" s="9">
        <v>730939.2</v>
      </c>
      <c r="N1580" s="26"/>
      <c r="O1580" s="9"/>
      <c r="P1580" s="9"/>
      <c r="Q1580" s="9"/>
      <c r="R1580" s="9"/>
      <c r="S1580" s="9"/>
      <c r="T1580" s="9"/>
      <c r="U1580" s="9"/>
      <c r="V1580" s="9"/>
      <c r="W1580" s="9"/>
      <c r="X1580" s="9"/>
      <c r="Y1580" s="9"/>
      <c r="Z1580" s="9"/>
      <c r="AA1580" s="66"/>
      <c r="AB1580" s="20" t="s">
        <v>211</v>
      </c>
      <c r="AC1580" s="189"/>
      <c r="AD1580" s="189"/>
      <c r="AE1580" s="189"/>
      <c r="AF1580" s="62">
        <f>MAX(AF$24:AF1579)+1</f>
        <v>1471</v>
      </c>
      <c r="AG1580" s="62" t="s">
        <v>151</v>
      </c>
      <c r="AH1580" s="62" t="str">
        <f t="shared" si="322"/>
        <v>1471.</v>
      </c>
      <c r="AJ1580" s="62"/>
      <c r="AM1580" s="103"/>
    </row>
    <row r="1581" spans="1:39" ht="22.5" customHeight="1" x14ac:dyDescent="0.25">
      <c r="A1581" s="84" t="str">
        <f t="shared" si="324"/>
        <v>1472.</v>
      </c>
      <c r="B1581" s="84">
        <v>5409</v>
      </c>
      <c r="C1581" s="157" t="s">
        <v>1727</v>
      </c>
      <c r="D1581" s="17">
        <v>2507.2000000000003</v>
      </c>
      <c r="E1581" s="9">
        <v>2507.1999999999998</v>
      </c>
      <c r="F1581" s="17">
        <v>11533.6</v>
      </c>
      <c r="G1581" s="18">
        <v>482</v>
      </c>
      <c r="H1581" s="151">
        <v>12998280.24</v>
      </c>
      <c r="I1581" s="9" t="s">
        <v>24</v>
      </c>
      <c r="J1581" s="6" t="s">
        <v>24</v>
      </c>
      <c r="K1581" s="9" t="s">
        <v>24</v>
      </c>
      <c r="L1581" s="9">
        <f t="shared" si="323"/>
        <v>12998280.24</v>
      </c>
      <c r="M1581" s="9"/>
      <c r="N1581" s="26">
        <v>6</v>
      </c>
      <c r="O1581" s="9">
        <v>12998280.24</v>
      </c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66"/>
      <c r="AB1581" s="20" t="s">
        <v>211</v>
      </c>
      <c r="AC1581" s="189"/>
      <c r="AD1581" s="189"/>
      <c r="AE1581" s="189"/>
      <c r="AF1581" s="62">
        <f>MAX(AF$24:AF1580)+1</f>
        <v>1472</v>
      </c>
      <c r="AG1581" s="62" t="s">
        <v>151</v>
      </c>
      <c r="AH1581" s="62" t="str">
        <f t="shared" si="322"/>
        <v>1472.</v>
      </c>
      <c r="AJ1581" s="62"/>
      <c r="AM1581" s="103"/>
    </row>
    <row r="1582" spans="1:39" ht="22.5" customHeight="1" x14ac:dyDescent="0.25">
      <c r="A1582" s="84" t="str">
        <f t="shared" si="324"/>
        <v>1473.</v>
      </c>
      <c r="B1582" s="84">
        <v>4412</v>
      </c>
      <c r="C1582" s="157" t="s">
        <v>1728</v>
      </c>
      <c r="D1582" s="17">
        <v>8306.2000000000007</v>
      </c>
      <c r="E1582" s="9">
        <v>8291.4</v>
      </c>
      <c r="F1582" s="17">
        <v>8291.4</v>
      </c>
      <c r="G1582" s="18">
        <v>381</v>
      </c>
      <c r="H1582" s="151">
        <v>8665520.1600000001</v>
      </c>
      <c r="I1582" s="9" t="s">
        <v>24</v>
      </c>
      <c r="J1582" s="6" t="s">
        <v>24</v>
      </c>
      <c r="K1582" s="9" t="s">
        <v>24</v>
      </c>
      <c r="L1582" s="9">
        <f t="shared" si="323"/>
        <v>8665520.1600000001</v>
      </c>
      <c r="M1582" s="9"/>
      <c r="N1582" s="26">
        <v>4</v>
      </c>
      <c r="O1582" s="9">
        <v>8665520.1600000001</v>
      </c>
      <c r="P1582" s="9"/>
      <c r="Q1582" s="9"/>
      <c r="R1582" s="9"/>
      <c r="S1582" s="9"/>
      <c r="T1582" s="9"/>
      <c r="U1582" s="9"/>
      <c r="V1582" s="9"/>
      <c r="W1582" s="9"/>
      <c r="X1582" s="9"/>
      <c r="Y1582" s="9"/>
      <c r="Z1582" s="9"/>
      <c r="AA1582" s="66"/>
      <c r="AB1582" s="20" t="s">
        <v>211</v>
      </c>
      <c r="AC1582" s="189"/>
      <c r="AD1582" s="189"/>
      <c r="AE1582" s="189"/>
      <c r="AF1582" s="62">
        <f>MAX(AF$24:AF1581)+1</f>
        <v>1473</v>
      </c>
      <c r="AG1582" s="62" t="s">
        <v>151</v>
      </c>
      <c r="AH1582" s="62" t="str">
        <f t="shared" si="322"/>
        <v>1473.</v>
      </c>
      <c r="AJ1582" s="62"/>
      <c r="AM1582" s="103"/>
    </row>
    <row r="1583" spans="1:39" ht="22.5" customHeight="1" x14ac:dyDescent="0.25">
      <c r="A1583" s="84" t="str">
        <f t="shared" si="324"/>
        <v>1474.</v>
      </c>
      <c r="B1583" s="84">
        <v>4413</v>
      </c>
      <c r="C1583" s="157" t="s">
        <v>1729</v>
      </c>
      <c r="D1583" s="17">
        <v>16797.599999999999</v>
      </c>
      <c r="E1583" s="9">
        <v>16506.7</v>
      </c>
      <c r="F1583" s="17">
        <v>16506.7</v>
      </c>
      <c r="G1583" s="18">
        <v>755</v>
      </c>
      <c r="H1583" s="151">
        <v>17331040.32</v>
      </c>
      <c r="I1583" s="9" t="s">
        <v>24</v>
      </c>
      <c r="J1583" s="6" t="s">
        <v>24</v>
      </c>
      <c r="K1583" s="9" t="s">
        <v>24</v>
      </c>
      <c r="L1583" s="9">
        <f t="shared" si="323"/>
        <v>17331040.32</v>
      </c>
      <c r="M1583" s="9"/>
      <c r="N1583" s="26">
        <v>8</v>
      </c>
      <c r="O1583" s="9">
        <v>17331040.32</v>
      </c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66"/>
      <c r="AB1583" s="20" t="s">
        <v>211</v>
      </c>
      <c r="AC1583" s="189"/>
      <c r="AD1583" s="189"/>
      <c r="AE1583" s="189"/>
      <c r="AF1583" s="62">
        <f>MAX(AF$24:AF1582)+1</f>
        <v>1474</v>
      </c>
      <c r="AG1583" s="62" t="s">
        <v>151</v>
      </c>
      <c r="AH1583" s="62" t="str">
        <f t="shared" si="322"/>
        <v>1474.</v>
      </c>
      <c r="AJ1583" s="62"/>
      <c r="AM1583" s="103"/>
    </row>
    <row r="1584" spans="1:39" ht="22.5" customHeight="1" x14ac:dyDescent="0.25">
      <c r="A1584" s="84" t="str">
        <f t="shared" si="324"/>
        <v>1475.</v>
      </c>
      <c r="B1584" s="84">
        <v>5156</v>
      </c>
      <c r="C1584" s="157" t="s">
        <v>1730</v>
      </c>
      <c r="D1584" s="17">
        <v>11855</v>
      </c>
      <c r="E1584" s="9">
        <v>11855</v>
      </c>
      <c r="F1584" s="17">
        <v>11855</v>
      </c>
      <c r="G1584" s="18">
        <v>587</v>
      </c>
      <c r="H1584" s="151">
        <v>16174085.039999999</v>
      </c>
      <c r="I1584" s="9" t="s">
        <v>24</v>
      </c>
      <c r="J1584" s="6" t="s">
        <v>24</v>
      </c>
      <c r="K1584" s="9" t="s">
        <v>24</v>
      </c>
      <c r="L1584" s="9">
        <f t="shared" si="323"/>
        <v>16174085.039999999</v>
      </c>
      <c r="M1584" s="9">
        <v>3175804.8</v>
      </c>
      <c r="N1584" s="26">
        <v>6</v>
      </c>
      <c r="O1584" s="9">
        <v>12998280.24</v>
      </c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66"/>
      <c r="AB1584" s="20" t="s">
        <v>211</v>
      </c>
      <c r="AC1584" s="189"/>
      <c r="AD1584" s="189"/>
      <c r="AE1584" s="189"/>
      <c r="AF1584" s="62">
        <f>MAX(AF$24:AF1583)+1</f>
        <v>1475</v>
      </c>
      <c r="AG1584" s="62" t="s">
        <v>151</v>
      </c>
      <c r="AH1584" s="62" t="str">
        <f t="shared" si="322"/>
        <v>1475.</v>
      </c>
      <c r="AJ1584" s="62"/>
      <c r="AM1584" s="103"/>
    </row>
    <row r="1585" spans="1:39" ht="22.5" customHeight="1" x14ac:dyDescent="0.25">
      <c r="A1585" s="84" t="str">
        <f t="shared" si="324"/>
        <v>1476.</v>
      </c>
      <c r="B1585" s="84">
        <v>5306</v>
      </c>
      <c r="C1585" s="169" t="s">
        <v>1331</v>
      </c>
      <c r="D1585" s="9">
        <v>2549.4</v>
      </c>
      <c r="E1585" s="9">
        <v>2549.4</v>
      </c>
      <c r="F1585" s="9">
        <v>2549.4</v>
      </c>
      <c r="G1585" s="26">
        <v>97</v>
      </c>
      <c r="H1585" s="9">
        <f t="shared" si="321"/>
        <v>1718640</v>
      </c>
      <c r="I1585" s="9"/>
      <c r="J1585" s="6"/>
      <c r="K1585" s="9"/>
      <c r="L1585" s="9">
        <f t="shared" si="323"/>
        <v>1718640</v>
      </c>
      <c r="M1585" s="9"/>
      <c r="N1585" s="26"/>
      <c r="O1585" s="9"/>
      <c r="P1585" s="9">
        <v>545.6</v>
      </c>
      <c r="Q1585" s="9">
        <f>P1585*3150</f>
        <v>1718640</v>
      </c>
      <c r="R1585" s="9"/>
      <c r="S1585" s="9"/>
      <c r="T1585" s="9"/>
      <c r="U1585" s="9"/>
      <c r="V1585" s="9"/>
      <c r="W1585" s="9"/>
      <c r="X1585" s="9"/>
      <c r="Y1585" s="9"/>
      <c r="Z1585" s="9"/>
      <c r="AA1585" s="66"/>
      <c r="AB1585" s="20" t="s">
        <v>211</v>
      </c>
      <c r="AC1585" s="189"/>
      <c r="AD1585" s="189"/>
      <c r="AE1585" s="189"/>
      <c r="AF1585" s="62">
        <f>MAX(AF$24:AF1584)+1</f>
        <v>1476</v>
      </c>
      <c r="AG1585" s="62" t="s">
        <v>151</v>
      </c>
      <c r="AH1585" s="62" t="str">
        <f t="shared" si="322"/>
        <v>1476.</v>
      </c>
      <c r="AJ1585" s="62"/>
      <c r="AM1585" s="103"/>
    </row>
    <row r="1586" spans="1:39" ht="22.5" customHeight="1" x14ac:dyDescent="0.25">
      <c r="A1586" s="84" t="str">
        <f t="shared" si="324"/>
        <v>1477.</v>
      </c>
      <c r="B1586" s="84">
        <v>5386</v>
      </c>
      <c r="C1586" s="157" t="s">
        <v>1342</v>
      </c>
      <c r="D1586" s="9">
        <v>2480.3000000000002</v>
      </c>
      <c r="E1586" s="9">
        <v>1631.3</v>
      </c>
      <c r="F1586" s="9">
        <v>1631.3</v>
      </c>
      <c r="G1586" s="26">
        <v>168</v>
      </c>
      <c r="H1586" s="9">
        <f t="shared" si="321"/>
        <v>766201.18359999999</v>
      </c>
      <c r="I1586" s="9"/>
      <c r="J1586" s="6"/>
      <c r="K1586" s="9"/>
      <c r="L1586" s="9">
        <f t="shared" si="323"/>
        <v>766201.18359999999</v>
      </c>
      <c r="M1586" s="9">
        <v>627662.53</v>
      </c>
      <c r="N1586" s="26"/>
      <c r="O1586" s="9"/>
      <c r="P1586" s="9"/>
      <c r="Q1586" s="9"/>
      <c r="R1586" s="9"/>
      <c r="S1586" s="9"/>
      <c r="T1586" s="9"/>
      <c r="U1586" s="9"/>
      <c r="V1586" s="9">
        <v>113.48</v>
      </c>
      <c r="W1586" s="9">
        <f>V1586*1220.82</f>
        <v>138538.65359999999</v>
      </c>
      <c r="X1586" s="9"/>
      <c r="Y1586" s="9"/>
      <c r="Z1586" s="9"/>
      <c r="AA1586" s="66"/>
      <c r="AB1586" s="20" t="s">
        <v>211</v>
      </c>
      <c r="AC1586" s="189"/>
      <c r="AD1586" s="189"/>
      <c r="AE1586" s="189"/>
      <c r="AF1586" s="62">
        <f>MAX(AF$24:AF1585)+1</f>
        <v>1477</v>
      </c>
      <c r="AG1586" s="62" t="s">
        <v>151</v>
      </c>
      <c r="AH1586" s="62" t="str">
        <f t="shared" si="322"/>
        <v>1477.</v>
      </c>
      <c r="AJ1586" s="62"/>
      <c r="AM1586" s="103"/>
    </row>
    <row r="1587" spans="1:39" ht="22.5" customHeight="1" x14ac:dyDescent="0.25">
      <c r="A1587" s="84" t="str">
        <f t="shared" si="324"/>
        <v>1478.</v>
      </c>
      <c r="B1587" s="84">
        <v>4434</v>
      </c>
      <c r="C1587" s="169" t="s">
        <v>1229</v>
      </c>
      <c r="D1587" s="17">
        <v>3861.7</v>
      </c>
      <c r="E1587" s="9">
        <v>2548.9</v>
      </c>
      <c r="F1587" s="17">
        <v>2548.9</v>
      </c>
      <c r="G1587" s="18">
        <v>175</v>
      </c>
      <c r="H1587" s="17">
        <f t="shared" ref="H1587:H1591" si="325">M1587+O1587+Q1587+S1587+U1587+W1587+Z1587+AA1587</f>
        <v>4536336.8</v>
      </c>
      <c r="I1587" s="9"/>
      <c r="J1587" s="6"/>
      <c r="K1587" s="9"/>
      <c r="L1587" s="9">
        <f t="shared" si="323"/>
        <v>4536336.8</v>
      </c>
      <c r="M1587" s="9">
        <f>672128+3864208.8</f>
        <v>4536336.8</v>
      </c>
      <c r="N1587" s="26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66"/>
      <c r="AB1587" s="20" t="s">
        <v>211</v>
      </c>
      <c r="AC1587" s="189"/>
      <c r="AD1587" s="189"/>
      <c r="AE1587" s="189"/>
      <c r="AF1587" s="62">
        <f>MAX(AF$24:AF1586)+1</f>
        <v>1478</v>
      </c>
      <c r="AG1587" s="62" t="s">
        <v>151</v>
      </c>
      <c r="AH1587" s="62" t="str">
        <f t="shared" si="322"/>
        <v>1478.</v>
      </c>
      <c r="AJ1587" s="62"/>
      <c r="AM1587" s="103"/>
    </row>
    <row r="1588" spans="1:39" ht="22.5" customHeight="1" x14ac:dyDescent="0.25">
      <c r="A1588" s="84" t="str">
        <f t="shared" si="324"/>
        <v>1479.</v>
      </c>
      <c r="B1588" s="84">
        <v>5292</v>
      </c>
      <c r="C1588" s="157" t="s">
        <v>1329</v>
      </c>
      <c r="D1588" s="9">
        <v>2106.6</v>
      </c>
      <c r="E1588" s="9">
        <v>2046.1</v>
      </c>
      <c r="F1588" s="9">
        <v>1490.8</v>
      </c>
      <c r="G1588" s="26">
        <v>78</v>
      </c>
      <c r="H1588" s="9">
        <f t="shared" si="325"/>
        <v>331863.2</v>
      </c>
      <c r="I1588" s="9"/>
      <c r="J1588" s="6"/>
      <c r="K1588" s="9"/>
      <c r="L1588" s="9">
        <f t="shared" si="323"/>
        <v>331863.2</v>
      </c>
      <c r="M1588" s="9">
        <v>331863.2</v>
      </c>
      <c r="N1588" s="26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66"/>
      <c r="AB1588" s="20" t="s">
        <v>211</v>
      </c>
      <c r="AC1588" s="189"/>
      <c r="AD1588" s="189"/>
      <c r="AE1588" s="189"/>
      <c r="AF1588" s="62">
        <f>MAX(AF$24:AF1587)+1</f>
        <v>1479</v>
      </c>
      <c r="AG1588" s="62" t="s">
        <v>151</v>
      </c>
      <c r="AH1588" s="62" t="str">
        <f t="shared" si="322"/>
        <v>1479.</v>
      </c>
      <c r="AJ1588" s="62"/>
      <c r="AM1588" s="103"/>
    </row>
    <row r="1589" spans="1:39" ht="22.5" customHeight="1" x14ac:dyDescent="0.25">
      <c r="A1589" s="84" t="str">
        <f t="shared" si="324"/>
        <v>1480.</v>
      </c>
      <c r="B1589" s="84">
        <v>4311</v>
      </c>
      <c r="C1589" s="156" t="s">
        <v>1202</v>
      </c>
      <c r="D1589" s="17">
        <v>3960.6</v>
      </c>
      <c r="E1589" s="9">
        <v>2608.5</v>
      </c>
      <c r="F1589" s="17">
        <v>2608.5</v>
      </c>
      <c r="G1589" s="18">
        <v>205</v>
      </c>
      <c r="H1589" s="17">
        <f t="shared" si="325"/>
        <v>3858805.4400000004</v>
      </c>
      <c r="I1589" s="9"/>
      <c r="J1589" s="6"/>
      <c r="K1589" s="9"/>
      <c r="L1589" s="9">
        <f t="shared" si="323"/>
        <v>3858805.4400000004</v>
      </c>
      <c r="M1589" s="9">
        <f>3239275.2+619530.24</f>
        <v>3858805.4400000004</v>
      </c>
      <c r="N1589" s="26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66"/>
      <c r="AB1589" s="20" t="s">
        <v>211</v>
      </c>
      <c r="AC1589" s="189"/>
      <c r="AD1589" s="189"/>
      <c r="AE1589" s="189"/>
      <c r="AF1589" s="62">
        <f>MAX(AF$24:AF1588)+1</f>
        <v>1480</v>
      </c>
      <c r="AG1589" s="62" t="s">
        <v>151</v>
      </c>
      <c r="AH1589" s="62" t="str">
        <f t="shared" si="322"/>
        <v>1480.</v>
      </c>
      <c r="AJ1589" s="62"/>
      <c r="AM1589" s="103"/>
    </row>
    <row r="1590" spans="1:39" ht="22.5" customHeight="1" x14ac:dyDescent="0.25">
      <c r="A1590" s="84" t="str">
        <f t="shared" si="324"/>
        <v>1481.</v>
      </c>
      <c r="B1590" s="84">
        <v>5027</v>
      </c>
      <c r="C1590" s="155" t="s">
        <v>1571</v>
      </c>
      <c r="D1590" s="9">
        <v>4839.6000000000004</v>
      </c>
      <c r="E1590" s="9">
        <v>4839.6000000000004</v>
      </c>
      <c r="F1590" s="9">
        <v>4839.6000000000004</v>
      </c>
      <c r="G1590" s="26">
        <v>200</v>
      </c>
      <c r="H1590" s="9">
        <f t="shared" si="325"/>
        <v>2773887</v>
      </c>
      <c r="I1590" s="9"/>
      <c r="J1590" s="6"/>
      <c r="K1590" s="9"/>
      <c r="L1590" s="9">
        <f t="shared" si="323"/>
        <v>2773887</v>
      </c>
      <c r="M1590" s="9">
        <v>2773887</v>
      </c>
      <c r="N1590" s="26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66"/>
      <c r="AB1590" s="20" t="s">
        <v>211</v>
      </c>
      <c r="AC1590" s="189"/>
      <c r="AD1590" s="189"/>
      <c r="AE1590" s="189"/>
      <c r="AF1590" s="62">
        <f>MAX(AF$24:AF1589)+1</f>
        <v>1481</v>
      </c>
      <c r="AG1590" s="62" t="s">
        <v>151</v>
      </c>
      <c r="AH1590" s="62" t="str">
        <f t="shared" si="322"/>
        <v>1481.</v>
      </c>
      <c r="AJ1590" s="62"/>
      <c r="AM1590" s="103"/>
    </row>
    <row r="1591" spans="1:39" ht="22.5" customHeight="1" x14ac:dyDescent="0.25">
      <c r="A1591" s="84" t="str">
        <f t="shared" si="324"/>
        <v>1482.</v>
      </c>
      <c r="B1591" s="84">
        <v>4435</v>
      </c>
      <c r="C1591" s="157" t="s">
        <v>1379</v>
      </c>
      <c r="D1591" s="17">
        <v>3660.4</v>
      </c>
      <c r="E1591" s="9">
        <v>3660.4</v>
      </c>
      <c r="F1591" s="17">
        <v>3660.4</v>
      </c>
      <c r="G1591" s="18">
        <v>176</v>
      </c>
      <c r="H1591" s="17">
        <f t="shared" si="325"/>
        <v>1800805.5</v>
      </c>
      <c r="I1591" s="9"/>
      <c r="J1591" s="6"/>
      <c r="K1591" s="9"/>
      <c r="L1591" s="9">
        <f t="shared" si="323"/>
        <v>1800805.5</v>
      </c>
      <c r="M1591" s="9"/>
      <c r="N1591" s="26"/>
      <c r="O1591" s="9"/>
      <c r="P1591" s="9">
        <v>975</v>
      </c>
      <c r="Q1591" s="9">
        <f>P1591*1846.98</f>
        <v>1800805.5</v>
      </c>
      <c r="R1591" s="9"/>
      <c r="S1591" s="9"/>
      <c r="T1591" s="9"/>
      <c r="U1591" s="9"/>
      <c r="V1591" s="9"/>
      <c r="W1591" s="9"/>
      <c r="X1591" s="9"/>
      <c r="Y1591" s="9"/>
      <c r="Z1591" s="9"/>
      <c r="AA1591" s="66"/>
      <c r="AB1591" s="20" t="s">
        <v>211</v>
      </c>
      <c r="AC1591" s="189"/>
      <c r="AD1591" s="189"/>
      <c r="AE1591" s="189"/>
      <c r="AF1591" s="62">
        <f>MAX(AF$24:AF1590)+1</f>
        <v>1482</v>
      </c>
      <c r="AG1591" s="62" t="s">
        <v>151</v>
      </c>
      <c r="AH1591" s="62" t="str">
        <f t="shared" si="322"/>
        <v>1482.</v>
      </c>
      <c r="AJ1591" s="62"/>
      <c r="AM1591" s="103"/>
    </row>
    <row r="1592" spans="1:39" ht="22.5" customHeight="1" x14ac:dyDescent="0.25">
      <c r="A1592" s="84" t="str">
        <f t="shared" si="324"/>
        <v>1483.</v>
      </c>
      <c r="B1592" s="84">
        <v>5608</v>
      </c>
      <c r="C1592" s="157" t="s">
        <v>1601</v>
      </c>
      <c r="D1592" s="9">
        <v>1782.5</v>
      </c>
      <c r="E1592" s="9">
        <v>1782.5</v>
      </c>
      <c r="F1592" s="9">
        <v>1782.5</v>
      </c>
      <c r="G1592" s="26">
        <v>31</v>
      </c>
      <c r="H1592" s="9">
        <f>M1592+Z1592</f>
        <v>3216642.41</v>
      </c>
      <c r="I1592" s="9"/>
      <c r="J1592" s="9"/>
      <c r="K1592" s="9"/>
      <c r="L1592" s="9">
        <f t="shared" si="323"/>
        <v>3216642.41</v>
      </c>
      <c r="M1592" s="9">
        <f>1771021.65+1445620.76</f>
        <v>3216642.41</v>
      </c>
      <c r="N1592" s="26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66"/>
      <c r="AB1592" s="20" t="s">
        <v>211</v>
      </c>
      <c r="AC1592" s="189"/>
      <c r="AD1592" s="189"/>
      <c r="AE1592" s="189"/>
      <c r="AF1592" s="62">
        <f>MAX(AF$24:AF1591)+1</f>
        <v>1483</v>
      </c>
      <c r="AG1592" s="62" t="s">
        <v>151</v>
      </c>
      <c r="AH1592" s="62" t="str">
        <f t="shared" si="322"/>
        <v>1483.</v>
      </c>
      <c r="AJ1592" s="62"/>
      <c r="AM1592" s="103"/>
    </row>
    <row r="1593" spans="1:39" ht="22.5" customHeight="1" x14ac:dyDescent="0.25">
      <c r="A1593" s="84" t="str">
        <f t="shared" si="324"/>
        <v>1484.</v>
      </c>
      <c r="B1593" s="84">
        <v>5350</v>
      </c>
      <c r="C1593" s="157" t="s">
        <v>1490</v>
      </c>
      <c r="D1593" s="17">
        <v>4874.8999999999996</v>
      </c>
      <c r="E1593" s="9">
        <v>3209.1</v>
      </c>
      <c r="F1593" s="17">
        <v>3209.1</v>
      </c>
      <c r="G1593" s="18">
        <v>237</v>
      </c>
      <c r="H1593" s="17">
        <f>M1593+U1593</f>
        <v>2518425.2599999998</v>
      </c>
      <c r="I1593" s="9"/>
      <c r="J1593" s="6"/>
      <c r="K1593" s="9"/>
      <c r="L1593" s="9">
        <f t="shared" si="323"/>
        <v>2518425.2599999998</v>
      </c>
      <c r="M1593" s="9">
        <v>573350.26</v>
      </c>
      <c r="N1593" s="26"/>
      <c r="O1593" s="9"/>
      <c r="P1593" s="9"/>
      <c r="Q1593" s="9"/>
      <c r="R1593" s="9"/>
      <c r="S1593" s="9"/>
      <c r="T1593" s="9">
        <v>2500</v>
      </c>
      <c r="U1593" s="9">
        <f>T1593*778.03</f>
        <v>1945075</v>
      </c>
      <c r="V1593" s="9"/>
      <c r="W1593" s="9"/>
      <c r="X1593" s="9"/>
      <c r="Y1593" s="9"/>
      <c r="Z1593" s="9"/>
      <c r="AA1593" s="66"/>
      <c r="AB1593" s="20" t="s">
        <v>211</v>
      </c>
      <c r="AC1593" s="189"/>
      <c r="AD1593" s="189"/>
      <c r="AE1593" s="189"/>
      <c r="AF1593" s="62">
        <f>MAX(AF$24:AF1592)+1</f>
        <v>1484</v>
      </c>
      <c r="AG1593" s="62" t="s">
        <v>151</v>
      </c>
      <c r="AH1593" s="62" t="str">
        <f t="shared" si="322"/>
        <v>1484.</v>
      </c>
      <c r="AJ1593" s="62"/>
      <c r="AM1593" s="103"/>
    </row>
    <row r="1594" spans="1:39" ht="22.5" customHeight="1" x14ac:dyDescent="0.25">
      <c r="A1594" s="84" t="str">
        <f t="shared" si="324"/>
        <v>1485.</v>
      </c>
      <c r="B1594" s="84">
        <v>5351</v>
      </c>
      <c r="C1594" s="157" t="s">
        <v>1336</v>
      </c>
      <c r="D1594" s="9">
        <v>4905.8</v>
      </c>
      <c r="E1594" s="9">
        <v>3231.5</v>
      </c>
      <c r="F1594" s="9">
        <v>3231.5</v>
      </c>
      <c r="G1594" s="26">
        <v>239</v>
      </c>
      <c r="H1594" s="9">
        <f t="shared" ref="H1594:H1607" si="326">M1594+O1594+Q1594+S1594+U1594+W1594+Z1594+AA1594</f>
        <v>5574856.3200000003</v>
      </c>
      <c r="I1594" s="9"/>
      <c r="J1594" s="6"/>
      <c r="K1594" s="9"/>
      <c r="L1594" s="9">
        <f t="shared" si="323"/>
        <v>5574856.3200000003</v>
      </c>
      <c r="M1594" s="9">
        <f>4689813.12+885043.2</f>
        <v>5574856.3200000003</v>
      </c>
      <c r="N1594" s="26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  <c r="AA1594" s="66"/>
      <c r="AB1594" s="20" t="s">
        <v>211</v>
      </c>
      <c r="AC1594" s="189"/>
      <c r="AD1594" s="189"/>
      <c r="AE1594" s="189"/>
      <c r="AF1594" s="62">
        <f>MAX(AF$24:AF1593)+1</f>
        <v>1485</v>
      </c>
      <c r="AG1594" s="62" t="s">
        <v>151</v>
      </c>
      <c r="AH1594" s="62" t="str">
        <f t="shared" si="322"/>
        <v>1485.</v>
      </c>
      <c r="AJ1594" s="62"/>
      <c r="AM1594" s="103"/>
    </row>
    <row r="1595" spans="1:39" ht="22.5" customHeight="1" x14ac:dyDescent="0.25">
      <c r="A1595" s="84" t="str">
        <f t="shared" si="324"/>
        <v>1486.</v>
      </c>
      <c r="B1595" s="84">
        <v>4576</v>
      </c>
      <c r="C1595" s="169" t="s">
        <v>1249</v>
      </c>
      <c r="D1595" s="17">
        <v>4967.7</v>
      </c>
      <c r="E1595" s="9">
        <v>3250</v>
      </c>
      <c r="F1595" s="17">
        <v>3250</v>
      </c>
      <c r="G1595" s="18">
        <v>268</v>
      </c>
      <c r="H1595" s="17">
        <f t="shared" si="326"/>
        <v>997690</v>
      </c>
      <c r="I1595" s="9"/>
      <c r="J1595" s="6"/>
      <c r="K1595" s="9"/>
      <c r="L1595" s="9">
        <f t="shared" si="323"/>
        <v>997690</v>
      </c>
      <c r="M1595" s="9">
        <v>997690</v>
      </c>
      <c r="N1595" s="26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  <c r="AA1595" s="66"/>
      <c r="AB1595" s="20" t="s">
        <v>211</v>
      </c>
      <c r="AC1595" s="189"/>
      <c r="AD1595" s="189"/>
      <c r="AE1595" s="189"/>
      <c r="AF1595" s="62">
        <f>MAX(AF$24:AF1594)+1</f>
        <v>1486</v>
      </c>
      <c r="AG1595" s="62" t="s">
        <v>151</v>
      </c>
      <c r="AH1595" s="62" t="str">
        <f t="shared" si="322"/>
        <v>1486.</v>
      </c>
      <c r="AJ1595" s="62"/>
      <c r="AM1595" s="103"/>
    </row>
    <row r="1596" spans="1:39" ht="22.5" customHeight="1" x14ac:dyDescent="0.25">
      <c r="A1596" s="84" t="str">
        <f t="shared" si="324"/>
        <v>1487.</v>
      </c>
      <c r="B1596" s="84">
        <v>4528</v>
      </c>
      <c r="C1596" s="169" t="s">
        <v>1244</v>
      </c>
      <c r="D1596" s="17">
        <v>3701.9</v>
      </c>
      <c r="E1596" s="9">
        <v>3411.9</v>
      </c>
      <c r="F1596" s="17">
        <v>3411.9</v>
      </c>
      <c r="G1596" s="18">
        <v>147</v>
      </c>
      <c r="H1596" s="17">
        <f t="shared" si="326"/>
        <v>645873</v>
      </c>
      <c r="I1596" s="9"/>
      <c r="J1596" s="6"/>
      <c r="K1596" s="9"/>
      <c r="L1596" s="9">
        <f t="shared" si="323"/>
        <v>645873</v>
      </c>
      <c r="M1596" s="9">
        <v>645873</v>
      </c>
      <c r="N1596" s="26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  <c r="AA1596" s="66"/>
      <c r="AB1596" s="20" t="s">
        <v>211</v>
      </c>
      <c r="AC1596" s="189"/>
      <c r="AD1596" s="189"/>
      <c r="AE1596" s="189"/>
      <c r="AF1596" s="62">
        <f>MAX(AF$24:AF1595)+1</f>
        <v>1487</v>
      </c>
      <c r="AG1596" s="62" t="s">
        <v>151</v>
      </c>
      <c r="AH1596" s="62" t="str">
        <f t="shared" si="322"/>
        <v>1487.</v>
      </c>
      <c r="AJ1596" s="62"/>
      <c r="AM1596" s="103"/>
    </row>
    <row r="1597" spans="1:39" ht="22.5" customHeight="1" x14ac:dyDescent="0.25">
      <c r="A1597" s="84" t="str">
        <f t="shared" si="324"/>
        <v>1488.</v>
      </c>
      <c r="B1597" s="84">
        <v>4698</v>
      </c>
      <c r="C1597" s="157" t="s">
        <v>1410</v>
      </c>
      <c r="D1597" s="17">
        <v>4844.3</v>
      </c>
      <c r="E1597" s="9">
        <v>3171.3</v>
      </c>
      <c r="F1597" s="17">
        <v>3171.3</v>
      </c>
      <c r="G1597" s="18">
        <v>228</v>
      </c>
      <c r="H1597" s="17">
        <f t="shared" si="326"/>
        <v>930004.75</v>
      </c>
      <c r="I1597" s="9"/>
      <c r="J1597" s="6"/>
      <c r="K1597" s="9"/>
      <c r="L1597" s="9">
        <f t="shared" si="323"/>
        <v>930004.75</v>
      </c>
      <c r="M1597" s="9">
        <v>930004.75</v>
      </c>
      <c r="N1597" s="26"/>
      <c r="O1597" s="9"/>
      <c r="P1597" s="9"/>
      <c r="Q1597" s="9"/>
      <c r="R1597" s="9"/>
      <c r="S1597" s="9"/>
      <c r="T1597" s="9"/>
      <c r="U1597" s="9"/>
      <c r="V1597" s="9"/>
      <c r="W1597" s="9"/>
      <c r="X1597" s="9"/>
      <c r="Y1597" s="9"/>
      <c r="Z1597" s="9"/>
      <c r="AA1597" s="66"/>
      <c r="AB1597" s="20" t="s">
        <v>211</v>
      </c>
      <c r="AC1597" s="189"/>
      <c r="AD1597" s="189"/>
      <c r="AE1597" s="189"/>
      <c r="AF1597" s="62">
        <f>MAX(AF$24:AF1596)+1</f>
        <v>1488</v>
      </c>
      <c r="AG1597" s="62" t="s">
        <v>151</v>
      </c>
      <c r="AH1597" s="62" t="str">
        <f t="shared" si="322"/>
        <v>1488.</v>
      </c>
      <c r="AJ1597" s="62"/>
      <c r="AM1597" s="103"/>
    </row>
    <row r="1598" spans="1:39" ht="22.5" customHeight="1" x14ac:dyDescent="0.25">
      <c r="A1598" s="84" t="str">
        <f t="shared" si="324"/>
        <v>1489.</v>
      </c>
      <c r="B1598" s="84">
        <v>4704</v>
      </c>
      <c r="C1598" s="157" t="s">
        <v>1412</v>
      </c>
      <c r="D1598" s="17">
        <v>3421.3</v>
      </c>
      <c r="E1598" s="9">
        <v>3421.3</v>
      </c>
      <c r="F1598" s="17">
        <v>3421.3</v>
      </c>
      <c r="G1598" s="18">
        <v>187</v>
      </c>
      <c r="H1598" s="17">
        <f t="shared" si="326"/>
        <v>1977518.4</v>
      </c>
      <c r="I1598" s="9"/>
      <c r="J1598" s="6"/>
      <c r="K1598" s="9"/>
      <c r="L1598" s="9">
        <f t="shared" si="323"/>
        <v>1977518.4</v>
      </c>
      <c r="M1598" s="9">
        <v>1977518.4</v>
      </c>
      <c r="N1598" s="26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66"/>
      <c r="AB1598" s="20" t="s">
        <v>211</v>
      </c>
      <c r="AC1598" s="189"/>
      <c r="AD1598" s="189"/>
      <c r="AE1598" s="189"/>
      <c r="AF1598" s="62">
        <f>MAX(AF$24:AF1597)+1</f>
        <v>1489</v>
      </c>
      <c r="AG1598" s="62" t="s">
        <v>151</v>
      </c>
      <c r="AH1598" s="62" t="str">
        <f t="shared" si="322"/>
        <v>1489.</v>
      </c>
      <c r="AJ1598" s="62"/>
      <c r="AM1598" s="103"/>
    </row>
    <row r="1599" spans="1:39" ht="22.5" customHeight="1" x14ac:dyDescent="0.25">
      <c r="A1599" s="84" t="str">
        <f t="shared" si="324"/>
        <v>1490.</v>
      </c>
      <c r="B1599" s="84">
        <v>4578</v>
      </c>
      <c r="C1599" s="169" t="s">
        <v>1250</v>
      </c>
      <c r="D1599" s="17">
        <v>4825.2</v>
      </c>
      <c r="E1599" s="9">
        <v>3185.7</v>
      </c>
      <c r="F1599" s="17">
        <v>3185.7</v>
      </c>
      <c r="G1599" s="18">
        <v>271</v>
      </c>
      <c r="H1599" s="17">
        <f t="shared" si="326"/>
        <v>997690</v>
      </c>
      <c r="I1599" s="9"/>
      <c r="J1599" s="6"/>
      <c r="K1599" s="9"/>
      <c r="L1599" s="9">
        <f t="shared" si="323"/>
        <v>997690</v>
      </c>
      <c r="M1599" s="9">
        <v>997690</v>
      </c>
      <c r="N1599" s="26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66"/>
      <c r="AB1599" s="20" t="s">
        <v>211</v>
      </c>
      <c r="AC1599" s="189"/>
      <c r="AD1599" s="189"/>
      <c r="AE1599" s="189"/>
      <c r="AF1599" s="62">
        <f>MAX(AF$24:AF1598)+1</f>
        <v>1490</v>
      </c>
      <c r="AG1599" s="62" t="s">
        <v>151</v>
      </c>
      <c r="AH1599" s="62" t="str">
        <f t="shared" si="322"/>
        <v>1490.</v>
      </c>
      <c r="AJ1599" s="62"/>
      <c r="AM1599" s="103"/>
    </row>
    <row r="1600" spans="1:39" ht="22.5" customHeight="1" x14ac:dyDescent="0.25">
      <c r="A1600" s="84" t="str">
        <f t="shared" si="324"/>
        <v>1491.</v>
      </c>
      <c r="B1600" s="84">
        <v>4189</v>
      </c>
      <c r="C1600" s="157" t="s">
        <v>1183</v>
      </c>
      <c r="D1600" s="17">
        <v>4446.3</v>
      </c>
      <c r="E1600" s="9">
        <v>2978.7</v>
      </c>
      <c r="F1600" s="17">
        <v>683.5</v>
      </c>
      <c r="G1600" s="18">
        <v>202</v>
      </c>
      <c r="H1600" s="17">
        <f t="shared" si="326"/>
        <v>2290532.25</v>
      </c>
      <c r="I1600" s="9"/>
      <c r="J1600" s="6"/>
      <c r="K1600" s="9"/>
      <c r="L1600" s="9">
        <f t="shared" si="323"/>
        <v>2290532.25</v>
      </c>
      <c r="M1600" s="9"/>
      <c r="N1600" s="26"/>
      <c r="O1600" s="9"/>
      <c r="P1600" s="9">
        <v>1240.1494940007628</v>
      </c>
      <c r="Q1600" s="9">
        <v>2290532.25</v>
      </c>
      <c r="R1600" s="9"/>
      <c r="S1600" s="9"/>
      <c r="T1600" s="9"/>
      <c r="U1600" s="9"/>
      <c r="V1600" s="9"/>
      <c r="W1600" s="9"/>
      <c r="X1600" s="9"/>
      <c r="Y1600" s="9"/>
      <c r="Z1600" s="9"/>
      <c r="AA1600" s="66"/>
      <c r="AB1600" s="20" t="s">
        <v>211</v>
      </c>
      <c r="AC1600" s="189"/>
      <c r="AD1600" s="189"/>
      <c r="AE1600" s="189"/>
      <c r="AF1600" s="62">
        <f>MAX(AF$24:AF1599)+1</f>
        <v>1491</v>
      </c>
      <c r="AG1600" s="62" t="s">
        <v>151</v>
      </c>
      <c r="AH1600" s="62" t="str">
        <f t="shared" si="322"/>
        <v>1491.</v>
      </c>
      <c r="AJ1600" s="62"/>
      <c r="AM1600" s="103"/>
    </row>
    <row r="1601" spans="1:39" ht="22.5" customHeight="1" x14ac:dyDescent="0.25">
      <c r="A1601" s="84" t="str">
        <f t="shared" si="324"/>
        <v>1492.</v>
      </c>
      <c r="B1601" s="84">
        <v>4233</v>
      </c>
      <c r="C1601" s="155" t="s">
        <v>1676</v>
      </c>
      <c r="D1601" s="9">
        <v>5098.2</v>
      </c>
      <c r="E1601" s="9">
        <v>3322</v>
      </c>
      <c r="F1601" s="9">
        <v>3322</v>
      </c>
      <c r="G1601" s="26">
        <v>111</v>
      </c>
      <c r="H1601" s="17">
        <f t="shared" si="326"/>
        <v>3155117.6</v>
      </c>
      <c r="I1601" s="9"/>
      <c r="J1601" s="6"/>
      <c r="K1601" s="9"/>
      <c r="L1601" s="9">
        <f t="shared" si="323"/>
        <v>3155117.6</v>
      </c>
      <c r="M1601" s="9">
        <v>754043.6</v>
      </c>
      <c r="N1601" s="26"/>
      <c r="O1601" s="9"/>
      <c r="P1601" s="9">
        <v>1300</v>
      </c>
      <c r="Q1601" s="9">
        <f>P1601*1846.98</f>
        <v>2401074</v>
      </c>
      <c r="R1601" s="9"/>
      <c r="S1601" s="9"/>
      <c r="T1601" s="9"/>
      <c r="U1601" s="9"/>
      <c r="V1601" s="9"/>
      <c r="W1601" s="9"/>
      <c r="X1601" s="9"/>
      <c r="Y1601" s="9"/>
      <c r="Z1601" s="9"/>
      <c r="AA1601" s="66"/>
      <c r="AB1601" s="20" t="s">
        <v>211</v>
      </c>
      <c r="AC1601" s="189"/>
      <c r="AD1601" s="189"/>
      <c r="AE1601" s="189"/>
      <c r="AF1601" s="62">
        <f>MAX(AF$24:AF1600)+1</f>
        <v>1492</v>
      </c>
      <c r="AG1601" s="62" t="s">
        <v>151</v>
      </c>
      <c r="AH1601" s="62" t="str">
        <f t="shared" si="322"/>
        <v>1492.</v>
      </c>
      <c r="AJ1601" s="62"/>
      <c r="AM1601" s="103"/>
    </row>
    <row r="1602" spans="1:39" ht="22.5" customHeight="1" x14ac:dyDescent="0.25">
      <c r="A1602" s="84" t="str">
        <f t="shared" si="324"/>
        <v>1493.</v>
      </c>
      <c r="B1602" s="84">
        <v>4811</v>
      </c>
      <c r="C1602" s="169" t="s">
        <v>1276</v>
      </c>
      <c r="D1602" s="17">
        <v>4825.8999999999996</v>
      </c>
      <c r="E1602" s="9">
        <v>4517.8999999999996</v>
      </c>
      <c r="F1602" s="17">
        <v>3174.7</v>
      </c>
      <c r="G1602" s="18">
        <v>204</v>
      </c>
      <c r="H1602" s="17">
        <f t="shared" si="326"/>
        <v>3420916.8</v>
      </c>
      <c r="I1602" s="9"/>
      <c r="J1602" s="6"/>
      <c r="K1602" s="9"/>
      <c r="L1602" s="9">
        <f t="shared" si="323"/>
        <v>3420916.8</v>
      </c>
      <c r="M1602" s="9">
        <v>3420916.8</v>
      </c>
      <c r="N1602" s="26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66"/>
      <c r="AB1602" s="20" t="s">
        <v>211</v>
      </c>
      <c r="AC1602" s="189"/>
      <c r="AD1602" s="189"/>
      <c r="AE1602" s="189"/>
      <c r="AF1602" s="62">
        <f>MAX(AF$24:AF1601)+1</f>
        <v>1493</v>
      </c>
      <c r="AG1602" s="62" t="s">
        <v>151</v>
      </c>
      <c r="AH1602" s="62" t="str">
        <f t="shared" si="322"/>
        <v>1493.</v>
      </c>
      <c r="AJ1602" s="62"/>
      <c r="AM1602" s="103"/>
    </row>
    <row r="1603" spans="1:39" ht="22.5" customHeight="1" x14ac:dyDescent="0.25">
      <c r="A1603" s="84" t="str">
        <f t="shared" si="324"/>
        <v>1494.</v>
      </c>
      <c r="B1603" s="84">
        <v>5088</v>
      </c>
      <c r="C1603" s="169" t="s">
        <v>1302</v>
      </c>
      <c r="D1603" s="9">
        <v>4225.1000000000004</v>
      </c>
      <c r="E1603" s="9">
        <v>2882.1</v>
      </c>
      <c r="F1603" s="9">
        <v>3882.1</v>
      </c>
      <c r="G1603" s="26">
        <v>180</v>
      </c>
      <c r="H1603" s="9">
        <f t="shared" si="326"/>
        <v>758924.54</v>
      </c>
      <c r="I1603" s="9"/>
      <c r="J1603" s="6"/>
      <c r="K1603" s="9"/>
      <c r="L1603" s="9">
        <f t="shared" si="323"/>
        <v>758924.54</v>
      </c>
      <c r="M1603" s="9">
        <v>758924.54</v>
      </c>
      <c r="N1603" s="26"/>
      <c r="O1603" s="9"/>
      <c r="P1603" s="9"/>
      <c r="Q1603" s="9"/>
      <c r="R1603" s="9"/>
      <c r="S1603" s="9"/>
      <c r="T1603" s="9"/>
      <c r="U1603" s="9"/>
      <c r="V1603" s="9"/>
      <c r="W1603" s="9"/>
      <c r="X1603" s="9"/>
      <c r="Y1603" s="9"/>
      <c r="Z1603" s="9"/>
      <c r="AA1603" s="66"/>
      <c r="AB1603" s="20" t="s">
        <v>211</v>
      </c>
      <c r="AC1603" s="189"/>
      <c r="AD1603" s="189"/>
      <c r="AE1603" s="189"/>
      <c r="AF1603" s="62">
        <f>MAX(AF$24:AF1602)+1</f>
        <v>1494</v>
      </c>
      <c r="AG1603" s="62" t="s">
        <v>151</v>
      </c>
      <c r="AH1603" s="62" t="str">
        <f t="shared" si="322"/>
        <v>1494.</v>
      </c>
      <c r="AJ1603" s="62"/>
      <c r="AM1603" s="103"/>
    </row>
    <row r="1604" spans="1:39" ht="22.5" customHeight="1" x14ac:dyDescent="0.25">
      <c r="A1604" s="84" t="str">
        <f t="shared" si="324"/>
        <v>1495.</v>
      </c>
      <c r="B1604" s="84">
        <v>4339</v>
      </c>
      <c r="C1604" s="157" t="s">
        <v>1368</v>
      </c>
      <c r="D1604" s="17">
        <v>6996.8</v>
      </c>
      <c r="E1604" s="9">
        <v>6363.9</v>
      </c>
      <c r="F1604" s="17">
        <v>5124.3</v>
      </c>
      <c r="G1604" s="18">
        <v>238</v>
      </c>
      <c r="H1604" s="17">
        <f t="shared" si="326"/>
        <v>5557368</v>
      </c>
      <c r="I1604" s="9"/>
      <c r="J1604" s="6"/>
      <c r="K1604" s="9"/>
      <c r="L1604" s="9">
        <f t="shared" si="323"/>
        <v>5557368</v>
      </c>
      <c r="M1604" s="9">
        <v>5557368</v>
      </c>
      <c r="N1604" s="26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66"/>
      <c r="AB1604" s="20" t="s">
        <v>211</v>
      </c>
      <c r="AC1604" s="189"/>
      <c r="AD1604" s="189"/>
      <c r="AE1604" s="189"/>
      <c r="AF1604" s="62">
        <f>MAX(AF$24:AF1603)+1</f>
        <v>1495</v>
      </c>
      <c r="AG1604" s="62" t="s">
        <v>151</v>
      </c>
      <c r="AH1604" s="62" t="str">
        <f t="shared" si="322"/>
        <v>1495.</v>
      </c>
      <c r="AJ1604" s="62"/>
      <c r="AM1604" s="103"/>
    </row>
    <row r="1605" spans="1:39" ht="22.5" customHeight="1" x14ac:dyDescent="0.25">
      <c r="A1605" s="84" t="str">
        <f t="shared" si="324"/>
        <v>1496.</v>
      </c>
      <c r="B1605" s="84">
        <v>4198</v>
      </c>
      <c r="C1605" s="169" t="s">
        <v>1185</v>
      </c>
      <c r="D1605" s="17">
        <v>6889.6</v>
      </c>
      <c r="E1605" s="9">
        <v>4462.3</v>
      </c>
      <c r="F1605" s="17">
        <v>4462.3</v>
      </c>
      <c r="G1605" s="18">
        <v>328</v>
      </c>
      <c r="H1605" s="17">
        <f t="shared" si="326"/>
        <v>4360719.78</v>
      </c>
      <c r="I1605" s="9"/>
      <c r="J1605" s="6"/>
      <c r="K1605" s="9"/>
      <c r="L1605" s="9">
        <f t="shared" si="323"/>
        <v>4360719.78</v>
      </c>
      <c r="M1605" s="9"/>
      <c r="N1605" s="26"/>
      <c r="O1605" s="9"/>
      <c r="P1605" s="9">
        <v>2361</v>
      </c>
      <c r="Q1605" s="9">
        <f>P1605*1846.98</f>
        <v>4360719.78</v>
      </c>
      <c r="R1605" s="9"/>
      <c r="S1605" s="9"/>
      <c r="T1605" s="9"/>
      <c r="U1605" s="9"/>
      <c r="V1605" s="9"/>
      <c r="W1605" s="9"/>
      <c r="X1605" s="9"/>
      <c r="Y1605" s="9"/>
      <c r="Z1605" s="9"/>
      <c r="AA1605" s="66"/>
      <c r="AB1605" s="20" t="s">
        <v>211</v>
      </c>
      <c r="AC1605" s="189"/>
      <c r="AD1605" s="189"/>
      <c r="AE1605" s="189"/>
      <c r="AF1605" s="62">
        <f>MAX(AF$24:AF1604)+1</f>
        <v>1496</v>
      </c>
      <c r="AG1605" s="62" t="s">
        <v>151</v>
      </c>
      <c r="AH1605" s="62" t="str">
        <f t="shared" si="322"/>
        <v>1496.</v>
      </c>
      <c r="AJ1605" s="62"/>
      <c r="AM1605" s="103"/>
    </row>
    <row r="1606" spans="1:39" ht="22.5" customHeight="1" x14ac:dyDescent="0.25">
      <c r="A1606" s="84" t="str">
        <f t="shared" si="324"/>
        <v>1497.</v>
      </c>
      <c r="B1606" s="84">
        <v>4199</v>
      </c>
      <c r="C1606" s="157" t="s">
        <v>1351</v>
      </c>
      <c r="D1606" s="17">
        <v>3831.5</v>
      </c>
      <c r="E1606" s="9">
        <v>2516.3000000000002</v>
      </c>
      <c r="F1606" s="17">
        <v>2516.3000000000002</v>
      </c>
      <c r="G1606" s="18">
        <v>186</v>
      </c>
      <c r="H1606" s="17">
        <f t="shared" si="326"/>
        <v>1973812.1166000001</v>
      </c>
      <c r="I1606" s="9"/>
      <c r="J1606" s="6"/>
      <c r="K1606" s="9"/>
      <c r="L1606" s="9">
        <f t="shared" si="323"/>
        <v>1973812.1166000001</v>
      </c>
      <c r="M1606" s="9"/>
      <c r="N1606" s="26"/>
      <c r="O1606" s="9"/>
      <c r="P1606" s="9">
        <v>1068.67</v>
      </c>
      <c r="Q1606" s="9">
        <f>P1606*1846.98</f>
        <v>1973812.1166000001</v>
      </c>
      <c r="R1606" s="9"/>
      <c r="S1606" s="9"/>
      <c r="T1606" s="9"/>
      <c r="U1606" s="9"/>
      <c r="V1606" s="9"/>
      <c r="W1606" s="9"/>
      <c r="X1606" s="9"/>
      <c r="Y1606" s="9"/>
      <c r="Z1606" s="9"/>
      <c r="AA1606" s="66"/>
      <c r="AB1606" s="20" t="s">
        <v>211</v>
      </c>
      <c r="AC1606" s="189"/>
      <c r="AD1606" s="189"/>
      <c r="AE1606" s="189"/>
      <c r="AF1606" s="62">
        <f>MAX(AF$24:AF1605)+1</f>
        <v>1497</v>
      </c>
      <c r="AG1606" s="62" t="s">
        <v>151</v>
      </c>
      <c r="AH1606" s="62" t="str">
        <f t="shared" si="322"/>
        <v>1497.</v>
      </c>
      <c r="AJ1606" s="62"/>
      <c r="AM1606" s="103"/>
    </row>
    <row r="1607" spans="1:39" ht="22.5" customHeight="1" x14ac:dyDescent="0.25">
      <c r="A1607" s="84" t="str">
        <f t="shared" si="324"/>
        <v>1498.</v>
      </c>
      <c r="B1607" s="84">
        <v>4193</v>
      </c>
      <c r="C1607" s="157" t="s">
        <v>1626</v>
      </c>
      <c r="D1607" s="15">
        <v>2292.6</v>
      </c>
      <c r="E1607" s="15">
        <v>1787.6</v>
      </c>
      <c r="F1607" s="15">
        <v>1787.6</v>
      </c>
      <c r="G1607" s="4">
        <v>100</v>
      </c>
      <c r="H1607" s="9">
        <f t="shared" si="326"/>
        <v>244126.61</v>
      </c>
      <c r="I1607" s="6"/>
      <c r="J1607" s="6"/>
      <c r="K1607" s="6"/>
      <c r="L1607" s="9">
        <f t="shared" si="323"/>
        <v>244126.61</v>
      </c>
      <c r="M1607" s="9"/>
      <c r="N1607" s="112"/>
      <c r="O1607" s="113"/>
      <c r="P1607" s="113"/>
      <c r="Q1607" s="113"/>
      <c r="R1607" s="113"/>
      <c r="S1607" s="113"/>
      <c r="T1607" s="113"/>
      <c r="U1607" s="113"/>
      <c r="V1607" s="113"/>
      <c r="W1607" s="113"/>
      <c r="X1607" s="114"/>
      <c r="Y1607" s="114"/>
      <c r="Z1607" s="9">
        <v>244126.61</v>
      </c>
      <c r="AA1607" s="221"/>
      <c r="AB1607" s="20" t="s">
        <v>211</v>
      </c>
      <c r="AC1607" s="80"/>
      <c r="AD1607" s="80"/>
      <c r="AE1607" s="80"/>
      <c r="AF1607" s="62">
        <f>MAX(AF$24:AF1606)+1</f>
        <v>1498</v>
      </c>
      <c r="AG1607" s="62" t="s">
        <v>151</v>
      </c>
      <c r="AH1607" s="62" t="str">
        <f t="shared" si="322"/>
        <v>1498.</v>
      </c>
      <c r="AJ1607" s="62"/>
      <c r="AM1607" s="103"/>
    </row>
    <row r="1608" spans="1:39" ht="22.5" customHeight="1" x14ac:dyDescent="0.25">
      <c r="A1608" s="84" t="str">
        <f t="shared" si="324"/>
        <v>1499.</v>
      </c>
      <c r="B1608" s="84">
        <v>4187</v>
      </c>
      <c r="C1608" s="157" t="s">
        <v>1349</v>
      </c>
      <c r="D1608" s="17">
        <v>4826.3999999999996</v>
      </c>
      <c r="E1608" s="9">
        <v>3331.8</v>
      </c>
      <c r="F1608" s="17">
        <v>3331.8</v>
      </c>
      <c r="G1608" s="18">
        <v>261</v>
      </c>
      <c r="H1608" s="17">
        <f t="shared" ref="H1608:H1625" si="327">M1608+O1608+Q1608+S1608+U1608+W1608+Z1608+AA1608</f>
        <v>2486349.0666</v>
      </c>
      <c r="I1608" s="9"/>
      <c r="J1608" s="6"/>
      <c r="K1608" s="9"/>
      <c r="L1608" s="9">
        <f t="shared" si="323"/>
        <v>2486349.0666</v>
      </c>
      <c r="M1608" s="9"/>
      <c r="N1608" s="26"/>
      <c r="O1608" s="9"/>
      <c r="P1608" s="9">
        <v>1346.17</v>
      </c>
      <c r="Q1608" s="9">
        <f>P1608*1846.98</f>
        <v>2486349.0666</v>
      </c>
      <c r="R1608" s="9"/>
      <c r="S1608" s="9"/>
      <c r="T1608" s="9"/>
      <c r="U1608" s="9"/>
      <c r="V1608" s="9"/>
      <c r="W1608" s="9"/>
      <c r="X1608" s="9"/>
      <c r="Y1608" s="9"/>
      <c r="Z1608" s="9"/>
      <c r="AA1608" s="66"/>
      <c r="AB1608" s="20" t="s">
        <v>211</v>
      </c>
      <c r="AC1608" s="189"/>
      <c r="AD1608" s="189"/>
      <c r="AE1608" s="189"/>
      <c r="AF1608" s="62">
        <f>MAX(AF$24:AF1607)+1</f>
        <v>1499</v>
      </c>
      <c r="AG1608" s="62" t="s">
        <v>151</v>
      </c>
      <c r="AH1608" s="62" t="str">
        <f t="shared" si="322"/>
        <v>1499.</v>
      </c>
      <c r="AJ1608" s="62"/>
      <c r="AM1608" s="103"/>
    </row>
    <row r="1609" spans="1:39" ht="22.5" customHeight="1" x14ac:dyDescent="0.25">
      <c r="A1609" s="84" t="str">
        <f t="shared" si="324"/>
        <v>1500.</v>
      </c>
      <c r="B1609" s="84">
        <v>4256</v>
      </c>
      <c r="C1609" s="157" t="s">
        <v>1361</v>
      </c>
      <c r="D1609" s="17">
        <v>2911.6</v>
      </c>
      <c r="E1609" s="9">
        <v>2636.6</v>
      </c>
      <c r="F1609" s="17">
        <v>2636.6</v>
      </c>
      <c r="G1609" s="18">
        <v>134</v>
      </c>
      <c r="H1609" s="17">
        <f t="shared" si="327"/>
        <v>518378.72</v>
      </c>
      <c r="I1609" s="9"/>
      <c r="J1609" s="6"/>
      <c r="K1609" s="9"/>
      <c r="L1609" s="9">
        <f t="shared" si="323"/>
        <v>518378.72</v>
      </c>
      <c r="M1609" s="9">
        <v>518378.72</v>
      </c>
      <c r="N1609" s="26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  <c r="AA1609" s="66"/>
      <c r="AB1609" s="20" t="s">
        <v>211</v>
      </c>
      <c r="AC1609" s="189"/>
      <c r="AD1609" s="189"/>
      <c r="AE1609" s="189"/>
      <c r="AF1609" s="62">
        <f>MAX(AF$24:AF1608)+1</f>
        <v>1500</v>
      </c>
      <c r="AG1609" s="62" t="s">
        <v>151</v>
      </c>
      <c r="AH1609" s="62" t="str">
        <f t="shared" si="322"/>
        <v>1500.</v>
      </c>
      <c r="AJ1609" s="62"/>
      <c r="AM1609" s="103"/>
    </row>
    <row r="1610" spans="1:39" ht="22.5" customHeight="1" x14ac:dyDescent="0.25">
      <c r="A1610" s="84" t="str">
        <f t="shared" si="324"/>
        <v>1501.</v>
      </c>
      <c r="B1610" s="84">
        <v>4799</v>
      </c>
      <c r="C1610" s="157" t="s">
        <v>1420</v>
      </c>
      <c r="D1610" s="17">
        <v>4802.8</v>
      </c>
      <c r="E1610" s="9">
        <v>4448.8</v>
      </c>
      <c r="F1610" s="17">
        <v>4277.1000000000004</v>
      </c>
      <c r="G1610" s="18">
        <v>201</v>
      </c>
      <c r="H1610" s="17">
        <f t="shared" si="327"/>
        <v>982987.2</v>
      </c>
      <c r="I1610" s="9"/>
      <c r="J1610" s="6"/>
      <c r="K1610" s="9"/>
      <c r="L1610" s="9">
        <f t="shared" si="323"/>
        <v>982987.2</v>
      </c>
      <c r="M1610" s="9">
        <v>982987.2</v>
      </c>
      <c r="N1610" s="26"/>
      <c r="O1610" s="9"/>
      <c r="P1610" s="9"/>
      <c r="Q1610" s="9"/>
      <c r="R1610" s="9"/>
      <c r="S1610" s="9"/>
      <c r="T1610" s="9"/>
      <c r="U1610" s="9"/>
      <c r="V1610" s="9"/>
      <c r="W1610" s="9"/>
      <c r="X1610" s="9"/>
      <c r="Y1610" s="9"/>
      <c r="Z1610" s="9"/>
      <c r="AA1610" s="66"/>
      <c r="AB1610" s="20" t="s">
        <v>211</v>
      </c>
      <c r="AC1610" s="189"/>
      <c r="AD1610" s="189"/>
      <c r="AE1610" s="189"/>
      <c r="AF1610" s="62">
        <f>MAX(AF$24:AF1609)+1</f>
        <v>1501</v>
      </c>
      <c r="AG1610" s="62" t="s">
        <v>151</v>
      </c>
      <c r="AH1610" s="62" t="str">
        <f t="shared" si="322"/>
        <v>1501.</v>
      </c>
      <c r="AJ1610" s="62"/>
      <c r="AM1610" s="103"/>
    </row>
    <row r="1611" spans="1:39" ht="22.5" customHeight="1" x14ac:dyDescent="0.25">
      <c r="A1611" s="84" t="str">
        <f t="shared" si="324"/>
        <v>1502.</v>
      </c>
      <c r="B1611" s="84">
        <v>5246</v>
      </c>
      <c r="C1611" s="157" t="s">
        <v>1479</v>
      </c>
      <c r="D1611" s="17">
        <v>3865.5</v>
      </c>
      <c r="E1611" s="9">
        <v>2576.3000000000002</v>
      </c>
      <c r="F1611" s="17">
        <v>2576.3000000000002</v>
      </c>
      <c r="G1611" s="18">
        <v>181</v>
      </c>
      <c r="H1611" s="17">
        <f t="shared" si="327"/>
        <v>1781966.304</v>
      </c>
      <c r="I1611" s="9"/>
      <c r="J1611" s="6"/>
      <c r="K1611" s="9"/>
      <c r="L1611" s="9">
        <f t="shared" si="323"/>
        <v>1781966.304</v>
      </c>
      <c r="M1611" s="9"/>
      <c r="N1611" s="26"/>
      <c r="O1611" s="9"/>
      <c r="P1611" s="9">
        <v>964.8</v>
      </c>
      <c r="Q1611" s="9">
        <f>P1611*1846.98</f>
        <v>1781966.304</v>
      </c>
      <c r="R1611" s="9"/>
      <c r="S1611" s="9"/>
      <c r="T1611" s="9"/>
      <c r="U1611" s="9"/>
      <c r="V1611" s="9"/>
      <c r="W1611" s="9"/>
      <c r="X1611" s="9"/>
      <c r="Y1611" s="9"/>
      <c r="Z1611" s="9"/>
      <c r="AA1611" s="66"/>
      <c r="AB1611" s="20" t="s">
        <v>211</v>
      </c>
      <c r="AC1611" s="189"/>
      <c r="AD1611" s="189"/>
      <c r="AE1611" s="189"/>
      <c r="AF1611" s="62">
        <f>MAX(AF$24:AF1610)+1</f>
        <v>1502</v>
      </c>
      <c r="AG1611" s="62" t="s">
        <v>151</v>
      </c>
      <c r="AH1611" s="62" t="str">
        <f t="shared" si="322"/>
        <v>1502.</v>
      </c>
      <c r="AJ1611" s="62"/>
      <c r="AM1611" s="103"/>
    </row>
    <row r="1612" spans="1:39" ht="22.5" customHeight="1" x14ac:dyDescent="0.25">
      <c r="A1612" s="84" t="str">
        <f t="shared" si="324"/>
        <v>1503.</v>
      </c>
      <c r="B1612" s="84">
        <v>4164</v>
      </c>
      <c r="C1612" s="169" t="s">
        <v>1180</v>
      </c>
      <c r="D1612" s="17">
        <v>1721.2</v>
      </c>
      <c r="E1612" s="9">
        <v>1135.9000000000001</v>
      </c>
      <c r="F1612" s="17">
        <v>1135.9000000000001</v>
      </c>
      <c r="G1612" s="18">
        <v>89</v>
      </c>
      <c r="H1612" s="17">
        <f t="shared" si="327"/>
        <v>435559.94</v>
      </c>
      <c r="I1612" s="9"/>
      <c r="J1612" s="6"/>
      <c r="K1612" s="9"/>
      <c r="L1612" s="9">
        <f t="shared" si="323"/>
        <v>435559.94</v>
      </c>
      <c r="M1612" s="9">
        <v>435559.94</v>
      </c>
      <c r="N1612" s="26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66"/>
      <c r="AB1612" s="20" t="s">
        <v>211</v>
      </c>
      <c r="AC1612" s="189"/>
      <c r="AD1612" s="189"/>
      <c r="AE1612" s="189"/>
      <c r="AF1612" s="62">
        <f>MAX(AF$24:AF1611)+1</f>
        <v>1503</v>
      </c>
      <c r="AG1612" s="62" t="s">
        <v>151</v>
      </c>
      <c r="AH1612" s="62" t="str">
        <f t="shared" si="322"/>
        <v>1503.</v>
      </c>
      <c r="AJ1612" s="62"/>
      <c r="AM1612" s="103"/>
    </row>
    <row r="1613" spans="1:39" ht="22.5" customHeight="1" x14ac:dyDescent="0.25">
      <c r="A1613" s="84" t="str">
        <f t="shared" si="324"/>
        <v>1504.</v>
      </c>
      <c r="B1613" s="84">
        <v>4416</v>
      </c>
      <c r="C1613" s="169" t="s">
        <v>1223</v>
      </c>
      <c r="D1613" s="17">
        <v>6724.7</v>
      </c>
      <c r="E1613" s="9">
        <v>6174.6</v>
      </c>
      <c r="F1613" s="17">
        <v>4777.3</v>
      </c>
      <c r="G1613" s="18">
        <v>227</v>
      </c>
      <c r="H1613" s="17">
        <f t="shared" si="327"/>
        <v>5290657.58</v>
      </c>
      <c r="I1613" s="9"/>
      <c r="J1613" s="6"/>
      <c r="K1613" s="9"/>
      <c r="L1613" s="9">
        <f t="shared" si="323"/>
        <v>5290657.58</v>
      </c>
      <c r="M1613" s="9">
        <v>5290657.58</v>
      </c>
      <c r="N1613" s="26"/>
      <c r="O1613" s="9"/>
      <c r="P1613" s="9"/>
      <c r="Q1613" s="9"/>
      <c r="R1613" s="9"/>
      <c r="S1613" s="9"/>
      <c r="T1613" s="9"/>
      <c r="U1613" s="9"/>
      <c r="V1613" s="9"/>
      <c r="W1613" s="9"/>
      <c r="X1613" s="9"/>
      <c r="Y1613" s="9"/>
      <c r="Z1613" s="9"/>
      <c r="AA1613" s="66"/>
      <c r="AB1613" s="20" t="s">
        <v>211</v>
      </c>
      <c r="AC1613" s="189"/>
      <c r="AD1613" s="189"/>
      <c r="AE1613" s="189"/>
      <c r="AF1613" s="62">
        <f>MAX(AF$24:AF1612)+1</f>
        <v>1504</v>
      </c>
      <c r="AG1613" s="62" t="s">
        <v>151</v>
      </c>
      <c r="AH1613" s="62" t="str">
        <f t="shared" si="322"/>
        <v>1504.</v>
      </c>
      <c r="AJ1613" s="62"/>
      <c r="AM1613" s="103"/>
    </row>
    <row r="1614" spans="1:39" ht="22.5" customHeight="1" x14ac:dyDescent="0.25">
      <c r="A1614" s="84" t="str">
        <f t="shared" si="324"/>
        <v>1505.</v>
      </c>
      <c r="B1614" s="84">
        <v>4250</v>
      </c>
      <c r="C1614" s="155" t="s">
        <v>942</v>
      </c>
      <c r="D1614" s="9">
        <v>3596.5</v>
      </c>
      <c r="E1614" s="9">
        <v>3266.5</v>
      </c>
      <c r="F1614" s="9">
        <v>3266.5</v>
      </c>
      <c r="G1614" s="26">
        <v>180</v>
      </c>
      <c r="H1614" s="9">
        <f t="shared" si="327"/>
        <v>1551463.2</v>
      </c>
      <c r="I1614" s="9"/>
      <c r="J1614" s="6"/>
      <c r="K1614" s="9"/>
      <c r="L1614" s="9">
        <f t="shared" si="323"/>
        <v>1551463.2</v>
      </c>
      <c r="M1614" s="9"/>
      <c r="N1614" s="26"/>
      <c r="O1614" s="9"/>
      <c r="P1614" s="9">
        <v>840</v>
      </c>
      <c r="Q1614" s="9">
        <f>P1614*1846.98</f>
        <v>1551463.2</v>
      </c>
      <c r="R1614" s="9"/>
      <c r="S1614" s="9"/>
      <c r="T1614" s="9"/>
      <c r="U1614" s="9"/>
      <c r="V1614" s="9"/>
      <c r="W1614" s="9"/>
      <c r="X1614" s="9"/>
      <c r="Y1614" s="9"/>
      <c r="Z1614" s="9"/>
      <c r="AA1614" s="66"/>
      <c r="AB1614" s="20" t="s">
        <v>211</v>
      </c>
      <c r="AC1614" s="189"/>
      <c r="AD1614" s="189"/>
      <c r="AE1614" s="189"/>
      <c r="AF1614" s="62">
        <f>MAX(AF$24:AF1613)+1</f>
        <v>1505</v>
      </c>
      <c r="AG1614" s="62" t="s">
        <v>151</v>
      </c>
      <c r="AH1614" s="62" t="str">
        <f t="shared" si="322"/>
        <v>1505.</v>
      </c>
      <c r="AJ1614" s="62"/>
      <c r="AM1614" s="103"/>
    </row>
    <row r="1615" spans="1:39" ht="22.5" customHeight="1" x14ac:dyDescent="0.25">
      <c r="A1615" s="84" t="str">
        <f t="shared" si="324"/>
        <v>1506.</v>
      </c>
      <c r="B1615" s="84">
        <v>4781</v>
      </c>
      <c r="C1615" s="157" t="s">
        <v>988</v>
      </c>
      <c r="D1615" s="17">
        <v>5669.5</v>
      </c>
      <c r="E1615" s="9">
        <v>3764</v>
      </c>
      <c r="F1615" s="17">
        <v>3764</v>
      </c>
      <c r="G1615" s="18">
        <v>280</v>
      </c>
      <c r="H1615" s="17">
        <f t="shared" si="327"/>
        <v>815938.39999999991</v>
      </c>
      <c r="I1615" s="9"/>
      <c r="J1615" s="6"/>
      <c r="K1615" s="9"/>
      <c r="L1615" s="9">
        <f t="shared" ref="L1615:L1619" si="328">H1615</f>
        <v>815938.39999999991</v>
      </c>
      <c r="M1615" s="9">
        <f>268851.2+547087.2</f>
        <v>815938.39999999991</v>
      </c>
      <c r="N1615" s="26"/>
      <c r="O1615" s="9"/>
      <c r="P1615" s="9"/>
      <c r="Q1615" s="9"/>
      <c r="R1615" s="9"/>
      <c r="S1615" s="9"/>
      <c r="T1615" s="9"/>
      <c r="U1615" s="9"/>
      <c r="V1615" s="9"/>
      <c r="W1615" s="9"/>
      <c r="X1615" s="9"/>
      <c r="Y1615" s="9"/>
      <c r="Z1615" s="9"/>
      <c r="AA1615" s="66"/>
      <c r="AB1615" s="20" t="s">
        <v>211</v>
      </c>
      <c r="AC1615" s="189"/>
      <c r="AD1615" s="189"/>
      <c r="AE1615" s="189"/>
      <c r="AF1615" s="62">
        <f>MAX(AF$24:AF1614)+1</f>
        <v>1506</v>
      </c>
      <c r="AG1615" s="62" t="s">
        <v>151</v>
      </c>
      <c r="AH1615" s="62" t="str">
        <f t="shared" si="322"/>
        <v>1506.</v>
      </c>
      <c r="AJ1615" s="62"/>
      <c r="AM1615" s="103"/>
    </row>
    <row r="1616" spans="1:39" ht="22.5" customHeight="1" x14ac:dyDescent="0.25">
      <c r="A1616" s="84" t="str">
        <f t="shared" si="324"/>
        <v>1507.</v>
      </c>
      <c r="B1616" s="84">
        <v>4790</v>
      </c>
      <c r="C1616" s="155" t="s">
        <v>989</v>
      </c>
      <c r="D1616" s="9">
        <v>4944.7</v>
      </c>
      <c r="E1616" s="9">
        <v>4703.3999999999996</v>
      </c>
      <c r="F1616" s="9">
        <v>3223.5</v>
      </c>
      <c r="G1616" s="26">
        <v>221</v>
      </c>
      <c r="H1616" s="9">
        <f t="shared" si="327"/>
        <v>1284350.6599999999</v>
      </c>
      <c r="I1616" s="9"/>
      <c r="J1616" s="6"/>
      <c r="K1616" s="9"/>
      <c r="L1616" s="9">
        <f t="shared" si="328"/>
        <v>1284350.6599999999</v>
      </c>
      <c r="M1616" s="9">
        <v>1284350.6599999999</v>
      </c>
      <c r="N1616" s="26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66"/>
      <c r="AB1616" s="20" t="s">
        <v>211</v>
      </c>
      <c r="AC1616" s="189"/>
      <c r="AD1616" s="189"/>
      <c r="AE1616" s="189"/>
      <c r="AF1616" s="62">
        <f>MAX(AF$24:AF1615)+1</f>
        <v>1507</v>
      </c>
      <c r="AG1616" s="62" t="s">
        <v>151</v>
      </c>
      <c r="AH1616" s="62" t="str">
        <f t="shared" si="322"/>
        <v>1507.</v>
      </c>
      <c r="AJ1616" s="62"/>
      <c r="AM1616" s="103"/>
    </row>
    <row r="1617" spans="1:39" ht="22.5" customHeight="1" x14ac:dyDescent="0.25">
      <c r="A1617" s="84" t="str">
        <f t="shared" si="324"/>
        <v>1508.</v>
      </c>
      <c r="B1617" s="84">
        <v>4794</v>
      </c>
      <c r="C1617" s="169" t="s">
        <v>990</v>
      </c>
      <c r="D1617" s="17">
        <v>3629.6</v>
      </c>
      <c r="E1617" s="9">
        <v>3297.9</v>
      </c>
      <c r="F1617" s="17">
        <v>3297.9</v>
      </c>
      <c r="G1617" s="18">
        <v>160</v>
      </c>
      <c r="H1617" s="17">
        <f t="shared" si="327"/>
        <v>854619.84</v>
      </c>
      <c r="I1617" s="9"/>
      <c r="J1617" s="6"/>
      <c r="K1617" s="9"/>
      <c r="L1617" s="9">
        <f t="shared" si="328"/>
        <v>854619.84</v>
      </c>
      <c r="M1617" s="9">
        <v>854619.84</v>
      </c>
      <c r="N1617" s="26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66"/>
      <c r="AB1617" s="20" t="s">
        <v>211</v>
      </c>
      <c r="AC1617" s="189"/>
      <c r="AD1617" s="189"/>
      <c r="AE1617" s="189"/>
      <c r="AF1617" s="62">
        <f>MAX(AF$24:AF1616)+1</f>
        <v>1508</v>
      </c>
      <c r="AG1617" s="62" t="s">
        <v>151</v>
      </c>
      <c r="AH1617" s="62" t="str">
        <f t="shared" si="322"/>
        <v>1508.</v>
      </c>
      <c r="AJ1617" s="62"/>
      <c r="AM1617" s="103"/>
    </row>
    <row r="1618" spans="1:39" ht="22.5" customHeight="1" x14ac:dyDescent="0.25">
      <c r="A1618" s="84" t="str">
        <f t="shared" si="324"/>
        <v>1509.</v>
      </c>
      <c r="B1618" s="84">
        <v>5093</v>
      </c>
      <c r="C1618" s="157" t="s">
        <v>1455</v>
      </c>
      <c r="D1618" s="17">
        <v>3576.2</v>
      </c>
      <c r="E1618" s="9">
        <v>3247.1</v>
      </c>
      <c r="F1618" s="17">
        <v>3247.1</v>
      </c>
      <c r="G1618" s="18">
        <v>165</v>
      </c>
      <c r="H1618" s="17">
        <f t="shared" si="327"/>
        <v>646923.19999999995</v>
      </c>
      <c r="I1618" s="9"/>
      <c r="J1618" s="6"/>
      <c r="K1618" s="9"/>
      <c r="L1618" s="9">
        <f t="shared" si="328"/>
        <v>646923.19999999995</v>
      </c>
      <c r="M1618" s="9">
        <v>646923.19999999995</v>
      </c>
      <c r="N1618" s="26"/>
      <c r="O1618" s="9"/>
      <c r="P1618" s="9"/>
      <c r="Q1618" s="9"/>
      <c r="R1618" s="9"/>
      <c r="S1618" s="9"/>
      <c r="T1618" s="9"/>
      <c r="U1618" s="9"/>
      <c r="V1618" s="9"/>
      <c r="W1618" s="9"/>
      <c r="X1618" s="9"/>
      <c r="Y1618" s="9"/>
      <c r="Z1618" s="9"/>
      <c r="AA1618" s="66"/>
      <c r="AB1618" s="20" t="s">
        <v>211</v>
      </c>
      <c r="AC1618" s="189"/>
      <c r="AD1618" s="189"/>
      <c r="AE1618" s="189"/>
      <c r="AF1618" s="62">
        <f>MAX(AF$24:AF1617)+1</f>
        <v>1509</v>
      </c>
      <c r="AG1618" s="62" t="s">
        <v>151</v>
      </c>
      <c r="AH1618" s="62" t="str">
        <f t="shared" si="322"/>
        <v>1509.</v>
      </c>
      <c r="AJ1618" s="62"/>
      <c r="AM1618" s="103"/>
    </row>
    <row r="1619" spans="1:39" ht="22.5" customHeight="1" x14ac:dyDescent="0.25">
      <c r="A1619" s="84" t="str">
        <f t="shared" si="324"/>
        <v>1510.</v>
      </c>
      <c r="B1619" s="84">
        <v>5186</v>
      </c>
      <c r="C1619" s="157" t="s">
        <v>1466</v>
      </c>
      <c r="D1619" s="17">
        <v>4864.99</v>
      </c>
      <c r="E1619" s="9">
        <v>4404.7</v>
      </c>
      <c r="F1619" s="17">
        <v>4323.6000000000004</v>
      </c>
      <c r="G1619" s="18">
        <v>215</v>
      </c>
      <c r="H1619" s="17">
        <f t="shared" si="327"/>
        <v>1305438.72</v>
      </c>
      <c r="I1619" s="9"/>
      <c r="J1619" s="6"/>
      <c r="K1619" s="9"/>
      <c r="L1619" s="9">
        <f t="shared" si="328"/>
        <v>1305438.72</v>
      </c>
      <c r="M1619" s="9">
        <v>1305438.72</v>
      </c>
      <c r="N1619" s="26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66"/>
      <c r="AB1619" s="20" t="s">
        <v>211</v>
      </c>
      <c r="AC1619" s="189"/>
      <c r="AD1619" s="189"/>
      <c r="AE1619" s="189"/>
      <c r="AF1619" s="62">
        <f>MAX(AF$24:AF1618)+1</f>
        <v>1510</v>
      </c>
      <c r="AG1619" s="62" t="s">
        <v>151</v>
      </c>
      <c r="AH1619" s="62" t="str">
        <f t="shared" si="322"/>
        <v>1510.</v>
      </c>
      <c r="AJ1619" s="62"/>
      <c r="AM1619" s="103"/>
    </row>
    <row r="1620" spans="1:39" ht="22.5" customHeight="1" x14ac:dyDescent="0.25">
      <c r="A1620" s="84" t="str">
        <f t="shared" si="324"/>
        <v>1511.</v>
      </c>
      <c r="B1620" s="84">
        <v>4696</v>
      </c>
      <c r="C1620" s="157" t="s">
        <v>1409</v>
      </c>
      <c r="D1620" s="17">
        <v>1939.7</v>
      </c>
      <c r="E1620" s="9">
        <v>1187.5999999999999</v>
      </c>
      <c r="F1620" s="17">
        <v>1187.5999999999999</v>
      </c>
      <c r="G1620" s="18">
        <v>107</v>
      </c>
      <c r="H1620" s="17">
        <f t="shared" si="327"/>
        <v>696697.2</v>
      </c>
      <c r="I1620" s="9"/>
      <c r="J1620" s="6"/>
      <c r="K1620" s="9"/>
      <c r="L1620" s="9">
        <f t="shared" ref="L1620:L1626" si="329">H1620</f>
        <v>696697.2</v>
      </c>
      <c r="M1620" s="9">
        <v>696697.2</v>
      </c>
      <c r="N1620" s="26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  <c r="AA1620" s="66"/>
      <c r="AB1620" s="20" t="s">
        <v>211</v>
      </c>
      <c r="AC1620" s="189"/>
      <c r="AD1620" s="189"/>
      <c r="AE1620" s="189"/>
      <c r="AF1620" s="62">
        <f>MAX(AF$24:AF1619)+1</f>
        <v>1511</v>
      </c>
      <c r="AG1620" s="62" t="s">
        <v>151</v>
      </c>
      <c r="AH1620" s="62" t="str">
        <f t="shared" si="322"/>
        <v>1511.</v>
      </c>
      <c r="AJ1620" s="62"/>
      <c r="AM1620" s="103"/>
    </row>
    <row r="1621" spans="1:39" ht="22.5" customHeight="1" x14ac:dyDescent="0.25">
      <c r="A1621" s="84" t="str">
        <f t="shared" si="324"/>
        <v>1512.</v>
      </c>
      <c r="B1621" s="84">
        <v>5089</v>
      </c>
      <c r="C1621" s="157" t="s">
        <v>1303</v>
      </c>
      <c r="D1621" s="9">
        <v>5394.8</v>
      </c>
      <c r="E1621" s="9">
        <v>4912.6000000000004</v>
      </c>
      <c r="F1621" s="9">
        <v>3759.2</v>
      </c>
      <c r="G1621" s="26">
        <v>176</v>
      </c>
      <c r="H1621" s="9">
        <f t="shared" si="327"/>
        <v>2218222.98</v>
      </c>
      <c r="I1621" s="9"/>
      <c r="J1621" s="6"/>
      <c r="K1621" s="9"/>
      <c r="L1621" s="9">
        <f t="shared" si="329"/>
        <v>2218222.98</v>
      </c>
      <c r="M1621" s="9"/>
      <c r="N1621" s="26"/>
      <c r="O1621" s="9"/>
      <c r="P1621" s="9">
        <v>1201</v>
      </c>
      <c r="Q1621" s="9">
        <f>P1621*1846.98</f>
        <v>2218222.98</v>
      </c>
      <c r="R1621" s="9"/>
      <c r="S1621" s="9"/>
      <c r="T1621" s="9"/>
      <c r="U1621" s="9"/>
      <c r="V1621" s="9"/>
      <c r="W1621" s="9"/>
      <c r="X1621" s="9"/>
      <c r="Y1621" s="9"/>
      <c r="Z1621" s="9"/>
      <c r="AA1621" s="66"/>
      <c r="AB1621" s="20" t="s">
        <v>211</v>
      </c>
      <c r="AC1621" s="189"/>
      <c r="AD1621" s="189"/>
      <c r="AE1621" s="189"/>
      <c r="AF1621" s="62">
        <f>MAX(AF$24:AF1620)+1</f>
        <v>1512</v>
      </c>
      <c r="AG1621" s="62" t="s">
        <v>151</v>
      </c>
      <c r="AH1621" s="62" t="str">
        <f t="shared" si="322"/>
        <v>1512.</v>
      </c>
      <c r="AJ1621" s="62"/>
      <c r="AM1621" s="103"/>
    </row>
    <row r="1622" spans="1:39" ht="22.5" customHeight="1" x14ac:dyDescent="0.25">
      <c r="A1622" s="84" t="str">
        <f t="shared" si="324"/>
        <v>1513.</v>
      </c>
      <c r="B1622" s="84">
        <v>4343</v>
      </c>
      <c r="C1622" s="169" t="s">
        <v>1206</v>
      </c>
      <c r="D1622" s="17">
        <v>6689.89</v>
      </c>
      <c r="E1622" s="9">
        <v>4495.3</v>
      </c>
      <c r="F1622" s="17">
        <v>4495.3</v>
      </c>
      <c r="G1622" s="18">
        <v>200</v>
      </c>
      <c r="H1622" s="17">
        <f t="shared" si="327"/>
        <v>890569.6</v>
      </c>
      <c r="I1622" s="9"/>
      <c r="J1622" s="6"/>
      <c r="K1622" s="9"/>
      <c r="L1622" s="9">
        <f t="shared" si="329"/>
        <v>890569.6</v>
      </c>
      <c r="M1622" s="9">
        <v>890569.6</v>
      </c>
      <c r="N1622" s="26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  <c r="AA1622" s="66"/>
      <c r="AB1622" s="20" t="s">
        <v>211</v>
      </c>
      <c r="AC1622" s="189"/>
      <c r="AD1622" s="189"/>
      <c r="AE1622" s="189"/>
      <c r="AF1622" s="62">
        <f>MAX(AF$24:AF1621)+1</f>
        <v>1513</v>
      </c>
      <c r="AG1622" s="62" t="s">
        <v>151</v>
      </c>
      <c r="AH1622" s="62" t="str">
        <f t="shared" si="322"/>
        <v>1513.</v>
      </c>
      <c r="AJ1622" s="62"/>
      <c r="AM1622" s="103"/>
    </row>
    <row r="1623" spans="1:39" ht="22.5" customHeight="1" x14ac:dyDescent="0.25">
      <c r="A1623" s="84" t="str">
        <f t="shared" si="324"/>
        <v>1514.</v>
      </c>
      <c r="B1623" s="84">
        <v>5009</v>
      </c>
      <c r="C1623" s="157" t="s">
        <v>1442</v>
      </c>
      <c r="D1623" s="17">
        <v>3337.4</v>
      </c>
      <c r="E1623" s="9">
        <v>3271.2</v>
      </c>
      <c r="F1623" s="17">
        <v>3271.2</v>
      </c>
      <c r="G1623" s="18">
        <v>147</v>
      </c>
      <c r="H1623" s="17">
        <f t="shared" si="327"/>
        <v>2508384</v>
      </c>
      <c r="I1623" s="9"/>
      <c r="J1623" s="6"/>
      <c r="K1623" s="9"/>
      <c r="L1623" s="9">
        <f t="shared" si="329"/>
        <v>2508384</v>
      </c>
      <c r="M1623" s="9">
        <v>2508384</v>
      </c>
      <c r="N1623" s="26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66"/>
      <c r="AB1623" s="20" t="s">
        <v>211</v>
      </c>
      <c r="AC1623" s="189"/>
      <c r="AD1623" s="189"/>
      <c r="AE1623" s="189"/>
      <c r="AF1623" s="62">
        <f>MAX(AF$24:AF1622)+1</f>
        <v>1514</v>
      </c>
      <c r="AG1623" s="62" t="s">
        <v>151</v>
      </c>
      <c r="AH1623" s="62" t="str">
        <f t="shared" si="322"/>
        <v>1514.</v>
      </c>
      <c r="AJ1623" s="62"/>
      <c r="AM1623" s="103"/>
    </row>
    <row r="1624" spans="1:39" ht="22.5" customHeight="1" x14ac:dyDescent="0.25">
      <c r="A1624" s="84" t="str">
        <f t="shared" si="324"/>
        <v>1515.</v>
      </c>
      <c r="B1624" s="84">
        <v>4310</v>
      </c>
      <c r="C1624" s="157" t="s">
        <v>1365</v>
      </c>
      <c r="D1624" s="17">
        <v>4862.5</v>
      </c>
      <c r="E1624" s="9">
        <v>3316.7</v>
      </c>
      <c r="F1624" s="17">
        <v>3316.7</v>
      </c>
      <c r="G1624" s="18">
        <v>232</v>
      </c>
      <c r="H1624" s="17">
        <f t="shared" si="327"/>
        <v>1451452.5</v>
      </c>
      <c r="I1624" s="9"/>
      <c r="J1624" s="6"/>
      <c r="K1624" s="9"/>
      <c r="L1624" s="9">
        <f t="shared" si="329"/>
        <v>1451452.5</v>
      </c>
      <c r="M1624" s="9">
        <v>1451452.5</v>
      </c>
      <c r="N1624" s="26"/>
      <c r="O1624" s="9"/>
      <c r="P1624" s="9"/>
      <c r="Q1624" s="9"/>
      <c r="R1624" s="9"/>
      <c r="S1624" s="9"/>
      <c r="T1624" s="9"/>
      <c r="U1624" s="9"/>
      <c r="V1624" s="9"/>
      <c r="W1624" s="9"/>
      <c r="X1624" s="9"/>
      <c r="Y1624" s="9"/>
      <c r="Z1624" s="9"/>
      <c r="AA1624" s="66"/>
      <c r="AB1624" s="20" t="s">
        <v>211</v>
      </c>
      <c r="AC1624" s="189"/>
      <c r="AD1624" s="189"/>
      <c r="AE1624" s="189"/>
      <c r="AF1624" s="62">
        <f>MAX(AF$24:AF1623)+1</f>
        <v>1515</v>
      </c>
      <c r="AG1624" s="62" t="s">
        <v>151</v>
      </c>
      <c r="AH1624" s="62" t="str">
        <f t="shared" si="322"/>
        <v>1515.</v>
      </c>
      <c r="AJ1624" s="62"/>
      <c r="AM1624" s="103"/>
    </row>
    <row r="1625" spans="1:39" ht="22.5" customHeight="1" x14ac:dyDescent="0.25">
      <c r="A1625" s="84" t="str">
        <f t="shared" si="324"/>
        <v>1516.</v>
      </c>
      <c r="B1625" s="84">
        <v>4461</v>
      </c>
      <c r="C1625" s="169" t="s">
        <v>1234</v>
      </c>
      <c r="D1625" s="17">
        <v>3113.3</v>
      </c>
      <c r="E1625" s="9">
        <v>3113.3</v>
      </c>
      <c r="F1625" s="17">
        <v>3113.3</v>
      </c>
      <c r="G1625" s="18">
        <v>151</v>
      </c>
      <c r="H1625" s="17">
        <f t="shared" si="327"/>
        <v>1566239.04</v>
      </c>
      <c r="I1625" s="9"/>
      <c r="J1625" s="6"/>
      <c r="K1625" s="9"/>
      <c r="L1625" s="9">
        <f t="shared" si="329"/>
        <v>1566239.04</v>
      </c>
      <c r="M1625" s="9"/>
      <c r="N1625" s="26"/>
      <c r="O1625" s="9"/>
      <c r="P1625" s="9">
        <v>848</v>
      </c>
      <c r="Q1625" s="9">
        <f>P1625*1846.98</f>
        <v>1566239.04</v>
      </c>
      <c r="R1625" s="9"/>
      <c r="S1625" s="9"/>
      <c r="T1625" s="9"/>
      <c r="U1625" s="9"/>
      <c r="V1625" s="9"/>
      <c r="W1625" s="9"/>
      <c r="X1625" s="9"/>
      <c r="Y1625" s="9"/>
      <c r="Z1625" s="9"/>
      <c r="AA1625" s="66"/>
      <c r="AB1625" s="20" t="s">
        <v>211</v>
      </c>
      <c r="AC1625" s="189"/>
      <c r="AD1625" s="189"/>
      <c r="AE1625" s="189"/>
      <c r="AF1625" s="62">
        <f>MAX(AF$24:AF1624)+1</f>
        <v>1516</v>
      </c>
      <c r="AG1625" s="62" t="s">
        <v>151</v>
      </c>
      <c r="AH1625" s="62" t="str">
        <f t="shared" ref="AH1625:AH1688" si="330">CONCATENATE(AF1625,AG1625)</f>
        <v>1516.</v>
      </c>
      <c r="AJ1625" s="62"/>
      <c r="AM1625" s="103"/>
    </row>
    <row r="1626" spans="1:39" ht="22.5" customHeight="1" x14ac:dyDescent="0.25">
      <c r="A1626" s="84" t="str">
        <f t="shared" si="324"/>
        <v>1517.</v>
      </c>
      <c r="B1626" s="84">
        <v>5347</v>
      </c>
      <c r="C1626" s="178" t="s">
        <v>1651</v>
      </c>
      <c r="D1626" s="17">
        <v>4810.5</v>
      </c>
      <c r="E1626" s="17">
        <v>4808.3</v>
      </c>
      <c r="F1626" s="17">
        <v>4808.3</v>
      </c>
      <c r="G1626" s="18">
        <v>268</v>
      </c>
      <c r="H1626" s="17">
        <v>3762576</v>
      </c>
      <c r="I1626" s="9"/>
      <c r="J1626" s="9"/>
      <c r="K1626" s="9"/>
      <c r="L1626" s="9">
        <f t="shared" si="329"/>
        <v>3762576</v>
      </c>
      <c r="M1626" s="135">
        <v>3762576</v>
      </c>
      <c r="N1626" s="26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66"/>
      <c r="AB1626" s="20" t="s">
        <v>211</v>
      </c>
      <c r="AC1626" s="189"/>
      <c r="AD1626" s="189"/>
      <c r="AE1626" s="189"/>
      <c r="AF1626" s="62">
        <f>MAX(AF$24:AF1625)+1</f>
        <v>1517</v>
      </c>
      <c r="AG1626" s="62" t="s">
        <v>151</v>
      </c>
      <c r="AH1626" s="62" t="str">
        <f t="shared" si="330"/>
        <v>1517.</v>
      </c>
      <c r="AJ1626" s="62"/>
      <c r="AM1626" s="103"/>
    </row>
    <row r="1627" spans="1:39" ht="22.5" customHeight="1" x14ac:dyDescent="0.25">
      <c r="A1627" s="84" t="str">
        <f t="shared" si="324"/>
        <v>1518.</v>
      </c>
      <c r="B1627" s="84">
        <v>4109</v>
      </c>
      <c r="C1627" s="157" t="s">
        <v>1345</v>
      </c>
      <c r="D1627" s="17">
        <v>3637.9</v>
      </c>
      <c r="E1627" s="9">
        <v>3333.1</v>
      </c>
      <c r="F1627" s="17">
        <v>3333.1</v>
      </c>
      <c r="G1627" s="18">
        <v>162</v>
      </c>
      <c r="H1627" s="17">
        <f t="shared" ref="H1627:H1630" si="331">M1627+O1627+Q1627+S1627+U1627+W1627+Z1627+AA1627</f>
        <v>2257815</v>
      </c>
      <c r="I1627" s="9"/>
      <c r="J1627" s="6"/>
      <c r="K1627" s="9"/>
      <c r="L1627" s="9">
        <f t="shared" ref="L1627:L1630" si="332">H1627</f>
        <v>2257815</v>
      </c>
      <c r="M1627" s="9">
        <v>2257815</v>
      </c>
      <c r="N1627" s="26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66"/>
      <c r="AB1627" s="20" t="s">
        <v>211</v>
      </c>
      <c r="AC1627" s="189"/>
      <c r="AD1627" s="189"/>
      <c r="AE1627" s="189"/>
      <c r="AF1627" s="62">
        <f>MAX(AF$24:AF1626)+1</f>
        <v>1518</v>
      </c>
      <c r="AG1627" s="62" t="s">
        <v>151</v>
      </c>
      <c r="AH1627" s="62" t="str">
        <f t="shared" si="330"/>
        <v>1518.</v>
      </c>
      <c r="AJ1627" s="62"/>
      <c r="AM1627" s="103"/>
    </row>
    <row r="1628" spans="1:39" ht="22.5" customHeight="1" x14ac:dyDescent="0.25">
      <c r="A1628" s="84" t="str">
        <f t="shared" si="324"/>
        <v>1519.</v>
      </c>
      <c r="B1628" s="84">
        <v>4110</v>
      </c>
      <c r="C1628" s="169" t="s">
        <v>1169</v>
      </c>
      <c r="D1628" s="17">
        <v>4735.3999999999996</v>
      </c>
      <c r="E1628" s="9">
        <v>3329.4</v>
      </c>
      <c r="F1628" s="17">
        <v>3229.4</v>
      </c>
      <c r="G1628" s="18">
        <v>203</v>
      </c>
      <c r="H1628" s="17">
        <f t="shared" si="331"/>
        <v>997690</v>
      </c>
      <c r="I1628" s="9"/>
      <c r="J1628" s="6"/>
      <c r="K1628" s="9"/>
      <c r="L1628" s="9">
        <f t="shared" si="332"/>
        <v>997690</v>
      </c>
      <c r="M1628" s="9">
        <v>997690</v>
      </c>
      <c r="N1628" s="26"/>
      <c r="O1628" s="9"/>
      <c r="P1628" s="9"/>
      <c r="Q1628" s="9"/>
      <c r="R1628" s="9"/>
      <c r="S1628" s="9"/>
      <c r="T1628" s="9"/>
      <c r="U1628" s="9"/>
      <c r="V1628" s="9"/>
      <c r="W1628" s="9"/>
      <c r="X1628" s="9"/>
      <c r="Y1628" s="9"/>
      <c r="Z1628" s="9"/>
      <c r="AA1628" s="66"/>
      <c r="AB1628" s="20" t="s">
        <v>211</v>
      </c>
      <c r="AC1628" s="189"/>
      <c r="AD1628" s="189"/>
      <c r="AE1628" s="189"/>
      <c r="AF1628" s="62">
        <f>MAX(AF$24:AF1627)+1</f>
        <v>1519</v>
      </c>
      <c r="AG1628" s="62" t="s">
        <v>151</v>
      </c>
      <c r="AH1628" s="62" t="str">
        <f t="shared" si="330"/>
        <v>1519.</v>
      </c>
      <c r="AJ1628" s="62"/>
      <c r="AM1628" s="103"/>
    </row>
    <row r="1629" spans="1:39" ht="22.5" customHeight="1" x14ac:dyDescent="0.25">
      <c r="A1629" s="84" t="str">
        <f t="shared" si="324"/>
        <v>1520.</v>
      </c>
      <c r="B1629" s="84">
        <v>4699</v>
      </c>
      <c r="C1629" s="157" t="s">
        <v>1411</v>
      </c>
      <c r="D1629" s="17">
        <v>6262.5</v>
      </c>
      <c r="E1629" s="9">
        <v>4244.3999999999996</v>
      </c>
      <c r="F1629" s="17">
        <v>4244.3999999999996</v>
      </c>
      <c r="G1629" s="18">
        <v>302</v>
      </c>
      <c r="H1629" s="17">
        <f t="shared" si="331"/>
        <v>1584772.8</v>
      </c>
      <c r="I1629" s="9"/>
      <c r="J1629" s="6"/>
      <c r="K1629" s="9"/>
      <c r="L1629" s="9">
        <f t="shared" si="332"/>
        <v>1584772.8</v>
      </c>
      <c r="M1629" s="9">
        <v>1584772.8</v>
      </c>
      <c r="N1629" s="26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66"/>
      <c r="AB1629" s="20" t="s">
        <v>211</v>
      </c>
      <c r="AC1629" s="189"/>
      <c r="AD1629" s="189"/>
      <c r="AE1629" s="189"/>
      <c r="AF1629" s="62">
        <f>MAX(AF$24:AF1628)+1</f>
        <v>1520</v>
      </c>
      <c r="AG1629" s="62" t="s">
        <v>151</v>
      </c>
      <c r="AH1629" s="62" t="str">
        <f t="shared" si="330"/>
        <v>1520.</v>
      </c>
      <c r="AJ1629" s="62"/>
      <c r="AM1629" s="103"/>
    </row>
    <row r="1630" spans="1:39" ht="22.5" customHeight="1" x14ac:dyDescent="0.25">
      <c r="A1630" s="84" t="str">
        <f t="shared" si="324"/>
        <v>1521.</v>
      </c>
      <c r="B1630" s="84">
        <v>4783</v>
      </c>
      <c r="C1630" s="169" t="s">
        <v>1270</v>
      </c>
      <c r="D1630" s="17">
        <v>7140.7</v>
      </c>
      <c r="E1630" s="9">
        <v>5599.7</v>
      </c>
      <c r="F1630" s="17">
        <v>5599.7</v>
      </c>
      <c r="G1630" s="18">
        <v>278</v>
      </c>
      <c r="H1630" s="17">
        <f t="shared" si="331"/>
        <v>1807016.12</v>
      </c>
      <c r="I1630" s="9"/>
      <c r="J1630" s="6"/>
      <c r="K1630" s="9"/>
      <c r="L1630" s="9">
        <f t="shared" si="332"/>
        <v>1807016.12</v>
      </c>
      <c r="M1630" s="9">
        <v>1807016.12</v>
      </c>
      <c r="N1630" s="26"/>
      <c r="O1630" s="9"/>
      <c r="P1630" s="9"/>
      <c r="Q1630" s="9"/>
      <c r="R1630" s="9"/>
      <c r="S1630" s="9"/>
      <c r="T1630" s="9"/>
      <c r="U1630" s="9"/>
      <c r="V1630" s="9"/>
      <c r="W1630" s="9"/>
      <c r="X1630" s="9"/>
      <c r="Y1630" s="9"/>
      <c r="Z1630" s="9"/>
      <c r="AA1630" s="66"/>
      <c r="AB1630" s="20" t="s">
        <v>211</v>
      </c>
      <c r="AC1630" s="189"/>
      <c r="AD1630" s="189"/>
      <c r="AE1630" s="189"/>
      <c r="AF1630" s="62">
        <f>MAX(AF$24:AF1629)+1</f>
        <v>1521</v>
      </c>
      <c r="AG1630" s="62" t="s">
        <v>151</v>
      </c>
      <c r="AH1630" s="62" t="str">
        <f t="shared" si="330"/>
        <v>1521.</v>
      </c>
      <c r="AJ1630" s="62"/>
      <c r="AM1630" s="103"/>
    </row>
    <row r="1631" spans="1:39" ht="22.5" customHeight="1" x14ac:dyDescent="0.25">
      <c r="A1631" s="84" t="str">
        <f t="shared" si="324"/>
        <v>1522.</v>
      </c>
      <c r="B1631" s="84">
        <v>4108</v>
      </c>
      <c r="C1631" s="169" t="s">
        <v>1168</v>
      </c>
      <c r="D1631" s="17">
        <v>3327.9</v>
      </c>
      <c r="E1631" s="9">
        <v>2268.1</v>
      </c>
      <c r="F1631" s="17">
        <v>2268.1</v>
      </c>
      <c r="G1631" s="18">
        <v>159</v>
      </c>
      <c r="H1631" s="17">
        <f t="shared" ref="H1631:H1634" si="333">M1631+O1631+Q1631+S1631+U1631+W1631+Z1631+AA1631</f>
        <v>1521911.52</v>
      </c>
      <c r="I1631" s="9"/>
      <c r="J1631" s="6"/>
      <c r="K1631" s="9"/>
      <c r="L1631" s="9">
        <f t="shared" ref="L1631:L1632" si="334">H1631</f>
        <v>1521911.52</v>
      </c>
      <c r="M1631" s="9"/>
      <c r="N1631" s="26"/>
      <c r="O1631" s="9"/>
      <c r="P1631" s="9">
        <v>824</v>
      </c>
      <c r="Q1631" s="9">
        <f>P1631*1846.98</f>
        <v>1521911.52</v>
      </c>
      <c r="R1631" s="9"/>
      <c r="S1631" s="9"/>
      <c r="T1631" s="9"/>
      <c r="U1631" s="9"/>
      <c r="V1631" s="9"/>
      <c r="W1631" s="9"/>
      <c r="X1631" s="9"/>
      <c r="Y1631" s="9"/>
      <c r="Z1631" s="9"/>
      <c r="AA1631" s="66"/>
      <c r="AB1631" s="20" t="s">
        <v>211</v>
      </c>
      <c r="AC1631" s="189"/>
      <c r="AD1631" s="189"/>
      <c r="AE1631" s="189"/>
      <c r="AF1631" s="62">
        <f>MAX(AF$24:AF1630)+1</f>
        <v>1522</v>
      </c>
      <c r="AG1631" s="62" t="s">
        <v>151</v>
      </c>
      <c r="AH1631" s="62" t="str">
        <f t="shared" si="330"/>
        <v>1522.</v>
      </c>
      <c r="AJ1631" s="62"/>
      <c r="AM1631" s="103"/>
    </row>
    <row r="1632" spans="1:39" ht="22.5" customHeight="1" x14ac:dyDescent="0.25">
      <c r="A1632" s="84" t="str">
        <f t="shared" si="324"/>
        <v>1523.</v>
      </c>
      <c r="B1632" s="84">
        <v>4111</v>
      </c>
      <c r="C1632" s="157" t="s">
        <v>135</v>
      </c>
      <c r="D1632" s="17">
        <v>4656.2</v>
      </c>
      <c r="E1632" s="9">
        <v>3175.2</v>
      </c>
      <c r="F1632" s="17">
        <v>3175.2</v>
      </c>
      <c r="G1632" s="18">
        <v>226</v>
      </c>
      <c r="H1632" s="9">
        <f t="shared" si="333"/>
        <v>1178303.3899999999</v>
      </c>
      <c r="I1632" s="9"/>
      <c r="J1632" s="6"/>
      <c r="K1632" s="9"/>
      <c r="L1632" s="9">
        <f t="shared" si="334"/>
        <v>1178303.3899999999</v>
      </c>
      <c r="M1632" s="9">
        <v>1178303.3899999999</v>
      </c>
      <c r="N1632" s="26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66"/>
      <c r="AB1632" s="20" t="s">
        <v>211</v>
      </c>
      <c r="AC1632" s="189"/>
      <c r="AD1632" s="189"/>
      <c r="AE1632" s="189"/>
      <c r="AF1632" s="62">
        <f>MAX(AF$24:AF1631)+1</f>
        <v>1523</v>
      </c>
      <c r="AG1632" s="62" t="s">
        <v>151</v>
      </c>
      <c r="AH1632" s="62" t="str">
        <f t="shared" si="330"/>
        <v>1523.</v>
      </c>
      <c r="AJ1632" s="62"/>
      <c r="AM1632" s="103"/>
    </row>
    <row r="1633" spans="1:39" ht="22.5" customHeight="1" x14ac:dyDescent="0.25">
      <c r="A1633" s="84" t="str">
        <f t="shared" si="324"/>
        <v>1524.</v>
      </c>
      <c r="B1633" s="84">
        <v>4986</v>
      </c>
      <c r="C1633" s="157" t="s">
        <v>1509</v>
      </c>
      <c r="D1633" s="17">
        <v>3325.9</v>
      </c>
      <c r="E1633" s="9">
        <v>3325.9</v>
      </c>
      <c r="F1633" s="17">
        <v>2272</v>
      </c>
      <c r="G1633" s="18">
        <v>151</v>
      </c>
      <c r="H1633" s="17">
        <f t="shared" si="333"/>
        <v>1380225.22</v>
      </c>
      <c r="I1633" s="9"/>
      <c r="J1633" s="6"/>
      <c r="K1633" s="9"/>
      <c r="L1633" s="9">
        <f t="shared" ref="L1633:L1645" si="335">H1633</f>
        <v>1380225.22</v>
      </c>
      <c r="M1633" s="9"/>
      <c r="N1633" s="26"/>
      <c r="O1633" s="9"/>
      <c r="P1633" s="9"/>
      <c r="Q1633" s="9"/>
      <c r="R1633" s="9"/>
      <c r="S1633" s="9"/>
      <c r="T1633" s="9">
        <v>1774</v>
      </c>
      <c r="U1633" s="9">
        <f>T1633*778.03</f>
        <v>1380225.22</v>
      </c>
      <c r="V1633" s="9"/>
      <c r="W1633" s="9"/>
      <c r="X1633" s="9"/>
      <c r="Y1633" s="9"/>
      <c r="Z1633" s="9"/>
      <c r="AA1633" s="66"/>
      <c r="AB1633" s="20" t="s">
        <v>211</v>
      </c>
      <c r="AC1633" s="189"/>
      <c r="AD1633" s="189"/>
      <c r="AE1633" s="189"/>
      <c r="AF1633" s="62">
        <f>MAX(AF$24:AF1632)+1</f>
        <v>1524</v>
      </c>
      <c r="AG1633" s="62" t="s">
        <v>151</v>
      </c>
      <c r="AH1633" s="62" t="str">
        <f t="shared" si="330"/>
        <v>1524.</v>
      </c>
      <c r="AJ1633" s="62"/>
      <c r="AM1633" s="103"/>
    </row>
    <row r="1634" spans="1:39" ht="22.5" customHeight="1" x14ac:dyDescent="0.25">
      <c r="A1634" s="84" t="str">
        <f t="shared" si="324"/>
        <v>1525.</v>
      </c>
      <c r="B1634" s="84">
        <v>4254</v>
      </c>
      <c r="C1634" s="155" t="s">
        <v>943</v>
      </c>
      <c r="D1634" s="9">
        <v>3559.2</v>
      </c>
      <c r="E1634" s="9">
        <v>3234.8</v>
      </c>
      <c r="F1634" s="9">
        <v>3234.8</v>
      </c>
      <c r="G1634" s="26">
        <v>150</v>
      </c>
      <c r="H1634" s="9">
        <f t="shared" si="333"/>
        <v>1353765.71</v>
      </c>
      <c r="I1634" s="9"/>
      <c r="J1634" s="6"/>
      <c r="K1634" s="9"/>
      <c r="L1634" s="9">
        <f t="shared" si="335"/>
        <v>1353765.71</v>
      </c>
      <c r="M1634" s="9">
        <f>596513.6+757252.11</f>
        <v>1353765.71</v>
      </c>
      <c r="N1634" s="26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66"/>
      <c r="AB1634" s="20" t="s">
        <v>211</v>
      </c>
      <c r="AC1634" s="189"/>
      <c r="AD1634" s="189"/>
      <c r="AE1634" s="189"/>
      <c r="AF1634" s="62">
        <f>MAX(AF$24:AF1633)+1</f>
        <v>1525</v>
      </c>
      <c r="AG1634" s="62" t="s">
        <v>151</v>
      </c>
      <c r="AH1634" s="62" t="str">
        <f t="shared" si="330"/>
        <v>1525.</v>
      </c>
      <c r="AJ1634" s="62"/>
      <c r="AM1634" s="103"/>
    </row>
    <row r="1635" spans="1:39" ht="22.5" customHeight="1" x14ac:dyDescent="0.25">
      <c r="A1635" s="84" t="str">
        <f t="shared" si="324"/>
        <v>1526.</v>
      </c>
      <c r="B1635" s="84">
        <v>5355</v>
      </c>
      <c r="C1635" s="161" t="s">
        <v>1154</v>
      </c>
      <c r="D1635" s="9">
        <v>4857.6000000000004</v>
      </c>
      <c r="E1635" s="9">
        <v>4772.1000000000004</v>
      </c>
      <c r="F1635" s="9">
        <v>4470.1000000000004</v>
      </c>
      <c r="G1635" s="26">
        <v>258</v>
      </c>
      <c r="H1635" s="9">
        <f t="shared" ref="H1635:H1647" si="336">M1635+O1635+Q1635+S1635+U1635+W1635+Z1635+AA1635</f>
        <v>5055691.2</v>
      </c>
      <c r="I1635" s="9"/>
      <c r="J1635" s="6"/>
      <c r="K1635" s="9"/>
      <c r="L1635" s="9">
        <f t="shared" si="335"/>
        <v>5055691.2</v>
      </c>
      <c r="M1635" s="9">
        <v>5055691.2</v>
      </c>
      <c r="N1635" s="26"/>
      <c r="O1635" s="9"/>
      <c r="P1635" s="9"/>
      <c r="Q1635" s="9"/>
      <c r="R1635" s="9"/>
      <c r="S1635" s="9"/>
      <c r="T1635" s="9"/>
      <c r="U1635" s="9"/>
      <c r="V1635" s="9"/>
      <c r="W1635" s="9"/>
      <c r="X1635" s="9"/>
      <c r="Y1635" s="9"/>
      <c r="Z1635" s="9"/>
      <c r="AA1635" s="66"/>
      <c r="AB1635" s="20" t="s">
        <v>211</v>
      </c>
      <c r="AC1635" s="189"/>
      <c r="AD1635" s="189"/>
      <c r="AE1635" s="189"/>
      <c r="AF1635" s="62">
        <f>MAX(AF$24:AF1634)+1</f>
        <v>1526</v>
      </c>
      <c r="AG1635" s="62" t="s">
        <v>151</v>
      </c>
      <c r="AH1635" s="62" t="str">
        <f t="shared" si="330"/>
        <v>1526.</v>
      </c>
      <c r="AJ1635" s="62"/>
      <c r="AM1635" s="103"/>
    </row>
    <row r="1636" spans="1:39" ht="22.5" customHeight="1" x14ac:dyDescent="0.25">
      <c r="A1636" s="84" t="str">
        <f t="shared" si="324"/>
        <v>1527.</v>
      </c>
      <c r="B1636" s="84">
        <v>4419</v>
      </c>
      <c r="C1636" s="157" t="s">
        <v>1375</v>
      </c>
      <c r="D1636" s="17">
        <v>3099.7</v>
      </c>
      <c r="E1636" s="9">
        <v>3099.7</v>
      </c>
      <c r="F1636" s="17">
        <v>3099.7</v>
      </c>
      <c r="G1636" s="18">
        <v>165</v>
      </c>
      <c r="H1636" s="17">
        <f t="shared" si="336"/>
        <v>893423.46</v>
      </c>
      <c r="I1636" s="9"/>
      <c r="J1636" s="6"/>
      <c r="K1636" s="9"/>
      <c r="L1636" s="9">
        <f t="shared" si="335"/>
        <v>893423.46</v>
      </c>
      <c r="M1636" s="9">
        <v>893423.46</v>
      </c>
      <c r="N1636" s="26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66"/>
      <c r="AB1636" s="20" t="s">
        <v>211</v>
      </c>
      <c r="AC1636" s="189"/>
      <c r="AD1636" s="189"/>
      <c r="AE1636" s="189"/>
      <c r="AF1636" s="62">
        <f>MAX(AF$24:AF1635)+1</f>
        <v>1527</v>
      </c>
      <c r="AG1636" s="62" t="s">
        <v>151</v>
      </c>
      <c r="AH1636" s="62" t="str">
        <f t="shared" si="330"/>
        <v>1527.</v>
      </c>
      <c r="AJ1636" s="62"/>
      <c r="AM1636" s="103"/>
    </row>
    <row r="1637" spans="1:39" ht="22.5" customHeight="1" x14ac:dyDescent="0.25">
      <c r="A1637" s="84" t="str">
        <f t="shared" si="324"/>
        <v>1528.</v>
      </c>
      <c r="B1637" s="84">
        <v>4904</v>
      </c>
      <c r="C1637" s="155" t="s">
        <v>1106</v>
      </c>
      <c r="D1637" s="9">
        <v>3652.5</v>
      </c>
      <c r="E1637" s="9">
        <v>3322.2</v>
      </c>
      <c r="F1637" s="9">
        <v>3322.2</v>
      </c>
      <c r="G1637" s="26">
        <v>148</v>
      </c>
      <c r="H1637" s="9">
        <f t="shared" si="336"/>
        <v>602394.72</v>
      </c>
      <c r="I1637" s="9"/>
      <c r="J1637" s="9"/>
      <c r="K1637" s="9"/>
      <c r="L1637" s="9">
        <f t="shared" si="335"/>
        <v>602394.72</v>
      </c>
      <c r="M1637" s="9">
        <v>602394.72</v>
      </c>
      <c r="N1637" s="26"/>
      <c r="O1637" s="9"/>
      <c r="P1637" s="9"/>
      <c r="Q1637" s="9"/>
      <c r="R1637" s="9"/>
      <c r="S1637" s="9"/>
      <c r="T1637" s="9"/>
      <c r="U1637" s="9"/>
      <c r="V1637" s="9"/>
      <c r="W1637" s="9"/>
      <c r="X1637" s="9"/>
      <c r="Y1637" s="9"/>
      <c r="Z1637" s="9"/>
      <c r="AA1637" s="66"/>
      <c r="AB1637" s="20" t="s">
        <v>211</v>
      </c>
      <c r="AC1637" s="189"/>
      <c r="AD1637" s="189"/>
      <c r="AE1637" s="189"/>
      <c r="AF1637" s="62">
        <f>MAX(AF$24:AF1636)+1</f>
        <v>1528</v>
      </c>
      <c r="AG1637" s="62" t="s">
        <v>151</v>
      </c>
      <c r="AH1637" s="62" t="str">
        <f t="shared" si="330"/>
        <v>1528.</v>
      </c>
      <c r="AJ1637" s="62"/>
      <c r="AM1637" s="103"/>
    </row>
    <row r="1638" spans="1:39" ht="22.5" customHeight="1" x14ac:dyDescent="0.25">
      <c r="A1638" s="84" t="str">
        <f t="shared" ref="A1638:A1701" si="337">AH1638</f>
        <v>1529.</v>
      </c>
      <c r="B1638" s="84">
        <v>4511</v>
      </c>
      <c r="C1638" s="157" t="s">
        <v>1384</v>
      </c>
      <c r="D1638" s="17">
        <v>2842.7</v>
      </c>
      <c r="E1638" s="9">
        <v>2842.7</v>
      </c>
      <c r="F1638" s="17">
        <v>2842.7</v>
      </c>
      <c r="G1638" s="18">
        <v>122</v>
      </c>
      <c r="H1638" s="17">
        <f t="shared" si="336"/>
        <v>962484.48</v>
      </c>
      <c r="I1638" s="9"/>
      <c r="J1638" s="6"/>
      <c r="K1638" s="9"/>
      <c r="L1638" s="9">
        <f t="shared" si="335"/>
        <v>962484.48</v>
      </c>
      <c r="M1638" s="9">
        <v>962484.48</v>
      </c>
      <c r="N1638" s="26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66"/>
      <c r="AB1638" s="20" t="s">
        <v>211</v>
      </c>
      <c r="AC1638" s="189"/>
      <c r="AD1638" s="189"/>
      <c r="AE1638" s="189"/>
      <c r="AF1638" s="62">
        <f>MAX(AF$24:AF1637)+1</f>
        <v>1529</v>
      </c>
      <c r="AG1638" s="62" t="s">
        <v>151</v>
      </c>
      <c r="AH1638" s="62" t="str">
        <f t="shared" si="330"/>
        <v>1529.</v>
      </c>
      <c r="AJ1638" s="62"/>
      <c r="AM1638" s="103"/>
    </row>
    <row r="1639" spans="1:39" ht="22.5" customHeight="1" x14ac:dyDescent="0.25">
      <c r="A1639" s="84" t="str">
        <f t="shared" si="337"/>
        <v>1530.</v>
      </c>
      <c r="B1639" s="84">
        <v>4736</v>
      </c>
      <c r="C1639" s="169" t="s">
        <v>1261</v>
      </c>
      <c r="D1639" s="17">
        <v>4961.8999999999996</v>
      </c>
      <c r="E1639" s="9">
        <v>4475</v>
      </c>
      <c r="F1639" s="17">
        <v>4475</v>
      </c>
      <c r="G1639" s="18">
        <v>208</v>
      </c>
      <c r="H1639" s="17">
        <f t="shared" si="336"/>
        <v>788910.24</v>
      </c>
      <c r="I1639" s="9"/>
      <c r="J1639" s="6"/>
      <c r="K1639" s="9"/>
      <c r="L1639" s="9">
        <f t="shared" si="335"/>
        <v>788910.24</v>
      </c>
      <c r="M1639" s="9">
        <v>788910.24</v>
      </c>
      <c r="N1639" s="26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66"/>
      <c r="AB1639" s="20" t="s">
        <v>211</v>
      </c>
      <c r="AC1639" s="189"/>
      <c r="AD1639" s="189"/>
      <c r="AE1639" s="189"/>
      <c r="AF1639" s="62">
        <f>MAX(AF$24:AF1638)+1</f>
        <v>1530</v>
      </c>
      <c r="AG1639" s="62" t="s">
        <v>151</v>
      </c>
      <c r="AH1639" s="62" t="str">
        <f t="shared" si="330"/>
        <v>1530.</v>
      </c>
      <c r="AJ1639" s="62"/>
      <c r="AM1639" s="103"/>
    </row>
    <row r="1640" spans="1:39" ht="22.5" customHeight="1" x14ac:dyDescent="0.25">
      <c r="A1640" s="84" t="str">
        <f t="shared" si="337"/>
        <v>1531.</v>
      </c>
      <c r="B1640" s="84">
        <v>4737</v>
      </c>
      <c r="C1640" s="169" t="s">
        <v>1262</v>
      </c>
      <c r="D1640" s="17">
        <v>3458.3</v>
      </c>
      <c r="E1640" s="9">
        <v>3344.8</v>
      </c>
      <c r="F1640" s="17">
        <v>3115</v>
      </c>
      <c r="G1640" s="18">
        <v>169</v>
      </c>
      <c r="H1640" s="17">
        <f t="shared" si="336"/>
        <v>788794.75</v>
      </c>
      <c r="I1640" s="9"/>
      <c r="J1640" s="6"/>
      <c r="K1640" s="9"/>
      <c r="L1640" s="9">
        <f t="shared" si="335"/>
        <v>788794.75</v>
      </c>
      <c r="M1640" s="9">
        <v>788794.75</v>
      </c>
      <c r="N1640" s="26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66"/>
      <c r="AB1640" s="20" t="s">
        <v>211</v>
      </c>
      <c r="AC1640" s="189"/>
      <c r="AD1640" s="189"/>
      <c r="AE1640" s="189"/>
      <c r="AF1640" s="62">
        <f>MAX(AF$24:AF1639)+1</f>
        <v>1531</v>
      </c>
      <c r="AG1640" s="62" t="s">
        <v>151</v>
      </c>
      <c r="AH1640" s="62" t="str">
        <f t="shared" si="330"/>
        <v>1531.</v>
      </c>
      <c r="AJ1640" s="62"/>
      <c r="AM1640" s="103"/>
    </row>
    <row r="1641" spans="1:39" ht="22.5" customHeight="1" x14ac:dyDescent="0.25">
      <c r="A1641" s="84" t="str">
        <f t="shared" si="337"/>
        <v>1532.</v>
      </c>
      <c r="B1641" s="84">
        <v>5057</v>
      </c>
      <c r="C1641" s="157" t="s">
        <v>1301</v>
      </c>
      <c r="D1641" s="9">
        <v>5203.5</v>
      </c>
      <c r="E1641" s="9">
        <v>4739.8</v>
      </c>
      <c r="F1641" s="9">
        <v>4739.8</v>
      </c>
      <c r="G1641" s="26">
        <v>224</v>
      </c>
      <c r="H1641" s="9">
        <f t="shared" si="336"/>
        <v>1972306.05</v>
      </c>
      <c r="I1641" s="9"/>
      <c r="J1641" s="6"/>
      <c r="K1641" s="9"/>
      <c r="L1641" s="9">
        <f t="shared" si="335"/>
        <v>1972306.05</v>
      </c>
      <c r="M1641" s="9"/>
      <c r="N1641" s="26"/>
      <c r="O1641" s="9"/>
      <c r="P1641" s="9"/>
      <c r="Q1641" s="9"/>
      <c r="R1641" s="9"/>
      <c r="S1641" s="9"/>
      <c r="T1641" s="9">
        <v>2535</v>
      </c>
      <c r="U1641" s="9">
        <f>T1641*778.03</f>
        <v>1972306.05</v>
      </c>
      <c r="V1641" s="9"/>
      <c r="W1641" s="9"/>
      <c r="X1641" s="9"/>
      <c r="Y1641" s="9"/>
      <c r="Z1641" s="9"/>
      <c r="AA1641" s="66"/>
      <c r="AB1641" s="20" t="s">
        <v>211</v>
      </c>
      <c r="AC1641" s="189"/>
      <c r="AD1641" s="189"/>
      <c r="AE1641" s="189"/>
      <c r="AF1641" s="62">
        <f>MAX(AF$24:AF1640)+1</f>
        <v>1532</v>
      </c>
      <c r="AG1641" s="62" t="s">
        <v>151</v>
      </c>
      <c r="AH1641" s="62" t="str">
        <f t="shared" si="330"/>
        <v>1532.</v>
      </c>
      <c r="AJ1641" s="62"/>
      <c r="AM1641" s="103"/>
    </row>
    <row r="1642" spans="1:39" ht="22.5" customHeight="1" x14ac:dyDescent="0.25">
      <c r="A1642" s="84" t="str">
        <f t="shared" si="337"/>
        <v>1533.</v>
      </c>
      <c r="B1642" s="84">
        <v>4745</v>
      </c>
      <c r="C1642" s="169" t="s">
        <v>1264</v>
      </c>
      <c r="D1642" s="17">
        <v>6758.2</v>
      </c>
      <c r="E1642" s="9">
        <v>6100.3</v>
      </c>
      <c r="F1642" s="17">
        <v>6100.3</v>
      </c>
      <c r="G1642" s="18">
        <v>259</v>
      </c>
      <c r="H1642" s="17">
        <f t="shared" si="336"/>
        <v>1456797.29</v>
      </c>
      <c r="I1642" s="9"/>
      <c r="J1642" s="6"/>
      <c r="K1642" s="9"/>
      <c r="L1642" s="9">
        <f t="shared" si="335"/>
        <v>1456797.29</v>
      </c>
      <c r="M1642" s="9">
        <v>1456797.29</v>
      </c>
      <c r="N1642" s="26"/>
      <c r="O1642" s="9"/>
      <c r="P1642" s="9"/>
      <c r="Q1642" s="9"/>
      <c r="R1642" s="9"/>
      <c r="S1642" s="9"/>
      <c r="T1642" s="9"/>
      <c r="U1642" s="9"/>
      <c r="V1642" s="9"/>
      <c r="W1642" s="9"/>
      <c r="X1642" s="9"/>
      <c r="Y1642" s="9"/>
      <c r="Z1642" s="9"/>
      <c r="AA1642" s="66"/>
      <c r="AB1642" s="20" t="s">
        <v>211</v>
      </c>
      <c r="AC1642" s="189"/>
      <c r="AD1642" s="189"/>
      <c r="AE1642" s="189"/>
      <c r="AF1642" s="62">
        <f>MAX(AF$24:AF1641)+1</f>
        <v>1533</v>
      </c>
      <c r="AG1642" s="62" t="s">
        <v>151</v>
      </c>
      <c r="AH1642" s="62" t="str">
        <f t="shared" si="330"/>
        <v>1533.</v>
      </c>
      <c r="AJ1642" s="62"/>
      <c r="AM1642" s="103"/>
    </row>
    <row r="1643" spans="1:39" ht="22.5" customHeight="1" x14ac:dyDescent="0.25">
      <c r="A1643" s="84" t="str">
        <f t="shared" si="337"/>
        <v>1534.</v>
      </c>
      <c r="B1643" s="84">
        <v>5258</v>
      </c>
      <c r="C1643" s="157" t="s">
        <v>1324</v>
      </c>
      <c r="D1643" s="9">
        <v>3332.9</v>
      </c>
      <c r="E1643" s="9">
        <v>2165.3000000000002</v>
      </c>
      <c r="F1643" s="9">
        <v>2165.3000000000002</v>
      </c>
      <c r="G1643" s="26">
        <v>205</v>
      </c>
      <c r="H1643" s="9">
        <f t="shared" si="336"/>
        <v>843415.62</v>
      </c>
      <c r="I1643" s="9"/>
      <c r="J1643" s="6"/>
      <c r="K1643" s="9"/>
      <c r="L1643" s="9">
        <f t="shared" si="335"/>
        <v>843415.62</v>
      </c>
      <c r="M1643" s="9">
        <v>843415.62</v>
      </c>
      <c r="N1643" s="26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66"/>
      <c r="AB1643" s="20" t="s">
        <v>211</v>
      </c>
      <c r="AC1643" s="189"/>
      <c r="AD1643" s="189"/>
      <c r="AE1643" s="189"/>
      <c r="AF1643" s="62">
        <f>MAX(AF$24:AF1642)+1</f>
        <v>1534</v>
      </c>
      <c r="AG1643" s="62" t="s">
        <v>151</v>
      </c>
      <c r="AH1643" s="62" t="str">
        <f t="shared" si="330"/>
        <v>1534.</v>
      </c>
      <c r="AJ1643" s="62"/>
      <c r="AM1643" s="103"/>
    </row>
    <row r="1644" spans="1:39" ht="22.5" customHeight="1" x14ac:dyDescent="0.25">
      <c r="A1644" s="84" t="str">
        <f t="shared" si="337"/>
        <v>1535.</v>
      </c>
      <c r="B1644" s="84">
        <v>4534</v>
      </c>
      <c r="C1644" s="155" t="s">
        <v>1687</v>
      </c>
      <c r="D1644" s="9">
        <v>4410.8999999999996</v>
      </c>
      <c r="E1644" s="9">
        <v>4116</v>
      </c>
      <c r="F1644" s="9">
        <v>3902</v>
      </c>
      <c r="G1644" s="26">
        <v>210</v>
      </c>
      <c r="H1644" s="9">
        <f t="shared" si="336"/>
        <v>882441</v>
      </c>
      <c r="I1644" s="9"/>
      <c r="J1644" s="6"/>
      <c r="K1644" s="9"/>
      <c r="L1644" s="9">
        <f t="shared" si="335"/>
        <v>882441</v>
      </c>
      <c r="M1644" s="9"/>
      <c r="N1644" s="26"/>
      <c r="O1644" s="9"/>
      <c r="P1644" s="9"/>
      <c r="Q1644" s="9"/>
      <c r="R1644" s="9">
        <v>1035</v>
      </c>
      <c r="S1644" s="9">
        <f>R1644*852.6</f>
        <v>882441</v>
      </c>
      <c r="T1644" s="9"/>
      <c r="U1644" s="9"/>
      <c r="V1644" s="9"/>
      <c r="W1644" s="9"/>
      <c r="X1644" s="9"/>
      <c r="Y1644" s="9"/>
      <c r="Z1644" s="9"/>
      <c r="AA1644" s="66"/>
      <c r="AB1644" s="20" t="s">
        <v>211</v>
      </c>
      <c r="AC1644" s="189"/>
      <c r="AD1644" s="189"/>
      <c r="AE1644" s="189"/>
      <c r="AF1644" s="62">
        <f>MAX(AF$24:AF1643)+1</f>
        <v>1535</v>
      </c>
      <c r="AG1644" s="62" t="s">
        <v>151</v>
      </c>
      <c r="AH1644" s="62" t="str">
        <f t="shared" si="330"/>
        <v>1535.</v>
      </c>
      <c r="AJ1644" s="62"/>
      <c r="AM1644" s="103"/>
    </row>
    <row r="1645" spans="1:39" ht="22.5" customHeight="1" x14ac:dyDescent="0.25">
      <c r="A1645" s="84" t="str">
        <f t="shared" si="337"/>
        <v>1536.</v>
      </c>
      <c r="B1645" s="84">
        <v>4262</v>
      </c>
      <c r="C1645" s="155" t="s">
        <v>944</v>
      </c>
      <c r="D1645" s="9">
        <v>3634.2</v>
      </c>
      <c r="E1645" s="9">
        <v>3364.2</v>
      </c>
      <c r="F1645" s="9">
        <v>3364.2</v>
      </c>
      <c r="G1645" s="26">
        <v>198</v>
      </c>
      <c r="H1645" s="9">
        <f t="shared" si="336"/>
        <v>718336.8</v>
      </c>
      <c r="I1645" s="9"/>
      <c r="J1645" s="6"/>
      <c r="K1645" s="9"/>
      <c r="L1645" s="9">
        <f t="shared" si="335"/>
        <v>718336.8</v>
      </c>
      <c r="M1645" s="9">
        <v>718336.8</v>
      </c>
      <c r="N1645" s="26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66"/>
      <c r="AB1645" s="20" t="s">
        <v>211</v>
      </c>
      <c r="AC1645" s="189"/>
      <c r="AD1645" s="189"/>
      <c r="AE1645" s="189"/>
      <c r="AF1645" s="62">
        <f>MAX(AF$24:AF1644)+1</f>
        <v>1536</v>
      </c>
      <c r="AG1645" s="62" t="s">
        <v>151</v>
      </c>
      <c r="AH1645" s="62" t="str">
        <f t="shared" si="330"/>
        <v>1536.</v>
      </c>
      <c r="AJ1645" s="62"/>
      <c r="AM1645" s="103"/>
    </row>
    <row r="1646" spans="1:39" ht="22.5" customHeight="1" x14ac:dyDescent="0.25">
      <c r="A1646" s="84" t="str">
        <f t="shared" si="337"/>
        <v>1537.</v>
      </c>
      <c r="B1646" s="84">
        <v>5230</v>
      </c>
      <c r="C1646" s="157" t="s">
        <v>1474</v>
      </c>
      <c r="D1646" s="17">
        <v>4936.5</v>
      </c>
      <c r="E1646" s="9">
        <v>3002.9</v>
      </c>
      <c r="F1646" s="17">
        <v>3002.9</v>
      </c>
      <c r="G1646" s="18">
        <v>223</v>
      </c>
      <c r="H1646" s="17">
        <f t="shared" si="336"/>
        <v>1422872.89</v>
      </c>
      <c r="I1646" s="9"/>
      <c r="J1646" s="6"/>
      <c r="K1646" s="9"/>
      <c r="L1646" s="9">
        <f t="shared" ref="L1646:L1661" si="338">H1646</f>
        <v>1422872.89</v>
      </c>
      <c r="M1646" s="9">
        <v>1422872.89</v>
      </c>
      <c r="N1646" s="26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66"/>
      <c r="AB1646" s="20" t="s">
        <v>211</v>
      </c>
      <c r="AC1646" s="189"/>
      <c r="AD1646" s="189"/>
      <c r="AE1646" s="189"/>
      <c r="AF1646" s="62">
        <f>MAX(AF$24:AF1645)+1</f>
        <v>1537</v>
      </c>
      <c r="AG1646" s="62" t="s">
        <v>151</v>
      </c>
      <c r="AH1646" s="62" t="str">
        <f t="shared" si="330"/>
        <v>1537.</v>
      </c>
      <c r="AJ1646" s="62"/>
      <c r="AM1646" s="103"/>
    </row>
    <row r="1647" spans="1:39" ht="22.5" customHeight="1" x14ac:dyDescent="0.25">
      <c r="A1647" s="84" t="str">
        <f t="shared" si="337"/>
        <v>1538.</v>
      </c>
      <c r="B1647" s="84">
        <v>5421</v>
      </c>
      <c r="C1647" s="225" t="s">
        <v>1164</v>
      </c>
      <c r="D1647" s="9">
        <v>1939.3</v>
      </c>
      <c r="E1647" s="9">
        <v>1939.3</v>
      </c>
      <c r="F1647" s="9">
        <v>1939.3</v>
      </c>
      <c r="G1647" s="26">
        <v>239</v>
      </c>
      <c r="H1647" s="9">
        <f t="shared" si="336"/>
        <v>1179673.94</v>
      </c>
      <c r="I1647" s="9"/>
      <c r="J1647" s="6"/>
      <c r="K1647" s="9"/>
      <c r="L1647" s="9">
        <f t="shared" si="338"/>
        <v>1179673.94</v>
      </c>
      <c r="M1647" s="9">
        <f>490800.47+688873.47</f>
        <v>1179673.94</v>
      </c>
      <c r="N1647" s="26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  <c r="AA1647" s="66"/>
      <c r="AB1647" s="20" t="s">
        <v>211</v>
      </c>
      <c r="AC1647" s="189"/>
      <c r="AD1647" s="189"/>
      <c r="AE1647" s="189"/>
      <c r="AF1647" s="62">
        <f>MAX(AF$24:AF1646)+1</f>
        <v>1538</v>
      </c>
      <c r="AG1647" s="62" t="s">
        <v>151</v>
      </c>
      <c r="AH1647" s="62" t="str">
        <f t="shared" si="330"/>
        <v>1538.</v>
      </c>
      <c r="AJ1647" s="62"/>
      <c r="AM1647" s="103"/>
    </row>
    <row r="1648" spans="1:39" ht="22.5" customHeight="1" x14ac:dyDescent="0.25">
      <c r="A1648" s="84" t="str">
        <f t="shared" si="337"/>
        <v>1539.</v>
      </c>
      <c r="B1648" s="84">
        <v>4554</v>
      </c>
      <c r="C1648" s="155" t="s">
        <v>972</v>
      </c>
      <c r="D1648" s="9">
        <v>4226.3999999999996</v>
      </c>
      <c r="E1648" s="9">
        <v>3929.6</v>
      </c>
      <c r="F1648" s="9">
        <v>3929.6</v>
      </c>
      <c r="G1648" s="26">
        <v>130</v>
      </c>
      <c r="H1648" s="9">
        <f t="shared" ref="H1648:H1663" si="339">M1648+O1648+Q1648+S1648+U1648+W1648+Z1648+AA1648</f>
        <v>2347511.58</v>
      </c>
      <c r="I1648" s="9"/>
      <c r="J1648" s="6"/>
      <c r="K1648" s="9"/>
      <c r="L1648" s="9">
        <f t="shared" si="338"/>
        <v>2347511.58</v>
      </c>
      <c r="M1648" s="9"/>
      <c r="N1648" s="26"/>
      <c r="O1648" s="9"/>
      <c r="P1648" s="9">
        <v>1271</v>
      </c>
      <c r="Q1648" s="9">
        <f>P1648*1846.98</f>
        <v>2347511.58</v>
      </c>
      <c r="R1648" s="9"/>
      <c r="S1648" s="9"/>
      <c r="T1648" s="9"/>
      <c r="U1648" s="9"/>
      <c r="V1648" s="9"/>
      <c r="W1648" s="9"/>
      <c r="X1648" s="9"/>
      <c r="Y1648" s="9"/>
      <c r="Z1648" s="9"/>
      <c r="AA1648" s="66"/>
      <c r="AB1648" s="20" t="s">
        <v>211</v>
      </c>
      <c r="AC1648" s="189"/>
      <c r="AD1648" s="189"/>
      <c r="AE1648" s="189"/>
      <c r="AF1648" s="62">
        <f>MAX(AF$24:AF1647)+1</f>
        <v>1539</v>
      </c>
      <c r="AG1648" s="62" t="s">
        <v>151</v>
      </c>
      <c r="AH1648" s="62" t="str">
        <f t="shared" si="330"/>
        <v>1539.</v>
      </c>
      <c r="AJ1648" s="62"/>
      <c r="AM1648" s="103"/>
    </row>
    <row r="1649" spans="1:39" ht="22.5" customHeight="1" x14ac:dyDescent="0.25">
      <c r="A1649" s="84" t="str">
        <f t="shared" si="337"/>
        <v>1540.</v>
      </c>
      <c r="B1649" s="84">
        <v>4264</v>
      </c>
      <c r="C1649" s="157" t="s">
        <v>1362</v>
      </c>
      <c r="D1649" s="17">
        <v>1180.7</v>
      </c>
      <c r="E1649" s="9">
        <v>1097.2</v>
      </c>
      <c r="F1649" s="17">
        <v>1097.2</v>
      </c>
      <c r="G1649" s="18">
        <v>55</v>
      </c>
      <c r="H1649" s="17">
        <f t="shared" si="339"/>
        <v>756840</v>
      </c>
      <c r="I1649" s="9"/>
      <c r="J1649" s="6"/>
      <c r="K1649" s="9"/>
      <c r="L1649" s="9">
        <f t="shared" si="338"/>
        <v>756840</v>
      </c>
      <c r="M1649" s="9">
        <v>756840</v>
      </c>
      <c r="N1649" s="26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66"/>
      <c r="AB1649" s="20" t="s">
        <v>211</v>
      </c>
      <c r="AC1649" s="189"/>
      <c r="AD1649" s="189"/>
      <c r="AE1649" s="189"/>
      <c r="AF1649" s="62">
        <f>MAX(AF$24:AF1648)+1</f>
        <v>1540</v>
      </c>
      <c r="AG1649" s="62" t="s">
        <v>151</v>
      </c>
      <c r="AH1649" s="62" t="str">
        <f t="shared" si="330"/>
        <v>1540.</v>
      </c>
      <c r="AJ1649" s="62"/>
      <c r="AM1649" s="103"/>
    </row>
    <row r="1650" spans="1:39" ht="22.5" customHeight="1" x14ac:dyDescent="0.25">
      <c r="A1650" s="84" t="str">
        <f t="shared" si="337"/>
        <v>1541.</v>
      </c>
      <c r="B1650" s="84">
        <v>5274</v>
      </c>
      <c r="C1650" s="224" t="s">
        <v>1145</v>
      </c>
      <c r="D1650" s="9">
        <v>3803.9</v>
      </c>
      <c r="E1650" s="9">
        <v>3541.3</v>
      </c>
      <c r="F1650" s="9">
        <v>3458.1</v>
      </c>
      <c r="G1650" s="26">
        <v>166</v>
      </c>
      <c r="H1650" s="9">
        <f t="shared" si="339"/>
        <v>1976268.6</v>
      </c>
      <c r="I1650" s="9"/>
      <c r="J1650" s="6"/>
      <c r="K1650" s="9"/>
      <c r="L1650" s="9">
        <f t="shared" si="338"/>
        <v>1976268.6</v>
      </c>
      <c r="M1650" s="9"/>
      <c r="N1650" s="26"/>
      <c r="O1650" s="9"/>
      <c r="P1650" s="9">
        <v>1070</v>
      </c>
      <c r="Q1650" s="9">
        <f>P1650*1846.98</f>
        <v>1976268.6</v>
      </c>
      <c r="R1650" s="9"/>
      <c r="S1650" s="9"/>
      <c r="T1650" s="9"/>
      <c r="U1650" s="9"/>
      <c r="V1650" s="9"/>
      <c r="W1650" s="9"/>
      <c r="X1650" s="9"/>
      <c r="Y1650" s="9"/>
      <c r="Z1650" s="9"/>
      <c r="AA1650" s="66"/>
      <c r="AB1650" s="20" t="s">
        <v>211</v>
      </c>
      <c r="AC1650" s="189"/>
      <c r="AD1650" s="189"/>
      <c r="AE1650" s="189"/>
      <c r="AF1650" s="62">
        <f>MAX(AF$24:AF1649)+1</f>
        <v>1541</v>
      </c>
      <c r="AG1650" s="62" t="s">
        <v>151</v>
      </c>
      <c r="AH1650" s="62" t="str">
        <f t="shared" si="330"/>
        <v>1541.</v>
      </c>
      <c r="AJ1650" s="62"/>
      <c r="AM1650" s="103"/>
    </row>
    <row r="1651" spans="1:39" ht="22.5" customHeight="1" x14ac:dyDescent="0.25">
      <c r="A1651" s="84" t="str">
        <f t="shared" si="337"/>
        <v>1542.</v>
      </c>
      <c r="B1651" s="84">
        <v>5330</v>
      </c>
      <c r="C1651" s="225" t="s">
        <v>1152</v>
      </c>
      <c r="D1651" s="9">
        <v>4814.8</v>
      </c>
      <c r="E1651" s="9">
        <v>2928.1</v>
      </c>
      <c r="F1651" s="9">
        <v>2928.1</v>
      </c>
      <c r="G1651" s="26">
        <v>104</v>
      </c>
      <c r="H1651" s="9">
        <f t="shared" si="339"/>
        <v>190973.4</v>
      </c>
      <c r="I1651" s="9"/>
      <c r="J1651" s="6"/>
      <c r="K1651" s="9"/>
      <c r="L1651" s="9">
        <f t="shared" si="338"/>
        <v>190973.4</v>
      </c>
      <c r="M1651" s="9"/>
      <c r="N1651" s="26"/>
      <c r="O1651" s="9"/>
      <c r="P1651" s="9"/>
      <c r="Q1651" s="9"/>
      <c r="R1651" s="9"/>
      <c r="S1651" s="9"/>
      <c r="T1651" s="9">
        <v>64.62</v>
      </c>
      <c r="U1651" s="9">
        <v>190973.4</v>
      </c>
      <c r="V1651" s="9"/>
      <c r="W1651" s="9"/>
      <c r="X1651" s="9"/>
      <c r="Y1651" s="9"/>
      <c r="Z1651" s="9"/>
      <c r="AA1651" s="66"/>
      <c r="AB1651" s="20" t="s">
        <v>211</v>
      </c>
      <c r="AC1651" s="189"/>
      <c r="AD1651" s="189"/>
      <c r="AE1651" s="189"/>
      <c r="AF1651" s="62">
        <f>MAX(AF$24:AF1650)+1</f>
        <v>1542</v>
      </c>
      <c r="AG1651" s="62" t="s">
        <v>151</v>
      </c>
      <c r="AH1651" s="62" t="str">
        <f t="shared" si="330"/>
        <v>1542.</v>
      </c>
      <c r="AJ1651" s="62"/>
      <c r="AM1651" s="103"/>
    </row>
    <row r="1652" spans="1:39" ht="22.5" customHeight="1" x14ac:dyDescent="0.25">
      <c r="A1652" s="84" t="str">
        <f t="shared" si="337"/>
        <v>1543.</v>
      </c>
      <c r="B1652" s="84">
        <v>4881</v>
      </c>
      <c r="C1652" s="155" t="s">
        <v>998</v>
      </c>
      <c r="D1652" s="9">
        <v>4495.2</v>
      </c>
      <c r="E1652" s="9">
        <v>4148.3999999999996</v>
      </c>
      <c r="F1652" s="9">
        <v>2443.6</v>
      </c>
      <c r="G1652" s="26">
        <v>175</v>
      </c>
      <c r="H1652" s="9">
        <f t="shared" si="339"/>
        <v>2315725.0542000001</v>
      </c>
      <c r="I1652" s="9"/>
      <c r="J1652" s="6"/>
      <c r="K1652" s="9"/>
      <c r="L1652" s="9">
        <f t="shared" si="338"/>
        <v>2315725.0542000001</v>
      </c>
      <c r="M1652" s="9"/>
      <c r="N1652" s="26"/>
      <c r="O1652" s="9"/>
      <c r="P1652" s="9">
        <v>1253.79</v>
      </c>
      <c r="Q1652" s="9">
        <f>P1652*1846.98</f>
        <v>2315725.0542000001</v>
      </c>
      <c r="R1652" s="9"/>
      <c r="S1652" s="9"/>
      <c r="T1652" s="9"/>
      <c r="U1652" s="9"/>
      <c r="V1652" s="9"/>
      <c r="W1652" s="9"/>
      <c r="X1652" s="9"/>
      <c r="Y1652" s="9"/>
      <c r="Z1652" s="9"/>
      <c r="AA1652" s="66"/>
      <c r="AB1652" s="20" t="s">
        <v>211</v>
      </c>
      <c r="AC1652" s="189"/>
      <c r="AD1652" s="189"/>
      <c r="AE1652" s="189"/>
      <c r="AF1652" s="62">
        <f>MAX(AF$24:AF1651)+1</f>
        <v>1543</v>
      </c>
      <c r="AG1652" s="62" t="s">
        <v>151</v>
      </c>
      <c r="AH1652" s="62" t="str">
        <f t="shared" si="330"/>
        <v>1543.</v>
      </c>
      <c r="AJ1652" s="62"/>
      <c r="AM1652" s="103"/>
    </row>
    <row r="1653" spans="1:39" ht="22.5" customHeight="1" x14ac:dyDescent="0.25">
      <c r="A1653" s="84" t="str">
        <f t="shared" si="337"/>
        <v>1544.</v>
      </c>
      <c r="B1653" s="84">
        <v>4513</v>
      </c>
      <c r="C1653" s="157" t="s">
        <v>1385</v>
      </c>
      <c r="D1653" s="17">
        <v>4232.8</v>
      </c>
      <c r="E1653" s="9">
        <v>3996.6</v>
      </c>
      <c r="F1653" s="17">
        <v>3946.4</v>
      </c>
      <c r="G1653" s="18">
        <v>177</v>
      </c>
      <c r="H1653" s="17">
        <f t="shared" si="339"/>
        <v>558706.4</v>
      </c>
      <c r="I1653" s="9"/>
      <c r="J1653" s="6"/>
      <c r="K1653" s="9"/>
      <c r="L1653" s="9">
        <f t="shared" si="338"/>
        <v>558706.4</v>
      </c>
      <c r="M1653" s="9">
        <v>558706.4</v>
      </c>
      <c r="N1653" s="26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  <c r="AA1653" s="66"/>
      <c r="AB1653" s="20" t="s">
        <v>211</v>
      </c>
      <c r="AC1653" s="189"/>
      <c r="AD1653" s="189"/>
      <c r="AE1653" s="189"/>
      <c r="AF1653" s="62">
        <f>MAX(AF$24:AF1652)+1</f>
        <v>1544</v>
      </c>
      <c r="AG1653" s="62" t="s">
        <v>151</v>
      </c>
      <c r="AH1653" s="62" t="str">
        <f t="shared" si="330"/>
        <v>1544.</v>
      </c>
      <c r="AJ1653" s="62"/>
      <c r="AM1653" s="103"/>
    </row>
    <row r="1654" spans="1:39" ht="22.5" customHeight="1" x14ac:dyDescent="0.25">
      <c r="A1654" s="84" t="str">
        <f t="shared" si="337"/>
        <v>1545.</v>
      </c>
      <c r="B1654" s="84">
        <v>5256</v>
      </c>
      <c r="C1654" s="155" t="s">
        <v>1142</v>
      </c>
      <c r="D1654" s="9">
        <v>5388.4</v>
      </c>
      <c r="E1654" s="9">
        <v>4853.6000000000004</v>
      </c>
      <c r="F1654" s="9">
        <v>4853.6000000000004</v>
      </c>
      <c r="G1654" s="26">
        <v>217</v>
      </c>
      <c r="H1654" s="9">
        <f t="shared" si="339"/>
        <v>1380114.24</v>
      </c>
      <c r="I1654" s="9"/>
      <c r="J1654" s="6"/>
      <c r="K1654" s="9"/>
      <c r="L1654" s="9">
        <f t="shared" si="338"/>
        <v>1380114.24</v>
      </c>
      <c r="M1654" s="9">
        <v>1380114.24</v>
      </c>
      <c r="N1654" s="26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  <c r="AA1654" s="66"/>
      <c r="AB1654" s="20" t="s">
        <v>211</v>
      </c>
      <c r="AC1654" s="189"/>
      <c r="AD1654" s="189"/>
      <c r="AE1654" s="189"/>
      <c r="AF1654" s="62">
        <f>MAX(AF$24:AF1653)+1</f>
        <v>1545</v>
      </c>
      <c r="AG1654" s="62" t="s">
        <v>151</v>
      </c>
      <c r="AH1654" s="62" t="str">
        <f t="shared" si="330"/>
        <v>1545.</v>
      </c>
      <c r="AJ1654" s="62"/>
      <c r="AM1654" s="103"/>
    </row>
    <row r="1655" spans="1:39" ht="22.5" customHeight="1" x14ac:dyDescent="0.25">
      <c r="A1655" s="84" t="str">
        <f t="shared" si="337"/>
        <v>1546.</v>
      </c>
      <c r="B1655" s="84">
        <v>4889</v>
      </c>
      <c r="C1655" s="155" t="s">
        <v>999</v>
      </c>
      <c r="D1655" s="9">
        <v>3386.6</v>
      </c>
      <c r="E1655" s="9">
        <v>2301.4</v>
      </c>
      <c r="F1655" s="9">
        <v>2301.4</v>
      </c>
      <c r="G1655" s="26">
        <v>174</v>
      </c>
      <c r="H1655" s="9">
        <f t="shared" si="339"/>
        <v>504096</v>
      </c>
      <c r="I1655" s="9"/>
      <c r="J1655" s="6"/>
      <c r="K1655" s="9"/>
      <c r="L1655" s="9">
        <f t="shared" si="338"/>
        <v>504096</v>
      </c>
      <c r="M1655" s="9">
        <v>504096</v>
      </c>
      <c r="N1655" s="26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66"/>
      <c r="AB1655" s="20" t="s">
        <v>211</v>
      </c>
      <c r="AC1655" s="189"/>
      <c r="AD1655" s="189"/>
      <c r="AE1655" s="189"/>
      <c r="AF1655" s="62">
        <f>MAX(AF$24:AF1654)+1</f>
        <v>1546</v>
      </c>
      <c r="AG1655" s="62" t="s">
        <v>151</v>
      </c>
      <c r="AH1655" s="62" t="str">
        <f t="shared" si="330"/>
        <v>1546.</v>
      </c>
      <c r="AJ1655" s="62"/>
      <c r="AM1655" s="103"/>
    </row>
    <row r="1656" spans="1:39" ht="22.5" customHeight="1" x14ac:dyDescent="0.25">
      <c r="A1656" s="84" t="str">
        <f t="shared" si="337"/>
        <v>1547.</v>
      </c>
      <c r="B1656" s="84">
        <v>4247</v>
      </c>
      <c r="C1656" s="157" t="s">
        <v>1190</v>
      </c>
      <c r="D1656" s="17">
        <v>5822.4</v>
      </c>
      <c r="E1656" s="9">
        <v>5822.4</v>
      </c>
      <c r="F1656" s="17">
        <v>5822.4</v>
      </c>
      <c r="G1656" s="18">
        <v>261</v>
      </c>
      <c r="H1656" s="17">
        <f t="shared" si="339"/>
        <v>1517032.4</v>
      </c>
      <c r="I1656" s="9"/>
      <c r="J1656" s="6"/>
      <c r="K1656" s="9"/>
      <c r="L1656" s="9">
        <f t="shared" si="338"/>
        <v>1517032.4</v>
      </c>
      <c r="M1656" s="9">
        <v>1517032.4</v>
      </c>
      <c r="N1656" s="26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66"/>
      <c r="AB1656" s="20" t="s">
        <v>211</v>
      </c>
      <c r="AC1656" s="189"/>
      <c r="AD1656" s="189"/>
      <c r="AE1656" s="189"/>
      <c r="AF1656" s="62">
        <f>MAX(AF$24:AF1655)+1</f>
        <v>1547</v>
      </c>
      <c r="AG1656" s="62" t="s">
        <v>151</v>
      </c>
      <c r="AH1656" s="62" t="str">
        <f t="shared" si="330"/>
        <v>1547.</v>
      </c>
      <c r="AJ1656" s="62"/>
      <c r="AM1656" s="103"/>
    </row>
    <row r="1657" spans="1:39" ht="22.5" customHeight="1" x14ac:dyDescent="0.25">
      <c r="A1657" s="84" t="str">
        <f t="shared" si="337"/>
        <v>1548.</v>
      </c>
      <c r="B1657" s="84">
        <v>5293</v>
      </c>
      <c r="C1657" s="157" t="s">
        <v>1485</v>
      </c>
      <c r="D1657" s="17">
        <v>4826.1000000000004</v>
      </c>
      <c r="E1657" s="9">
        <v>4407.2</v>
      </c>
      <c r="F1657" s="17">
        <v>4407.2</v>
      </c>
      <c r="G1657" s="18">
        <v>184</v>
      </c>
      <c r="H1657" s="17">
        <f t="shared" si="339"/>
        <v>793951.2</v>
      </c>
      <c r="I1657" s="9"/>
      <c r="J1657" s="6"/>
      <c r="K1657" s="9"/>
      <c r="L1657" s="9">
        <f t="shared" si="338"/>
        <v>793951.2</v>
      </c>
      <c r="M1657" s="9">
        <v>793951.2</v>
      </c>
      <c r="N1657" s="26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66"/>
      <c r="AB1657" s="20" t="s">
        <v>211</v>
      </c>
      <c r="AC1657" s="189"/>
      <c r="AD1657" s="189"/>
      <c r="AE1657" s="189"/>
      <c r="AF1657" s="62">
        <f>MAX(AF$24:AF1656)+1</f>
        <v>1548</v>
      </c>
      <c r="AG1657" s="62" t="s">
        <v>151</v>
      </c>
      <c r="AH1657" s="62" t="str">
        <f t="shared" si="330"/>
        <v>1548.</v>
      </c>
      <c r="AJ1657" s="62"/>
      <c r="AM1657" s="103"/>
    </row>
    <row r="1658" spans="1:39" ht="22.5" customHeight="1" x14ac:dyDescent="0.25">
      <c r="A1658" s="84" t="str">
        <f t="shared" si="337"/>
        <v>1549.</v>
      </c>
      <c r="B1658" s="84">
        <v>4883</v>
      </c>
      <c r="C1658" s="226" t="s">
        <v>1427</v>
      </c>
      <c r="D1658" s="17">
        <v>2424.19</v>
      </c>
      <c r="E1658" s="9">
        <v>2207.39</v>
      </c>
      <c r="F1658" s="17">
        <v>2207.39</v>
      </c>
      <c r="G1658" s="18">
        <v>104</v>
      </c>
      <c r="H1658" s="17">
        <f t="shared" si="339"/>
        <v>1887613.56</v>
      </c>
      <c r="I1658" s="9"/>
      <c r="J1658" s="6"/>
      <c r="K1658" s="9"/>
      <c r="L1658" s="9">
        <f t="shared" si="338"/>
        <v>1887613.56</v>
      </c>
      <c r="M1658" s="9"/>
      <c r="N1658" s="26"/>
      <c r="O1658" s="9"/>
      <c r="P1658" s="9">
        <v>1022</v>
      </c>
      <c r="Q1658" s="9">
        <f>P1658*1846.98</f>
        <v>1887613.56</v>
      </c>
      <c r="R1658" s="9"/>
      <c r="S1658" s="9"/>
      <c r="T1658" s="9"/>
      <c r="U1658" s="9"/>
      <c r="V1658" s="9"/>
      <c r="W1658" s="9"/>
      <c r="X1658" s="9"/>
      <c r="Y1658" s="9"/>
      <c r="Z1658" s="9"/>
      <c r="AA1658" s="66"/>
      <c r="AB1658" s="20" t="s">
        <v>211</v>
      </c>
      <c r="AC1658" s="189"/>
      <c r="AD1658" s="189"/>
      <c r="AE1658" s="189"/>
      <c r="AF1658" s="62">
        <f>MAX(AF$24:AF1657)+1</f>
        <v>1549</v>
      </c>
      <c r="AG1658" s="62" t="s">
        <v>151</v>
      </c>
      <c r="AH1658" s="62" t="str">
        <f t="shared" si="330"/>
        <v>1549.</v>
      </c>
      <c r="AJ1658" s="62"/>
      <c r="AM1658" s="103"/>
    </row>
    <row r="1659" spans="1:39" ht="22.5" customHeight="1" x14ac:dyDescent="0.25">
      <c r="A1659" s="84" t="str">
        <f t="shared" si="337"/>
        <v>1550.</v>
      </c>
      <c r="B1659" s="84">
        <v>5007</v>
      </c>
      <c r="C1659" s="224" t="s">
        <v>1119</v>
      </c>
      <c r="D1659" s="9">
        <v>1517.6</v>
      </c>
      <c r="E1659" s="9">
        <v>1415</v>
      </c>
      <c r="F1659" s="9">
        <v>1415</v>
      </c>
      <c r="G1659" s="26">
        <v>60</v>
      </c>
      <c r="H1659" s="9">
        <f t="shared" si="339"/>
        <v>1303105.48</v>
      </c>
      <c r="I1659" s="9"/>
      <c r="J1659" s="6"/>
      <c r="K1659" s="9"/>
      <c r="L1659" s="9">
        <f t="shared" si="338"/>
        <v>1303105.48</v>
      </c>
      <c r="M1659" s="9">
        <v>1303105.48</v>
      </c>
      <c r="N1659" s="26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66"/>
      <c r="AB1659" s="20" t="s">
        <v>211</v>
      </c>
      <c r="AC1659" s="189"/>
      <c r="AD1659" s="189"/>
      <c r="AE1659" s="189"/>
      <c r="AF1659" s="62">
        <f>MAX(AF$24:AF1658)+1</f>
        <v>1550</v>
      </c>
      <c r="AG1659" s="62" t="s">
        <v>151</v>
      </c>
      <c r="AH1659" s="62" t="str">
        <f t="shared" si="330"/>
        <v>1550.</v>
      </c>
      <c r="AJ1659" s="62"/>
      <c r="AM1659" s="103"/>
    </row>
    <row r="1660" spans="1:39" ht="22.5" customHeight="1" x14ac:dyDescent="0.25">
      <c r="A1660" s="84" t="str">
        <f t="shared" si="337"/>
        <v>1551.</v>
      </c>
      <c r="B1660" s="84">
        <v>4543</v>
      </c>
      <c r="C1660" s="157" t="s">
        <v>1388</v>
      </c>
      <c r="D1660" s="17">
        <v>16207.5</v>
      </c>
      <c r="E1660" s="9">
        <v>14649.6</v>
      </c>
      <c r="F1660" s="17">
        <v>14245.9</v>
      </c>
      <c r="G1660" s="18">
        <v>723</v>
      </c>
      <c r="H1660" s="17">
        <f t="shared" si="339"/>
        <v>19500753.52</v>
      </c>
      <c r="I1660" s="9"/>
      <c r="J1660" s="6"/>
      <c r="K1660" s="9"/>
      <c r="L1660" s="9">
        <f t="shared" si="338"/>
        <v>19500753.52</v>
      </c>
      <c r="M1660" s="9">
        <v>2169713.2000000002</v>
      </c>
      <c r="N1660" s="26">
        <v>8</v>
      </c>
      <c r="O1660" s="9">
        <v>17331040.32</v>
      </c>
      <c r="P1660" s="9"/>
      <c r="Q1660" s="9"/>
      <c r="R1660" s="9"/>
      <c r="S1660" s="9"/>
      <c r="T1660" s="9"/>
      <c r="U1660" s="9"/>
      <c r="V1660" s="9"/>
      <c r="W1660" s="9"/>
      <c r="X1660" s="9"/>
      <c r="Y1660" s="9"/>
      <c r="Z1660" s="9"/>
      <c r="AA1660" s="66"/>
      <c r="AB1660" s="20" t="s">
        <v>211</v>
      </c>
      <c r="AC1660" s="189"/>
      <c r="AD1660" s="189"/>
      <c r="AE1660" s="189"/>
      <c r="AF1660" s="62">
        <f>MAX(AF$24:AF1659)+1</f>
        <v>1551</v>
      </c>
      <c r="AG1660" s="62" t="s">
        <v>151</v>
      </c>
      <c r="AH1660" s="62" t="str">
        <f t="shared" si="330"/>
        <v>1551.</v>
      </c>
      <c r="AJ1660" s="62"/>
      <c r="AM1660" s="103"/>
    </row>
    <row r="1661" spans="1:39" ht="22.5" customHeight="1" x14ac:dyDescent="0.25">
      <c r="A1661" s="84" t="str">
        <f t="shared" si="337"/>
        <v>1552.</v>
      </c>
      <c r="B1661" s="84">
        <v>4687</v>
      </c>
      <c r="C1661" s="157" t="s">
        <v>1406</v>
      </c>
      <c r="D1661" s="17">
        <v>4650.8</v>
      </c>
      <c r="E1661" s="9">
        <v>4116.7</v>
      </c>
      <c r="F1661" s="17">
        <v>4103.7</v>
      </c>
      <c r="G1661" s="18">
        <v>217</v>
      </c>
      <c r="H1661" s="17">
        <f t="shared" si="339"/>
        <v>3483404.2800000003</v>
      </c>
      <c r="I1661" s="9"/>
      <c r="J1661" s="6"/>
      <c r="K1661" s="9"/>
      <c r="L1661" s="9">
        <f t="shared" si="338"/>
        <v>3483404.2800000003</v>
      </c>
      <c r="M1661" s="9"/>
      <c r="N1661" s="26"/>
      <c r="O1661" s="9"/>
      <c r="P1661" s="9">
        <v>1886</v>
      </c>
      <c r="Q1661" s="9">
        <f>P1661*1846.98</f>
        <v>3483404.2800000003</v>
      </c>
      <c r="R1661" s="9"/>
      <c r="S1661" s="9"/>
      <c r="T1661" s="9"/>
      <c r="U1661" s="9"/>
      <c r="V1661" s="9"/>
      <c r="W1661" s="9"/>
      <c r="X1661" s="9"/>
      <c r="Y1661" s="9"/>
      <c r="Z1661" s="9"/>
      <c r="AA1661" s="66"/>
      <c r="AB1661" s="20" t="s">
        <v>211</v>
      </c>
      <c r="AC1661" s="189"/>
      <c r="AD1661" s="189"/>
      <c r="AE1661" s="189"/>
      <c r="AF1661" s="62">
        <f>MAX(AF$24:AF1660)+1</f>
        <v>1552</v>
      </c>
      <c r="AG1661" s="62" t="s">
        <v>151</v>
      </c>
      <c r="AH1661" s="62" t="str">
        <f t="shared" si="330"/>
        <v>1552.</v>
      </c>
      <c r="AJ1661" s="62"/>
      <c r="AM1661" s="103"/>
    </row>
    <row r="1662" spans="1:39" ht="22.5" customHeight="1" x14ac:dyDescent="0.25">
      <c r="A1662" s="84" t="str">
        <f t="shared" si="337"/>
        <v>1553.</v>
      </c>
      <c r="B1662" s="84">
        <v>4131</v>
      </c>
      <c r="C1662" s="169" t="s">
        <v>1346</v>
      </c>
      <c r="D1662" s="17">
        <v>3418.3</v>
      </c>
      <c r="E1662" s="9">
        <v>3418.3</v>
      </c>
      <c r="F1662" s="17">
        <v>3418.3</v>
      </c>
      <c r="G1662" s="18">
        <v>180</v>
      </c>
      <c r="H1662" s="17">
        <f t="shared" si="339"/>
        <v>1717691.4</v>
      </c>
      <c r="I1662" s="9"/>
      <c r="J1662" s="6"/>
      <c r="K1662" s="9"/>
      <c r="L1662" s="9">
        <f t="shared" ref="L1662:L1677" si="340">H1662</f>
        <v>1717691.4</v>
      </c>
      <c r="M1662" s="9"/>
      <c r="N1662" s="26"/>
      <c r="O1662" s="9"/>
      <c r="P1662" s="9">
        <v>930</v>
      </c>
      <c r="Q1662" s="9">
        <f>P1662*1846.98</f>
        <v>1717691.4</v>
      </c>
      <c r="R1662" s="9"/>
      <c r="S1662" s="9"/>
      <c r="T1662" s="9"/>
      <c r="U1662" s="9"/>
      <c r="V1662" s="9"/>
      <c r="W1662" s="9"/>
      <c r="X1662" s="9"/>
      <c r="Y1662" s="9"/>
      <c r="Z1662" s="9"/>
      <c r="AA1662" s="66"/>
      <c r="AB1662" s="20" t="s">
        <v>211</v>
      </c>
      <c r="AC1662" s="189"/>
      <c r="AD1662" s="189"/>
      <c r="AE1662" s="189"/>
      <c r="AF1662" s="62">
        <f>MAX(AF$24:AF1661)+1</f>
        <v>1553</v>
      </c>
      <c r="AG1662" s="62" t="s">
        <v>151</v>
      </c>
      <c r="AH1662" s="62" t="str">
        <f t="shared" si="330"/>
        <v>1553.</v>
      </c>
      <c r="AJ1662" s="62"/>
      <c r="AM1662" s="103"/>
    </row>
    <row r="1663" spans="1:39" ht="22.5" customHeight="1" x14ac:dyDescent="0.25">
      <c r="A1663" s="84" t="str">
        <f t="shared" si="337"/>
        <v>1554.</v>
      </c>
      <c r="B1663" s="84">
        <v>4208</v>
      </c>
      <c r="C1663" s="169" t="s">
        <v>1186</v>
      </c>
      <c r="D1663" s="17">
        <v>3303.1</v>
      </c>
      <c r="E1663" s="9">
        <v>3303.1</v>
      </c>
      <c r="F1663" s="17">
        <v>3303.1</v>
      </c>
      <c r="G1663" s="18">
        <v>168</v>
      </c>
      <c r="H1663" s="17">
        <f t="shared" si="339"/>
        <v>1186854.76</v>
      </c>
      <c r="I1663" s="6"/>
      <c r="J1663" s="6"/>
      <c r="K1663" s="6"/>
      <c r="L1663" s="9">
        <f t="shared" si="340"/>
        <v>1186854.76</v>
      </c>
      <c r="M1663" s="9">
        <v>1186854.76</v>
      </c>
      <c r="N1663" s="26"/>
      <c r="O1663" s="9"/>
      <c r="P1663" s="9"/>
      <c r="Q1663" s="9"/>
      <c r="R1663" s="9"/>
      <c r="S1663" s="9"/>
      <c r="T1663" s="9"/>
      <c r="U1663" s="9"/>
      <c r="V1663" s="9"/>
      <c r="W1663" s="9"/>
      <c r="X1663" s="9"/>
      <c r="Y1663" s="9"/>
      <c r="Z1663" s="9"/>
      <c r="AA1663" s="66"/>
      <c r="AB1663" s="20" t="s">
        <v>211</v>
      </c>
      <c r="AC1663" s="189"/>
      <c r="AD1663" s="189"/>
      <c r="AE1663" s="189"/>
      <c r="AF1663" s="62">
        <f>MAX(AF$24:AF1662)+1</f>
        <v>1554</v>
      </c>
      <c r="AG1663" s="62" t="s">
        <v>151</v>
      </c>
      <c r="AH1663" s="62" t="str">
        <f t="shared" si="330"/>
        <v>1554.</v>
      </c>
      <c r="AJ1663" s="62"/>
      <c r="AM1663" s="103"/>
    </row>
    <row r="1664" spans="1:39" ht="22.5" customHeight="1" x14ac:dyDescent="0.25">
      <c r="A1664" s="84" t="str">
        <f t="shared" si="337"/>
        <v>1555.</v>
      </c>
      <c r="B1664" s="84">
        <v>5257</v>
      </c>
      <c r="C1664" s="157" t="s">
        <v>1483</v>
      </c>
      <c r="D1664" s="17">
        <v>1385.9</v>
      </c>
      <c r="E1664" s="9">
        <v>834.6</v>
      </c>
      <c r="F1664" s="17">
        <v>834.6</v>
      </c>
      <c r="G1664" s="18">
        <v>68</v>
      </c>
      <c r="H1664" s="17">
        <f t="shared" ref="H1664:H1680" si="341">M1664+O1664+Q1664+S1664+U1664+W1664+Z1664+AA1664</f>
        <v>350724.79</v>
      </c>
      <c r="I1664" s="9"/>
      <c r="J1664" s="6"/>
      <c r="K1664" s="9"/>
      <c r="L1664" s="9">
        <f t="shared" si="340"/>
        <v>350724.79</v>
      </c>
      <c r="M1664" s="9">
        <v>350724.79</v>
      </c>
      <c r="N1664" s="26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66"/>
      <c r="AB1664" s="20" t="s">
        <v>211</v>
      </c>
      <c r="AC1664" s="189"/>
      <c r="AD1664" s="189"/>
      <c r="AE1664" s="189"/>
      <c r="AF1664" s="62">
        <f>MAX(AF$24:AF1663)+1</f>
        <v>1555</v>
      </c>
      <c r="AG1664" s="62" t="s">
        <v>151</v>
      </c>
      <c r="AH1664" s="62" t="str">
        <f t="shared" si="330"/>
        <v>1555.</v>
      </c>
      <c r="AM1664" s="103"/>
    </row>
    <row r="1665" spans="1:39" ht="22.5" customHeight="1" x14ac:dyDescent="0.25">
      <c r="A1665" s="84" t="str">
        <f t="shared" si="337"/>
        <v>1556.</v>
      </c>
      <c r="B1665" s="84">
        <v>4892</v>
      </c>
      <c r="C1665" s="155" t="s">
        <v>1000</v>
      </c>
      <c r="D1665" s="9">
        <v>4805.3</v>
      </c>
      <c r="E1665" s="9">
        <v>2743.4</v>
      </c>
      <c r="F1665" s="9">
        <v>2743.4</v>
      </c>
      <c r="G1665" s="26">
        <v>222</v>
      </c>
      <c r="H1665" s="9">
        <f t="shared" si="341"/>
        <v>2253765.9700000002</v>
      </c>
      <c r="I1665" s="9"/>
      <c r="J1665" s="6"/>
      <c r="K1665" s="9"/>
      <c r="L1665" s="9">
        <f t="shared" si="340"/>
        <v>2253765.9700000002</v>
      </c>
      <c r="M1665" s="9">
        <f>1216026.58+1037739.39</f>
        <v>2253765.9700000002</v>
      </c>
      <c r="N1665" s="26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66"/>
      <c r="AB1665" s="20" t="s">
        <v>211</v>
      </c>
      <c r="AC1665" s="189"/>
      <c r="AD1665" s="189"/>
      <c r="AE1665" s="189"/>
      <c r="AF1665" s="62">
        <f>MAX(AF$24:AF1664)+1</f>
        <v>1556</v>
      </c>
      <c r="AG1665" s="62" t="s">
        <v>151</v>
      </c>
      <c r="AH1665" s="62" t="str">
        <f t="shared" si="330"/>
        <v>1556.</v>
      </c>
      <c r="AM1665" s="103"/>
    </row>
    <row r="1666" spans="1:39" ht="22.5" customHeight="1" x14ac:dyDescent="0.25">
      <c r="A1666" s="84" t="str">
        <f t="shared" si="337"/>
        <v>1557.</v>
      </c>
      <c r="B1666" s="84">
        <v>4422</v>
      </c>
      <c r="C1666" s="169" t="s">
        <v>1225</v>
      </c>
      <c r="D1666" s="17">
        <v>3890.81</v>
      </c>
      <c r="E1666" s="9">
        <v>2444.8000000000002</v>
      </c>
      <c r="F1666" s="17">
        <v>2444.8000000000002</v>
      </c>
      <c r="G1666" s="18">
        <v>164</v>
      </c>
      <c r="H1666" s="17">
        <f t="shared" si="341"/>
        <v>1214293.6399999999</v>
      </c>
      <c r="I1666" s="9"/>
      <c r="J1666" s="6"/>
      <c r="K1666" s="9"/>
      <c r="L1666" s="9">
        <f t="shared" si="340"/>
        <v>1214293.6399999999</v>
      </c>
      <c r="M1666" s="9">
        <v>1214293.6399999999</v>
      </c>
      <c r="N1666" s="26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66"/>
      <c r="AB1666" s="20" t="s">
        <v>211</v>
      </c>
      <c r="AC1666" s="189"/>
      <c r="AD1666" s="189"/>
      <c r="AE1666" s="189"/>
      <c r="AF1666" s="62">
        <f>MAX(AF$24:AF1665)+1</f>
        <v>1557</v>
      </c>
      <c r="AG1666" s="62" t="s">
        <v>151</v>
      </c>
      <c r="AH1666" s="62" t="str">
        <f t="shared" si="330"/>
        <v>1557.</v>
      </c>
      <c r="AM1666" s="103"/>
    </row>
    <row r="1667" spans="1:39" ht="22.5" customHeight="1" x14ac:dyDescent="0.25">
      <c r="A1667" s="84" t="str">
        <f t="shared" si="337"/>
        <v>1558.</v>
      </c>
      <c r="B1667" s="84">
        <v>4720</v>
      </c>
      <c r="C1667" s="155" t="s">
        <v>983</v>
      </c>
      <c r="D1667" s="9">
        <v>8584</v>
      </c>
      <c r="E1667" s="9">
        <v>8584</v>
      </c>
      <c r="F1667" s="9">
        <v>8584</v>
      </c>
      <c r="G1667" s="26">
        <v>451</v>
      </c>
      <c r="H1667" s="9">
        <f t="shared" si="341"/>
        <v>10497068.960000001</v>
      </c>
      <c r="I1667" s="9"/>
      <c r="J1667" s="6"/>
      <c r="K1667" s="9"/>
      <c r="L1667" s="9">
        <f t="shared" si="340"/>
        <v>10497068.960000001</v>
      </c>
      <c r="M1667" s="9">
        <v>1831548.8</v>
      </c>
      <c r="N1667" s="26">
        <v>4</v>
      </c>
      <c r="O1667" s="9">
        <f>N1667*2166380.04</f>
        <v>8665520.1600000001</v>
      </c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66"/>
      <c r="AB1667" s="20" t="s">
        <v>211</v>
      </c>
      <c r="AC1667" s="189"/>
      <c r="AD1667" s="189"/>
      <c r="AE1667" s="189"/>
      <c r="AF1667" s="62">
        <f>MAX(AF$24:AF1666)+1</f>
        <v>1558</v>
      </c>
      <c r="AG1667" s="62" t="s">
        <v>151</v>
      </c>
      <c r="AH1667" s="62" t="str">
        <f t="shared" si="330"/>
        <v>1558.</v>
      </c>
      <c r="AM1667" s="103"/>
    </row>
    <row r="1668" spans="1:39" ht="22.5" customHeight="1" x14ac:dyDescent="0.25">
      <c r="A1668" s="84" t="str">
        <f t="shared" si="337"/>
        <v>1559.</v>
      </c>
      <c r="B1668" s="84">
        <v>4750</v>
      </c>
      <c r="C1668" s="157" t="s">
        <v>1417</v>
      </c>
      <c r="D1668" s="17">
        <v>2119.6</v>
      </c>
      <c r="E1668" s="9">
        <v>2119.6</v>
      </c>
      <c r="F1668" s="17">
        <v>2119.6</v>
      </c>
      <c r="G1668" s="18">
        <v>105</v>
      </c>
      <c r="H1668" s="17">
        <f t="shared" si="341"/>
        <v>408465.75</v>
      </c>
      <c r="I1668" s="9"/>
      <c r="J1668" s="6"/>
      <c r="K1668" s="9"/>
      <c r="L1668" s="9">
        <f t="shared" si="340"/>
        <v>408465.75</v>
      </c>
      <c r="M1668" s="9"/>
      <c r="N1668" s="26"/>
      <c r="O1668" s="9"/>
      <c r="P1668" s="9"/>
      <c r="Q1668" s="9"/>
      <c r="R1668" s="9"/>
      <c r="S1668" s="9"/>
      <c r="T1668" s="9">
        <v>525</v>
      </c>
      <c r="U1668" s="9">
        <f>T1668*778.03</f>
        <v>408465.75</v>
      </c>
      <c r="V1668" s="9"/>
      <c r="W1668" s="9"/>
      <c r="X1668" s="9"/>
      <c r="Y1668" s="9"/>
      <c r="Z1668" s="9"/>
      <c r="AA1668" s="66"/>
      <c r="AB1668" s="20" t="s">
        <v>211</v>
      </c>
      <c r="AC1668" s="189"/>
      <c r="AD1668" s="189"/>
      <c r="AE1668" s="189"/>
      <c r="AF1668" s="62">
        <f>MAX(AF$24:AF1667)+1</f>
        <v>1559</v>
      </c>
      <c r="AG1668" s="62" t="s">
        <v>151</v>
      </c>
      <c r="AH1668" s="62" t="str">
        <f t="shared" si="330"/>
        <v>1559.</v>
      </c>
      <c r="AM1668" s="103"/>
    </row>
    <row r="1669" spans="1:39" ht="22.5" customHeight="1" x14ac:dyDescent="0.25">
      <c r="A1669" s="84" t="str">
        <f t="shared" si="337"/>
        <v>1560.</v>
      </c>
      <c r="B1669" s="84">
        <v>5193</v>
      </c>
      <c r="C1669" s="157" t="s">
        <v>1467</v>
      </c>
      <c r="D1669" s="17">
        <v>3664.3</v>
      </c>
      <c r="E1669" s="9">
        <v>3360.3</v>
      </c>
      <c r="F1669" s="17">
        <v>3027.3</v>
      </c>
      <c r="G1669" s="18">
        <v>139</v>
      </c>
      <c r="H1669" s="17">
        <f t="shared" si="341"/>
        <v>1745396.1</v>
      </c>
      <c r="I1669" s="9"/>
      <c r="J1669" s="6"/>
      <c r="K1669" s="9"/>
      <c r="L1669" s="9">
        <f t="shared" si="340"/>
        <v>1745396.1</v>
      </c>
      <c r="M1669" s="9"/>
      <c r="N1669" s="26"/>
      <c r="O1669" s="9"/>
      <c r="P1669" s="9">
        <v>945</v>
      </c>
      <c r="Q1669" s="9">
        <f>P1669*1846.98</f>
        <v>1745396.1</v>
      </c>
      <c r="R1669" s="9"/>
      <c r="S1669" s="9"/>
      <c r="T1669" s="9"/>
      <c r="U1669" s="9"/>
      <c r="V1669" s="9"/>
      <c r="W1669" s="9"/>
      <c r="X1669" s="9"/>
      <c r="Y1669" s="9"/>
      <c r="Z1669" s="9"/>
      <c r="AA1669" s="66"/>
      <c r="AB1669" s="20" t="s">
        <v>211</v>
      </c>
      <c r="AC1669" s="189"/>
      <c r="AD1669" s="189"/>
      <c r="AE1669" s="189"/>
      <c r="AF1669" s="62">
        <f>MAX(AF$24:AF1668)+1</f>
        <v>1560</v>
      </c>
      <c r="AG1669" s="62" t="s">
        <v>151</v>
      </c>
      <c r="AH1669" s="62" t="str">
        <f t="shared" si="330"/>
        <v>1560.</v>
      </c>
      <c r="AM1669" s="103"/>
    </row>
    <row r="1670" spans="1:39" ht="22.5" customHeight="1" x14ac:dyDescent="0.25">
      <c r="A1670" s="84" t="str">
        <f t="shared" si="337"/>
        <v>1561.</v>
      </c>
      <c r="B1670" s="84">
        <v>4885</v>
      </c>
      <c r="C1670" s="157" t="s">
        <v>1428</v>
      </c>
      <c r="D1670" s="17">
        <v>6111.8</v>
      </c>
      <c r="E1670" s="9">
        <v>3641.7</v>
      </c>
      <c r="F1670" s="17">
        <v>3641.7</v>
      </c>
      <c r="G1670" s="18">
        <v>300</v>
      </c>
      <c r="H1670" s="17">
        <f t="shared" si="341"/>
        <v>1724451.36</v>
      </c>
      <c r="I1670" s="9"/>
      <c r="J1670" s="6"/>
      <c r="K1670" s="9"/>
      <c r="L1670" s="9">
        <f t="shared" si="340"/>
        <v>1724451.36</v>
      </c>
      <c r="M1670" s="9">
        <v>1724451.36</v>
      </c>
      <c r="N1670" s="26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66"/>
      <c r="AB1670" s="20" t="s">
        <v>211</v>
      </c>
      <c r="AC1670" s="189"/>
      <c r="AD1670" s="189"/>
      <c r="AE1670" s="189"/>
      <c r="AF1670" s="62">
        <f>MAX(AF$24:AF1669)+1</f>
        <v>1561</v>
      </c>
      <c r="AG1670" s="62" t="s">
        <v>151</v>
      </c>
      <c r="AH1670" s="62" t="str">
        <f t="shared" si="330"/>
        <v>1561.</v>
      </c>
      <c r="AJ1670" s="62"/>
      <c r="AM1670" s="103"/>
    </row>
    <row r="1671" spans="1:39" ht="22.5" customHeight="1" x14ac:dyDescent="0.25">
      <c r="A1671" s="84" t="str">
        <f t="shared" si="337"/>
        <v>1562.</v>
      </c>
      <c r="B1671" s="84">
        <v>4911</v>
      </c>
      <c r="C1671" s="157" t="s">
        <v>1433</v>
      </c>
      <c r="D1671" s="17">
        <v>5816.4</v>
      </c>
      <c r="E1671" s="9">
        <v>4802.6000000000004</v>
      </c>
      <c r="F1671" s="17">
        <v>4802.6000000000004</v>
      </c>
      <c r="G1671" s="18">
        <v>215</v>
      </c>
      <c r="H1671" s="17">
        <f t="shared" si="341"/>
        <v>2166380.04</v>
      </c>
      <c r="I1671" s="9"/>
      <c r="J1671" s="6"/>
      <c r="K1671" s="9"/>
      <c r="L1671" s="9">
        <f t="shared" si="340"/>
        <v>2166380.04</v>
      </c>
      <c r="M1671" s="9"/>
      <c r="N1671" s="26">
        <v>1</v>
      </c>
      <c r="O1671" s="9">
        <f>N1671*2166380.04</f>
        <v>2166380.04</v>
      </c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66"/>
      <c r="AB1671" s="20" t="s">
        <v>211</v>
      </c>
      <c r="AC1671" s="189"/>
      <c r="AD1671" s="189"/>
      <c r="AE1671" s="189"/>
      <c r="AF1671" s="62">
        <f>MAX(AF$24:AF1670)+1</f>
        <v>1562</v>
      </c>
      <c r="AG1671" s="62" t="s">
        <v>151</v>
      </c>
      <c r="AH1671" s="62" t="str">
        <f t="shared" si="330"/>
        <v>1562.</v>
      </c>
      <c r="AJ1671" s="62"/>
      <c r="AM1671" s="103"/>
    </row>
    <row r="1672" spans="1:39" ht="22.5" customHeight="1" x14ac:dyDescent="0.25">
      <c r="A1672" s="84" t="str">
        <f t="shared" si="337"/>
        <v>1563.</v>
      </c>
      <c r="B1672" s="84">
        <v>4675</v>
      </c>
      <c r="C1672" s="157" t="s">
        <v>1405</v>
      </c>
      <c r="D1672" s="17">
        <v>3397.4</v>
      </c>
      <c r="E1672" s="9">
        <v>3271.4</v>
      </c>
      <c r="F1672" s="17">
        <v>3204.5</v>
      </c>
      <c r="G1672" s="18">
        <v>157</v>
      </c>
      <c r="H1672" s="17">
        <f t="shared" si="341"/>
        <v>959299.9</v>
      </c>
      <c r="I1672" s="9"/>
      <c r="J1672" s="6"/>
      <c r="K1672" s="9"/>
      <c r="L1672" s="9">
        <f t="shared" si="340"/>
        <v>959299.9</v>
      </c>
      <c r="M1672" s="9">
        <v>959299.9</v>
      </c>
      <c r="N1672" s="26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66"/>
      <c r="AB1672" s="20" t="s">
        <v>211</v>
      </c>
      <c r="AC1672" s="189"/>
      <c r="AD1672" s="189"/>
      <c r="AE1672" s="189"/>
      <c r="AF1672" s="62">
        <f>MAX(AF$24:AF1671)+1</f>
        <v>1563</v>
      </c>
      <c r="AG1672" s="62" t="s">
        <v>151</v>
      </c>
      <c r="AH1672" s="62" t="str">
        <f t="shared" si="330"/>
        <v>1563.</v>
      </c>
      <c r="AJ1672" s="62"/>
      <c r="AM1672" s="103"/>
    </row>
    <row r="1673" spans="1:39" ht="22.5" customHeight="1" x14ac:dyDescent="0.25">
      <c r="A1673" s="84" t="str">
        <f t="shared" si="337"/>
        <v>1564.</v>
      </c>
      <c r="B1673" s="84">
        <v>4476</v>
      </c>
      <c r="C1673" s="157" t="s">
        <v>1383</v>
      </c>
      <c r="D1673" s="17">
        <v>6763.7</v>
      </c>
      <c r="E1673" s="9">
        <v>6488.2</v>
      </c>
      <c r="F1673" s="17">
        <v>6488.2</v>
      </c>
      <c r="G1673" s="18">
        <v>321</v>
      </c>
      <c r="H1673" s="17">
        <f t="shared" si="341"/>
        <v>806362.5</v>
      </c>
      <c r="I1673" s="9"/>
      <c r="J1673" s="6"/>
      <c r="K1673" s="9"/>
      <c r="L1673" s="9">
        <f t="shared" si="340"/>
        <v>806362.5</v>
      </c>
      <c r="M1673" s="9">
        <v>806362.5</v>
      </c>
      <c r="N1673" s="26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66"/>
      <c r="AB1673" s="20" t="s">
        <v>211</v>
      </c>
      <c r="AC1673" s="189"/>
      <c r="AD1673" s="189"/>
      <c r="AE1673" s="189"/>
      <c r="AF1673" s="62">
        <f>MAX(AF$24:AF1672)+1</f>
        <v>1564</v>
      </c>
      <c r="AG1673" s="62" t="s">
        <v>151</v>
      </c>
      <c r="AH1673" s="62" t="str">
        <f t="shared" si="330"/>
        <v>1564.</v>
      </c>
      <c r="AJ1673" s="62"/>
      <c r="AM1673" s="103"/>
    </row>
    <row r="1674" spans="1:39" ht="22.5" customHeight="1" x14ac:dyDescent="0.25">
      <c r="A1674" s="84" t="str">
        <f t="shared" si="337"/>
        <v>1565.</v>
      </c>
      <c r="B1674" s="84">
        <v>4406</v>
      </c>
      <c r="C1674" s="155" t="s">
        <v>963</v>
      </c>
      <c r="D1674" s="9">
        <v>6452.8</v>
      </c>
      <c r="E1674" s="9">
        <v>3956.3</v>
      </c>
      <c r="F1674" s="9">
        <v>3956.3</v>
      </c>
      <c r="G1674" s="26">
        <v>309</v>
      </c>
      <c r="H1674" s="9">
        <f t="shared" si="341"/>
        <v>6499140.1200000001</v>
      </c>
      <c r="I1674" s="9"/>
      <c r="J1674" s="6"/>
      <c r="K1674" s="9"/>
      <c r="L1674" s="9">
        <f t="shared" si="340"/>
        <v>6499140.1200000001</v>
      </c>
      <c r="M1674" s="9"/>
      <c r="N1674" s="26">
        <v>3</v>
      </c>
      <c r="O1674" s="9">
        <f>N1674*2166380.04</f>
        <v>6499140.1200000001</v>
      </c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66"/>
      <c r="AB1674" s="20" t="s">
        <v>211</v>
      </c>
      <c r="AC1674" s="189"/>
      <c r="AD1674" s="189"/>
      <c r="AE1674" s="189"/>
      <c r="AF1674" s="62">
        <f>MAX(AF$24:AF1673)+1</f>
        <v>1565</v>
      </c>
      <c r="AG1674" s="62" t="s">
        <v>151</v>
      </c>
      <c r="AH1674" s="62" t="str">
        <f t="shared" si="330"/>
        <v>1565.</v>
      </c>
      <c r="AJ1674" s="62"/>
      <c r="AM1674" s="103"/>
    </row>
    <row r="1675" spans="1:39" ht="22.5" customHeight="1" x14ac:dyDescent="0.25">
      <c r="A1675" s="84" t="str">
        <f t="shared" si="337"/>
        <v>1566.</v>
      </c>
      <c r="B1675" s="84">
        <v>4909</v>
      </c>
      <c r="C1675" s="157" t="s">
        <v>1431</v>
      </c>
      <c r="D1675" s="17">
        <v>5978.5</v>
      </c>
      <c r="E1675" s="9">
        <v>4965.5</v>
      </c>
      <c r="F1675" s="17">
        <v>4965.5</v>
      </c>
      <c r="G1675" s="18">
        <v>251</v>
      </c>
      <c r="H1675" s="17">
        <f t="shared" si="341"/>
        <v>2166380.04</v>
      </c>
      <c r="I1675" s="9"/>
      <c r="J1675" s="6"/>
      <c r="K1675" s="9"/>
      <c r="L1675" s="9">
        <f t="shared" si="340"/>
        <v>2166380.04</v>
      </c>
      <c r="M1675" s="9"/>
      <c r="N1675" s="26">
        <v>1</v>
      </c>
      <c r="O1675" s="9">
        <f>N1675*2166380.04</f>
        <v>2166380.04</v>
      </c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66"/>
      <c r="AB1675" s="20" t="s">
        <v>211</v>
      </c>
      <c r="AC1675" s="189"/>
      <c r="AD1675" s="189"/>
      <c r="AE1675" s="189"/>
      <c r="AF1675" s="62">
        <f>MAX(AF$24:AF1674)+1</f>
        <v>1566</v>
      </c>
      <c r="AG1675" s="62" t="s">
        <v>151</v>
      </c>
      <c r="AH1675" s="62" t="str">
        <f t="shared" si="330"/>
        <v>1566.</v>
      </c>
      <c r="AJ1675" s="62"/>
      <c r="AM1675" s="103"/>
    </row>
    <row r="1676" spans="1:39" ht="22.5" customHeight="1" x14ac:dyDescent="0.25">
      <c r="A1676" s="84" t="str">
        <f t="shared" si="337"/>
        <v>1567.</v>
      </c>
      <c r="B1676" s="84">
        <v>4225</v>
      </c>
      <c r="C1676" s="157" t="s">
        <v>941</v>
      </c>
      <c r="D1676" s="17">
        <v>3879.5</v>
      </c>
      <c r="E1676" s="9">
        <v>3879.5</v>
      </c>
      <c r="F1676" s="17">
        <v>3879.5</v>
      </c>
      <c r="G1676" s="18">
        <v>178</v>
      </c>
      <c r="H1676" s="17">
        <f t="shared" si="341"/>
        <v>5323293</v>
      </c>
      <c r="I1676" s="9"/>
      <c r="J1676" s="6"/>
      <c r="K1676" s="9"/>
      <c r="L1676" s="9">
        <f t="shared" si="340"/>
        <v>5323293</v>
      </c>
      <c r="M1676" s="9">
        <v>990532.92</v>
      </c>
      <c r="N1676" s="26">
        <v>2</v>
      </c>
      <c r="O1676" s="9">
        <f>N1676*2166380.04</f>
        <v>4332760.08</v>
      </c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66"/>
      <c r="AB1676" s="20" t="s">
        <v>211</v>
      </c>
      <c r="AC1676" s="189"/>
      <c r="AD1676" s="189"/>
      <c r="AE1676" s="189"/>
      <c r="AF1676" s="62">
        <f>MAX(AF$24:AF1675)+1</f>
        <v>1567</v>
      </c>
      <c r="AG1676" s="62" t="s">
        <v>151</v>
      </c>
      <c r="AH1676" s="62" t="str">
        <f t="shared" si="330"/>
        <v>1567.</v>
      </c>
      <c r="AJ1676" s="62"/>
      <c r="AM1676" s="103"/>
    </row>
    <row r="1677" spans="1:39" ht="22.5" customHeight="1" x14ac:dyDescent="0.25">
      <c r="A1677" s="84" t="str">
        <f t="shared" si="337"/>
        <v>1568.</v>
      </c>
      <c r="B1677" s="84">
        <v>4411</v>
      </c>
      <c r="C1677" s="157" t="s">
        <v>1373</v>
      </c>
      <c r="D1677" s="17">
        <v>5879.2</v>
      </c>
      <c r="E1677" s="9">
        <v>4911.6000000000004</v>
      </c>
      <c r="F1677" s="17">
        <v>4911.6000000000004</v>
      </c>
      <c r="G1677" s="18">
        <v>219</v>
      </c>
      <c r="H1677" s="17">
        <f t="shared" si="341"/>
        <v>1861755.84</v>
      </c>
      <c r="I1677" s="9"/>
      <c r="J1677" s="6"/>
      <c r="K1677" s="9"/>
      <c r="L1677" s="9">
        <f t="shared" si="340"/>
        <v>1861755.84</v>
      </c>
      <c r="M1677" s="9"/>
      <c r="N1677" s="26"/>
      <c r="O1677" s="9"/>
      <c r="P1677" s="9">
        <v>1008</v>
      </c>
      <c r="Q1677" s="9">
        <f>P1677*1846.98</f>
        <v>1861755.84</v>
      </c>
      <c r="R1677" s="9"/>
      <c r="S1677" s="9"/>
      <c r="T1677" s="9"/>
      <c r="U1677" s="9"/>
      <c r="V1677" s="9"/>
      <c r="W1677" s="9"/>
      <c r="X1677" s="9"/>
      <c r="Y1677" s="9"/>
      <c r="Z1677" s="9"/>
      <c r="AA1677" s="66"/>
      <c r="AB1677" s="20" t="s">
        <v>211</v>
      </c>
      <c r="AC1677" s="189"/>
      <c r="AD1677" s="189"/>
      <c r="AE1677" s="189"/>
      <c r="AF1677" s="62">
        <f>MAX(AF$24:AF1676)+1</f>
        <v>1568</v>
      </c>
      <c r="AG1677" s="62" t="s">
        <v>151</v>
      </c>
      <c r="AH1677" s="62" t="str">
        <f t="shared" si="330"/>
        <v>1568.</v>
      </c>
      <c r="AJ1677" s="62"/>
      <c r="AM1677" s="103"/>
    </row>
    <row r="1678" spans="1:39" ht="22.5" customHeight="1" x14ac:dyDescent="0.25">
      <c r="A1678" s="84" t="str">
        <f t="shared" si="337"/>
        <v>1569.</v>
      </c>
      <c r="B1678" s="84">
        <v>4713</v>
      </c>
      <c r="C1678" s="157" t="s">
        <v>1413</v>
      </c>
      <c r="D1678" s="17">
        <v>4392.6000000000004</v>
      </c>
      <c r="E1678" s="9">
        <v>3923.1</v>
      </c>
      <c r="F1678" s="17">
        <v>3923.1</v>
      </c>
      <c r="G1678" s="18">
        <v>181</v>
      </c>
      <c r="H1678" s="17">
        <f t="shared" si="341"/>
        <v>1140140.754</v>
      </c>
      <c r="I1678" s="9"/>
      <c r="J1678" s="6"/>
      <c r="K1678" s="9"/>
      <c r="L1678" s="9">
        <f t="shared" ref="L1678:L1683" si="342">H1678</f>
        <v>1140140.754</v>
      </c>
      <c r="M1678" s="9"/>
      <c r="N1678" s="26"/>
      <c r="O1678" s="9"/>
      <c r="P1678" s="9">
        <v>617.29999999999995</v>
      </c>
      <c r="Q1678" s="9">
        <f>P1678*1846.98</f>
        <v>1140140.754</v>
      </c>
      <c r="R1678" s="9"/>
      <c r="S1678" s="9"/>
      <c r="T1678" s="9"/>
      <c r="U1678" s="9"/>
      <c r="V1678" s="9"/>
      <c r="W1678" s="9"/>
      <c r="X1678" s="9"/>
      <c r="Y1678" s="9"/>
      <c r="Z1678" s="9"/>
      <c r="AA1678" s="66"/>
      <c r="AB1678" s="20" t="s">
        <v>211</v>
      </c>
      <c r="AC1678" s="189"/>
      <c r="AD1678" s="189"/>
      <c r="AE1678" s="189"/>
      <c r="AF1678" s="62">
        <f>MAX(AF$24:AF1677)+1</f>
        <v>1569</v>
      </c>
      <c r="AG1678" s="62" t="s">
        <v>151</v>
      </c>
      <c r="AH1678" s="62" t="str">
        <f t="shared" si="330"/>
        <v>1569.</v>
      </c>
      <c r="AJ1678" s="62"/>
      <c r="AM1678" s="103"/>
    </row>
    <row r="1679" spans="1:39" ht="22.5" customHeight="1" x14ac:dyDescent="0.25">
      <c r="A1679" s="84" t="str">
        <f t="shared" si="337"/>
        <v>1570.</v>
      </c>
      <c r="B1679" s="84">
        <v>4910</v>
      </c>
      <c r="C1679" s="157" t="s">
        <v>1432</v>
      </c>
      <c r="D1679" s="17">
        <v>6011.7</v>
      </c>
      <c r="E1679" s="9">
        <v>4995.3</v>
      </c>
      <c r="F1679" s="17">
        <v>4995.3</v>
      </c>
      <c r="G1679" s="18">
        <v>238</v>
      </c>
      <c r="H1679" s="17">
        <f t="shared" si="341"/>
        <v>2166380.04</v>
      </c>
      <c r="I1679" s="9"/>
      <c r="J1679" s="6"/>
      <c r="K1679" s="9"/>
      <c r="L1679" s="9">
        <f t="shared" si="342"/>
        <v>2166380.04</v>
      </c>
      <c r="M1679" s="9"/>
      <c r="N1679" s="26">
        <v>1</v>
      </c>
      <c r="O1679" s="9">
        <f>N1679*2166380.04</f>
        <v>2166380.04</v>
      </c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66"/>
      <c r="AB1679" s="20" t="s">
        <v>211</v>
      </c>
      <c r="AC1679" s="189"/>
      <c r="AD1679" s="189"/>
      <c r="AE1679" s="189"/>
      <c r="AF1679" s="62">
        <f>MAX(AF$24:AF1678)+1</f>
        <v>1570</v>
      </c>
      <c r="AG1679" s="62" t="s">
        <v>151</v>
      </c>
      <c r="AH1679" s="62" t="str">
        <f t="shared" si="330"/>
        <v>1570.</v>
      </c>
      <c r="AJ1679" s="62"/>
      <c r="AM1679" s="103"/>
    </row>
    <row r="1680" spans="1:39" ht="22.5" customHeight="1" x14ac:dyDescent="0.25">
      <c r="A1680" s="84" t="str">
        <f t="shared" si="337"/>
        <v>1571.</v>
      </c>
      <c r="B1680" s="84">
        <v>4947</v>
      </c>
      <c r="C1680" s="157" t="s">
        <v>1436</v>
      </c>
      <c r="D1680" s="17">
        <v>3441.7</v>
      </c>
      <c r="E1680" s="9">
        <v>3013.9</v>
      </c>
      <c r="F1680" s="17">
        <v>2157.8000000000002</v>
      </c>
      <c r="G1680" s="18">
        <v>118</v>
      </c>
      <c r="H1680" s="17">
        <f t="shared" si="341"/>
        <v>2955265.58</v>
      </c>
      <c r="I1680" s="9"/>
      <c r="J1680" s="6"/>
      <c r="K1680" s="9"/>
      <c r="L1680" s="9">
        <f t="shared" si="342"/>
        <v>2955265.58</v>
      </c>
      <c r="M1680" s="9">
        <v>2955265.58</v>
      </c>
      <c r="N1680" s="26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66"/>
      <c r="AB1680" s="20" t="s">
        <v>211</v>
      </c>
      <c r="AC1680" s="189"/>
      <c r="AD1680" s="189"/>
      <c r="AE1680" s="189"/>
      <c r="AF1680" s="62">
        <f>MAX(AF$24:AF1679)+1</f>
        <v>1571</v>
      </c>
      <c r="AG1680" s="62" t="s">
        <v>151</v>
      </c>
      <c r="AH1680" s="62" t="str">
        <f t="shared" si="330"/>
        <v>1571.</v>
      </c>
      <c r="AJ1680" s="62"/>
      <c r="AM1680" s="103"/>
    </row>
    <row r="1681" spans="1:39" ht="22.5" customHeight="1" x14ac:dyDescent="0.25">
      <c r="A1681" s="84" t="str">
        <f t="shared" si="337"/>
        <v>1572.</v>
      </c>
      <c r="B1681" s="84">
        <v>5031</v>
      </c>
      <c r="C1681" s="157" t="s">
        <v>1443</v>
      </c>
      <c r="D1681" s="17">
        <v>4418.1000000000004</v>
      </c>
      <c r="E1681" s="9">
        <v>4009</v>
      </c>
      <c r="F1681" s="17">
        <v>4009</v>
      </c>
      <c r="G1681" s="18">
        <v>182</v>
      </c>
      <c r="H1681" s="17">
        <f t="shared" ref="H1681:H1683" si="343">M1681+O1681+Q1681+S1681+U1681+W1681+Z1681+AA1681</f>
        <v>735140</v>
      </c>
      <c r="I1681" s="9"/>
      <c r="J1681" s="6"/>
      <c r="K1681" s="9"/>
      <c r="L1681" s="9">
        <f t="shared" si="342"/>
        <v>735140</v>
      </c>
      <c r="M1681" s="9">
        <v>735140</v>
      </c>
      <c r="N1681" s="26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66"/>
      <c r="AB1681" s="20" t="s">
        <v>211</v>
      </c>
      <c r="AC1681" s="189"/>
      <c r="AD1681" s="189"/>
      <c r="AE1681" s="189"/>
      <c r="AF1681" s="62">
        <f>MAX(AF$24:AF1680)+1</f>
        <v>1572</v>
      </c>
      <c r="AG1681" s="62" t="s">
        <v>151</v>
      </c>
      <c r="AH1681" s="62" t="str">
        <f t="shared" si="330"/>
        <v>1572.</v>
      </c>
      <c r="AJ1681" s="62"/>
      <c r="AM1681" s="103"/>
    </row>
    <row r="1682" spans="1:39" ht="22.5" customHeight="1" x14ac:dyDescent="0.25">
      <c r="A1682" s="84" t="str">
        <f t="shared" si="337"/>
        <v>1573.</v>
      </c>
      <c r="B1682" s="84">
        <v>5049</v>
      </c>
      <c r="C1682" s="157" t="s">
        <v>1449</v>
      </c>
      <c r="D1682" s="17">
        <v>2956.7</v>
      </c>
      <c r="E1682" s="9">
        <v>2956.7</v>
      </c>
      <c r="F1682" s="17">
        <v>2956.7</v>
      </c>
      <c r="G1682" s="18">
        <v>140</v>
      </c>
      <c r="H1682" s="17">
        <f t="shared" si="343"/>
        <v>1153119.6000000001</v>
      </c>
      <c r="I1682" s="9"/>
      <c r="J1682" s="6"/>
      <c r="K1682" s="9"/>
      <c r="L1682" s="9">
        <f t="shared" si="342"/>
        <v>1153119.6000000001</v>
      </c>
      <c r="M1682" s="9">
        <v>1153119.6000000001</v>
      </c>
      <c r="N1682" s="26"/>
      <c r="O1682" s="9"/>
      <c r="P1682" s="9"/>
      <c r="Q1682" s="9"/>
      <c r="R1682" s="9"/>
      <c r="S1682" s="9"/>
      <c r="T1682" s="9"/>
      <c r="U1682" s="9"/>
      <c r="V1682" s="9"/>
      <c r="W1682" s="9"/>
      <c r="X1682" s="9"/>
      <c r="Y1682" s="9"/>
      <c r="Z1682" s="9"/>
      <c r="AA1682" s="66"/>
      <c r="AB1682" s="20" t="s">
        <v>211</v>
      </c>
      <c r="AC1682" s="189"/>
      <c r="AD1682" s="189"/>
      <c r="AE1682" s="189"/>
      <c r="AF1682" s="62">
        <f>MAX(AF$24:AF1681)+1</f>
        <v>1573</v>
      </c>
      <c r="AG1682" s="62" t="s">
        <v>151</v>
      </c>
      <c r="AH1682" s="62" t="str">
        <f t="shared" si="330"/>
        <v>1573.</v>
      </c>
      <c r="AJ1682" s="62"/>
      <c r="AM1682" s="103"/>
    </row>
    <row r="1683" spans="1:39" ht="22.5" customHeight="1" x14ac:dyDescent="0.25">
      <c r="A1683" s="84" t="str">
        <f t="shared" si="337"/>
        <v>1574.</v>
      </c>
      <c r="B1683" s="84">
        <v>4409</v>
      </c>
      <c r="C1683" s="169" t="s">
        <v>1222</v>
      </c>
      <c r="D1683" s="17">
        <v>5088.2</v>
      </c>
      <c r="E1683" s="9">
        <v>5088.2</v>
      </c>
      <c r="F1683" s="17">
        <v>5088.2</v>
      </c>
      <c r="G1683" s="18">
        <v>240</v>
      </c>
      <c r="H1683" s="17">
        <f t="shared" si="343"/>
        <v>2166380.04</v>
      </c>
      <c r="I1683" s="9"/>
      <c r="J1683" s="6"/>
      <c r="K1683" s="9"/>
      <c r="L1683" s="9">
        <f t="shared" si="342"/>
        <v>2166380.04</v>
      </c>
      <c r="M1683" s="9"/>
      <c r="N1683" s="26">
        <v>1</v>
      </c>
      <c r="O1683" s="9">
        <f>N1683*2166380.04</f>
        <v>2166380.04</v>
      </c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66"/>
      <c r="AB1683" s="20" t="s">
        <v>211</v>
      </c>
      <c r="AC1683" s="194"/>
      <c r="AD1683" s="194"/>
      <c r="AE1683" s="194"/>
      <c r="AF1683" s="62">
        <f>MAX(AF$24:AF1682)+1</f>
        <v>1574</v>
      </c>
      <c r="AG1683" s="62" t="s">
        <v>151</v>
      </c>
      <c r="AH1683" s="62" t="str">
        <f t="shared" si="330"/>
        <v>1574.</v>
      </c>
      <c r="AJ1683" s="62"/>
      <c r="AM1683" s="103"/>
    </row>
    <row r="1684" spans="1:39" ht="22.5" customHeight="1" x14ac:dyDescent="0.25">
      <c r="A1684" s="84" t="str">
        <f t="shared" si="337"/>
        <v>1575.</v>
      </c>
      <c r="B1684" s="84">
        <v>4207</v>
      </c>
      <c r="C1684" s="157" t="s">
        <v>1354</v>
      </c>
      <c r="D1684" s="17">
        <v>5909.4</v>
      </c>
      <c r="E1684" s="9">
        <v>5909.4</v>
      </c>
      <c r="F1684" s="17">
        <v>5909.4</v>
      </c>
      <c r="G1684" s="18">
        <v>318</v>
      </c>
      <c r="H1684" s="17">
        <f t="shared" ref="H1684:H1693" si="344">M1684+O1684+Q1684+S1684+U1684+W1684+Z1684+AA1684</f>
        <v>1758034.8</v>
      </c>
      <c r="I1684" s="9"/>
      <c r="J1684" s="6"/>
      <c r="K1684" s="9"/>
      <c r="L1684" s="9">
        <f t="shared" ref="L1684:L1693" si="345">H1684</f>
        <v>1758034.8</v>
      </c>
      <c r="M1684" s="9">
        <v>1758034.8</v>
      </c>
      <c r="N1684" s="26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66"/>
      <c r="AB1684" s="20" t="s">
        <v>211</v>
      </c>
      <c r="AC1684" s="189"/>
      <c r="AD1684" s="189"/>
      <c r="AE1684" s="189"/>
      <c r="AF1684" s="62">
        <f>MAX(AF$24:AF1683)+1</f>
        <v>1575</v>
      </c>
      <c r="AG1684" s="62" t="s">
        <v>151</v>
      </c>
      <c r="AH1684" s="62" t="str">
        <f t="shared" si="330"/>
        <v>1575.</v>
      </c>
      <c r="AJ1684" s="62"/>
      <c r="AM1684" s="103"/>
    </row>
    <row r="1685" spans="1:39" ht="22.5" customHeight="1" x14ac:dyDescent="0.25">
      <c r="A1685" s="84" t="str">
        <f t="shared" si="337"/>
        <v>1576.</v>
      </c>
      <c r="B1685" s="84">
        <v>4255</v>
      </c>
      <c r="C1685" s="157" t="s">
        <v>1360</v>
      </c>
      <c r="D1685" s="17">
        <v>7286.8</v>
      </c>
      <c r="E1685" s="9">
        <v>5078.3</v>
      </c>
      <c r="F1685" s="17">
        <v>3644</v>
      </c>
      <c r="G1685" s="18">
        <v>149</v>
      </c>
      <c r="H1685" s="17">
        <f t="shared" si="344"/>
        <v>964123.56</v>
      </c>
      <c r="I1685" s="9"/>
      <c r="J1685" s="6"/>
      <c r="K1685" s="9"/>
      <c r="L1685" s="9">
        <f t="shared" si="345"/>
        <v>964123.56</v>
      </c>
      <c r="M1685" s="9"/>
      <c r="N1685" s="26"/>
      <c r="O1685" s="9"/>
      <c r="P1685" s="9">
        <v>522</v>
      </c>
      <c r="Q1685" s="9">
        <f>P1685*1846.98</f>
        <v>964123.56</v>
      </c>
      <c r="R1685" s="9"/>
      <c r="S1685" s="9"/>
      <c r="T1685" s="9"/>
      <c r="U1685" s="9"/>
      <c r="V1685" s="9"/>
      <c r="W1685" s="9"/>
      <c r="X1685" s="9"/>
      <c r="Y1685" s="9"/>
      <c r="Z1685" s="9"/>
      <c r="AA1685" s="66"/>
      <c r="AB1685" s="20" t="s">
        <v>211</v>
      </c>
      <c r="AC1685" s="189"/>
      <c r="AD1685" s="189"/>
      <c r="AE1685" s="189"/>
      <c r="AF1685" s="62">
        <f>MAX(AF$24:AF1684)+1</f>
        <v>1576</v>
      </c>
      <c r="AG1685" s="62" t="s">
        <v>151</v>
      </c>
      <c r="AH1685" s="62" t="str">
        <f t="shared" si="330"/>
        <v>1576.</v>
      </c>
      <c r="AJ1685" s="62"/>
      <c r="AM1685" s="103"/>
    </row>
    <row r="1686" spans="1:39" ht="22.5" customHeight="1" x14ac:dyDescent="0.25">
      <c r="A1686" s="84" t="str">
        <f t="shared" si="337"/>
        <v>1577.</v>
      </c>
      <c r="B1686" s="84">
        <v>5054</v>
      </c>
      <c r="C1686" s="157" t="s">
        <v>1622</v>
      </c>
      <c r="D1686" s="15">
        <v>3937.6</v>
      </c>
      <c r="E1686" s="15">
        <v>2121.1</v>
      </c>
      <c r="F1686" s="15">
        <v>2121.1</v>
      </c>
      <c r="G1686" s="4">
        <v>84</v>
      </c>
      <c r="H1686" s="9">
        <f t="shared" si="344"/>
        <v>996450.77</v>
      </c>
      <c r="I1686" s="6"/>
      <c r="J1686" s="6"/>
      <c r="K1686" s="6"/>
      <c r="L1686" s="9">
        <f t="shared" si="345"/>
        <v>996450.77</v>
      </c>
      <c r="M1686" s="9">
        <v>996450.77</v>
      </c>
      <c r="N1686" s="112"/>
      <c r="O1686" s="113"/>
      <c r="P1686" s="113"/>
      <c r="Q1686" s="113"/>
      <c r="R1686" s="113"/>
      <c r="S1686" s="113"/>
      <c r="T1686" s="113"/>
      <c r="U1686" s="113"/>
      <c r="V1686" s="113"/>
      <c r="W1686" s="113"/>
      <c r="X1686" s="114"/>
      <c r="Y1686" s="114"/>
      <c r="Z1686" s="113"/>
      <c r="AA1686" s="221"/>
      <c r="AB1686" s="20" t="s">
        <v>211</v>
      </c>
      <c r="AC1686" s="80"/>
      <c r="AD1686" s="80"/>
      <c r="AE1686" s="80"/>
      <c r="AF1686" s="62">
        <f>MAX(AF$24:AF1685)+1</f>
        <v>1577</v>
      </c>
      <c r="AG1686" s="62" t="s">
        <v>151</v>
      </c>
      <c r="AH1686" s="62" t="str">
        <f t="shared" si="330"/>
        <v>1577.</v>
      </c>
      <c r="AJ1686" s="62"/>
      <c r="AM1686" s="103"/>
    </row>
    <row r="1687" spans="1:39" ht="22.5" customHeight="1" x14ac:dyDescent="0.25">
      <c r="A1687" s="84" t="str">
        <f t="shared" si="337"/>
        <v>1578.</v>
      </c>
      <c r="B1687" s="84">
        <v>4952</v>
      </c>
      <c r="C1687" s="157" t="s">
        <v>1437</v>
      </c>
      <c r="D1687" s="17">
        <v>10324.200000000001</v>
      </c>
      <c r="E1687" s="9">
        <v>9660.5</v>
      </c>
      <c r="F1687" s="17">
        <v>7885.9</v>
      </c>
      <c r="G1687" s="18">
        <v>306</v>
      </c>
      <c r="H1687" s="17">
        <f t="shared" si="344"/>
        <v>1855664.2656</v>
      </c>
      <c r="I1687" s="9"/>
      <c r="J1687" s="6"/>
      <c r="K1687" s="9"/>
      <c r="L1687" s="9">
        <f t="shared" si="345"/>
        <v>1855664.2656</v>
      </c>
      <c r="M1687" s="9"/>
      <c r="N1687" s="26"/>
      <c r="O1687" s="9"/>
      <c r="P1687" s="9"/>
      <c r="Q1687" s="9"/>
      <c r="R1687" s="9"/>
      <c r="S1687" s="9"/>
      <c r="T1687" s="9">
        <v>1566.12</v>
      </c>
      <c r="U1687" s="9">
        <f>T1687*1184.88</f>
        <v>1855664.2656</v>
      </c>
      <c r="V1687" s="9"/>
      <c r="W1687" s="9"/>
      <c r="X1687" s="9"/>
      <c r="Y1687" s="9"/>
      <c r="Z1687" s="9"/>
      <c r="AA1687" s="66"/>
      <c r="AB1687" s="20" t="s">
        <v>211</v>
      </c>
      <c r="AC1687" s="189"/>
      <c r="AD1687" s="189"/>
      <c r="AE1687" s="189"/>
      <c r="AF1687" s="62">
        <f>MAX(AF$24:AF1686)+1</f>
        <v>1578</v>
      </c>
      <c r="AG1687" s="62" t="s">
        <v>151</v>
      </c>
      <c r="AH1687" s="62" t="str">
        <f t="shared" si="330"/>
        <v>1578.</v>
      </c>
      <c r="AJ1687" s="62"/>
      <c r="AM1687" s="103"/>
    </row>
    <row r="1688" spans="1:39" ht="22.5" customHeight="1" x14ac:dyDescent="0.25">
      <c r="A1688" s="84" t="str">
        <f t="shared" si="337"/>
        <v>1579.</v>
      </c>
      <c r="B1688" s="84">
        <v>4281</v>
      </c>
      <c r="C1688" s="157" t="s">
        <v>1696</v>
      </c>
      <c r="D1688" s="17">
        <v>3668.3</v>
      </c>
      <c r="E1688" s="17">
        <v>3368.3</v>
      </c>
      <c r="F1688" s="17">
        <v>3368.3</v>
      </c>
      <c r="G1688" s="18">
        <v>196</v>
      </c>
      <c r="H1688" s="9">
        <f t="shared" si="344"/>
        <v>954307.2</v>
      </c>
      <c r="I1688" s="6"/>
      <c r="J1688" s="6"/>
      <c r="K1688" s="6"/>
      <c r="L1688" s="9">
        <f t="shared" si="345"/>
        <v>954307.2</v>
      </c>
      <c r="M1688" s="9">
        <v>954307.2</v>
      </c>
      <c r="N1688" s="9"/>
      <c r="O1688" s="9"/>
      <c r="P1688" s="9"/>
      <c r="Q1688" s="9"/>
      <c r="R1688" s="9"/>
      <c r="S1688" s="9"/>
      <c r="T1688" s="15"/>
      <c r="U1688" s="15"/>
      <c r="V1688" s="9"/>
      <c r="W1688" s="9"/>
      <c r="X1688" s="114"/>
      <c r="Y1688" s="114"/>
      <c r="Z1688" s="9"/>
      <c r="AA1688" s="66"/>
      <c r="AB1688" s="20" t="s">
        <v>211</v>
      </c>
      <c r="AC1688" s="80"/>
      <c r="AD1688" s="80"/>
      <c r="AE1688" s="80"/>
      <c r="AF1688" s="62">
        <f>MAX(AF$24:AF1687)+1</f>
        <v>1579</v>
      </c>
      <c r="AG1688" s="62" t="s">
        <v>151</v>
      </c>
      <c r="AH1688" s="62" t="str">
        <f t="shared" si="330"/>
        <v>1579.</v>
      </c>
      <c r="AJ1688" s="62"/>
      <c r="AM1688" s="103"/>
    </row>
    <row r="1689" spans="1:39" ht="22.5" customHeight="1" x14ac:dyDescent="0.25">
      <c r="A1689" s="84" t="str">
        <f t="shared" si="337"/>
        <v>1580.</v>
      </c>
      <c r="B1689" s="84">
        <v>4282</v>
      </c>
      <c r="C1689" s="176" t="s">
        <v>1709</v>
      </c>
      <c r="D1689" s="146">
        <v>3363.3</v>
      </c>
      <c r="E1689" s="146">
        <v>3363.3</v>
      </c>
      <c r="F1689" s="146">
        <v>3363.3</v>
      </c>
      <c r="G1689" s="24">
        <v>172</v>
      </c>
      <c r="H1689" s="9">
        <f t="shared" si="344"/>
        <v>1868388.12</v>
      </c>
      <c r="I1689" s="6"/>
      <c r="J1689" s="6"/>
      <c r="K1689" s="6"/>
      <c r="L1689" s="9">
        <f t="shared" si="345"/>
        <v>1868388.12</v>
      </c>
      <c r="M1689" s="9"/>
      <c r="N1689" s="112"/>
      <c r="O1689" s="113"/>
      <c r="P1689" s="9"/>
      <c r="Q1689" s="9"/>
      <c r="R1689" s="9">
        <v>844</v>
      </c>
      <c r="S1689" s="9">
        <v>1868388.12</v>
      </c>
      <c r="T1689" s="15"/>
      <c r="U1689" s="15"/>
      <c r="V1689" s="113"/>
      <c r="W1689" s="113"/>
      <c r="X1689" s="114"/>
      <c r="Y1689" s="114"/>
      <c r="Z1689" s="9"/>
      <c r="AA1689" s="66"/>
      <c r="AB1689" s="20" t="s">
        <v>211</v>
      </c>
      <c r="AC1689" s="80"/>
      <c r="AD1689" s="80"/>
      <c r="AE1689" s="80"/>
      <c r="AF1689" s="62">
        <f>MAX(AF$24:AF1688)+1</f>
        <v>1580</v>
      </c>
      <c r="AG1689" s="62" t="s">
        <v>151</v>
      </c>
      <c r="AH1689" s="62" t="str">
        <f t="shared" ref="AH1689:AH1752" si="346">CONCATENATE(AF1689,AG1689)</f>
        <v>1580.</v>
      </c>
      <c r="AJ1689" s="62"/>
      <c r="AM1689" s="103"/>
    </row>
    <row r="1690" spans="1:39" ht="22.5" customHeight="1" x14ac:dyDescent="0.25">
      <c r="A1690" s="84" t="str">
        <f t="shared" si="337"/>
        <v>1581.</v>
      </c>
      <c r="B1690" s="84">
        <v>4719</v>
      </c>
      <c r="C1690" s="169" t="s">
        <v>982</v>
      </c>
      <c r="D1690" s="17">
        <v>13442.21</v>
      </c>
      <c r="E1690" s="17">
        <v>13442.21</v>
      </c>
      <c r="F1690" s="17">
        <v>13442.21</v>
      </c>
      <c r="G1690" s="18">
        <v>643</v>
      </c>
      <c r="H1690" s="17">
        <f t="shared" si="344"/>
        <v>3514353.56</v>
      </c>
      <c r="I1690" s="9"/>
      <c r="J1690" s="6"/>
      <c r="K1690" s="9"/>
      <c r="L1690" s="9">
        <f t="shared" si="345"/>
        <v>3514353.56</v>
      </c>
      <c r="M1690" s="9">
        <v>3514353.56</v>
      </c>
      <c r="N1690" s="26"/>
      <c r="O1690" s="9"/>
      <c r="P1690" s="9"/>
      <c r="Q1690" s="9"/>
      <c r="R1690" s="9"/>
      <c r="S1690" s="9"/>
      <c r="T1690" s="9"/>
      <c r="U1690" s="9"/>
      <c r="V1690" s="9"/>
      <c r="W1690" s="9"/>
      <c r="X1690" s="9"/>
      <c r="Y1690" s="9"/>
      <c r="Z1690" s="9"/>
      <c r="AA1690" s="66"/>
      <c r="AB1690" s="20" t="s">
        <v>211</v>
      </c>
      <c r="AC1690" s="189"/>
      <c r="AD1690" s="189"/>
      <c r="AE1690" s="189"/>
      <c r="AF1690" s="62">
        <f>MAX(AF$24:AF1689)+1</f>
        <v>1581</v>
      </c>
      <c r="AG1690" s="62" t="s">
        <v>151</v>
      </c>
      <c r="AH1690" s="62" t="str">
        <f t="shared" si="346"/>
        <v>1581.</v>
      </c>
      <c r="AJ1690" s="62"/>
      <c r="AM1690" s="103"/>
    </row>
    <row r="1691" spans="1:39" ht="22.5" customHeight="1" x14ac:dyDescent="0.25">
      <c r="A1691" s="84" t="str">
        <f t="shared" si="337"/>
        <v>1582.</v>
      </c>
      <c r="B1691" s="84">
        <v>5047</v>
      </c>
      <c r="C1691" s="169" t="s">
        <v>1300</v>
      </c>
      <c r="D1691" s="9">
        <v>2402.9</v>
      </c>
      <c r="E1691" s="9">
        <v>1458.7</v>
      </c>
      <c r="F1691" s="9">
        <v>1458.7</v>
      </c>
      <c r="G1691" s="26">
        <v>138</v>
      </c>
      <c r="H1691" s="9">
        <f t="shared" si="344"/>
        <v>517575.76</v>
      </c>
      <c r="I1691" s="9"/>
      <c r="J1691" s="6"/>
      <c r="K1691" s="9"/>
      <c r="L1691" s="9">
        <f t="shared" si="345"/>
        <v>517575.76</v>
      </c>
      <c r="M1691" s="9">
        <v>517575.76</v>
      </c>
      <c r="N1691" s="26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66"/>
      <c r="AB1691" s="20" t="s">
        <v>211</v>
      </c>
      <c r="AC1691" s="189"/>
      <c r="AD1691" s="189"/>
      <c r="AE1691" s="189"/>
      <c r="AF1691" s="62">
        <f>MAX(AF$24:AF1690)+1</f>
        <v>1582</v>
      </c>
      <c r="AG1691" s="62" t="s">
        <v>151</v>
      </c>
      <c r="AH1691" s="62" t="str">
        <f t="shared" si="346"/>
        <v>1582.</v>
      </c>
      <c r="AJ1691" s="62"/>
      <c r="AM1691" s="103"/>
    </row>
    <row r="1692" spans="1:39" ht="22.5" customHeight="1" x14ac:dyDescent="0.25">
      <c r="A1692" s="84" t="str">
        <f t="shared" si="337"/>
        <v>1583.</v>
      </c>
      <c r="B1692" s="84">
        <v>5035</v>
      </c>
      <c r="C1692" s="157" t="s">
        <v>1446</v>
      </c>
      <c r="D1692" s="17">
        <v>3891.3</v>
      </c>
      <c r="E1692" s="9">
        <v>3322.3</v>
      </c>
      <c r="F1692" s="17">
        <v>3322.3</v>
      </c>
      <c r="G1692" s="18">
        <v>122</v>
      </c>
      <c r="H1692" s="17">
        <f t="shared" si="344"/>
        <v>3452400</v>
      </c>
      <c r="I1692" s="9"/>
      <c r="J1692" s="6"/>
      <c r="K1692" s="9"/>
      <c r="L1692" s="9">
        <f t="shared" si="345"/>
        <v>3452400</v>
      </c>
      <c r="M1692" s="9"/>
      <c r="N1692" s="26"/>
      <c r="O1692" s="9"/>
      <c r="P1692" s="9">
        <v>1096</v>
      </c>
      <c r="Q1692" s="9">
        <f>P1692*3150</f>
        <v>3452400</v>
      </c>
      <c r="R1692" s="9"/>
      <c r="S1692" s="9"/>
      <c r="T1692" s="9"/>
      <c r="U1692" s="9"/>
      <c r="V1692" s="9"/>
      <c r="W1692" s="9"/>
      <c r="X1692" s="9"/>
      <c r="Y1692" s="9"/>
      <c r="Z1692" s="9"/>
      <c r="AA1692" s="66"/>
      <c r="AB1692" s="20" t="s">
        <v>211</v>
      </c>
      <c r="AC1692" s="189"/>
      <c r="AD1692" s="189"/>
      <c r="AE1692" s="189"/>
      <c r="AF1692" s="62">
        <f>MAX(AF$24:AF1691)+1</f>
        <v>1583</v>
      </c>
      <c r="AG1692" s="62" t="s">
        <v>151</v>
      </c>
      <c r="AH1692" s="62" t="str">
        <f t="shared" si="346"/>
        <v>1583.</v>
      </c>
      <c r="AJ1692" s="62"/>
      <c r="AM1692" s="103"/>
    </row>
    <row r="1693" spans="1:39" ht="22.5" customHeight="1" x14ac:dyDescent="0.25">
      <c r="A1693" s="84" t="str">
        <f t="shared" si="337"/>
        <v>1584.</v>
      </c>
      <c r="B1693" s="84">
        <v>5551</v>
      </c>
      <c r="C1693" s="155" t="s">
        <v>1105</v>
      </c>
      <c r="D1693" s="9">
        <v>1498.5</v>
      </c>
      <c r="E1693" s="9">
        <v>1498.5</v>
      </c>
      <c r="F1693" s="9">
        <v>1498.5</v>
      </c>
      <c r="G1693" s="26">
        <v>28</v>
      </c>
      <c r="H1693" s="9">
        <f t="shared" si="344"/>
        <v>1072857.21</v>
      </c>
      <c r="I1693" s="9"/>
      <c r="J1693" s="9"/>
      <c r="K1693" s="9"/>
      <c r="L1693" s="9">
        <f t="shared" si="345"/>
        <v>1072857.21</v>
      </c>
      <c r="M1693" s="9"/>
      <c r="N1693" s="26"/>
      <c r="O1693" s="9"/>
      <c r="P1693" s="9"/>
      <c r="Q1693" s="9"/>
      <c r="R1693" s="9"/>
      <c r="S1693" s="9"/>
      <c r="T1693" s="9">
        <v>839</v>
      </c>
      <c r="U1693" s="9">
        <f>T1693*1184.88</f>
        <v>994114.32000000007</v>
      </c>
      <c r="V1693" s="9">
        <v>64.5</v>
      </c>
      <c r="W1693" s="9">
        <f>V1693*1220.82</f>
        <v>78742.89</v>
      </c>
      <c r="X1693" s="9"/>
      <c r="Y1693" s="9"/>
      <c r="Z1693" s="9"/>
      <c r="AA1693" s="66"/>
      <c r="AB1693" s="20" t="s">
        <v>211</v>
      </c>
      <c r="AC1693" s="189"/>
      <c r="AD1693" s="189"/>
      <c r="AE1693" s="189"/>
      <c r="AF1693" s="62">
        <f>MAX(AF$24:AF1692)+1</f>
        <v>1584</v>
      </c>
      <c r="AG1693" s="62" t="s">
        <v>151</v>
      </c>
      <c r="AH1693" s="62" t="str">
        <f t="shared" si="346"/>
        <v>1584.</v>
      </c>
      <c r="AJ1693" s="62"/>
      <c r="AM1693" s="103"/>
    </row>
    <row r="1694" spans="1:39" ht="22.5" customHeight="1" x14ac:dyDescent="0.25">
      <c r="A1694" s="84" t="str">
        <f t="shared" si="337"/>
        <v>1585.</v>
      </c>
      <c r="B1694" s="84">
        <v>4358</v>
      </c>
      <c r="C1694" s="169" t="s">
        <v>1212</v>
      </c>
      <c r="D1694" s="17">
        <v>1748.7</v>
      </c>
      <c r="E1694" s="17">
        <v>1262.3</v>
      </c>
      <c r="F1694" s="17">
        <v>1262.3</v>
      </c>
      <c r="G1694" s="18">
        <v>58</v>
      </c>
      <c r="H1694" s="17">
        <f t="shared" ref="H1694:H1695" si="347">M1694+O1694+Q1694+S1694+U1694+W1694+Z1694+AA1694</f>
        <v>442533.27</v>
      </c>
      <c r="I1694" s="9"/>
      <c r="J1694" s="6"/>
      <c r="K1694" s="9"/>
      <c r="L1694" s="9">
        <f t="shared" ref="L1694:L1695" si="348">H1694</f>
        <v>442533.27</v>
      </c>
      <c r="M1694" s="9">
        <v>442533.27</v>
      </c>
      <c r="N1694" s="26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66"/>
      <c r="AB1694" s="20" t="s">
        <v>211</v>
      </c>
      <c r="AC1694" s="189"/>
      <c r="AD1694" s="189"/>
      <c r="AE1694" s="189"/>
      <c r="AF1694" s="62">
        <f>MAX(AF$24:AF1693)+1</f>
        <v>1585</v>
      </c>
      <c r="AG1694" s="62" t="s">
        <v>151</v>
      </c>
      <c r="AH1694" s="62" t="str">
        <f t="shared" si="346"/>
        <v>1585.</v>
      </c>
      <c r="AJ1694" s="62"/>
      <c r="AM1694" s="103"/>
    </row>
    <row r="1695" spans="1:39" ht="22.5" customHeight="1" x14ac:dyDescent="0.25">
      <c r="A1695" s="84" t="str">
        <f t="shared" si="337"/>
        <v>1586.</v>
      </c>
      <c r="B1695" s="84">
        <v>4354</v>
      </c>
      <c r="C1695" s="169" t="s">
        <v>1210</v>
      </c>
      <c r="D1695" s="17">
        <v>2071.1999999999998</v>
      </c>
      <c r="E1695" s="17">
        <v>2006.3</v>
      </c>
      <c r="F1695" s="17">
        <v>2006.3</v>
      </c>
      <c r="G1695" s="18">
        <v>68</v>
      </c>
      <c r="H1695" s="17">
        <f t="shared" si="347"/>
        <v>3276036</v>
      </c>
      <c r="I1695" s="9"/>
      <c r="J1695" s="6"/>
      <c r="K1695" s="9"/>
      <c r="L1695" s="9">
        <f t="shared" si="348"/>
        <v>3276036</v>
      </c>
      <c r="M1695" s="9">
        <v>3276036</v>
      </c>
      <c r="N1695" s="26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66"/>
      <c r="AB1695" s="20" t="s">
        <v>211</v>
      </c>
      <c r="AC1695" s="189"/>
      <c r="AD1695" s="189"/>
      <c r="AE1695" s="189"/>
      <c r="AF1695" s="62">
        <f>MAX(AF$24:AF1694)+1</f>
        <v>1586</v>
      </c>
      <c r="AG1695" s="62" t="s">
        <v>151</v>
      </c>
      <c r="AH1695" s="62" t="str">
        <f t="shared" si="346"/>
        <v>1586.</v>
      </c>
      <c r="AJ1695" s="62"/>
      <c r="AM1695" s="103"/>
    </row>
    <row r="1696" spans="1:39" ht="22.5" customHeight="1" x14ac:dyDescent="0.25">
      <c r="A1696" s="84" t="str">
        <f t="shared" si="337"/>
        <v>1587.</v>
      </c>
      <c r="B1696" s="84">
        <v>4423</v>
      </c>
      <c r="C1696" s="169" t="s">
        <v>1226</v>
      </c>
      <c r="D1696" s="17">
        <v>3649.4</v>
      </c>
      <c r="E1696" s="9">
        <v>2711.8</v>
      </c>
      <c r="F1696" s="17">
        <v>2711.8</v>
      </c>
      <c r="G1696" s="18">
        <v>86</v>
      </c>
      <c r="H1696" s="17">
        <f t="shared" ref="H1696:H1697" si="349">M1696+O1696+Q1696+S1696+U1696+W1696+Z1696+AA1696</f>
        <v>2687863.2</v>
      </c>
      <c r="I1696" s="9"/>
      <c r="J1696" s="6"/>
      <c r="K1696" s="9"/>
      <c r="L1696" s="9">
        <f t="shared" ref="L1696:L1697" si="350">H1696</f>
        <v>2687863.2</v>
      </c>
      <c r="M1696" s="9">
        <v>2687863.2</v>
      </c>
      <c r="N1696" s="26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66"/>
      <c r="AB1696" s="20" t="s">
        <v>211</v>
      </c>
      <c r="AC1696" s="189"/>
      <c r="AD1696" s="189"/>
      <c r="AE1696" s="189"/>
      <c r="AF1696" s="62">
        <f>MAX(AF$24:AF1695)+1</f>
        <v>1587</v>
      </c>
      <c r="AG1696" s="62" t="s">
        <v>151</v>
      </c>
      <c r="AH1696" s="62" t="str">
        <f t="shared" si="346"/>
        <v>1587.</v>
      </c>
      <c r="AJ1696" s="62"/>
      <c r="AM1696" s="103"/>
    </row>
    <row r="1697" spans="1:39" ht="22.5" customHeight="1" x14ac:dyDescent="0.25">
      <c r="A1697" s="84" t="str">
        <f t="shared" si="337"/>
        <v>1588.</v>
      </c>
      <c r="B1697" s="84">
        <v>4360</v>
      </c>
      <c r="C1697" s="157" t="s">
        <v>1369</v>
      </c>
      <c r="D1697" s="17">
        <v>1837</v>
      </c>
      <c r="E1697" s="17">
        <v>1516.6</v>
      </c>
      <c r="F1697" s="17">
        <v>1073.5</v>
      </c>
      <c r="G1697" s="18">
        <v>51</v>
      </c>
      <c r="H1697" s="17">
        <f t="shared" si="349"/>
        <v>1577881.65</v>
      </c>
      <c r="I1697" s="9"/>
      <c r="J1697" s="6"/>
      <c r="K1697" s="9"/>
      <c r="L1697" s="9">
        <f t="shared" si="350"/>
        <v>1577881.65</v>
      </c>
      <c r="M1697" s="9">
        <v>1577881.65</v>
      </c>
      <c r="N1697" s="26"/>
      <c r="O1697" s="9"/>
      <c r="P1697" s="9"/>
      <c r="Q1697" s="9"/>
      <c r="R1697" s="9"/>
      <c r="S1697" s="9"/>
      <c r="T1697" s="9"/>
      <c r="U1697" s="9"/>
      <c r="V1697" s="9"/>
      <c r="W1697" s="9"/>
      <c r="X1697" s="9"/>
      <c r="Y1697" s="9"/>
      <c r="Z1697" s="9"/>
      <c r="AA1697" s="66"/>
      <c r="AB1697" s="20" t="s">
        <v>211</v>
      </c>
      <c r="AC1697" s="189"/>
      <c r="AD1697" s="189"/>
      <c r="AE1697" s="189"/>
      <c r="AF1697" s="62">
        <f>MAX(AF$24:AF1696)+1</f>
        <v>1588</v>
      </c>
      <c r="AG1697" s="62" t="s">
        <v>151</v>
      </c>
      <c r="AH1697" s="62" t="str">
        <f t="shared" si="346"/>
        <v>1588.</v>
      </c>
      <c r="AJ1697" s="62"/>
      <c r="AM1697" s="103"/>
    </row>
    <row r="1698" spans="1:39" ht="22.5" customHeight="1" x14ac:dyDescent="0.25">
      <c r="A1698" s="84" t="str">
        <f t="shared" si="337"/>
        <v>1589.</v>
      </c>
      <c r="B1698" s="84">
        <v>4405</v>
      </c>
      <c r="C1698" s="169" t="s">
        <v>1221</v>
      </c>
      <c r="D1698" s="17">
        <v>3340.4</v>
      </c>
      <c r="E1698" s="17">
        <v>2520.6999999999998</v>
      </c>
      <c r="F1698" s="17">
        <v>2520.6999999999998</v>
      </c>
      <c r="G1698" s="18">
        <v>89</v>
      </c>
      <c r="H1698" s="17">
        <f t="shared" ref="H1698:H1699" si="351">M1698+O1698+Q1698+S1698+U1698+W1698+Z1698+AA1698</f>
        <v>760584</v>
      </c>
      <c r="I1698" s="9"/>
      <c r="J1698" s="6"/>
      <c r="K1698" s="9"/>
      <c r="L1698" s="9">
        <f t="shared" ref="L1698:L1699" si="352">H1698</f>
        <v>760584</v>
      </c>
      <c r="M1698" s="9">
        <v>760584</v>
      </c>
      <c r="N1698" s="26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66"/>
      <c r="AB1698" s="20" t="s">
        <v>211</v>
      </c>
      <c r="AC1698" s="189"/>
      <c r="AD1698" s="189"/>
      <c r="AE1698" s="189"/>
      <c r="AF1698" s="62">
        <f>MAX(AF$24:AF1697)+1</f>
        <v>1589</v>
      </c>
      <c r="AG1698" s="62" t="s">
        <v>151</v>
      </c>
      <c r="AH1698" s="62" t="str">
        <f t="shared" si="346"/>
        <v>1589.</v>
      </c>
      <c r="AJ1698" s="62"/>
      <c r="AM1698" s="103"/>
    </row>
    <row r="1699" spans="1:39" ht="22.5" customHeight="1" x14ac:dyDescent="0.25">
      <c r="A1699" s="84" t="str">
        <f t="shared" si="337"/>
        <v>1590.</v>
      </c>
      <c r="B1699" s="84">
        <v>4964</v>
      </c>
      <c r="C1699" s="169" t="s">
        <v>1287</v>
      </c>
      <c r="D1699" s="9">
        <v>2723.21</v>
      </c>
      <c r="E1699" s="9">
        <v>2074.3000000000002</v>
      </c>
      <c r="F1699" s="9">
        <v>2074.3000000000002</v>
      </c>
      <c r="G1699" s="26">
        <v>77</v>
      </c>
      <c r="H1699" s="9">
        <f t="shared" si="351"/>
        <v>2594880</v>
      </c>
      <c r="I1699" s="9"/>
      <c r="J1699" s="6"/>
      <c r="K1699" s="9"/>
      <c r="L1699" s="9">
        <f t="shared" si="352"/>
        <v>2594880</v>
      </c>
      <c r="M1699" s="9">
        <v>2594880</v>
      </c>
      <c r="N1699" s="26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66"/>
      <c r="AB1699" s="20" t="s">
        <v>211</v>
      </c>
      <c r="AC1699" s="189"/>
      <c r="AD1699" s="189"/>
      <c r="AE1699" s="189"/>
      <c r="AF1699" s="62">
        <f>MAX(AF$24:AF1698)+1</f>
        <v>1590</v>
      </c>
      <c r="AG1699" s="62" t="s">
        <v>151</v>
      </c>
      <c r="AH1699" s="62" t="str">
        <f t="shared" si="346"/>
        <v>1590.</v>
      </c>
      <c r="AJ1699" s="62"/>
      <c r="AM1699" s="103"/>
    </row>
    <row r="1700" spans="1:39" ht="22.5" customHeight="1" x14ac:dyDescent="0.25">
      <c r="A1700" s="84" t="str">
        <f t="shared" si="337"/>
        <v>1591.</v>
      </c>
      <c r="B1700" s="84">
        <v>4378</v>
      </c>
      <c r="C1700" s="169" t="s">
        <v>1217</v>
      </c>
      <c r="D1700" s="17">
        <v>1942.3</v>
      </c>
      <c r="E1700" s="17">
        <v>1766.9</v>
      </c>
      <c r="F1700" s="17">
        <v>1401.6</v>
      </c>
      <c r="G1700" s="18">
        <v>59</v>
      </c>
      <c r="H1700" s="17">
        <f t="shared" ref="H1700" si="353">M1700+O1700+Q1700+S1700+U1700+W1700+Z1700+AA1700</f>
        <v>2811402.2399999998</v>
      </c>
      <c r="I1700" s="9"/>
      <c r="J1700" s="6"/>
      <c r="K1700" s="9"/>
      <c r="L1700" s="9">
        <f t="shared" ref="L1700" si="354">H1700</f>
        <v>2811402.2399999998</v>
      </c>
      <c r="M1700" s="9">
        <f>2274844.8+536557.44</f>
        <v>2811402.2399999998</v>
      </c>
      <c r="N1700" s="26"/>
      <c r="O1700" s="9"/>
      <c r="P1700" s="9"/>
      <c r="Q1700" s="9"/>
      <c r="R1700" s="9"/>
      <c r="S1700" s="9"/>
      <c r="T1700" s="9"/>
      <c r="U1700" s="9"/>
      <c r="V1700" s="9"/>
      <c r="W1700" s="9"/>
      <c r="X1700" s="9"/>
      <c r="Y1700" s="9"/>
      <c r="Z1700" s="9"/>
      <c r="AA1700" s="66"/>
      <c r="AB1700" s="20" t="s">
        <v>211</v>
      </c>
      <c r="AC1700" s="189"/>
      <c r="AD1700" s="189"/>
      <c r="AE1700" s="189"/>
      <c r="AF1700" s="62">
        <f>MAX(AF$24:AF1699)+1</f>
        <v>1591</v>
      </c>
      <c r="AG1700" s="62" t="s">
        <v>151</v>
      </c>
      <c r="AH1700" s="62" t="str">
        <f t="shared" si="346"/>
        <v>1591.</v>
      </c>
      <c r="AJ1700" s="62"/>
      <c r="AM1700" s="103"/>
    </row>
    <row r="1701" spans="1:39" ht="22.5" customHeight="1" x14ac:dyDescent="0.25">
      <c r="A1701" s="84" t="str">
        <f t="shared" si="337"/>
        <v>1592.</v>
      </c>
      <c r="B1701" s="84">
        <v>5389</v>
      </c>
      <c r="C1701" s="157" t="s">
        <v>1343</v>
      </c>
      <c r="D1701" s="9">
        <v>2146</v>
      </c>
      <c r="E1701" s="9">
        <v>1694.2</v>
      </c>
      <c r="F1701" s="9">
        <v>1694.2</v>
      </c>
      <c r="G1701" s="26">
        <v>56</v>
      </c>
      <c r="H1701" s="9">
        <f t="shared" ref="H1701:H1703" si="355">M1701+O1701+Q1701+S1701+U1701+W1701+Z1701+AA1701</f>
        <v>2445624.84</v>
      </c>
      <c r="I1701" s="9"/>
      <c r="J1701" s="6"/>
      <c r="K1701" s="9"/>
      <c r="L1701" s="9">
        <f t="shared" ref="L1701:L1703" si="356">H1701</f>
        <v>2445624.84</v>
      </c>
      <c r="M1701" s="9">
        <f>1842689.16+602935.68</f>
        <v>2445624.84</v>
      </c>
      <c r="N1701" s="26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  <c r="AA1701" s="66"/>
      <c r="AB1701" s="20" t="s">
        <v>211</v>
      </c>
      <c r="AC1701" s="189"/>
      <c r="AD1701" s="189"/>
      <c r="AE1701" s="189"/>
      <c r="AF1701" s="62">
        <f>MAX(AF$24:AF1700)+1</f>
        <v>1592</v>
      </c>
      <c r="AG1701" s="62" t="s">
        <v>151</v>
      </c>
      <c r="AH1701" s="62" t="str">
        <f t="shared" si="346"/>
        <v>1592.</v>
      </c>
      <c r="AJ1701" s="62"/>
      <c r="AM1701" s="103"/>
    </row>
    <row r="1702" spans="1:39" ht="22.5" customHeight="1" x14ac:dyDescent="0.25">
      <c r="A1702" s="84" t="str">
        <f t="shared" ref="A1702:A1765" si="357">AH1702</f>
        <v>1593.</v>
      </c>
      <c r="B1702" s="84">
        <v>4424</v>
      </c>
      <c r="C1702" s="157" t="s">
        <v>1376</v>
      </c>
      <c r="D1702" s="17">
        <v>3584.7</v>
      </c>
      <c r="E1702" s="17">
        <v>3363.7</v>
      </c>
      <c r="F1702" s="17">
        <v>3363.7</v>
      </c>
      <c r="G1702" s="18">
        <v>109</v>
      </c>
      <c r="H1702" s="17">
        <f t="shared" si="355"/>
        <v>1552305.04</v>
      </c>
      <c r="I1702" s="9"/>
      <c r="J1702" s="6"/>
      <c r="K1702" s="9"/>
      <c r="L1702" s="9">
        <f t="shared" si="356"/>
        <v>1552305.04</v>
      </c>
      <c r="M1702" s="9">
        <f>472590+1079715.04</f>
        <v>1552305.04</v>
      </c>
      <c r="N1702" s="26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  <c r="AA1702" s="66"/>
      <c r="AB1702" s="20" t="s">
        <v>211</v>
      </c>
      <c r="AC1702" s="189"/>
      <c r="AD1702" s="189"/>
      <c r="AE1702" s="189"/>
      <c r="AF1702" s="62">
        <f>MAX(AF$24:AF1701)+1</f>
        <v>1593</v>
      </c>
      <c r="AG1702" s="62" t="s">
        <v>151</v>
      </c>
      <c r="AH1702" s="62" t="str">
        <f t="shared" si="346"/>
        <v>1593.</v>
      </c>
      <c r="AJ1702" s="62"/>
      <c r="AM1702" s="103"/>
    </row>
    <row r="1703" spans="1:39" ht="22.5" customHeight="1" x14ac:dyDescent="0.25">
      <c r="A1703" s="84" t="str">
        <f t="shared" si="357"/>
        <v>1594.</v>
      </c>
      <c r="B1703" s="84">
        <v>4873</v>
      </c>
      <c r="C1703" s="157" t="s">
        <v>1424</v>
      </c>
      <c r="D1703" s="17">
        <v>1849.2</v>
      </c>
      <c r="E1703" s="17">
        <v>1228.7</v>
      </c>
      <c r="F1703" s="17">
        <v>1228.7</v>
      </c>
      <c r="G1703" s="18">
        <v>97</v>
      </c>
      <c r="H1703" s="17">
        <f t="shared" si="355"/>
        <v>467948.11</v>
      </c>
      <c r="I1703" s="9"/>
      <c r="J1703" s="6"/>
      <c r="K1703" s="9"/>
      <c r="L1703" s="9">
        <f t="shared" si="356"/>
        <v>467948.11</v>
      </c>
      <c r="M1703" s="9">
        <v>467948.11</v>
      </c>
      <c r="N1703" s="26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66"/>
      <c r="AB1703" s="20" t="s">
        <v>211</v>
      </c>
      <c r="AC1703" s="189"/>
      <c r="AD1703" s="189"/>
      <c r="AE1703" s="189"/>
      <c r="AF1703" s="62">
        <f>MAX(AF$24:AF1702)+1</f>
        <v>1594</v>
      </c>
      <c r="AG1703" s="62" t="s">
        <v>151</v>
      </c>
      <c r="AH1703" s="62" t="str">
        <f t="shared" si="346"/>
        <v>1594.</v>
      </c>
      <c r="AJ1703" s="62"/>
      <c r="AM1703" s="103"/>
    </row>
    <row r="1704" spans="1:39" ht="22.5" customHeight="1" x14ac:dyDescent="0.25">
      <c r="A1704" s="84" t="str">
        <f t="shared" si="357"/>
        <v>1595.</v>
      </c>
      <c r="B1704" s="84">
        <v>4103</v>
      </c>
      <c r="C1704" s="157" t="s">
        <v>1600</v>
      </c>
      <c r="D1704" s="17">
        <v>2433.1999999999998</v>
      </c>
      <c r="E1704" s="17">
        <v>2306.1</v>
      </c>
      <c r="F1704" s="17">
        <v>2223.9</v>
      </c>
      <c r="G1704" s="18">
        <v>93</v>
      </c>
      <c r="H1704" s="17">
        <f t="shared" ref="H1704:H1707" si="358">M1704+O1704+Q1704+S1704+U1704+W1704+Z1704+AA1704</f>
        <v>1333186</v>
      </c>
      <c r="I1704" s="9"/>
      <c r="J1704" s="6"/>
      <c r="K1704" s="9"/>
      <c r="L1704" s="9">
        <f t="shared" ref="L1704" si="359">H1704</f>
        <v>1333186</v>
      </c>
      <c r="M1704" s="9">
        <v>1333186</v>
      </c>
      <c r="N1704" s="26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66"/>
      <c r="AB1704" s="20" t="s">
        <v>211</v>
      </c>
      <c r="AC1704" s="189"/>
      <c r="AD1704" s="189"/>
      <c r="AE1704" s="189"/>
      <c r="AF1704" s="62">
        <f>MAX(AF$24:AF1703)+1</f>
        <v>1595</v>
      </c>
      <c r="AG1704" s="62" t="s">
        <v>151</v>
      </c>
      <c r="AH1704" s="62" t="str">
        <f t="shared" si="346"/>
        <v>1595.</v>
      </c>
      <c r="AJ1704" s="62"/>
      <c r="AM1704" s="103"/>
    </row>
    <row r="1705" spans="1:39" ht="22.5" customHeight="1" x14ac:dyDescent="0.25">
      <c r="A1705" s="84" t="str">
        <f t="shared" si="357"/>
        <v>1596.</v>
      </c>
      <c r="B1705" s="84">
        <v>5364</v>
      </c>
      <c r="C1705" s="161" t="s">
        <v>1155</v>
      </c>
      <c r="D1705" s="9">
        <v>2503.9</v>
      </c>
      <c r="E1705" s="9">
        <v>1652.8</v>
      </c>
      <c r="F1705" s="9">
        <v>1652.8</v>
      </c>
      <c r="G1705" s="26">
        <v>132</v>
      </c>
      <c r="H1705" s="9">
        <f t="shared" si="358"/>
        <v>1289893.8924</v>
      </c>
      <c r="I1705" s="9"/>
      <c r="J1705" s="6"/>
      <c r="K1705" s="9"/>
      <c r="L1705" s="9">
        <f t="shared" ref="L1705:L1722" si="360">H1705</f>
        <v>1289893.8924</v>
      </c>
      <c r="M1705" s="9"/>
      <c r="N1705" s="26"/>
      <c r="O1705" s="9"/>
      <c r="P1705" s="9">
        <v>698.38</v>
      </c>
      <c r="Q1705" s="9">
        <f>P1705*1846.98</f>
        <v>1289893.8924</v>
      </c>
      <c r="R1705" s="9"/>
      <c r="S1705" s="9"/>
      <c r="T1705" s="9"/>
      <c r="U1705" s="9"/>
      <c r="V1705" s="9"/>
      <c r="W1705" s="9"/>
      <c r="X1705" s="9"/>
      <c r="Y1705" s="9"/>
      <c r="Z1705" s="9"/>
      <c r="AA1705" s="66"/>
      <c r="AB1705" s="20" t="s">
        <v>211</v>
      </c>
      <c r="AC1705" s="189"/>
      <c r="AD1705" s="189"/>
      <c r="AE1705" s="189"/>
      <c r="AF1705" s="62">
        <f>MAX(AF$24:AF1704)+1</f>
        <v>1596</v>
      </c>
      <c r="AG1705" s="62" t="s">
        <v>151</v>
      </c>
      <c r="AH1705" s="62" t="str">
        <f t="shared" si="346"/>
        <v>1596.</v>
      </c>
      <c r="AJ1705" s="62"/>
      <c r="AM1705" s="103"/>
    </row>
    <row r="1706" spans="1:39" ht="22.5" customHeight="1" x14ac:dyDescent="0.25">
      <c r="A1706" s="84" t="str">
        <f t="shared" si="357"/>
        <v>1597.</v>
      </c>
      <c r="B1706" s="84">
        <v>4385</v>
      </c>
      <c r="C1706" s="155" t="s">
        <v>960</v>
      </c>
      <c r="D1706" s="9">
        <v>2433.6</v>
      </c>
      <c r="E1706" s="9">
        <v>1577.3</v>
      </c>
      <c r="F1706" s="9">
        <v>1577.3</v>
      </c>
      <c r="G1706" s="26">
        <v>89</v>
      </c>
      <c r="H1706" s="9">
        <f t="shared" si="358"/>
        <v>1141399.76</v>
      </c>
      <c r="I1706" s="9"/>
      <c r="J1706" s="6"/>
      <c r="K1706" s="9"/>
      <c r="L1706" s="9">
        <f t="shared" si="360"/>
        <v>1141399.76</v>
      </c>
      <c r="M1706" s="9">
        <f>615837.28+525562.48</f>
        <v>1141399.76</v>
      </c>
      <c r="N1706" s="26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66"/>
      <c r="AB1706" s="20" t="s">
        <v>211</v>
      </c>
      <c r="AC1706" s="189"/>
      <c r="AD1706" s="189"/>
      <c r="AE1706" s="189"/>
      <c r="AF1706" s="62">
        <f>MAX(AF$24:AF1705)+1</f>
        <v>1597</v>
      </c>
      <c r="AG1706" s="62" t="s">
        <v>151</v>
      </c>
      <c r="AH1706" s="62" t="str">
        <f t="shared" si="346"/>
        <v>1597.</v>
      </c>
      <c r="AJ1706" s="62"/>
      <c r="AM1706" s="103"/>
    </row>
    <row r="1707" spans="1:39" ht="22.5" customHeight="1" x14ac:dyDescent="0.25">
      <c r="A1707" s="84" t="str">
        <f t="shared" si="357"/>
        <v>1598.</v>
      </c>
      <c r="B1707" s="84">
        <v>4157</v>
      </c>
      <c r="C1707" s="169" t="s">
        <v>1177</v>
      </c>
      <c r="D1707" s="17">
        <v>4805.5</v>
      </c>
      <c r="E1707" s="17">
        <v>4655.3</v>
      </c>
      <c r="F1707" s="17">
        <v>3014.7</v>
      </c>
      <c r="G1707" s="18">
        <v>194</v>
      </c>
      <c r="H1707" s="17">
        <f t="shared" si="358"/>
        <v>5342360.2700000005</v>
      </c>
      <c r="I1707" s="9"/>
      <c r="J1707" s="6"/>
      <c r="K1707" s="9"/>
      <c r="L1707" s="9">
        <f t="shared" si="360"/>
        <v>5342360.2700000005</v>
      </c>
      <c r="M1707" s="9">
        <f>1216068.59+4126291.68</f>
        <v>5342360.2700000005</v>
      </c>
      <c r="N1707" s="26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66"/>
      <c r="AB1707" s="20" t="s">
        <v>211</v>
      </c>
      <c r="AC1707" s="189"/>
      <c r="AD1707" s="189"/>
      <c r="AE1707" s="189"/>
      <c r="AF1707" s="62">
        <f>MAX(AF$24:AF1706)+1</f>
        <v>1598</v>
      </c>
      <c r="AG1707" s="62" t="s">
        <v>151</v>
      </c>
      <c r="AH1707" s="62" t="str">
        <f t="shared" si="346"/>
        <v>1598.</v>
      </c>
      <c r="AJ1707" s="62"/>
      <c r="AM1707" s="103"/>
    </row>
    <row r="1708" spans="1:39" ht="22.5" customHeight="1" x14ac:dyDescent="0.25">
      <c r="A1708" s="84" t="str">
        <f t="shared" si="357"/>
        <v>1599.</v>
      </c>
      <c r="B1708" s="84">
        <v>5333</v>
      </c>
      <c r="C1708" s="157" t="s">
        <v>1487</v>
      </c>
      <c r="D1708" s="17">
        <v>3259.2</v>
      </c>
      <c r="E1708" s="17">
        <v>2556</v>
      </c>
      <c r="F1708" s="17">
        <v>2556</v>
      </c>
      <c r="G1708" s="18">
        <v>391</v>
      </c>
      <c r="H1708" s="17">
        <f t="shared" ref="H1708:H1723" si="361">M1708+O1708+Q1708+S1708+U1708+W1708+Z1708+AA1708</f>
        <v>525100</v>
      </c>
      <c r="I1708" s="9"/>
      <c r="J1708" s="6"/>
      <c r="K1708" s="9"/>
      <c r="L1708" s="9">
        <f t="shared" si="360"/>
        <v>525100</v>
      </c>
      <c r="M1708" s="9">
        <v>525100</v>
      </c>
      <c r="N1708" s="26"/>
      <c r="O1708" s="9"/>
      <c r="P1708" s="9"/>
      <c r="Q1708" s="9"/>
      <c r="R1708" s="9"/>
      <c r="S1708" s="9"/>
      <c r="T1708" s="9"/>
      <c r="U1708" s="9"/>
      <c r="V1708" s="9"/>
      <c r="W1708" s="9"/>
      <c r="X1708" s="9"/>
      <c r="Y1708" s="9"/>
      <c r="Z1708" s="9"/>
      <c r="AA1708" s="66"/>
      <c r="AB1708" s="20" t="s">
        <v>211</v>
      </c>
      <c r="AC1708" s="189"/>
      <c r="AD1708" s="189"/>
      <c r="AE1708" s="189"/>
      <c r="AF1708" s="62">
        <f>MAX(AF$24:AF1707)+1</f>
        <v>1599</v>
      </c>
      <c r="AG1708" s="62" t="s">
        <v>151</v>
      </c>
      <c r="AH1708" s="62" t="str">
        <f t="shared" si="346"/>
        <v>1599.</v>
      </c>
      <c r="AJ1708" s="62"/>
      <c r="AM1708" s="103"/>
    </row>
    <row r="1709" spans="1:39" ht="22.5" customHeight="1" x14ac:dyDescent="0.25">
      <c r="A1709" s="84" t="str">
        <f t="shared" si="357"/>
        <v>1600.</v>
      </c>
      <c r="B1709" s="84">
        <v>4556</v>
      </c>
      <c r="C1709" s="157" t="s">
        <v>1390</v>
      </c>
      <c r="D1709" s="17">
        <v>3008.4</v>
      </c>
      <c r="E1709" s="17">
        <v>2588.8000000000002</v>
      </c>
      <c r="F1709" s="17">
        <v>2588.8000000000002</v>
      </c>
      <c r="G1709" s="18">
        <v>108</v>
      </c>
      <c r="H1709" s="17">
        <f t="shared" si="361"/>
        <v>940358.4</v>
      </c>
      <c r="I1709" s="9"/>
      <c r="J1709" s="6"/>
      <c r="K1709" s="9"/>
      <c r="L1709" s="9">
        <f t="shared" si="360"/>
        <v>940358.4</v>
      </c>
      <c r="M1709" s="9">
        <v>940358.4</v>
      </c>
      <c r="N1709" s="26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66"/>
      <c r="AB1709" s="20" t="s">
        <v>211</v>
      </c>
      <c r="AC1709" s="189"/>
      <c r="AD1709" s="189"/>
      <c r="AE1709" s="189"/>
      <c r="AF1709" s="62">
        <f>MAX(AF$24:AF1708)+1</f>
        <v>1600</v>
      </c>
      <c r="AG1709" s="62" t="s">
        <v>151</v>
      </c>
      <c r="AH1709" s="62" t="str">
        <f t="shared" si="346"/>
        <v>1600.</v>
      </c>
      <c r="AJ1709" s="62"/>
      <c r="AM1709" s="103"/>
    </row>
    <row r="1710" spans="1:39" ht="22.5" customHeight="1" x14ac:dyDescent="0.25">
      <c r="A1710" s="84" t="str">
        <f t="shared" si="357"/>
        <v>1601.</v>
      </c>
      <c r="B1710" s="84">
        <v>5281</v>
      </c>
      <c r="C1710" s="169" t="s">
        <v>1678</v>
      </c>
      <c r="D1710" s="9">
        <v>2801.68</v>
      </c>
      <c r="E1710" s="9">
        <v>2629.3</v>
      </c>
      <c r="F1710" s="9">
        <v>2629.3</v>
      </c>
      <c r="G1710" s="26">
        <v>95</v>
      </c>
      <c r="H1710" s="9">
        <f t="shared" si="361"/>
        <v>1919858.1540000003</v>
      </c>
      <c r="I1710" s="9"/>
      <c r="J1710" s="6"/>
      <c r="K1710" s="9"/>
      <c r="L1710" s="9">
        <f t="shared" si="360"/>
        <v>1919858.1540000003</v>
      </c>
      <c r="M1710" s="9"/>
      <c r="N1710" s="26"/>
      <c r="O1710" s="9"/>
      <c r="P1710" s="9"/>
      <c r="Q1710" s="9"/>
      <c r="R1710" s="9"/>
      <c r="S1710" s="9"/>
      <c r="T1710" s="9">
        <v>1600</v>
      </c>
      <c r="U1710" s="9">
        <f>T1710*1184.88</f>
        <v>1895808.0000000002</v>
      </c>
      <c r="V1710" s="9">
        <v>19.7</v>
      </c>
      <c r="W1710" s="9">
        <f>V1710*1220.82</f>
        <v>24050.153999999999</v>
      </c>
      <c r="X1710" s="9"/>
      <c r="Y1710" s="9"/>
      <c r="Z1710" s="9"/>
      <c r="AA1710" s="66"/>
      <c r="AB1710" s="20" t="s">
        <v>211</v>
      </c>
      <c r="AC1710" s="189"/>
      <c r="AD1710" s="189"/>
      <c r="AE1710" s="189"/>
      <c r="AF1710" s="62">
        <f>MAX(AF$24:AF1709)+1</f>
        <v>1601</v>
      </c>
      <c r="AG1710" s="62" t="s">
        <v>151</v>
      </c>
      <c r="AH1710" s="62" t="str">
        <f t="shared" si="346"/>
        <v>1601.</v>
      </c>
      <c r="AJ1710" s="62"/>
      <c r="AM1710" s="103"/>
    </row>
    <row r="1711" spans="1:39" ht="22.5" customHeight="1" x14ac:dyDescent="0.25">
      <c r="A1711" s="84" t="str">
        <f t="shared" si="357"/>
        <v>1602.</v>
      </c>
      <c r="B1711" s="84">
        <v>5287</v>
      </c>
      <c r="C1711" s="157" t="s">
        <v>1679</v>
      </c>
      <c r="D1711" s="9">
        <v>2682.28</v>
      </c>
      <c r="E1711" s="9">
        <v>2460.58</v>
      </c>
      <c r="F1711" s="9">
        <v>2460.58</v>
      </c>
      <c r="G1711" s="26">
        <v>99</v>
      </c>
      <c r="H1711" s="9">
        <f t="shared" si="361"/>
        <v>860120</v>
      </c>
      <c r="I1711" s="9"/>
      <c r="J1711" s="6"/>
      <c r="K1711" s="9"/>
      <c r="L1711" s="9">
        <f t="shared" si="360"/>
        <v>860120</v>
      </c>
      <c r="M1711" s="9">
        <v>860120</v>
      </c>
      <c r="N1711" s="26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66"/>
      <c r="AB1711" s="20" t="s">
        <v>211</v>
      </c>
      <c r="AC1711" s="189"/>
      <c r="AD1711" s="189"/>
      <c r="AE1711" s="189"/>
      <c r="AF1711" s="62">
        <f>MAX(AF$24:AF1710)+1</f>
        <v>1602</v>
      </c>
      <c r="AG1711" s="62" t="s">
        <v>151</v>
      </c>
      <c r="AH1711" s="62" t="str">
        <f t="shared" si="346"/>
        <v>1602.</v>
      </c>
      <c r="AJ1711" s="62"/>
      <c r="AM1711" s="103"/>
    </row>
    <row r="1712" spans="1:39" ht="22.5" customHeight="1" x14ac:dyDescent="0.25">
      <c r="A1712" s="84" t="str">
        <f t="shared" si="357"/>
        <v>1603.</v>
      </c>
      <c r="B1712" s="84">
        <v>4848</v>
      </c>
      <c r="C1712" s="169" t="s">
        <v>1281</v>
      </c>
      <c r="D1712" s="17">
        <v>3139.9</v>
      </c>
      <c r="E1712" s="17">
        <v>1733.4</v>
      </c>
      <c r="F1712" s="17">
        <v>1733.4</v>
      </c>
      <c r="G1712" s="18">
        <v>134</v>
      </c>
      <c r="H1712" s="9">
        <f t="shared" si="361"/>
        <v>1478868.82</v>
      </c>
      <c r="I1712" s="9"/>
      <c r="J1712" s="9"/>
      <c r="K1712" s="9"/>
      <c r="L1712" s="9">
        <f t="shared" si="360"/>
        <v>1478868.82</v>
      </c>
      <c r="M1712" s="9">
        <v>1478868.82</v>
      </c>
      <c r="N1712" s="26"/>
      <c r="O1712" s="9"/>
      <c r="P1712" s="9"/>
      <c r="Q1712" s="9"/>
      <c r="R1712" s="9"/>
      <c r="S1712" s="9"/>
      <c r="T1712" s="9"/>
      <c r="U1712" s="9"/>
      <c r="V1712" s="9"/>
      <c r="W1712" s="9"/>
      <c r="X1712" s="9"/>
      <c r="Y1712" s="9"/>
      <c r="Z1712" s="9"/>
      <c r="AA1712" s="66"/>
      <c r="AB1712" s="20" t="s">
        <v>211</v>
      </c>
      <c r="AC1712" s="189"/>
      <c r="AD1712" s="189"/>
      <c r="AE1712" s="189"/>
      <c r="AF1712" s="62">
        <f>MAX(AF$24:AF1711)+1</f>
        <v>1603</v>
      </c>
      <c r="AG1712" s="62" t="s">
        <v>151</v>
      </c>
      <c r="AH1712" s="62" t="str">
        <f t="shared" si="346"/>
        <v>1603.</v>
      </c>
      <c r="AJ1712" s="62"/>
      <c r="AM1712" s="103"/>
    </row>
    <row r="1713" spans="1:39" ht="22.5" customHeight="1" x14ac:dyDescent="0.25">
      <c r="A1713" s="84" t="str">
        <f t="shared" si="357"/>
        <v>1604.</v>
      </c>
      <c r="B1713" s="84">
        <v>4432</v>
      </c>
      <c r="C1713" s="157" t="s">
        <v>1378</v>
      </c>
      <c r="D1713" s="17">
        <v>3489.6</v>
      </c>
      <c r="E1713" s="17">
        <v>3240.5</v>
      </c>
      <c r="F1713" s="17">
        <v>3240.5</v>
      </c>
      <c r="G1713" s="18">
        <v>139</v>
      </c>
      <c r="H1713" s="17">
        <f t="shared" si="361"/>
        <v>1958995</v>
      </c>
      <c r="I1713" s="9"/>
      <c r="J1713" s="6"/>
      <c r="K1713" s="9"/>
      <c r="L1713" s="9">
        <f t="shared" si="360"/>
        <v>1958995</v>
      </c>
      <c r="M1713" s="9">
        <v>1199328.3999999999</v>
      </c>
      <c r="N1713" s="26"/>
      <c r="O1713" s="9"/>
      <c r="P1713" s="9"/>
      <c r="Q1713" s="9"/>
      <c r="R1713" s="9">
        <v>891</v>
      </c>
      <c r="S1713" s="9">
        <f>R1713*852.6</f>
        <v>759666.6</v>
      </c>
      <c r="T1713" s="9"/>
      <c r="U1713" s="9"/>
      <c r="V1713" s="9"/>
      <c r="W1713" s="9"/>
      <c r="X1713" s="9"/>
      <c r="Y1713" s="9"/>
      <c r="Z1713" s="9"/>
      <c r="AA1713" s="66"/>
      <c r="AB1713" s="20" t="s">
        <v>211</v>
      </c>
      <c r="AC1713" s="189"/>
      <c r="AD1713" s="189"/>
      <c r="AE1713" s="189"/>
      <c r="AF1713" s="62">
        <f>MAX(AF$24:AF1712)+1</f>
        <v>1604</v>
      </c>
      <c r="AG1713" s="62" t="s">
        <v>151</v>
      </c>
      <c r="AH1713" s="62" t="str">
        <f t="shared" si="346"/>
        <v>1604.</v>
      </c>
      <c r="AJ1713" s="62"/>
      <c r="AM1713" s="103"/>
    </row>
    <row r="1714" spans="1:39" ht="22.5" customHeight="1" x14ac:dyDescent="0.25">
      <c r="A1714" s="84" t="str">
        <f t="shared" si="357"/>
        <v>1605.</v>
      </c>
      <c r="B1714" s="84">
        <v>5222</v>
      </c>
      <c r="C1714" s="157" t="s">
        <v>1627</v>
      </c>
      <c r="D1714" s="15">
        <v>4604.6400000000003</v>
      </c>
      <c r="E1714" s="15">
        <v>4388.6400000000003</v>
      </c>
      <c r="F1714" s="15">
        <v>2284.7399999999998</v>
      </c>
      <c r="G1714" s="4">
        <v>119</v>
      </c>
      <c r="H1714" s="9">
        <f t="shared" si="361"/>
        <v>3622500</v>
      </c>
      <c r="I1714" s="6"/>
      <c r="J1714" s="6"/>
      <c r="K1714" s="6"/>
      <c r="L1714" s="9">
        <f t="shared" si="360"/>
        <v>3622500</v>
      </c>
      <c r="M1714" s="9"/>
      <c r="N1714" s="112"/>
      <c r="O1714" s="113"/>
      <c r="P1714" s="9">
        <v>1150</v>
      </c>
      <c r="Q1714" s="9">
        <v>3622500</v>
      </c>
      <c r="R1714" s="113"/>
      <c r="S1714" s="113"/>
      <c r="T1714" s="113"/>
      <c r="U1714" s="113"/>
      <c r="V1714" s="113"/>
      <c r="W1714" s="113"/>
      <c r="X1714" s="114"/>
      <c r="Y1714" s="114"/>
      <c r="Z1714" s="9"/>
      <c r="AA1714" s="221"/>
      <c r="AB1714" s="20" t="s">
        <v>211</v>
      </c>
      <c r="AC1714" s="80"/>
      <c r="AD1714" s="80"/>
      <c r="AE1714" s="80"/>
      <c r="AF1714" s="62">
        <f>MAX(AF$24:AF1713)+1</f>
        <v>1605</v>
      </c>
      <c r="AG1714" s="62" t="s">
        <v>151</v>
      </c>
      <c r="AH1714" s="62" t="str">
        <f t="shared" si="346"/>
        <v>1605.</v>
      </c>
      <c r="AJ1714" s="62"/>
      <c r="AM1714" s="103"/>
    </row>
    <row r="1715" spans="1:39" ht="22.5" customHeight="1" x14ac:dyDescent="0.25">
      <c r="A1715" s="84" t="str">
        <f t="shared" si="357"/>
        <v>1606.</v>
      </c>
      <c r="B1715" s="84">
        <v>4645</v>
      </c>
      <c r="C1715" s="157" t="s">
        <v>1531</v>
      </c>
      <c r="D1715" s="17">
        <v>2538.4</v>
      </c>
      <c r="E1715" s="17">
        <v>2538.4</v>
      </c>
      <c r="F1715" s="17">
        <v>2538.4</v>
      </c>
      <c r="G1715" s="18">
        <v>116</v>
      </c>
      <c r="H1715" s="17">
        <f t="shared" si="361"/>
        <v>590851.80000000005</v>
      </c>
      <c r="I1715" s="9"/>
      <c r="J1715" s="6"/>
      <c r="K1715" s="9"/>
      <c r="L1715" s="9">
        <f t="shared" si="360"/>
        <v>590851.80000000005</v>
      </c>
      <c r="M1715" s="9"/>
      <c r="N1715" s="26"/>
      <c r="O1715" s="9"/>
      <c r="P1715" s="9"/>
      <c r="Q1715" s="9"/>
      <c r="R1715" s="9">
        <v>693</v>
      </c>
      <c r="S1715" s="9">
        <f>R1715*852.6</f>
        <v>590851.80000000005</v>
      </c>
      <c r="T1715" s="9"/>
      <c r="U1715" s="9"/>
      <c r="V1715" s="9"/>
      <c r="W1715" s="9"/>
      <c r="X1715" s="9"/>
      <c r="Y1715" s="9"/>
      <c r="Z1715" s="9"/>
      <c r="AA1715" s="66"/>
      <c r="AB1715" s="20" t="s">
        <v>211</v>
      </c>
      <c r="AC1715" s="189"/>
      <c r="AD1715" s="189"/>
      <c r="AE1715" s="189"/>
      <c r="AF1715" s="62">
        <f>MAX(AF$24:AF1714)+1</f>
        <v>1606</v>
      </c>
      <c r="AG1715" s="62" t="s">
        <v>151</v>
      </c>
      <c r="AH1715" s="62" t="str">
        <f t="shared" si="346"/>
        <v>1606.</v>
      </c>
      <c r="AJ1715" s="62"/>
      <c r="AM1715" s="103"/>
    </row>
    <row r="1716" spans="1:39" ht="22.5" customHeight="1" x14ac:dyDescent="0.25">
      <c r="A1716" s="84" t="str">
        <f t="shared" si="357"/>
        <v>1607.</v>
      </c>
      <c r="B1716" s="84">
        <v>5348</v>
      </c>
      <c r="C1716" s="157" t="s">
        <v>1489</v>
      </c>
      <c r="D1716" s="17">
        <v>6824.3</v>
      </c>
      <c r="E1716" s="17">
        <v>3491.6</v>
      </c>
      <c r="F1716" s="17">
        <v>3491.6</v>
      </c>
      <c r="G1716" s="18">
        <v>163</v>
      </c>
      <c r="H1716" s="17">
        <f t="shared" si="361"/>
        <v>3612692.88</v>
      </c>
      <c r="I1716" s="9"/>
      <c r="J1716" s="6"/>
      <c r="K1716" s="9"/>
      <c r="L1716" s="9">
        <f t="shared" si="360"/>
        <v>3612692.88</v>
      </c>
      <c r="M1716" s="9"/>
      <c r="N1716" s="26"/>
      <c r="O1716" s="9"/>
      <c r="P1716" s="9">
        <v>1956</v>
      </c>
      <c r="Q1716" s="9">
        <f>P1716*1846.98</f>
        <v>3612692.88</v>
      </c>
      <c r="R1716" s="9"/>
      <c r="S1716" s="9"/>
      <c r="T1716" s="9"/>
      <c r="U1716" s="9"/>
      <c r="V1716" s="9"/>
      <c r="W1716" s="9"/>
      <c r="X1716" s="9"/>
      <c r="Y1716" s="9"/>
      <c r="Z1716" s="9"/>
      <c r="AA1716" s="66"/>
      <c r="AB1716" s="20" t="s">
        <v>211</v>
      </c>
      <c r="AC1716" s="189"/>
      <c r="AD1716" s="189"/>
      <c r="AE1716" s="189"/>
      <c r="AF1716" s="62">
        <f>MAX(AF$24:AF1715)+1</f>
        <v>1607</v>
      </c>
      <c r="AG1716" s="62" t="s">
        <v>151</v>
      </c>
      <c r="AH1716" s="62" t="str">
        <f t="shared" si="346"/>
        <v>1607.</v>
      </c>
      <c r="AJ1716" s="62"/>
      <c r="AM1716" s="103"/>
    </row>
    <row r="1717" spans="1:39" ht="22.5" customHeight="1" x14ac:dyDescent="0.25">
      <c r="A1717" s="84" t="str">
        <f t="shared" si="357"/>
        <v>1608.</v>
      </c>
      <c r="B1717" s="84">
        <v>4102</v>
      </c>
      <c r="C1717" s="155" t="s">
        <v>1680</v>
      </c>
      <c r="D1717" s="9">
        <v>3508.2</v>
      </c>
      <c r="E1717" s="9">
        <v>3209.4</v>
      </c>
      <c r="F1717" s="9">
        <v>2535.3000000000002</v>
      </c>
      <c r="G1717" s="26">
        <v>119</v>
      </c>
      <c r="H1717" s="9">
        <f t="shared" si="361"/>
        <v>3805824</v>
      </c>
      <c r="I1717" s="9"/>
      <c r="J1717" s="6"/>
      <c r="K1717" s="9"/>
      <c r="L1717" s="9">
        <f t="shared" si="360"/>
        <v>3805824</v>
      </c>
      <c r="M1717" s="9">
        <v>3805824</v>
      </c>
      <c r="N1717" s="26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  <c r="AA1717" s="66"/>
      <c r="AB1717" s="20" t="s">
        <v>211</v>
      </c>
      <c r="AC1717" s="189"/>
      <c r="AD1717" s="189"/>
      <c r="AE1717" s="189"/>
      <c r="AF1717" s="62">
        <f>MAX(AF$24:AF1716)+1</f>
        <v>1608</v>
      </c>
      <c r="AG1717" s="62" t="s">
        <v>151</v>
      </c>
      <c r="AH1717" s="62" t="str">
        <f t="shared" si="346"/>
        <v>1608.</v>
      </c>
      <c r="AJ1717" s="62"/>
      <c r="AM1717" s="103"/>
    </row>
    <row r="1718" spans="1:39" ht="22.5" customHeight="1" x14ac:dyDescent="0.25">
      <c r="A1718" s="84" t="str">
        <f t="shared" si="357"/>
        <v>1609.</v>
      </c>
      <c r="B1718" s="84">
        <v>4284</v>
      </c>
      <c r="C1718" s="155" t="s">
        <v>948</v>
      </c>
      <c r="D1718" s="9">
        <v>3644.4</v>
      </c>
      <c r="E1718" s="9">
        <v>3185.8</v>
      </c>
      <c r="F1718" s="9">
        <v>2948.9</v>
      </c>
      <c r="G1718" s="26">
        <v>201</v>
      </c>
      <c r="H1718" s="9">
        <f t="shared" si="361"/>
        <v>2823340.38</v>
      </c>
      <c r="I1718" s="9"/>
      <c r="J1718" s="6"/>
      <c r="K1718" s="9"/>
      <c r="L1718" s="9">
        <f t="shared" si="360"/>
        <v>2823340.38</v>
      </c>
      <c r="M1718" s="9">
        <v>948655.68</v>
      </c>
      <c r="N1718" s="26"/>
      <c r="O1718" s="9"/>
      <c r="P1718" s="9">
        <v>1015</v>
      </c>
      <c r="Q1718" s="9">
        <v>1874684.7</v>
      </c>
      <c r="R1718" s="9"/>
      <c r="S1718" s="9"/>
      <c r="T1718" s="9"/>
      <c r="U1718" s="9"/>
      <c r="V1718" s="9"/>
      <c r="W1718" s="9"/>
      <c r="X1718" s="9"/>
      <c r="Y1718" s="9"/>
      <c r="Z1718" s="9"/>
      <c r="AA1718" s="66"/>
      <c r="AB1718" s="20" t="s">
        <v>211</v>
      </c>
      <c r="AC1718" s="189"/>
      <c r="AD1718" s="189"/>
      <c r="AE1718" s="189"/>
      <c r="AF1718" s="62">
        <f>MAX(AF$24:AF1717)+1</f>
        <v>1609</v>
      </c>
      <c r="AG1718" s="62" t="s">
        <v>151</v>
      </c>
      <c r="AH1718" s="62" t="str">
        <f t="shared" si="346"/>
        <v>1609.</v>
      </c>
      <c r="AJ1718" s="62"/>
      <c r="AM1718" s="103"/>
    </row>
    <row r="1719" spans="1:39" ht="22.5" customHeight="1" x14ac:dyDescent="0.25">
      <c r="A1719" s="84" t="str">
        <f t="shared" si="357"/>
        <v>1610.</v>
      </c>
      <c r="B1719" s="84">
        <v>5219</v>
      </c>
      <c r="C1719" s="157" t="s">
        <v>1469</v>
      </c>
      <c r="D1719" s="17">
        <v>2637.4</v>
      </c>
      <c r="E1719" s="17">
        <v>2637.4</v>
      </c>
      <c r="F1719" s="17">
        <v>2637.4</v>
      </c>
      <c r="G1719" s="18">
        <v>110</v>
      </c>
      <c r="H1719" s="17">
        <f t="shared" si="361"/>
        <v>1053647</v>
      </c>
      <c r="I1719" s="9"/>
      <c r="J1719" s="6"/>
      <c r="K1719" s="9"/>
      <c r="L1719" s="9">
        <f t="shared" si="360"/>
        <v>1053647</v>
      </c>
      <c r="M1719" s="9">
        <v>1053647</v>
      </c>
      <c r="N1719" s="26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66"/>
      <c r="AB1719" s="20" t="s">
        <v>211</v>
      </c>
      <c r="AC1719" s="189"/>
      <c r="AD1719" s="189"/>
      <c r="AE1719" s="189"/>
      <c r="AF1719" s="62">
        <f>MAX(AF$24:AF1718)+1</f>
        <v>1610</v>
      </c>
      <c r="AG1719" s="62" t="s">
        <v>151</v>
      </c>
      <c r="AH1719" s="62" t="str">
        <f t="shared" si="346"/>
        <v>1610.</v>
      </c>
      <c r="AJ1719" s="62"/>
      <c r="AM1719" s="103"/>
    </row>
    <row r="1720" spans="1:39" ht="22.5" customHeight="1" x14ac:dyDescent="0.25">
      <c r="A1720" s="84" t="str">
        <f t="shared" si="357"/>
        <v>1611.</v>
      </c>
      <c r="B1720" s="84">
        <v>5337</v>
      </c>
      <c r="C1720" s="157" t="s">
        <v>1488</v>
      </c>
      <c r="D1720" s="17">
        <v>5173.8999999999996</v>
      </c>
      <c r="E1720" s="17">
        <v>5173.8999999999996</v>
      </c>
      <c r="F1720" s="17">
        <v>5173.8999999999996</v>
      </c>
      <c r="G1720" s="18">
        <v>234</v>
      </c>
      <c r="H1720" s="17">
        <f t="shared" si="361"/>
        <v>1595522.6</v>
      </c>
      <c r="I1720" s="9"/>
      <c r="J1720" s="6"/>
      <c r="K1720" s="9"/>
      <c r="L1720" s="9">
        <f t="shared" si="360"/>
        <v>1595522.6</v>
      </c>
      <c r="M1720" s="9">
        <v>1595522.6</v>
      </c>
      <c r="N1720" s="26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66"/>
      <c r="AB1720" s="20" t="s">
        <v>211</v>
      </c>
      <c r="AC1720" s="189"/>
      <c r="AD1720" s="189"/>
      <c r="AE1720" s="189"/>
      <c r="AF1720" s="62">
        <f>MAX(AF$24:AF1719)+1</f>
        <v>1611</v>
      </c>
      <c r="AG1720" s="62" t="s">
        <v>151</v>
      </c>
      <c r="AH1720" s="62" t="str">
        <f t="shared" si="346"/>
        <v>1611.</v>
      </c>
      <c r="AJ1720" s="62"/>
      <c r="AM1720" s="103"/>
    </row>
    <row r="1721" spans="1:39" ht="22.5" customHeight="1" x14ac:dyDescent="0.25">
      <c r="A1721" s="84" t="str">
        <f t="shared" si="357"/>
        <v>1612.</v>
      </c>
      <c r="B1721" s="84">
        <v>4184</v>
      </c>
      <c r="C1721" s="169" t="s">
        <v>1765</v>
      </c>
      <c r="D1721" s="17">
        <v>3423</v>
      </c>
      <c r="E1721" s="17">
        <v>1170.3</v>
      </c>
      <c r="F1721" s="17">
        <v>1170.3</v>
      </c>
      <c r="G1721" s="18">
        <v>176</v>
      </c>
      <c r="H1721" s="17">
        <f t="shared" si="361"/>
        <v>894911.86</v>
      </c>
      <c r="I1721" s="9"/>
      <c r="J1721" s="6"/>
      <c r="K1721" s="9"/>
      <c r="L1721" s="9">
        <f t="shared" si="360"/>
        <v>894911.86</v>
      </c>
      <c r="M1721" s="9">
        <v>894911.86</v>
      </c>
      <c r="N1721" s="26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  <c r="AA1721" s="66"/>
      <c r="AB1721" s="20" t="s">
        <v>211</v>
      </c>
      <c r="AC1721" s="189"/>
      <c r="AD1721" s="189"/>
      <c r="AE1721" s="189"/>
      <c r="AF1721" s="62">
        <f>MAX(AF$24:AF1720)+1</f>
        <v>1612</v>
      </c>
      <c r="AG1721" s="62" t="s">
        <v>151</v>
      </c>
      <c r="AH1721" s="62" t="str">
        <f t="shared" si="346"/>
        <v>1612.</v>
      </c>
      <c r="AJ1721" s="62"/>
      <c r="AM1721" s="103"/>
    </row>
    <row r="1722" spans="1:39" ht="22.5" customHeight="1" x14ac:dyDescent="0.25">
      <c r="A1722" s="84" t="str">
        <f t="shared" si="357"/>
        <v>1613.</v>
      </c>
      <c r="B1722" s="84">
        <v>4613</v>
      </c>
      <c r="C1722" s="157" t="s">
        <v>1398</v>
      </c>
      <c r="D1722" s="17">
        <v>4837</v>
      </c>
      <c r="E1722" s="17">
        <v>3164.6</v>
      </c>
      <c r="F1722" s="17">
        <v>3164.6</v>
      </c>
      <c r="G1722" s="18">
        <v>269</v>
      </c>
      <c r="H1722" s="17">
        <f t="shared" si="361"/>
        <v>930004.75</v>
      </c>
      <c r="I1722" s="9"/>
      <c r="J1722" s="6"/>
      <c r="K1722" s="9"/>
      <c r="L1722" s="9">
        <f t="shared" si="360"/>
        <v>930004.75</v>
      </c>
      <c r="M1722" s="9">
        <v>930004.75</v>
      </c>
      <c r="N1722" s="26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66"/>
      <c r="AB1722" s="20" t="s">
        <v>211</v>
      </c>
      <c r="AC1722" s="189"/>
      <c r="AD1722" s="189"/>
      <c r="AE1722" s="189"/>
      <c r="AF1722" s="62">
        <f>MAX(AF$24:AF1721)+1</f>
        <v>1613</v>
      </c>
      <c r="AG1722" s="62" t="s">
        <v>151</v>
      </c>
      <c r="AH1722" s="62" t="str">
        <f t="shared" si="346"/>
        <v>1613.</v>
      </c>
      <c r="AJ1722" s="62"/>
      <c r="AM1722" s="103"/>
    </row>
    <row r="1723" spans="1:39" ht="22.5" customHeight="1" x14ac:dyDescent="0.25">
      <c r="A1723" s="84" t="str">
        <f t="shared" si="357"/>
        <v>1614.</v>
      </c>
      <c r="B1723" s="84">
        <v>4814</v>
      </c>
      <c r="C1723" s="169" t="s">
        <v>1277</v>
      </c>
      <c r="D1723" s="17">
        <v>3344</v>
      </c>
      <c r="E1723" s="17">
        <v>3069</v>
      </c>
      <c r="F1723" s="17">
        <v>3069</v>
      </c>
      <c r="G1723" s="18">
        <v>141</v>
      </c>
      <c r="H1723" s="17">
        <f t="shared" si="361"/>
        <v>4109152.75</v>
      </c>
      <c r="I1723" s="9"/>
      <c r="J1723" s="6"/>
      <c r="K1723" s="9"/>
      <c r="L1723" s="9">
        <f t="shared" ref="L1723:L1725" si="362">H1723</f>
        <v>4109152.75</v>
      </c>
      <c r="M1723" s="9">
        <f>286954.8+3822197.95</f>
        <v>4109152.75</v>
      </c>
      <c r="N1723" s="26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66"/>
      <c r="AB1723" s="20" t="s">
        <v>211</v>
      </c>
      <c r="AC1723" s="189"/>
      <c r="AD1723" s="189"/>
      <c r="AE1723" s="189"/>
      <c r="AF1723" s="62">
        <f>MAX(AF$24:AF1722)+1</f>
        <v>1614</v>
      </c>
      <c r="AG1723" s="62" t="s">
        <v>151</v>
      </c>
      <c r="AH1723" s="62" t="str">
        <f t="shared" si="346"/>
        <v>1614.</v>
      </c>
      <c r="AJ1723" s="62"/>
      <c r="AM1723" s="103"/>
    </row>
    <row r="1724" spans="1:39" ht="23.25" customHeight="1" x14ac:dyDescent="0.25">
      <c r="A1724" s="84" t="str">
        <f t="shared" si="357"/>
        <v>1615.</v>
      </c>
      <c r="B1724" s="84">
        <v>5312</v>
      </c>
      <c r="C1724" s="157" t="s">
        <v>1486</v>
      </c>
      <c r="D1724" s="17">
        <v>4982.8999999999996</v>
      </c>
      <c r="E1724" s="17">
        <v>4550</v>
      </c>
      <c r="F1724" s="17">
        <v>4550</v>
      </c>
      <c r="G1724" s="18">
        <v>196</v>
      </c>
      <c r="H1724" s="17">
        <f t="shared" ref="H1724:H1734" si="363">M1724+O1724+Q1724+S1724+U1724+W1724+Z1724+AA1724</f>
        <v>602814.80000000005</v>
      </c>
      <c r="I1724" s="9"/>
      <c r="J1724" s="6"/>
      <c r="K1724" s="9"/>
      <c r="L1724" s="9">
        <f t="shared" si="362"/>
        <v>602814.80000000005</v>
      </c>
      <c r="M1724" s="9">
        <v>602814.80000000005</v>
      </c>
      <c r="N1724" s="26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66"/>
      <c r="AB1724" s="20" t="s">
        <v>211</v>
      </c>
      <c r="AC1724" s="189"/>
      <c r="AD1724" s="189"/>
      <c r="AE1724" s="189"/>
      <c r="AF1724" s="62">
        <f>MAX(AF$24:AF1723)+1</f>
        <v>1615</v>
      </c>
      <c r="AG1724" s="62" t="s">
        <v>151</v>
      </c>
      <c r="AH1724" s="62" t="str">
        <f t="shared" si="346"/>
        <v>1615.</v>
      </c>
      <c r="AJ1724" s="62"/>
      <c r="AM1724" s="103"/>
    </row>
    <row r="1725" spans="1:39" ht="22.5" customHeight="1" x14ac:dyDescent="0.25">
      <c r="A1725" s="84" t="str">
        <f t="shared" si="357"/>
        <v>1616.</v>
      </c>
      <c r="B1725" s="84">
        <v>5342</v>
      </c>
      <c r="C1725" s="157" t="s">
        <v>1335</v>
      </c>
      <c r="D1725" s="9">
        <v>2721</v>
      </c>
      <c r="E1725" s="9">
        <v>1657.3</v>
      </c>
      <c r="F1725" s="9">
        <v>1657.3</v>
      </c>
      <c r="G1725" s="26">
        <v>351</v>
      </c>
      <c r="H1725" s="9">
        <f t="shared" si="363"/>
        <v>688574.13</v>
      </c>
      <c r="I1725" s="9"/>
      <c r="J1725" s="6"/>
      <c r="K1725" s="9"/>
      <c r="L1725" s="9">
        <f t="shared" si="362"/>
        <v>688574.13</v>
      </c>
      <c r="M1725" s="9">
        <v>688574.13</v>
      </c>
      <c r="N1725" s="26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66"/>
      <c r="AB1725" s="20" t="s">
        <v>211</v>
      </c>
      <c r="AC1725" s="189"/>
      <c r="AD1725" s="189"/>
      <c r="AE1725" s="189"/>
      <c r="AF1725" s="62">
        <f>MAX(AF$24:AF1724)+1</f>
        <v>1616</v>
      </c>
      <c r="AG1725" s="62" t="s">
        <v>151</v>
      </c>
      <c r="AH1725" s="62" t="str">
        <f t="shared" si="346"/>
        <v>1616.</v>
      </c>
      <c r="AJ1725" s="62"/>
      <c r="AM1725" s="103"/>
    </row>
    <row r="1726" spans="1:39" ht="22.5" customHeight="1" x14ac:dyDescent="0.25">
      <c r="A1726" s="84" t="str">
        <f t="shared" si="357"/>
        <v>1617.</v>
      </c>
      <c r="B1726" s="84">
        <v>4451</v>
      </c>
      <c r="C1726" s="155" t="s">
        <v>1516</v>
      </c>
      <c r="D1726" s="9">
        <v>3178.2</v>
      </c>
      <c r="E1726" s="9">
        <v>2468</v>
      </c>
      <c r="F1726" s="9">
        <v>2468</v>
      </c>
      <c r="G1726" s="26">
        <v>136</v>
      </c>
      <c r="H1726" s="9">
        <f t="shared" si="363"/>
        <v>3652755.89</v>
      </c>
      <c r="I1726" s="9"/>
      <c r="J1726" s="6"/>
      <c r="K1726" s="9"/>
      <c r="L1726" s="9">
        <f t="shared" ref="L1726:L1741" si="364">H1726</f>
        <v>3652755.89</v>
      </c>
      <c r="M1726" s="9">
        <f>3377984.89+274771</f>
        <v>3652755.89</v>
      </c>
      <c r="N1726" s="26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66"/>
      <c r="AB1726" s="20" t="s">
        <v>211</v>
      </c>
      <c r="AC1726" s="189"/>
      <c r="AD1726" s="189"/>
      <c r="AE1726" s="189"/>
      <c r="AF1726" s="62">
        <f>MAX(AF$24:AF1725)+1</f>
        <v>1617</v>
      </c>
      <c r="AG1726" s="62" t="s">
        <v>151</v>
      </c>
      <c r="AH1726" s="62" t="str">
        <f t="shared" si="346"/>
        <v>1617.</v>
      </c>
      <c r="AJ1726" s="62"/>
      <c r="AM1726" s="103"/>
    </row>
    <row r="1727" spans="1:39" ht="22.5" customHeight="1" x14ac:dyDescent="0.25">
      <c r="A1727" s="84" t="str">
        <f t="shared" si="357"/>
        <v>1618.</v>
      </c>
      <c r="B1727" s="84">
        <v>5100</v>
      </c>
      <c r="C1727" s="155" t="s">
        <v>1124</v>
      </c>
      <c r="D1727" s="9">
        <v>3324</v>
      </c>
      <c r="E1727" s="9">
        <v>3324</v>
      </c>
      <c r="F1727" s="9">
        <v>3324</v>
      </c>
      <c r="G1727" s="26">
        <v>159</v>
      </c>
      <c r="H1727" s="9">
        <f t="shared" si="363"/>
        <v>843556.8</v>
      </c>
      <c r="I1727" s="9"/>
      <c r="J1727" s="6"/>
      <c r="K1727" s="9"/>
      <c r="L1727" s="9">
        <f t="shared" si="364"/>
        <v>843556.8</v>
      </c>
      <c r="M1727" s="9">
        <v>843556.8</v>
      </c>
      <c r="N1727" s="26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66"/>
      <c r="AB1727" s="20" t="s">
        <v>211</v>
      </c>
      <c r="AC1727" s="189"/>
      <c r="AD1727" s="189"/>
      <c r="AE1727" s="189"/>
      <c r="AF1727" s="62">
        <f>MAX(AF$24:AF1726)+1</f>
        <v>1618</v>
      </c>
      <c r="AG1727" s="62" t="s">
        <v>151</v>
      </c>
      <c r="AH1727" s="62" t="str">
        <f t="shared" si="346"/>
        <v>1618.</v>
      </c>
      <c r="AJ1727" s="62"/>
      <c r="AM1727" s="103"/>
    </row>
    <row r="1728" spans="1:39" ht="22.5" customHeight="1" x14ac:dyDescent="0.25">
      <c r="A1728" s="84" t="str">
        <f t="shared" si="357"/>
        <v>1619.</v>
      </c>
      <c r="B1728" s="84">
        <v>4204</v>
      </c>
      <c r="C1728" s="157" t="s">
        <v>1353</v>
      </c>
      <c r="D1728" s="17">
        <v>3410.6</v>
      </c>
      <c r="E1728" s="17">
        <v>2177.6999999999998</v>
      </c>
      <c r="F1728" s="17">
        <v>2177.6999999999998</v>
      </c>
      <c r="G1728" s="18">
        <v>154</v>
      </c>
      <c r="H1728" s="17">
        <f t="shared" si="363"/>
        <v>1227997.44</v>
      </c>
      <c r="I1728" s="9"/>
      <c r="J1728" s="6"/>
      <c r="K1728" s="9"/>
      <c r="L1728" s="9">
        <f t="shared" si="364"/>
        <v>1227997.44</v>
      </c>
      <c r="M1728" s="9">
        <v>1227997.44</v>
      </c>
      <c r="N1728" s="26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66"/>
      <c r="AB1728" s="20" t="s">
        <v>211</v>
      </c>
      <c r="AC1728" s="189"/>
      <c r="AD1728" s="189"/>
      <c r="AE1728" s="189"/>
      <c r="AF1728" s="62">
        <f>MAX(AF$24:AF1727)+1</f>
        <v>1619</v>
      </c>
      <c r="AG1728" s="62" t="s">
        <v>151</v>
      </c>
      <c r="AH1728" s="62" t="str">
        <f t="shared" si="346"/>
        <v>1619.</v>
      </c>
      <c r="AJ1728" s="62"/>
      <c r="AM1728" s="103"/>
    </row>
    <row r="1729" spans="1:39" ht="22.5" customHeight="1" x14ac:dyDescent="0.25">
      <c r="A1729" s="84" t="str">
        <f t="shared" si="357"/>
        <v>1620.</v>
      </c>
      <c r="B1729" s="84">
        <v>4214</v>
      </c>
      <c r="C1729" s="157" t="s">
        <v>1356</v>
      </c>
      <c r="D1729" s="17">
        <v>4792.3</v>
      </c>
      <c r="E1729" s="17">
        <v>4792.3</v>
      </c>
      <c r="F1729" s="17">
        <v>4792.3</v>
      </c>
      <c r="G1729" s="18">
        <v>284</v>
      </c>
      <c r="H1729" s="17">
        <f t="shared" si="363"/>
        <v>255885.7</v>
      </c>
      <c r="I1729" s="9"/>
      <c r="J1729" s="6"/>
      <c r="K1729" s="9"/>
      <c r="L1729" s="9">
        <f t="shared" si="364"/>
        <v>255885.7</v>
      </c>
      <c r="M1729" s="9">
        <v>255885.7</v>
      </c>
      <c r="N1729" s="26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66"/>
      <c r="AB1729" s="20" t="s">
        <v>211</v>
      </c>
      <c r="AC1729" s="189"/>
      <c r="AD1729" s="189"/>
      <c r="AE1729" s="189"/>
      <c r="AF1729" s="62">
        <f>MAX(AF$24:AF1728)+1</f>
        <v>1620</v>
      </c>
      <c r="AG1729" s="62" t="s">
        <v>151</v>
      </c>
      <c r="AH1729" s="62" t="str">
        <f t="shared" si="346"/>
        <v>1620.</v>
      </c>
      <c r="AJ1729" s="62"/>
      <c r="AM1729" s="103"/>
    </row>
    <row r="1730" spans="1:39" ht="22.5" customHeight="1" x14ac:dyDescent="0.25">
      <c r="A1730" s="84" t="str">
        <f t="shared" si="357"/>
        <v>1621.</v>
      </c>
      <c r="B1730" s="84">
        <v>5371</v>
      </c>
      <c r="C1730" s="157" t="s">
        <v>1495</v>
      </c>
      <c r="D1730" s="17">
        <v>3748.6</v>
      </c>
      <c r="E1730" s="17">
        <v>3439.3</v>
      </c>
      <c r="F1730" s="17">
        <v>3439.3</v>
      </c>
      <c r="G1730" s="18">
        <v>146</v>
      </c>
      <c r="H1730" s="17">
        <f t="shared" si="363"/>
        <v>1355222.4</v>
      </c>
      <c r="I1730" s="9"/>
      <c r="J1730" s="6"/>
      <c r="K1730" s="9"/>
      <c r="L1730" s="9">
        <f t="shared" si="364"/>
        <v>1355222.4</v>
      </c>
      <c r="M1730" s="9">
        <v>1355222.4</v>
      </c>
      <c r="N1730" s="26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66"/>
      <c r="AB1730" s="20" t="s">
        <v>211</v>
      </c>
      <c r="AC1730" s="189"/>
      <c r="AD1730" s="189"/>
      <c r="AE1730" s="189"/>
      <c r="AF1730" s="62">
        <f>MAX(AF$24:AF1729)+1</f>
        <v>1621</v>
      </c>
      <c r="AG1730" s="62" t="s">
        <v>151</v>
      </c>
      <c r="AH1730" s="62" t="str">
        <f t="shared" si="346"/>
        <v>1621.</v>
      </c>
      <c r="AJ1730" s="62"/>
      <c r="AM1730" s="103"/>
    </row>
    <row r="1731" spans="1:39" ht="22.5" customHeight="1" x14ac:dyDescent="0.25">
      <c r="A1731" s="84" t="str">
        <f t="shared" si="357"/>
        <v>1622.</v>
      </c>
      <c r="B1731" s="84">
        <v>4203</v>
      </c>
      <c r="C1731" s="157" t="s">
        <v>1352</v>
      </c>
      <c r="D1731" s="17">
        <v>6887.3</v>
      </c>
      <c r="E1731" s="17">
        <v>4482.7</v>
      </c>
      <c r="F1731" s="17">
        <v>4482.7</v>
      </c>
      <c r="G1731" s="18">
        <v>349</v>
      </c>
      <c r="H1731" s="17">
        <f t="shared" si="363"/>
        <v>4360719.78</v>
      </c>
      <c r="I1731" s="9"/>
      <c r="J1731" s="6"/>
      <c r="K1731" s="9"/>
      <c r="L1731" s="9">
        <f t="shared" si="364"/>
        <v>4360719.78</v>
      </c>
      <c r="M1731" s="9"/>
      <c r="N1731" s="26"/>
      <c r="O1731" s="9"/>
      <c r="P1731" s="9">
        <v>2361</v>
      </c>
      <c r="Q1731" s="9">
        <f>P1731*1846.98</f>
        <v>4360719.78</v>
      </c>
      <c r="R1731" s="9"/>
      <c r="S1731" s="9"/>
      <c r="T1731" s="9"/>
      <c r="U1731" s="9"/>
      <c r="V1731" s="9"/>
      <c r="W1731" s="9"/>
      <c r="X1731" s="9"/>
      <c r="Y1731" s="9"/>
      <c r="Z1731" s="9"/>
      <c r="AA1731" s="66"/>
      <c r="AB1731" s="20" t="s">
        <v>211</v>
      </c>
      <c r="AC1731" s="189"/>
      <c r="AD1731" s="189"/>
      <c r="AE1731" s="189"/>
      <c r="AF1731" s="62">
        <f>MAX(AF$24:AF1730)+1</f>
        <v>1622</v>
      </c>
      <c r="AG1731" s="62" t="s">
        <v>151</v>
      </c>
      <c r="AH1731" s="62" t="str">
        <f t="shared" si="346"/>
        <v>1622.</v>
      </c>
      <c r="AJ1731" s="62"/>
      <c r="AM1731" s="103"/>
    </row>
    <row r="1732" spans="1:39" ht="22.5" customHeight="1" x14ac:dyDescent="0.25">
      <c r="A1732" s="84" t="str">
        <f t="shared" si="357"/>
        <v>1623.</v>
      </c>
      <c r="B1732" s="84">
        <v>5611</v>
      </c>
      <c r="C1732" s="155" t="s">
        <v>1204</v>
      </c>
      <c r="D1732" s="9">
        <v>3892.2</v>
      </c>
      <c r="E1732" s="9">
        <v>3892.2</v>
      </c>
      <c r="F1732" s="9">
        <v>3892.2</v>
      </c>
      <c r="G1732" s="26">
        <v>203</v>
      </c>
      <c r="H1732" s="9">
        <f t="shared" si="363"/>
        <v>2662464.84</v>
      </c>
      <c r="I1732" s="9"/>
      <c r="J1732" s="9"/>
      <c r="K1732" s="9"/>
      <c r="L1732" s="9">
        <f t="shared" si="364"/>
        <v>2662464.84</v>
      </c>
      <c r="M1732" s="9"/>
      <c r="N1732" s="26"/>
      <c r="O1732" s="9"/>
      <c r="P1732" s="9"/>
      <c r="Q1732" s="9"/>
      <c r="R1732" s="9">
        <v>2361</v>
      </c>
      <c r="S1732" s="9">
        <f>R1732*852.6</f>
        <v>2012988.6</v>
      </c>
      <c r="T1732" s="9"/>
      <c r="U1732" s="9"/>
      <c r="V1732" s="9">
        <v>532</v>
      </c>
      <c r="W1732" s="9">
        <f>V1732*1220.82</f>
        <v>649476.24</v>
      </c>
      <c r="X1732" s="9"/>
      <c r="Y1732" s="9"/>
      <c r="Z1732" s="9"/>
      <c r="AA1732" s="66"/>
      <c r="AB1732" s="20" t="s">
        <v>211</v>
      </c>
      <c r="AC1732" s="189"/>
      <c r="AD1732" s="189"/>
      <c r="AE1732" s="189"/>
      <c r="AF1732" s="62">
        <f>MAX(AF$24:AF1731)+1</f>
        <v>1623</v>
      </c>
      <c r="AG1732" s="62" t="s">
        <v>151</v>
      </c>
      <c r="AH1732" s="62" t="str">
        <f t="shared" si="346"/>
        <v>1623.</v>
      </c>
      <c r="AJ1732" s="62"/>
      <c r="AM1732" s="103"/>
    </row>
    <row r="1733" spans="1:39" ht="22.5" customHeight="1" x14ac:dyDescent="0.25">
      <c r="A1733" s="84" t="str">
        <f t="shared" si="357"/>
        <v>1624.</v>
      </c>
      <c r="B1733" s="84">
        <v>4275</v>
      </c>
      <c r="C1733" s="157" t="s">
        <v>1194</v>
      </c>
      <c r="D1733" s="17">
        <v>6879</v>
      </c>
      <c r="E1733" s="17">
        <v>4452.2</v>
      </c>
      <c r="F1733" s="17">
        <v>4452.2</v>
      </c>
      <c r="G1733" s="18">
        <v>360</v>
      </c>
      <c r="H1733" s="17">
        <f t="shared" si="363"/>
        <v>4360719.78</v>
      </c>
      <c r="I1733" s="9"/>
      <c r="J1733" s="6"/>
      <c r="K1733" s="9"/>
      <c r="L1733" s="9">
        <f t="shared" si="364"/>
        <v>4360719.78</v>
      </c>
      <c r="M1733" s="9"/>
      <c r="N1733" s="26"/>
      <c r="O1733" s="9"/>
      <c r="P1733" s="9">
        <v>2361</v>
      </c>
      <c r="Q1733" s="9">
        <f>P1733*1846.98</f>
        <v>4360719.78</v>
      </c>
      <c r="R1733" s="9"/>
      <c r="S1733" s="9"/>
      <c r="T1733" s="9"/>
      <c r="U1733" s="9"/>
      <c r="V1733" s="9"/>
      <c r="W1733" s="9"/>
      <c r="X1733" s="9"/>
      <c r="Y1733" s="9"/>
      <c r="Z1733" s="9"/>
      <c r="AA1733" s="66"/>
      <c r="AB1733" s="20" t="s">
        <v>211</v>
      </c>
      <c r="AC1733" s="189"/>
      <c r="AD1733" s="189"/>
      <c r="AE1733" s="189"/>
      <c r="AF1733" s="62">
        <f>MAX(AF$24:AF1732)+1</f>
        <v>1624</v>
      </c>
      <c r="AG1733" s="62" t="s">
        <v>151</v>
      </c>
      <c r="AH1733" s="62" t="str">
        <f t="shared" si="346"/>
        <v>1624.</v>
      </c>
      <c r="AJ1733" s="62"/>
      <c r="AM1733" s="103"/>
    </row>
    <row r="1734" spans="1:39" ht="22.5" customHeight="1" x14ac:dyDescent="0.25">
      <c r="A1734" s="84" t="str">
        <f t="shared" si="357"/>
        <v>1625.</v>
      </c>
      <c r="B1734" s="84">
        <v>4599</v>
      </c>
      <c r="C1734" s="157" t="s">
        <v>1639</v>
      </c>
      <c r="D1734" s="15">
        <v>2611.6</v>
      </c>
      <c r="E1734" s="15">
        <v>2311.6</v>
      </c>
      <c r="F1734" s="15">
        <v>2311.6</v>
      </c>
      <c r="G1734" s="4">
        <v>99</v>
      </c>
      <c r="H1734" s="9">
        <f t="shared" si="363"/>
        <v>3074242.8006000002</v>
      </c>
      <c r="I1734" s="6"/>
      <c r="J1734" s="6"/>
      <c r="K1734" s="6"/>
      <c r="L1734" s="9">
        <f t="shared" si="364"/>
        <v>3074242.8006000002</v>
      </c>
      <c r="M1734" s="9"/>
      <c r="N1734" s="112"/>
      <c r="O1734" s="113"/>
      <c r="P1734" s="9">
        <v>1664.47</v>
      </c>
      <c r="Q1734" s="9">
        <v>3074242.8006000002</v>
      </c>
      <c r="R1734" s="9"/>
      <c r="S1734" s="9"/>
      <c r="T1734" s="15"/>
      <c r="U1734" s="15"/>
      <c r="V1734" s="113"/>
      <c r="W1734" s="113"/>
      <c r="X1734" s="114"/>
      <c r="Y1734" s="114"/>
      <c r="Z1734" s="9"/>
      <c r="AA1734" s="66"/>
      <c r="AB1734" s="20" t="s">
        <v>211</v>
      </c>
      <c r="AC1734" s="80"/>
      <c r="AD1734" s="80"/>
      <c r="AE1734" s="80"/>
      <c r="AF1734" s="62">
        <f>MAX(AF$24:AF1733)+1</f>
        <v>1625</v>
      </c>
      <c r="AG1734" s="62" t="s">
        <v>151</v>
      </c>
      <c r="AH1734" s="62" t="str">
        <f t="shared" si="346"/>
        <v>1625.</v>
      </c>
      <c r="AM1734" s="103"/>
    </row>
    <row r="1735" spans="1:39" ht="22.5" customHeight="1" x14ac:dyDescent="0.25">
      <c r="A1735" s="84" t="str">
        <f t="shared" si="357"/>
        <v>1626.</v>
      </c>
      <c r="B1735" s="84">
        <v>4792</v>
      </c>
      <c r="C1735" s="169" t="s">
        <v>1273</v>
      </c>
      <c r="D1735" s="17">
        <v>5155.3</v>
      </c>
      <c r="E1735" s="17">
        <v>3749.4</v>
      </c>
      <c r="F1735" s="17">
        <v>3749.4</v>
      </c>
      <c r="G1735" s="18">
        <v>179</v>
      </c>
      <c r="H1735" s="17">
        <f t="shared" ref="H1735:H1740" si="365">M1735+O1735+Q1735+S1735+U1735+W1735+Z1735+AA1735</f>
        <v>1854006.96</v>
      </c>
      <c r="I1735" s="9"/>
      <c r="J1735" s="6"/>
      <c r="K1735" s="9"/>
      <c r="L1735" s="9">
        <f t="shared" si="364"/>
        <v>1854006.96</v>
      </c>
      <c r="M1735" s="9">
        <f>800252.4+1053754.56</f>
        <v>1854006.96</v>
      </c>
      <c r="N1735" s="26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66"/>
      <c r="AB1735" s="20" t="s">
        <v>211</v>
      </c>
      <c r="AC1735" s="189"/>
      <c r="AD1735" s="189"/>
      <c r="AE1735" s="189"/>
      <c r="AF1735" s="62">
        <f>MAX(AF$24:AF1734)+1</f>
        <v>1626</v>
      </c>
      <c r="AG1735" s="62" t="s">
        <v>151</v>
      </c>
      <c r="AH1735" s="62" t="str">
        <f t="shared" si="346"/>
        <v>1626.</v>
      </c>
      <c r="AJ1735" s="62"/>
      <c r="AM1735" s="103"/>
    </row>
    <row r="1736" spans="1:39" ht="22.5" customHeight="1" x14ac:dyDescent="0.25">
      <c r="A1736" s="84" t="str">
        <f t="shared" si="357"/>
        <v>1627.</v>
      </c>
      <c r="B1736" s="84">
        <v>4813</v>
      </c>
      <c r="C1736" s="155" t="s">
        <v>137</v>
      </c>
      <c r="D1736" s="9">
        <v>6220.7</v>
      </c>
      <c r="E1736" s="9">
        <v>5017.7</v>
      </c>
      <c r="F1736" s="9">
        <v>3272</v>
      </c>
      <c r="G1736" s="26">
        <v>269</v>
      </c>
      <c r="H1736" s="9">
        <f t="shared" si="365"/>
        <v>2917629.21</v>
      </c>
      <c r="I1736" s="9"/>
      <c r="J1736" s="6"/>
      <c r="K1736" s="9"/>
      <c r="L1736" s="9">
        <f t="shared" si="364"/>
        <v>2917629.21</v>
      </c>
      <c r="M1736" s="9">
        <f>1574207.8+1343421.41</f>
        <v>2917629.21</v>
      </c>
      <c r="N1736" s="26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66"/>
      <c r="AB1736" s="20" t="s">
        <v>211</v>
      </c>
      <c r="AC1736" s="189"/>
      <c r="AD1736" s="189"/>
      <c r="AE1736" s="189"/>
      <c r="AF1736" s="62">
        <f>MAX(AF$24:AF1735)+1</f>
        <v>1627</v>
      </c>
      <c r="AG1736" s="62" t="s">
        <v>151</v>
      </c>
      <c r="AH1736" s="62" t="str">
        <f t="shared" si="346"/>
        <v>1627.</v>
      </c>
      <c r="AJ1736" s="62"/>
      <c r="AM1736" s="103"/>
    </row>
    <row r="1737" spans="1:39" ht="22.5" customHeight="1" x14ac:dyDescent="0.25">
      <c r="A1737" s="84" t="str">
        <f t="shared" si="357"/>
        <v>1628.</v>
      </c>
      <c r="B1737" s="84">
        <v>5021</v>
      </c>
      <c r="C1737" s="157" t="s">
        <v>1297</v>
      </c>
      <c r="D1737" s="9">
        <v>2478</v>
      </c>
      <c r="E1737" s="9">
        <v>2037.9</v>
      </c>
      <c r="F1737" s="9">
        <v>2037.9</v>
      </c>
      <c r="G1737" s="26">
        <v>90</v>
      </c>
      <c r="H1737" s="9">
        <f t="shared" si="365"/>
        <v>647853.13</v>
      </c>
      <c r="I1737" s="9"/>
      <c r="J1737" s="6"/>
      <c r="K1737" s="9"/>
      <c r="L1737" s="9">
        <f t="shared" si="364"/>
        <v>647853.13</v>
      </c>
      <c r="M1737" s="9">
        <v>647853.13</v>
      </c>
      <c r="N1737" s="26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66"/>
      <c r="AB1737" s="20" t="s">
        <v>211</v>
      </c>
      <c r="AC1737" s="189"/>
      <c r="AD1737" s="189"/>
      <c r="AE1737" s="189"/>
      <c r="AF1737" s="62">
        <f>MAX(AF$24:AF1736)+1</f>
        <v>1628</v>
      </c>
      <c r="AG1737" s="62" t="s">
        <v>151</v>
      </c>
      <c r="AH1737" s="62" t="str">
        <f t="shared" si="346"/>
        <v>1628.</v>
      </c>
      <c r="AJ1737" s="62"/>
      <c r="AM1737" s="103"/>
    </row>
    <row r="1738" spans="1:39" ht="22.5" customHeight="1" x14ac:dyDescent="0.25">
      <c r="A1738" s="84" t="str">
        <f t="shared" si="357"/>
        <v>1629.</v>
      </c>
      <c r="B1738" s="84">
        <v>5227</v>
      </c>
      <c r="C1738" s="157" t="s">
        <v>1471</v>
      </c>
      <c r="D1738" s="17">
        <v>3356.7</v>
      </c>
      <c r="E1738" s="17">
        <v>2277.3000000000002</v>
      </c>
      <c r="F1738" s="17">
        <v>2277.3000000000002</v>
      </c>
      <c r="G1738" s="18">
        <v>162</v>
      </c>
      <c r="H1738" s="9">
        <f t="shared" si="365"/>
        <v>2406222.67</v>
      </c>
      <c r="I1738" s="9"/>
      <c r="J1738" s="6"/>
      <c r="K1738" s="9"/>
      <c r="L1738" s="9">
        <f t="shared" si="364"/>
        <v>2406222.67</v>
      </c>
      <c r="M1738" s="9">
        <v>877580.44</v>
      </c>
      <c r="N1738" s="26"/>
      <c r="O1738" s="9"/>
      <c r="P1738" s="9"/>
      <c r="Q1738" s="9"/>
      <c r="R1738" s="9"/>
      <c r="S1738" s="9"/>
      <c r="T1738" s="9">
        <v>1964.7572985583465</v>
      </c>
      <c r="U1738" s="9">
        <v>1528642.23</v>
      </c>
      <c r="V1738" s="9"/>
      <c r="W1738" s="9"/>
      <c r="X1738" s="9"/>
      <c r="Y1738" s="9"/>
      <c r="Z1738" s="9"/>
      <c r="AA1738" s="66"/>
      <c r="AB1738" s="20" t="s">
        <v>211</v>
      </c>
      <c r="AC1738" s="189"/>
      <c r="AD1738" s="189"/>
      <c r="AE1738" s="189"/>
      <c r="AF1738" s="62">
        <f>MAX(AF$24:AF1737)+1</f>
        <v>1629</v>
      </c>
      <c r="AG1738" s="62" t="s">
        <v>151</v>
      </c>
      <c r="AH1738" s="62" t="str">
        <f t="shared" si="346"/>
        <v>1629.</v>
      </c>
      <c r="AJ1738" s="62"/>
      <c r="AM1738" s="103"/>
    </row>
    <row r="1739" spans="1:39" ht="22.5" customHeight="1" x14ac:dyDescent="0.25">
      <c r="A1739" s="84" t="str">
        <f t="shared" si="357"/>
        <v>1630.</v>
      </c>
      <c r="B1739" s="84">
        <v>5229</v>
      </c>
      <c r="C1739" s="157" t="s">
        <v>1473</v>
      </c>
      <c r="D1739" s="17">
        <v>3825.3</v>
      </c>
      <c r="E1739" s="17">
        <v>2557.6999999999998</v>
      </c>
      <c r="F1739" s="17">
        <v>2557.6999999999998</v>
      </c>
      <c r="G1739" s="18">
        <v>206</v>
      </c>
      <c r="H1739" s="17">
        <f t="shared" si="365"/>
        <v>1024995.2</v>
      </c>
      <c r="I1739" s="9"/>
      <c r="J1739" s="6"/>
      <c r="K1739" s="9"/>
      <c r="L1739" s="9">
        <f t="shared" si="364"/>
        <v>1024995.2</v>
      </c>
      <c r="M1739" s="9">
        <v>1024995.2</v>
      </c>
      <c r="N1739" s="26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66"/>
      <c r="AB1739" s="20" t="s">
        <v>211</v>
      </c>
      <c r="AC1739" s="189"/>
      <c r="AD1739" s="189"/>
      <c r="AE1739" s="189"/>
      <c r="AF1739" s="62">
        <f>MAX(AF$24:AF1738)+1</f>
        <v>1630</v>
      </c>
      <c r="AG1739" s="62" t="s">
        <v>151</v>
      </c>
      <c r="AH1739" s="62" t="str">
        <f t="shared" si="346"/>
        <v>1630.</v>
      </c>
      <c r="AJ1739" s="62"/>
      <c r="AM1739" s="103"/>
    </row>
    <row r="1740" spans="1:39" ht="22.5" customHeight="1" x14ac:dyDescent="0.25">
      <c r="A1740" s="84" t="str">
        <f t="shared" si="357"/>
        <v>1631.</v>
      </c>
      <c r="B1740" s="84">
        <v>5233</v>
      </c>
      <c r="C1740" s="167" t="s">
        <v>1139</v>
      </c>
      <c r="D1740" s="9">
        <v>3462.9</v>
      </c>
      <c r="E1740" s="9">
        <v>2250.6999999999998</v>
      </c>
      <c r="F1740" s="9">
        <v>2250.6999999999998</v>
      </c>
      <c r="G1740" s="26">
        <v>170</v>
      </c>
      <c r="H1740" s="17">
        <f t="shared" si="365"/>
        <v>3232832.4</v>
      </c>
      <c r="I1740" s="9"/>
      <c r="J1740" s="6"/>
      <c r="K1740" s="9"/>
      <c r="L1740" s="9">
        <f t="shared" si="364"/>
        <v>3232832.4</v>
      </c>
      <c r="M1740" s="9">
        <v>831758.4</v>
      </c>
      <c r="N1740" s="26"/>
      <c r="O1740" s="9"/>
      <c r="P1740" s="9">
        <v>1300</v>
      </c>
      <c r="Q1740" s="9">
        <f t="shared" ref="Q1740:Q1744" si="366">P1740*1846.98</f>
        <v>2401074</v>
      </c>
      <c r="R1740" s="9"/>
      <c r="S1740" s="9"/>
      <c r="T1740" s="9"/>
      <c r="U1740" s="9"/>
      <c r="V1740" s="9"/>
      <c r="W1740" s="9"/>
      <c r="X1740" s="9"/>
      <c r="Y1740" s="9"/>
      <c r="Z1740" s="9"/>
      <c r="AA1740" s="66"/>
      <c r="AB1740" s="20" t="s">
        <v>211</v>
      </c>
      <c r="AC1740" s="189"/>
      <c r="AD1740" s="189"/>
      <c r="AE1740" s="189"/>
      <c r="AF1740" s="62">
        <f>MAX(AF$24:AF1739)+1</f>
        <v>1631</v>
      </c>
      <c r="AG1740" s="62" t="s">
        <v>151</v>
      </c>
      <c r="AH1740" s="62" t="str">
        <f t="shared" si="346"/>
        <v>1631.</v>
      </c>
      <c r="AJ1740" s="62"/>
      <c r="AM1740" s="103"/>
    </row>
    <row r="1741" spans="1:39" ht="22.5" customHeight="1" x14ac:dyDescent="0.25">
      <c r="A1741" s="84" t="str">
        <f t="shared" si="357"/>
        <v>1632.</v>
      </c>
      <c r="B1741" s="84">
        <v>5243</v>
      </c>
      <c r="C1741" s="157" t="s">
        <v>1478</v>
      </c>
      <c r="D1741" s="17">
        <v>3454</v>
      </c>
      <c r="E1741" s="17">
        <v>2243.8000000000002</v>
      </c>
      <c r="F1741" s="17">
        <v>2243.8000000000002</v>
      </c>
      <c r="G1741" s="18">
        <v>163</v>
      </c>
      <c r="H1741" s="17">
        <f t="shared" ref="H1741:H1750" si="367">M1741+O1741+Q1741+S1741+U1741+W1741+Z1741+AA1741</f>
        <v>1329105.2778</v>
      </c>
      <c r="I1741" s="9"/>
      <c r="J1741" s="6"/>
      <c r="K1741" s="9"/>
      <c r="L1741" s="9">
        <f t="shared" si="364"/>
        <v>1329105.2778</v>
      </c>
      <c r="M1741" s="9"/>
      <c r="N1741" s="26"/>
      <c r="O1741" s="9"/>
      <c r="P1741" s="9">
        <v>719.61</v>
      </c>
      <c r="Q1741" s="9">
        <f t="shared" si="366"/>
        <v>1329105.2778</v>
      </c>
      <c r="R1741" s="9"/>
      <c r="S1741" s="9"/>
      <c r="T1741" s="9"/>
      <c r="U1741" s="9"/>
      <c r="V1741" s="9"/>
      <c r="W1741" s="9"/>
      <c r="X1741" s="9"/>
      <c r="Y1741" s="9"/>
      <c r="Z1741" s="9"/>
      <c r="AA1741" s="66"/>
      <c r="AB1741" s="20" t="s">
        <v>211</v>
      </c>
      <c r="AC1741" s="189"/>
      <c r="AD1741" s="189"/>
      <c r="AE1741" s="189"/>
      <c r="AF1741" s="62">
        <f>MAX(AF$24:AF1740)+1</f>
        <v>1632</v>
      </c>
      <c r="AG1741" s="62" t="s">
        <v>151</v>
      </c>
      <c r="AH1741" s="62" t="str">
        <f t="shared" si="346"/>
        <v>1632.</v>
      </c>
      <c r="AJ1741" s="62"/>
      <c r="AM1741" s="103"/>
    </row>
    <row r="1742" spans="1:39" ht="22.5" customHeight="1" x14ac:dyDescent="0.25">
      <c r="A1742" s="84" t="str">
        <f t="shared" si="357"/>
        <v>1633.</v>
      </c>
      <c r="B1742" s="84">
        <v>5248</v>
      </c>
      <c r="C1742" s="157" t="s">
        <v>1480</v>
      </c>
      <c r="D1742" s="17">
        <v>3832.1</v>
      </c>
      <c r="E1742" s="17">
        <v>2560.3000000000002</v>
      </c>
      <c r="F1742" s="17">
        <v>2560.3000000000002</v>
      </c>
      <c r="G1742" s="18">
        <v>207</v>
      </c>
      <c r="H1742" s="17">
        <f t="shared" si="367"/>
        <v>1781966.304</v>
      </c>
      <c r="I1742" s="9"/>
      <c r="J1742" s="6"/>
      <c r="K1742" s="9"/>
      <c r="L1742" s="9">
        <f t="shared" ref="L1742:L1750" si="368">H1742</f>
        <v>1781966.304</v>
      </c>
      <c r="M1742" s="9"/>
      <c r="N1742" s="26"/>
      <c r="O1742" s="9"/>
      <c r="P1742" s="9">
        <v>964.8</v>
      </c>
      <c r="Q1742" s="9">
        <f t="shared" si="366"/>
        <v>1781966.304</v>
      </c>
      <c r="R1742" s="9"/>
      <c r="S1742" s="9"/>
      <c r="T1742" s="9"/>
      <c r="U1742" s="9"/>
      <c r="V1742" s="9"/>
      <c r="W1742" s="9"/>
      <c r="X1742" s="9"/>
      <c r="Y1742" s="9"/>
      <c r="Z1742" s="9"/>
      <c r="AA1742" s="66"/>
      <c r="AB1742" s="20" t="s">
        <v>211</v>
      </c>
      <c r="AC1742" s="189"/>
      <c r="AD1742" s="189"/>
      <c r="AE1742" s="189"/>
      <c r="AF1742" s="62">
        <f>MAX(AF$24:AF1741)+1</f>
        <v>1633</v>
      </c>
      <c r="AG1742" s="62" t="s">
        <v>151</v>
      </c>
      <c r="AH1742" s="62" t="str">
        <f t="shared" si="346"/>
        <v>1633.</v>
      </c>
      <c r="AJ1742" s="62"/>
      <c r="AM1742" s="103"/>
    </row>
    <row r="1743" spans="1:39" ht="22.5" customHeight="1" x14ac:dyDescent="0.25">
      <c r="A1743" s="84" t="str">
        <f t="shared" si="357"/>
        <v>1634.</v>
      </c>
      <c r="B1743" s="84">
        <v>5249</v>
      </c>
      <c r="C1743" s="157" t="s">
        <v>1481</v>
      </c>
      <c r="D1743" s="17">
        <v>3845.5</v>
      </c>
      <c r="E1743" s="17">
        <v>2552.8000000000002</v>
      </c>
      <c r="F1743" s="17">
        <v>2552.8000000000002</v>
      </c>
      <c r="G1743" s="18">
        <v>205</v>
      </c>
      <c r="H1743" s="17">
        <f t="shared" si="367"/>
        <v>1781966.304</v>
      </c>
      <c r="I1743" s="9"/>
      <c r="J1743" s="6"/>
      <c r="K1743" s="9"/>
      <c r="L1743" s="9">
        <f t="shared" si="368"/>
        <v>1781966.304</v>
      </c>
      <c r="M1743" s="9"/>
      <c r="N1743" s="26"/>
      <c r="O1743" s="9"/>
      <c r="P1743" s="9">
        <v>964.8</v>
      </c>
      <c r="Q1743" s="9">
        <f t="shared" si="366"/>
        <v>1781966.304</v>
      </c>
      <c r="R1743" s="9"/>
      <c r="S1743" s="9"/>
      <c r="T1743" s="9"/>
      <c r="U1743" s="9"/>
      <c r="V1743" s="9"/>
      <c r="W1743" s="9"/>
      <c r="X1743" s="9"/>
      <c r="Y1743" s="9"/>
      <c r="Z1743" s="9"/>
      <c r="AA1743" s="66"/>
      <c r="AB1743" s="20" t="s">
        <v>211</v>
      </c>
      <c r="AC1743" s="189"/>
      <c r="AD1743" s="189"/>
      <c r="AE1743" s="189"/>
      <c r="AF1743" s="62">
        <f>MAX(AF$24:AF1742)+1</f>
        <v>1634</v>
      </c>
      <c r="AG1743" s="62" t="s">
        <v>151</v>
      </c>
      <c r="AH1743" s="62" t="str">
        <f t="shared" si="346"/>
        <v>1634.</v>
      </c>
      <c r="AJ1743" s="62"/>
      <c r="AM1743" s="103"/>
    </row>
    <row r="1744" spans="1:39" ht="22.5" customHeight="1" x14ac:dyDescent="0.25">
      <c r="A1744" s="84" t="str">
        <f t="shared" si="357"/>
        <v>1635.</v>
      </c>
      <c r="B1744" s="84">
        <v>4989</v>
      </c>
      <c r="C1744" s="155" t="s">
        <v>1116</v>
      </c>
      <c r="D1744" s="9">
        <v>2062.8000000000002</v>
      </c>
      <c r="E1744" s="9">
        <v>2062.8000000000002</v>
      </c>
      <c r="F1744" s="9">
        <v>2062.8000000000002</v>
      </c>
      <c r="G1744" s="26">
        <v>81</v>
      </c>
      <c r="H1744" s="9">
        <f t="shared" si="367"/>
        <v>969664.5</v>
      </c>
      <c r="I1744" s="9"/>
      <c r="J1744" s="6"/>
      <c r="K1744" s="9"/>
      <c r="L1744" s="9">
        <f t="shared" si="368"/>
        <v>969664.5</v>
      </c>
      <c r="M1744" s="9"/>
      <c r="N1744" s="26"/>
      <c r="O1744" s="9"/>
      <c r="P1744" s="9">
        <v>525</v>
      </c>
      <c r="Q1744" s="9">
        <f t="shared" si="366"/>
        <v>969664.5</v>
      </c>
      <c r="R1744" s="9"/>
      <c r="S1744" s="9"/>
      <c r="T1744" s="9"/>
      <c r="U1744" s="9"/>
      <c r="V1744" s="9"/>
      <c r="W1744" s="9"/>
      <c r="X1744" s="9"/>
      <c r="Y1744" s="9"/>
      <c r="Z1744" s="9"/>
      <c r="AA1744" s="66"/>
      <c r="AB1744" s="20" t="s">
        <v>211</v>
      </c>
      <c r="AC1744" s="189"/>
      <c r="AD1744" s="189"/>
      <c r="AE1744" s="189"/>
      <c r="AF1744" s="62">
        <f>MAX(AF$24:AF1743)+1</f>
        <v>1635</v>
      </c>
      <c r="AG1744" s="62" t="s">
        <v>151</v>
      </c>
      <c r="AH1744" s="62" t="str">
        <f t="shared" si="346"/>
        <v>1635.</v>
      </c>
      <c r="AJ1744" s="62"/>
      <c r="AM1744" s="103"/>
    </row>
    <row r="1745" spans="1:39" ht="22.5" customHeight="1" x14ac:dyDescent="0.25">
      <c r="A1745" s="84" t="str">
        <f t="shared" si="357"/>
        <v>1636.</v>
      </c>
      <c r="B1745" s="84">
        <v>4604</v>
      </c>
      <c r="C1745" s="169" t="s">
        <v>1254</v>
      </c>
      <c r="D1745" s="17">
        <v>4495.8999999999996</v>
      </c>
      <c r="E1745" s="17">
        <v>3036.2</v>
      </c>
      <c r="F1745" s="17">
        <v>3036.2</v>
      </c>
      <c r="G1745" s="18">
        <v>183</v>
      </c>
      <c r="H1745" s="17">
        <f t="shared" si="367"/>
        <v>1137723.6599999999</v>
      </c>
      <c r="I1745" s="9"/>
      <c r="J1745" s="6"/>
      <c r="K1745" s="9"/>
      <c r="L1745" s="9">
        <f t="shared" si="368"/>
        <v>1137723.6599999999</v>
      </c>
      <c r="M1745" s="9">
        <v>1137723.6599999999</v>
      </c>
      <c r="N1745" s="26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66"/>
      <c r="AB1745" s="20" t="s">
        <v>211</v>
      </c>
      <c r="AC1745" s="189"/>
      <c r="AD1745" s="189"/>
      <c r="AE1745" s="189"/>
      <c r="AF1745" s="62">
        <f>MAX(AF$24:AF1744)+1</f>
        <v>1636</v>
      </c>
      <c r="AG1745" s="62" t="s">
        <v>151</v>
      </c>
      <c r="AH1745" s="62" t="str">
        <f t="shared" si="346"/>
        <v>1636.</v>
      </c>
      <c r="AJ1745" s="62"/>
      <c r="AM1745" s="103"/>
    </row>
    <row r="1746" spans="1:39" ht="22.5" customHeight="1" x14ac:dyDescent="0.25">
      <c r="A1746" s="84" t="str">
        <f t="shared" si="357"/>
        <v>1637.</v>
      </c>
      <c r="B1746" s="84">
        <v>4800</v>
      </c>
      <c r="C1746" s="157" t="s">
        <v>1421</v>
      </c>
      <c r="D1746" s="17">
        <v>3464.5</v>
      </c>
      <c r="E1746" s="17">
        <v>3148.3</v>
      </c>
      <c r="F1746" s="17">
        <v>3148.3</v>
      </c>
      <c r="G1746" s="18">
        <v>159</v>
      </c>
      <c r="H1746" s="17">
        <f t="shared" si="367"/>
        <v>785475.84</v>
      </c>
      <c r="I1746" s="9"/>
      <c r="J1746" s="6"/>
      <c r="K1746" s="9"/>
      <c r="L1746" s="9">
        <f t="shared" si="368"/>
        <v>785475.84</v>
      </c>
      <c r="M1746" s="9">
        <v>785475.84</v>
      </c>
      <c r="N1746" s="26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66"/>
      <c r="AB1746" s="20" t="s">
        <v>211</v>
      </c>
      <c r="AC1746" s="189"/>
      <c r="AD1746" s="189"/>
      <c r="AE1746" s="189"/>
      <c r="AF1746" s="62">
        <f>MAX(AF$24:AF1745)+1</f>
        <v>1637</v>
      </c>
      <c r="AG1746" s="62" t="s">
        <v>151</v>
      </c>
      <c r="AH1746" s="62" t="str">
        <f t="shared" si="346"/>
        <v>1637.</v>
      </c>
      <c r="AJ1746" s="62"/>
      <c r="AM1746" s="103"/>
    </row>
    <row r="1747" spans="1:39" ht="22.5" customHeight="1" x14ac:dyDescent="0.25">
      <c r="A1747" s="84" t="str">
        <f t="shared" si="357"/>
        <v>1638.</v>
      </c>
      <c r="B1747" s="84">
        <v>5231</v>
      </c>
      <c r="C1747" s="157" t="s">
        <v>1475</v>
      </c>
      <c r="D1747" s="17">
        <v>5074.3</v>
      </c>
      <c r="E1747" s="17">
        <v>3425.8</v>
      </c>
      <c r="F1747" s="17">
        <v>3425.8</v>
      </c>
      <c r="G1747" s="18">
        <v>279</v>
      </c>
      <c r="H1747" s="17">
        <f t="shared" si="367"/>
        <v>3306309.6</v>
      </c>
      <c r="I1747" s="9"/>
      <c r="J1747" s="6"/>
      <c r="K1747" s="9"/>
      <c r="L1747" s="9">
        <f t="shared" si="368"/>
        <v>3306309.6</v>
      </c>
      <c r="M1747" s="9">
        <v>3306309.6</v>
      </c>
      <c r="N1747" s="26"/>
      <c r="O1747" s="9"/>
      <c r="P1747" s="9"/>
      <c r="Q1747" s="9"/>
      <c r="R1747" s="9"/>
      <c r="S1747" s="9"/>
      <c r="T1747" s="9"/>
      <c r="U1747" s="9"/>
      <c r="V1747" s="9"/>
      <c r="W1747" s="9"/>
      <c r="X1747" s="9"/>
      <c r="Y1747" s="9"/>
      <c r="Z1747" s="9"/>
      <c r="AA1747" s="66"/>
      <c r="AB1747" s="20" t="s">
        <v>211</v>
      </c>
      <c r="AC1747" s="189"/>
      <c r="AD1747" s="189"/>
      <c r="AE1747" s="189"/>
      <c r="AF1747" s="62">
        <f>MAX(AF$24:AF1746)+1</f>
        <v>1638</v>
      </c>
      <c r="AG1747" s="62" t="s">
        <v>151</v>
      </c>
      <c r="AH1747" s="62" t="str">
        <f t="shared" si="346"/>
        <v>1638.</v>
      </c>
      <c r="AJ1747" s="62"/>
      <c r="AM1747" s="103"/>
    </row>
    <row r="1748" spans="1:39" ht="22.5" customHeight="1" x14ac:dyDescent="0.25">
      <c r="A1748" s="84" t="str">
        <f t="shared" si="357"/>
        <v>1639.</v>
      </c>
      <c r="B1748" s="84">
        <v>4941</v>
      </c>
      <c r="C1748" s="155" t="s">
        <v>1541</v>
      </c>
      <c r="D1748" s="9">
        <v>3394.4</v>
      </c>
      <c r="E1748" s="9">
        <v>2501.4</v>
      </c>
      <c r="F1748" s="9">
        <v>2501.4</v>
      </c>
      <c r="G1748" s="26">
        <v>145</v>
      </c>
      <c r="H1748" s="9">
        <f t="shared" si="367"/>
        <v>4903592.6399999997</v>
      </c>
      <c r="I1748" s="9"/>
      <c r="J1748" s="6"/>
      <c r="K1748" s="9"/>
      <c r="L1748" s="9">
        <f t="shared" si="368"/>
        <v>4903592.6399999997</v>
      </c>
      <c r="M1748" s="9">
        <f>4173432+730160.64</f>
        <v>4903592.6399999997</v>
      </c>
      <c r="N1748" s="26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  <c r="AA1748" s="66"/>
      <c r="AB1748" s="20" t="s">
        <v>211</v>
      </c>
      <c r="AC1748" s="189"/>
      <c r="AD1748" s="189"/>
      <c r="AE1748" s="189"/>
      <c r="AF1748" s="62">
        <f>MAX(AF$24:AF1747)+1</f>
        <v>1639</v>
      </c>
      <c r="AG1748" s="62" t="s">
        <v>151</v>
      </c>
      <c r="AH1748" s="62" t="str">
        <f t="shared" si="346"/>
        <v>1639.</v>
      </c>
      <c r="AJ1748" s="62"/>
      <c r="AM1748" s="103"/>
    </row>
    <row r="1749" spans="1:39" ht="22.5" customHeight="1" x14ac:dyDescent="0.25">
      <c r="A1749" s="84" t="str">
        <f t="shared" si="357"/>
        <v>1640.</v>
      </c>
      <c r="B1749" s="84">
        <v>4300</v>
      </c>
      <c r="C1749" s="156" t="s">
        <v>1199</v>
      </c>
      <c r="D1749" s="17">
        <v>2791.6</v>
      </c>
      <c r="E1749" s="17">
        <v>1784.1</v>
      </c>
      <c r="F1749" s="17">
        <v>1784.1</v>
      </c>
      <c r="G1749" s="18">
        <v>115</v>
      </c>
      <c r="H1749" s="17">
        <f t="shared" si="367"/>
        <v>1438114.0374</v>
      </c>
      <c r="I1749" s="9"/>
      <c r="J1749" s="6"/>
      <c r="K1749" s="9"/>
      <c r="L1749" s="9">
        <f t="shared" si="368"/>
        <v>1438114.0374</v>
      </c>
      <c r="M1749" s="9"/>
      <c r="N1749" s="26"/>
      <c r="O1749" s="9"/>
      <c r="P1749" s="9">
        <v>778.63</v>
      </c>
      <c r="Q1749" s="9">
        <f>P1749*1846.98</f>
        <v>1438114.0374</v>
      </c>
      <c r="R1749" s="9"/>
      <c r="S1749" s="9"/>
      <c r="T1749" s="9"/>
      <c r="U1749" s="9"/>
      <c r="V1749" s="9"/>
      <c r="W1749" s="9"/>
      <c r="X1749" s="9"/>
      <c r="Y1749" s="9"/>
      <c r="Z1749" s="9"/>
      <c r="AA1749" s="66"/>
      <c r="AB1749" s="20" t="s">
        <v>211</v>
      </c>
      <c r="AC1749" s="189"/>
      <c r="AD1749" s="189"/>
      <c r="AE1749" s="189"/>
      <c r="AF1749" s="62">
        <f>MAX(AF$24:AF1748)+1</f>
        <v>1640</v>
      </c>
      <c r="AG1749" s="62" t="s">
        <v>151</v>
      </c>
      <c r="AH1749" s="62" t="str">
        <f t="shared" si="346"/>
        <v>1640.</v>
      </c>
      <c r="AJ1749" s="62"/>
      <c r="AM1749" s="103"/>
    </row>
    <row r="1750" spans="1:39" ht="22.5" customHeight="1" x14ac:dyDescent="0.25">
      <c r="A1750" s="84" t="str">
        <f t="shared" si="357"/>
        <v>1641.</v>
      </c>
      <c r="B1750" s="84">
        <v>4585</v>
      </c>
      <c r="C1750" s="169" t="s">
        <v>1251</v>
      </c>
      <c r="D1750" s="17">
        <v>6923.8</v>
      </c>
      <c r="E1750" s="17">
        <v>5343.5</v>
      </c>
      <c r="F1750" s="17">
        <v>3664.2</v>
      </c>
      <c r="G1750" s="18">
        <v>260</v>
      </c>
      <c r="H1750" s="17">
        <f t="shared" si="367"/>
        <v>1352456.64</v>
      </c>
      <c r="I1750" s="9"/>
      <c r="J1750" s="6"/>
      <c r="K1750" s="9"/>
      <c r="L1750" s="9">
        <f t="shared" si="368"/>
        <v>1352456.64</v>
      </c>
      <c r="M1750" s="9">
        <v>1352456.64</v>
      </c>
      <c r="N1750" s="26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66"/>
      <c r="AB1750" s="20" t="s">
        <v>211</v>
      </c>
      <c r="AC1750" s="189"/>
      <c r="AD1750" s="189"/>
      <c r="AE1750" s="189"/>
      <c r="AF1750" s="62">
        <f>MAX(AF$24:AF1749)+1</f>
        <v>1641</v>
      </c>
      <c r="AG1750" s="62" t="s">
        <v>151</v>
      </c>
      <c r="AH1750" s="62" t="str">
        <f t="shared" si="346"/>
        <v>1641.</v>
      </c>
      <c r="AJ1750" s="62"/>
      <c r="AM1750" s="103"/>
    </row>
    <row r="1751" spans="1:39" ht="22.5" customHeight="1" x14ac:dyDescent="0.25">
      <c r="A1751" s="84" t="str">
        <f t="shared" si="357"/>
        <v>1642.</v>
      </c>
      <c r="B1751" s="84">
        <v>4607</v>
      </c>
      <c r="C1751" s="157" t="s">
        <v>1255</v>
      </c>
      <c r="D1751" s="17">
        <v>2611.6</v>
      </c>
      <c r="E1751" s="17">
        <v>1636.3</v>
      </c>
      <c r="F1751" s="17">
        <v>1636.3</v>
      </c>
      <c r="G1751" s="18">
        <v>99</v>
      </c>
      <c r="H1751" s="17">
        <f t="shared" ref="H1751:H1758" si="369">M1751+O1751+Q1751+S1751+U1751+W1751+Z1751+AA1751</f>
        <v>1834635.27</v>
      </c>
      <c r="I1751" s="9"/>
      <c r="J1751" s="6"/>
      <c r="K1751" s="9"/>
      <c r="L1751" s="9">
        <f t="shared" ref="L1751:L1757" si="370">H1751</f>
        <v>1834635.27</v>
      </c>
      <c r="M1751" s="9">
        <f>660890.86+564001.41</f>
        <v>1224892.27</v>
      </c>
      <c r="N1751" s="26"/>
      <c r="O1751" s="9"/>
      <c r="P1751" s="9"/>
      <c r="Q1751" s="9"/>
      <c r="R1751" s="9"/>
      <c r="S1751" s="9"/>
      <c r="T1751" s="9">
        <v>514.61</v>
      </c>
      <c r="U1751" s="9">
        <v>609743</v>
      </c>
      <c r="V1751" s="9"/>
      <c r="W1751" s="9"/>
      <c r="X1751" s="9"/>
      <c r="Y1751" s="9"/>
      <c r="Z1751" s="9"/>
      <c r="AA1751" s="66"/>
      <c r="AB1751" s="20" t="s">
        <v>211</v>
      </c>
      <c r="AC1751" s="189"/>
      <c r="AD1751" s="189"/>
      <c r="AE1751" s="189"/>
      <c r="AF1751" s="62">
        <f>MAX(AF$24:AF1750)+1</f>
        <v>1642</v>
      </c>
      <c r="AG1751" s="62" t="s">
        <v>151</v>
      </c>
      <c r="AH1751" s="62" t="str">
        <f t="shared" si="346"/>
        <v>1642.</v>
      </c>
      <c r="AJ1751" s="62"/>
      <c r="AM1751" s="103"/>
    </row>
    <row r="1752" spans="1:39" ht="22.5" customHeight="1" x14ac:dyDescent="0.25">
      <c r="A1752" s="84" t="str">
        <f t="shared" si="357"/>
        <v>1643.</v>
      </c>
      <c r="B1752" s="84">
        <v>4805</v>
      </c>
      <c r="C1752" s="169" t="s">
        <v>1275</v>
      </c>
      <c r="D1752" s="17">
        <v>3365.3</v>
      </c>
      <c r="E1752" s="17">
        <v>2895.5</v>
      </c>
      <c r="F1752" s="17">
        <v>2895.5</v>
      </c>
      <c r="G1752" s="18">
        <v>244</v>
      </c>
      <c r="H1752" s="17">
        <f t="shared" si="369"/>
        <v>619530.23999999999</v>
      </c>
      <c r="I1752" s="9"/>
      <c r="J1752" s="6"/>
      <c r="K1752" s="9"/>
      <c r="L1752" s="9">
        <f t="shared" si="370"/>
        <v>619530.23999999999</v>
      </c>
      <c r="M1752" s="9">
        <v>619530.23999999999</v>
      </c>
      <c r="N1752" s="26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66"/>
      <c r="AB1752" s="20" t="s">
        <v>211</v>
      </c>
      <c r="AC1752" s="189"/>
      <c r="AD1752" s="189"/>
      <c r="AE1752" s="189"/>
      <c r="AF1752" s="62">
        <f>MAX(AF$24:AF1751)+1</f>
        <v>1643</v>
      </c>
      <c r="AG1752" s="62" t="s">
        <v>151</v>
      </c>
      <c r="AH1752" s="62" t="str">
        <f t="shared" si="346"/>
        <v>1643.</v>
      </c>
      <c r="AJ1752" s="62"/>
      <c r="AM1752" s="103"/>
    </row>
    <row r="1753" spans="1:39" ht="22.5" customHeight="1" x14ac:dyDescent="0.25">
      <c r="A1753" s="84" t="str">
        <f t="shared" si="357"/>
        <v>1644.</v>
      </c>
      <c r="B1753" s="84">
        <v>5236</v>
      </c>
      <c r="C1753" s="169" t="s">
        <v>1322</v>
      </c>
      <c r="D1753" s="9">
        <v>2580</v>
      </c>
      <c r="E1753" s="9">
        <v>2580</v>
      </c>
      <c r="F1753" s="9">
        <v>2580</v>
      </c>
      <c r="G1753" s="26">
        <v>108</v>
      </c>
      <c r="H1753" s="9">
        <f t="shared" si="369"/>
        <v>652888.32999999996</v>
      </c>
      <c r="I1753" s="9"/>
      <c r="J1753" s="6"/>
      <c r="K1753" s="9"/>
      <c r="L1753" s="9">
        <f t="shared" si="370"/>
        <v>652888.32999999996</v>
      </c>
      <c r="M1753" s="9">
        <v>652888.32999999996</v>
      </c>
      <c r="N1753" s="26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66"/>
      <c r="AB1753" s="20" t="s">
        <v>211</v>
      </c>
      <c r="AC1753" s="189"/>
      <c r="AD1753" s="189"/>
      <c r="AE1753" s="189"/>
      <c r="AF1753" s="62">
        <f>MAX(AF$24:AF1752)+1</f>
        <v>1644</v>
      </c>
      <c r="AG1753" s="62" t="s">
        <v>151</v>
      </c>
      <c r="AH1753" s="62" t="str">
        <f t="shared" ref="AH1753:AH1816" si="371">CONCATENATE(AF1753,AG1753)</f>
        <v>1644.</v>
      </c>
      <c r="AJ1753" s="62"/>
      <c r="AM1753" s="103"/>
    </row>
    <row r="1754" spans="1:39" ht="22.5" customHeight="1" x14ac:dyDescent="0.25">
      <c r="A1754" s="84" t="str">
        <f t="shared" si="357"/>
        <v>1645.</v>
      </c>
      <c r="B1754" s="84">
        <v>4545</v>
      </c>
      <c r="C1754" s="169" t="s">
        <v>1246</v>
      </c>
      <c r="D1754" s="17">
        <v>3805.67</v>
      </c>
      <c r="E1754" s="17">
        <v>3451.5</v>
      </c>
      <c r="F1754" s="17">
        <v>3451.5</v>
      </c>
      <c r="G1754" s="18">
        <v>165</v>
      </c>
      <c r="H1754" s="17">
        <f t="shared" si="369"/>
        <v>902523.92</v>
      </c>
      <c r="I1754" s="9"/>
      <c r="J1754" s="6"/>
      <c r="K1754" s="9"/>
      <c r="L1754" s="9">
        <f t="shared" si="370"/>
        <v>902523.92</v>
      </c>
      <c r="M1754" s="9">
        <v>902523.92</v>
      </c>
      <c r="N1754" s="26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66"/>
      <c r="AB1754" s="20" t="s">
        <v>211</v>
      </c>
      <c r="AC1754" s="189"/>
      <c r="AD1754" s="189"/>
      <c r="AE1754" s="189"/>
      <c r="AF1754" s="62">
        <f>MAX(AF$24:AF1753)+1</f>
        <v>1645</v>
      </c>
      <c r="AG1754" s="62" t="s">
        <v>151</v>
      </c>
      <c r="AH1754" s="62" t="str">
        <f t="shared" si="371"/>
        <v>1645.</v>
      </c>
      <c r="AJ1754" s="62"/>
      <c r="AM1754" s="103"/>
    </row>
    <row r="1755" spans="1:39" ht="22.5" customHeight="1" x14ac:dyDescent="0.25">
      <c r="A1755" s="84" t="str">
        <f t="shared" si="357"/>
        <v>1646.</v>
      </c>
      <c r="B1755" s="84">
        <v>4597</v>
      </c>
      <c r="C1755" s="169" t="s">
        <v>1252</v>
      </c>
      <c r="D1755" s="17">
        <v>2817.7</v>
      </c>
      <c r="E1755" s="17">
        <v>1766.6</v>
      </c>
      <c r="F1755" s="17">
        <v>1766.6</v>
      </c>
      <c r="G1755" s="18">
        <v>111</v>
      </c>
      <c r="H1755" s="17">
        <f t="shared" si="369"/>
        <v>1451541.5819999999</v>
      </c>
      <c r="I1755" s="9"/>
      <c r="J1755" s="6"/>
      <c r="K1755" s="9"/>
      <c r="L1755" s="9">
        <f t="shared" si="370"/>
        <v>1451541.5819999999</v>
      </c>
      <c r="M1755" s="9"/>
      <c r="N1755" s="26"/>
      <c r="O1755" s="9"/>
      <c r="P1755" s="9">
        <v>785.9</v>
      </c>
      <c r="Q1755" s="9">
        <f>P1755*1846.98</f>
        <v>1451541.5819999999</v>
      </c>
      <c r="R1755" s="9"/>
      <c r="S1755" s="9"/>
      <c r="T1755" s="9"/>
      <c r="U1755" s="9"/>
      <c r="V1755" s="9"/>
      <c r="W1755" s="9"/>
      <c r="X1755" s="9"/>
      <c r="Y1755" s="9"/>
      <c r="Z1755" s="9"/>
      <c r="AA1755" s="66"/>
      <c r="AB1755" s="20" t="s">
        <v>211</v>
      </c>
      <c r="AC1755" s="189"/>
      <c r="AD1755" s="189"/>
      <c r="AE1755" s="189"/>
      <c r="AF1755" s="62">
        <f>MAX(AF$24:AF1754)+1</f>
        <v>1646</v>
      </c>
      <c r="AG1755" s="62" t="s">
        <v>151</v>
      </c>
      <c r="AH1755" s="62" t="str">
        <f t="shared" si="371"/>
        <v>1646.</v>
      </c>
      <c r="AJ1755" s="62"/>
      <c r="AM1755" s="103"/>
    </row>
    <row r="1756" spans="1:39" ht="20.25" customHeight="1" x14ac:dyDescent="0.25">
      <c r="A1756" s="84" t="str">
        <f t="shared" si="357"/>
        <v>1647.</v>
      </c>
      <c r="B1756" s="84">
        <v>4785</v>
      </c>
      <c r="C1756" s="169" t="s">
        <v>1271</v>
      </c>
      <c r="D1756" s="17">
        <v>8761.7000000000007</v>
      </c>
      <c r="E1756" s="17">
        <v>7446.5</v>
      </c>
      <c r="F1756" s="17">
        <v>4976.3</v>
      </c>
      <c r="G1756" s="18">
        <v>357</v>
      </c>
      <c r="H1756" s="17">
        <f t="shared" si="369"/>
        <v>4109387.51</v>
      </c>
      <c r="I1756" s="9"/>
      <c r="J1756" s="6"/>
      <c r="K1756" s="9"/>
      <c r="L1756" s="9">
        <f t="shared" si="370"/>
        <v>4109387.51</v>
      </c>
      <c r="M1756" s="9">
        <f>2217224.25+1892163.26</f>
        <v>4109387.51</v>
      </c>
      <c r="N1756" s="26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66"/>
      <c r="AB1756" s="20" t="s">
        <v>211</v>
      </c>
      <c r="AC1756" s="189"/>
      <c r="AD1756" s="189"/>
      <c r="AE1756" s="189"/>
      <c r="AF1756" s="62">
        <f>MAX(AF$24:AF1755)+1</f>
        <v>1647</v>
      </c>
      <c r="AG1756" s="62" t="s">
        <v>151</v>
      </c>
      <c r="AH1756" s="62" t="str">
        <f t="shared" si="371"/>
        <v>1647.</v>
      </c>
      <c r="AJ1756" s="62"/>
      <c r="AM1756" s="103"/>
    </row>
    <row r="1757" spans="1:39" ht="22.5" customHeight="1" x14ac:dyDescent="0.25">
      <c r="A1757" s="84" t="str">
        <f t="shared" si="357"/>
        <v>1648.</v>
      </c>
      <c r="B1757" s="84">
        <v>5228</v>
      </c>
      <c r="C1757" s="157" t="s">
        <v>1472</v>
      </c>
      <c r="D1757" s="17">
        <v>5054.3999999999996</v>
      </c>
      <c r="E1757" s="17">
        <v>3776</v>
      </c>
      <c r="F1757" s="17">
        <v>2644.9</v>
      </c>
      <c r="G1757" s="18">
        <v>178</v>
      </c>
      <c r="H1757" s="17">
        <f t="shared" si="369"/>
        <v>1279059.58</v>
      </c>
      <c r="I1757" s="9"/>
      <c r="J1757" s="6"/>
      <c r="K1757" s="9"/>
      <c r="L1757" s="9">
        <f t="shared" si="370"/>
        <v>1279059.58</v>
      </c>
      <c r="M1757" s="9">
        <v>1279059.58</v>
      </c>
      <c r="N1757" s="26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66"/>
      <c r="AB1757" s="20" t="s">
        <v>211</v>
      </c>
      <c r="AC1757" s="189"/>
      <c r="AD1757" s="189"/>
      <c r="AE1757" s="189"/>
      <c r="AF1757" s="62">
        <f>MAX(AF$24:AF1756)+1</f>
        <v>1648</v>
      </c>
      <c r="AG1757" s="62" t="s">
        <v>151</v>
      </c>
      <c r="AH1757" s="62" t="str">
        <f t="shared" si="371"/>
        <v>1648.</v>
      </c>
      <c r="AJ1757" s="62"/>
      <c r="AM1757" s="103"/>
    </row>
    <row r="1758" spans="1:39" ht="22.5" customHeight="1" x14ac:dyDescent="0.25">
      <c r="A1758" s="84" t="str">
        <f t="shared" si="357"/>
        <v>1649.</v>
      </c>
      <c r="B1758" s="84">
        <v>4370</v>
      </c>
      <c r="C1758" s="157" t="s">
        <v>1370</v>
      </c>
      <c r="D1758" s="17">
        <v>2638.2</v>
      </c>
      <c r="E1758" s="17">
        <v>2318.6999999999998</v>
      </c>
      <c r="F1758" s="17">
        <v>2318.6999999999998</v>
      </c>
      <c r="G1758" s="18">
        <v>82</v>
      </c>
      <c r="H1758" s="17">
        <f t="shared" si="369"/>
        <v>667612.14</v>
      </c>
      <c r="I1758" s="9"/>
      <c r="J1758" s="6"/>
      <c r="K1758" s="9"/>
      <c r="L1758" s="9">
        <f t="shared" ref="L1758:L1769" si="372">H1758</f>
        <v>667612.14</v>
      </c>
      <c r="M1758" s="9">
        <v>667612.14</v>
      </c>
      <c r="N1758" s="26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66"/>
      <c r="AB1758" s="20" t="s">
        <v>211</v>
      </c>
      <c r="AC1758" s="189"/>
      <c r="AD1758" s="189"/>
      <c r="AE1758" s="189"/>
      <c r="AF1758" s="62">
        <f>MAX(AF$24:AF1757)+1</f>
        <v>1649</v>
      </c>
      <c r="AG1758" s="62" t="s">
        <v>151</v>
      </c>
      <c r="AH1758" s="62" t="str">
        <f t="shared" si="371"/>
        <v>1649.</v>
      </c>
      <c r="AJ1758" s="62"/>
      <c r="AM1758" s="103"/>
    </row>
    <row r="1759" spans="1:39" ht="22.5" customHeight="1" x14ac:dyDescent="0.25">
      <c r="A1759" s="84" t="str">
        <f t="shared" si="357"/>
        <v>1650.</v>
      </c>
      <c r="B1759" s="84">
        <v>4252</v>
      </c>
      <c r="C1759" s="157" t="s">
        <v>1636</v>
      </c>
      <c r="D1759" s="15">
        <v>2884.3</v>
      </c>
      <c r="E1759" s="15">
        <v>2614.3000000000002</v>
      </c>
      <c r="F1759" s="15">
        <v>2614.3000000000002</v>
      </c>
      <c r="G1759" s="4">
        <v>138</v>
      </c>
      <c r="H1759" s="9">
        <f>M1759+O1759+Q1759+S1759+U1759+W1759+Z1759+AA1759</f>
        <v>7378108.7999999998</v>
      </c>
      <c r="I1759" s="6"/>
      <c r="J1759" s="6"/>
      <c r="K1759" s="6"/>
      <c r="L1759" s="9">
        <f t="shared" si="372"/>
        <v>7378108.7999999998</v>
      </c>
      <c r="M1759" s="9">
        <v>7378108.7999999998</v>
      </c>
      <c r="N1759" s="112"/>
      <c r="O1759" s="113"/>
      <c r="P1759" s="9"/>
      <c r="Q1759" s="9"/>
      <c r="R1759" s="113"/>
      <c r="S1759" s="113"/>
      <c r="T1759" s="15"/>
      <c r="U1759" s="15"/>
      <c r="V1759" s="113"/>
      <c r="W1759" s="113"/>
      <c r="X1759" s="114"/>
      <c r="Y1759" s="114"/>
      <c r="Z1759" s="9"/>
      <c r="AA1759" s="221"/>
      <c r="AB1759" s="20" t="s">
        <v>211</v>
      </c>
      <c r="AC1759" s="80"/>
      <c r="AD1759" s="80"/>
      <c r="AE1759" s="80"/>
      <c r="AF1759" s="62">
        <f>MAX(AF$24:AF1758)+1</f>
        <v>1650</v>
      </c>
      <c r="AG1759" s="62" t="s">
        <v>151</v>
      </c>
      <c r="AH1759" s="62" t="str">
        <f t="shared" si="371"/>
        <v>1650.</v>
      </c>
      <c r="AM1759" s="103"/>
    </row>
    <row r="1760" spans="1:39" ht="22.5" customHeight="1" x14ac:dyDescent="0.25">
      <c r="A1760" s="84" t="str">
        <f t="shared" si="357"/>
        <v>1651.</v>
      </c>
      <c r="B1760" s="84">
        <v>5308</v>
      </c>
      <c r="C1760" s="157" t="s">
        <v>1332</v>
      </c>
      <c r="D1760" s="9">
        <v>4370.8</v>
      </c>
      <c r="E1760" s="9">
        <v>2605.9</v>
      </c>
      <c r="F1760" s="9">
        <v>2605.9</v>
      </c>
      <c r="G1760" s="26">
        <v>130</v>
      </c>
      <c r="H1760" s="9">
        <f>M1760+W1760+Z1760</f>
        <v>1503931.0554</v>
      </c>
      <c r="I1760" s="9"/>
      <c r="J1760" s="6"/>
      <c r="K1760" s="9"/>
      <c r="L1760" s="9">
        <f t="shared" si="372"/>
        <v>1503931.0554</v>
      </c>
      <c r="M1760" s="9">
        <v>1259803.68</v>
      </c>
      <c r="N1760" s="26"/>
      <c r="O1760" s="9"/>
      <c r="P1760" s="9"/>
      <c r="Q1760" s="9"/>
      <c r="R1760" s="9"/>
      <c r="S1760" s="9"/>
      <c r="T1760" s="9"/>
      <c r="U1760" s="9"/>
      <c r="V1760" s="9">
        <v>199.97</v>
      </c>
      <c r="W1760" s="9">
        <f>V1760*1220.82</f>
        <v>244127.37539999999</v>
      </c>
      <c r="X1760" s="9"/>
      <c r="Y1760" s="9"/>
      <c r="Z1760" s="9"/>
      <c r="AA1760" s="66"/>
      <c r="AB1760" s="20" t="s">
        <v>211</v>
      </c>
      <c r="AC1760" s="189"/>
      <c r="AD1760" s="189"/>
      <c r="AE1760" s="189"/>
      <c r="AF1760" s="62">
        <f>MAX(AF$24:AF1759)+1</f>
        <v>1651</v>
      </c>
      <c r="AG1760" s="62" t="s">
        <v>151</v>
      </c>
      <c r="AH1760" s="62" t="str">
        <f t="shared" si="371"/>
        <v>1651.</v>
      </c>
      <c r="AJ1760" s="62"/>
      <c r="AM1760" s="103"/>
    </row>
    <row r="1761" spans="1:39" ht="22.5" customHeight="1" x14ac:dyDescent="0.25">
      <c r="A1761" s="84" t="str">
        <f t="shared" si="357"/>
        <v>1652.</v>
      </c>
      <c r="B1761" s="84">
        <v>5341</v>
      </c>
      <c r="C1761" s="157" t="s">
        <v>1625</v>
      </c>
      <c r="D1761" s="15">
        <v>5808.9</v>
      </c>
      <c r="E1761" s="15">
        <v>5808.9</v>
      </c>
      <c r="F1761" s="15">
        <v>5525.2</v>
      </c>
      <c r="G1761" s="4">
        <v>281</v>
      </c>
      <c r="H1761" s="9">
        <f>M1761+O1761+Q1761+S1761+U1761+W1761+Z1761+AA1761</f>
        <v>1328304.5299999998</v>
      </c>
      <c r="I1761" s="6"/>
      <c r="J1761" s="6"/>
      <c r="K1761" s="6"/>
      <c r="L1761" s="9">
        <f t="shared" si="372"/>
        <v>1328304.5299999998</v>
      </c>
      <c r="M1761" s="9">
        <v>1084177.9199999999</v>
      </c>
      <c r="N1761" s="112"/>
      <c r="O1761" s="113"/>
      <c r="P1761" s="113"/>
      <c r="Q1761" s="113"/>
      <c r="R1761" s="113"/>
      <c r="S1761" s="113"/>
      <c r="T1761" s="113"/>
      <c r="U1761" s="113"/>
      <c r="V1761" s="113"/>
      <c r="W1761" s="113"/>
      <c r="X1761" s="114"/>
      <c r="Y1761" s="114"/>
      <c r="Z1761" s="9">
        <v>244126.61</v>
      </c>
      <c r="AA1761" s="221"/>
      <c r="AB1761" s="20" t="s">
        <v>211</v>
      </c>
      <c r="AC1761" s="80"/>
      <c r="AD1761" s="80"/>
      <c r="AE1761" s="80"/>
      <c r="AF1761" s="62">
        <f>MAX(AF$24:AF1760)+1</f>
        <v>1652</v>
      </c>
      <c r="AG1761" s="62" t="s">
        <v>151</v>
      </c>
      <c r="AH1761" s="62" t="str">
        <f t="shared" si="371"/>
        <v>1652.</v>
      </c>
      <c r="AJ1761" s="62"/>
      <c r="AM1761" s="103"/>
    </row>
    <row r="1762" spans="1:39" ht="22.5" customHeight="1" x14ac:dyDescent="0.25">
      <c r="A1762" s="84" t="str">
        <f t="shared" si="357"/>
        <v>1653.</v>
      </c>
      <c r="B1762" s="84">
        <v>4277</v>
      </c>
      <c r="C1762" s="155" t="s">
        <v>947</v>
      </c>
      <c r="D1762" s="9">
        <v>3316.9</v>
      </c>
      <c r="E1762" s="9">
        <v>2273.1</v>
      </c>
      <c r="F1762" s="9">
        <v>2273.1</v>
      </c>
      <c r="G1762" s="26">
        <v>174</v>
      </c>
      <c r="H1762" s="9">
        <f>M1762+O1762+Q1762+S1762+U1762+W1762+Z1762+AA1762</f>
        <v>796051.6</v>
      </c>
      <c r="I1762" s="9"/>
      <c r="J1762" s="6"/>
      <c r="K1762" s="9"/>
      <c r="L1762" s="9">
        <f t="shared" si="372"/>
        <v>796051.6</v>
      </c>
      <c r="M1762" s="9">
        <v>796051.6</v>
      </c>
      <c r="N1762" s="26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66"/>
      <c r="AB1762" s="20" t="s">
        <v>211</v>
      </c>
      <c r="AC1762" s="189"/>
      <c r="AD1762" s="189"/>
      <c r="AE1762" s="189"/>
      <c r="AF1762" s="62">
        <f>MAX(AF$24:AF1761)+1</f>
        <v>1653</v>
      </c>
      <c r="AG1762" s="62" t="s">
        <v>151</v>
      </c>
      <c r="AH1762" s="62" t="str">
        <f t="shared" si="371"/>
        <v>1653.</v>
      </c>
      <c r="AJ1762" s="62"/>
      <c r="AM1762" s="103"/>
    </row>
    <row r="1763" spans="1:39" ht="22.5" customHeight="1" x14ac:dyDescent="0.25">
      <c r="A1763" s="84" t="str">
        <f t="shared" si="357"/>
        <v>1654.</v>
      </c>
      <c r="B1763" s="84">
        <v>4291</v>
      </c>
      <c r="C1763" s="157" t="s">
        <v>1197</v>
      </c>
      <c r="D1763" s="17">
        <v>5188.2</v>
      </c>
      <c r="E1763" s="17">
        <v>4676.7</v>
      </c>
      <c r="F1763" s="17">
        <v>4676.7</v>
      </c>
      <c r="G1763" s="18">
        <v>246</v>
      </c>
      <c r="H1763" s="17">
        <f>M1763+Q1763+Z1763</f>
        <v>6897649.8599999994</v>
      </c>
      <c r="I1763" s="9"/>
      <c r="J1763" s="6"/>
      <c r="K1763" s="9"/>
      <c r="L1763" s="9">
        <f t="shared" si="372"/>
        <v>6897649.8599999994</v>
      </c>
      <c r="M1763" s="9">
        <v>4502116.8</v>
      </c>
      <c r="N1763" s="26"/>
      <c r="O1763" s="9"/>
      <c r="P1763" s="9">
        <v>1297</v>
      </c>
      <c r="Q1763" s="9">
        <f>P1763*1846.98</f>
        <v>2395533.06</v>
      </c>
      <c r="R1763" s="9"/>
      <c r="S1763" s="9"/>
      <c r="T1763" s="9"/>
      <c r="U1763" s="9"/>
      <c r="V1763" s="9"/>
      <c r="W1763" s="9"/>
      <c r="X1763" s="9"/>
      <c r="Y1763" s="9"/>
      <c r="Z1763" s="9"/>
      <c r="AA1763" s="66"/>
      <c r="AB1763" s="20" t="s">
        <v>211</v>
      </c>
      <c r="AC1763" s="189"/>
      <c r="AD1763" s="189"/>
      <c r="AE1763" s="189"/>
      <c r="AF1763" s="62">
        <f>MAX(AF$24:AF1762)+1</f>
        <v>1654</v>
      </c>
      <c r="AG1763" s="62" t="s">
        <v>151</v>
      </c>
      <c r="AH1763" s="62" t="str">
        <f t="shared" si="371"/>
        <v>1654.</v>
      </c>
      <c r="AJ1763" s="62"/>
      <c r="AM1763" s="103"/>
    </row>
    <row r="1764" spans="1:39" ht="22.5" customHeight="1" x14ac:dyDescent="0.25">
      <c r="A1764" s="84" t="str">
        <f t="shared" si="357"/>
        <v>1655.</v>
      </c>
      <c r="B1764" s="84">
        <v>5127</v>
      </c>
      <c r="C1764" s="157" t="s">
        <v>1460</v>
      </c>
      <c r="D1764" s="17">
        <v>4660.7</v>
      </c>
      <c r="E1764" s="17">
        <v>3181</v>
      </c>
      <c r="F1764" s="17">
        <v>3181</v>
      </c>
      <c r="G1764" s="18">
        <v>231</v>
      </c>
      <c r="H1764" s="17">
        <f t="shared" ref="H1764:H1769" si="373">M1764+O1764+Q1764+S1764+U1764+W1764+Z1764+AA1764</f>
        <v>2234107.0079999999</v>
      </c>
      <c r="I1764" s="9"/>
      <c r="J1764" s="6"/>
      <c r="K1764" s="9"/>
      <c r="L1764" s="9">
        <f t="shared" si="372"/>
        <v>2234107.0079999999</v>
      </c>
      <c r="M1764" s="9"/>
      <c r="N1764" s="26"/>
      <c r="O1764" s="9"/>
      <c r="P1764" s="9">
        <v>1209.5999999999999</v>
      </c>
      <c r="Q1764" s="9">
        <f>P1764*1846.98</f>
        <v>2234107.0079999999</v>
      </c>
      <c r="R1764" s="9"/>
      <c r="S1764" s="9"/>
      <c r="T1764" s="9"/>
      <c r="U1764" s="9"/>
      <c r="V1764" s="9"/>
      <c r="W1764" s="9"/>
      <c r="X1764" s="9"/>
      <c r="Y1764" s="9"/>
      <c r="Z1764" s="9"/>
      <c r="AA1764" s="66"/>
      <c r="AB1764" s="20" t="s">
        <v>211</v>
      </c>
      <c r="AC1764" s="189"/>
      <c r="AD1764" s="189"/>
      <c r="AE1764" s="189"/>
      <c r="AF1764" s="62">
        <f>MAX(AF$24:AF1763)+1</f>
        <v>1655</v>
      </c>
      <c r="AG1764" s="62" t="s">
        <v>151</v>
      </c>
      <c r="AH1764" s="62" t="str">
        <f t="shared" si="371"/>
        <v>1655.</v>
      </c>
      <c r="AJ1764" s="62"/>
      <c r="AM1764" s="103"/>
    </row>
    <row r="1765" spans="1:39" ht="22.5" customHeight="1" x14ac:dyDescent="0.25">
      <c r="A1765" s="84" t="str">
        <f t="shared" si="357"/>
        <v>1656.</v>
      </c>
      <c r="B1765" s="84">
        <v>5201</v>
      </c>
      <c r="C1765" s="157" t="s">
        <v>1317</v>
      </c>
      <c r="D1765" s="9">
        <v>4952.5</v>
      </c>
      <c r="E1765" s="9">
        <v>4487.2</v>
      </c>
      <c r="F1765" s="9">
        <v>4487.2</v>
      </c>
      <c r="G1765" s="26">
        <v>227</v>
      </c>
      <c r="H1765" s="9">
        <f t="shared" si="373"/>
        <v>1305438.72</v>
      </c>
      <c r="I1765" s="9"/>
      <c r="J1765" s="6"/>
      <c r="K1765" s="9"/>
      <c r="L1765" s="9">
        <f t="shared" si="372"/>
        <v>1305438.72</v>
      </c>
      <c r="M1765" s="9">
        <v>1305438.72</v>
      </c>
      <c r="N1765" s="26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  <c r="AA1765" s="66"/>
      <c r="AB1765" s="20" t="s">
        <v>211</v>
      </c>
      <c r="AC1765" s="189"/>
      <c r="AD1765" s="189"/>
      <c r="AE1765" s="189"/>
      <c r="AF1765" s="62">
        <f>MAX(AF$24:AF1764)+1</f>
        <v>1656</v>
      </c>
      <c r="AG1765" s="62" t="s">
        <v>151</v>
      </c>
      <c r="AH1765" s="62" t="str">
        <f t="shared" si="371"/>
        <v>1656.</v>
      </c>
      <c r="AJ1765" s="62"/>
      <c r="AM1765" s="103"/>
    </row>
    <row r="1766" spans="1:39" ht="22.5" customHeight="1" x14ac:dyDescent="0.25">
      <c r="A1766" s="84" t="str">
        <f t="shared" ref="A1766:A1829" si="374">AH1766</f>
        <v>1657.</v>
      </c>
      <c r="B1766" s="84">
        <v>5055</v>
      </c>
      <c r="C1766" s="157" t="s">
        <v>1451</v>
      </c>
      <c r="D1766" s="17">
        <v>4486.3</v>
      </c>
      <c r="E1766" s="17">
        <v>2975.6</v>
      </c>
      <c r="F1766" s="17">
        <v>2975.6</v>
      </c>
      <c r="G1766" s="18">
        <v>174</v>
      </c>
      <c r="H1766" s="17">
        <f t="shared" si="373"/>
        <v>1135308.2</v>
      </c>
      <c r="I1766" s="9"/>
      <c r="J1766" s="6"/>
      <c r="K1766" s="9"/>
      <c r="L1766" s="9">
        <f t="shared" si="372"/>
        <v>1135308.2</v>
      </c>
      <c r="M1766" s="9">
        <v>1135308.2</v>
      </c>
      <c r="N1766" s="26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  <c r="AA1766" s="66"/>
      <c r="AB1766" s="20" t="s">
        <v>211</v>
      </c>
      <c r="AC1766" s="189"/>
      <c r="AD1766" s="189"/>
      <c r="AE1766" s="189"/>
      <c r="AF1766" s="62">
        <f>MAX(AF$24:AF1765)+1</f>
        <v>1657</v>
      </c>
      <c r="AG1766" s="62" t="s">
        <v>151</v>
      </c>
      <c r="AH1766" s="62" t="str">
        <f t="shared" si="371"/>
        <v>1657.</v>
      </c>
      <c r="AJ1766" s="62"/>
      <c r="AM1766" s="103"/>
    </row>
    <row r="1767" spans="1:39" ht="22.5" customHeight="1" x14ac:dyDescent="0.25">
      <c r="A1767" s="84" t="str">
        <f t="shared" si="374"/>
        <v>1658.</v>
      </c>
      <c r="B1767" s="84">
        <v>4188</v>
      </c>
      <c r="C1767" s="156" t="s">
        <v>1182</v>
      </c>
      <c r="D1767" s="17">
        <v>1871.4</v>
      </c>
      <c r="E1767" s="17">
        <v>1137</v>
      </c>
      <c r="F1767" s="17">
        <v>1137</v>
      </c>
      <c r="G1767" s="18">
        <v>89</v>
      </c>
      <c r="H1767" s="17">
        <f t="shared" si="373"/>
        <v>489257.75</v>
      </c>
      <c r="I1767" s="9"/>
      <c r="J1767" s="6"/>
      <c r="K1767" s="9"/>
      <c r="L1767" s="9">
        <f t="shared" si="372"/>
        <v>489257.75</v>
      </c>
      <c r="M1767" s="9">
        <v>489257.75</v>
      </c>
      <c r="N1767" s="26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66"/>
      <c r="AB1767" s="20" t="s">
        <v>211</v>
      </c>
      <c r="AC1767" s="189"/>
      <c r="AD1767" s="189"/>
      <c r="AE1767" s="189"/>
      <c r="AF1767" s="62">
        <f>MAX(AF$24:AF1766)+1</f>
        <v>1658</v>
      </c>
      <c r="AG1767" s="62" t="s">
        <v>151</v>
      </c>
      <c r="AH1767" s="62" t="str">
        <f t="shared" si="371"/>
        <v>1658.</v>
      </c>
      <c r="AJ1767" s="62"/>
      <c r="AM1767" s="103"/>
    </row>
    <row r="1768" spans="1:39" ht="22.5" customHeight="1" x14ac:dyDescent="0.25">
      <c r="A1768" s="84" t="str">
        <f t="shared" si="374"/>
        <v>1659.</v>
      </c>
      <c r="B1768" s="84">
        <v>4299</v>
      </c>
      <c r="C1768" s="157" t="s">
        <v>1364</v>
      </c>
      <c r="D1768" s="17">
        <v>12225.4</v>
      </c>
      <c r="E1768" s="17">
        <v>11995.7</v>
      </c>
      <c r="F1768" s="17">
        <v>11478.4</v>
      </c>
      <c r="G1768" s="18">
        <v>591</v>
      </c>
      <c r="H1768" s="17">
        <f t="shared" si="373"/>
        <v>5567442.6399999997</v>
      </c>
      <c r="I1768" s="9"/>
      <c r="J1768" s="6"/>
      <c r="K1768" s="9"/>
      <c r="L1768" s="9">
        <f t="shared" si="372"/>
        <v>5567442.6399999997</v>
      </c>
      <c r="M1768" s="9"/>
      <c r="N1768" s="26"/>
      <c r="O1768" s="9"/>
      <c r="P1768" s="9"/>
      <c r="Q1768" s="9"/>
      <c r="R1768" s="9"/>
      <c r="S1768" s="9"/>
      <c r="T1768" s="9">
        <v>7155.8208591161583</v>
      </c>
      <c r="U1768" s="9">
        <v>5567442.6399999997</v>
      </c>
      <c r="V1768" s="9"/>
      <c r="W1768" s="9"/>
      <c r="X1768" s="9"/>
      <c r="Y1768" s="9"/>
      <c r="Z1768" s="9"/>
      <c r="AA1768" s="66"/>
      <c r="AB1768" s="20" t="s">
        <v>211</v>
      </c>
      <c r="AC1768" s="189"/>
      <c r="AD1768" s="189"/>
      <c r="AE1768" s="189"/>
      <c r="AF1768" s="62">
        <f>MAX(AF$24:AF1767)+1</f>
        <v>1659</v>
      </c>
      <c r="AG1768" s="62" t="s">
        <v>151</v>
      </c>
      <c r="AH1768" s="62" t="str">
        <f t="shared" si="371"/>
        <v>1659.</v>
      </c>
      <c r="AJ1768" s="62"/>
      <c r="AM1768" s="103"/>
    </row>
    <row r="1769" spans="1:39" ht="22.5" customHeight="1" x14ac:dyDescent="0.25">
      <c r="A1769" s="84" t="str">
        <f t="shared" si="374"/>
        <v>1660.</v>
      </c>
      <c r="B1769" s="84">
        <v>5074</v>
      </c>
      <c r="C1769" s="177" t="s">
        <v>1708</v>
      </c>
      <c r="D1769" s="135">
        <v>3598.1</v>
      </c>
      <c r="E1769" s="135">
        <v>3355.1</v>
      </c>
      <c r="F1769" s="135">
        <v>3355.1</v>
      </c>
      <c r="G1769" s="109">
        <v>161</v>
      </c>
      <c r="H1769" s="9">
        <f t="shared" si="373"/>
        <v>1877243.04</v>
      </c>
      <c r="I1769" s="6"/>
      <c r="J1769" s="6"/>
      <c r="K1769" s="6"/>
      <c r="L1769" s="9">
        <f t="shared" si="372"/>
        <v>1877243.04</v>
      </c>
      <c r="M1769" s="9"/>
      <c r="N1769" s="112"/>
      <c r="O1769" s="113"/>
      <c r="P1769" s="9"/>
      <c r="Q1769" s="9"/>
      <c r="R1769" s="9">
        <v>848</v>
      </c>
      <c r="S1769" s="9">
        <v>1877243.04</v>
      </c>
      <c r="T1769" s="15"/>
      <c r="U1769" s="15"/>
      <c r="V1769" s="113"/>
      <c r="W1769" s="113"/>
      <c r="X1769" s="114"/>
      <c r="Y1769" s="114"/>
      <c r="Z1769" s="9"/>
      <c r="AA1769" s="66"/>
      <c r="AB1769" s="20" t="s">
        <v>211</v>
      </c>
      <c r="AC1769" s="80"/>
      <c r="AD1769" s="80"/>
      <c r="AE1769" s="80"/>
      <c r="AF1769" s="62">
        <f>MAX(AF$24:AF1768)+1</f>
        <v>1660</v>
      </c>
      <c r="AG1769" s="62" t="s">
        <v>151</v>
      </c>
      <c r="AH1769" s="62" t="str">
        <f t="shared" si="371"/>
        <v>1660.</v>
      </c>
      <c r="AJ1769" s="62"/>
      <c r="AM1769" s="103"/>
    </row>
    <row r="1770" spans="1:39" ht="22.5" customHeight="1" x14ac:dyDescent="0.25">
      <c r="A1770" s="84" t="str">
        <f t="shared" si="374"/>
        <v>1661.</v>
      </c>
      <c r="B1770" s="84">
        <v>5005</v>
      </c>
      <c r="C1770" s="157" t="s">
        <v>1677</v>
      </c>
      <c r="D1770" s="17">
        <v>2118.3000000000002</v>
      </c>
      <c r="E1770" s="9">
        <v>2016.2</v>
      </c>
      <c r="F1770" s="17">
        <v>2016.2</v>
      </c>
      <c r="G1770" s="18">
        <v>92</v>
      </c>
      <c r="H1770" s="9">
        <f t="shared" ref="H1770" si="375">M1770+O1770+Q1770+S1770+U1770+W1770+Z1770+AA1770</f>
        <v>516788.43</v>
      </c>
      <c r="I1770" s="9"/>
      <c r="J1770" s="6"/>
      <c r="K1770" s="9"/>
      <c r="L1770" s="9">
        <f t="shared" ref="L1770" si="376">H1770</f>
        <v>516788.43</v>
      </c>
      <c r="M1770" s="9"/>
      <c r="N1770" s="26"/>
      <c r="O1770" s="9"/>
      <c r="P1770" s="9"/>
      <c r="Q1770" s="9"/>
      <c r="R1770" s="9">
        <v>487</v>
      </c>
      <c r="S1770" s="9">
        <v>415216.2</v>
      </c>
      <c r="T1770" s="9"/>
      <c r="U1770" s="9"/>
      <c r="V1770" s="9">
        <v>83.2</v>
      </c>
      <c r="W1770" s="9">
        <v>101572.23</v>
      </c>
      <c r="X1770" s="9"/>
      <c r="Y1770" s="9"/>
      <c r="Z1770" s="9"/>
      <c r="AA1770" s="66"/>
      <c r="AB1770" s="20" t="s">
        <v>211</v>
      </c>
      <c r="AC1770" s="189"/>
      <c r="AD1770" s="189"/>
      <c r="AE1770" s="189"/>
      <c r="AF1770" s="62">
        <f>MAX(AF$24:AF1769)+1</f>
        <v>1661</v>
      </c>
      <c r="AG1770" s="62" t="s">
        <v>151</v>
      </c>
      <c r="AH1770" s="62" t="str">
        <f t="shared" si="371"/>
        <v>1661.</v>
      </c>
      <c r="AJ1770" s="62"/>
      <c r="AM1770" s="103"/>
    </row>
    <row r="1771" spans="1:39" ht="22.5" customHeight="1" x14ac:dyDescent="0.25">
      <c r="A1771" s="84" t="str">
        <f t="shared" si="374"/>
        <v>1662.</v>
      </c>
      <c r="B1771" s="84">
        <v>4265</v>
      </c>
      <c r="C1771" s="155" t="s">
        <v>945</v>
      </c>
      <c r="D1771" s="9">
        <v>5543.6</v>
      </c>
      <c r="E1771" s="9">
        <v>3688.3</v>
      </c>
      <c r="F1771" s="9">
        <v>3688.3</v>
      </c>
      <c r="G1771" s="26">
        <v>278</v>
      </c>
      <c r="H1771" s="9">
        <f t="shared" ref="H1771:H1782" si="377">M1771+O1771+Q1771+S1771+U1771+W1771+Z1771+AA1771</f>
        <v>2792739.6</v>
      </c>
      <c r="I1771" s="9"/>
      <c r="J1771" s="6"/>
      <c r="K1771" s="9"/>
      <c r="L1771" s="9">
        <f t="shared" ref="L1771:L1791" si="378">H1771</f>
        <v>2792739.6</v>
      </c>
      <c r="M1771" s="9">
        <v>2792739.6</v>
      </c>
      <c r="N1771" s="26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66"/>
      <c r="AB1771" s="20" t="s">
        <v>211</v>
      </c>
      <c r="AC1771" s="189"/>
      <c r="AD1771" s="189"/>
      <c r="AE1771" s="189"/>
      <c r="AF1771" s="62">
        <f>MAX(AF$24:AF1770)+1</f>
        <v>1662</v>
      </c>
      <c r="AG1771" s="62" t="s">
        <v>151</v>
      </c>
      <c r="AH1771" s="62" t="str">
        <f t="shared" si="371"/>
        <v>1662.</v>
      </c>
      <c r="AJ1771" s="62"/>
      <c r="AM1771" s="103"/>
    </row>
    <row r="1772" spans="1:39" ht="22.5" customHeight="1" x14ac:dyDescent="0.25">
      <c r="A1772" s="84" t="str">
        <f t="shared" si="374"/>
        <v>1663.</v>
      </c>
      <c r="B1772" s="84">
        <v>4266</v>
      </c>
      <c r="C1772" s="157" t="s">
        <v>1192</v>
      </c>
      <c r="D1772" s="17">
        <v>3361.6</v>
      </c>
      <c r="E1772" s="17">
        <v>2298.6</v>
      </c>
      <c r="F1772" s="17">
        <v>2298.6</v>
      </c>
      <c r="G1772" s="18">
        <v>164</v>
      </c>
      <c r="H1772" s="17">
        <f t="shared" si="377"/>
        <v>850683</v>
      </c>
      <c r="I1772" s="9"/>
      <c r="J1772" s="6"/>
      <c r="K1772" s="9"/>
      <c r="L1772" s="9">
        <f t="shared" si="378"/>
        <v>850683</v>
      </c>
      <c r="M1772" s="9">
        <v>850683</v>
      </c>
      <c r="N1772" s="26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66"/>
      <c r="AB1772" s="20" t="s">
        <v>211</v>
      </c>
      <c r="AC1772" s="189"/>
      <c r="AD1772" s="189"/>
      <c r="AE1772" s="189"/>
      <c r="AF1772" s="62">
        <f>MAX(AF$24:AF1771)+1</f>
        <v>1663</v>
      </c>
      <c r="AG1772" s="62" t="s">
        <v>151</v>
      </c>
      <c r="AH1772" s="62" t="str">
        <f t="shared" si="371"/>
        <v>1663.</v>
      </c>
      <c r="AJ1772" s="62"/>
      <c r="AM1772" s="103"/>
    </row>
    <row r="1773" spans="1:39" ht="22.5" customHeight="1" x14ac:dyDescent="0.25">
      <c r="A1773" s="84" t="str">
        <f t="shared" si="374"/>
        <v>1664.</v>
      </c>
      <c r="B1773" s="84">
        <v>4784</v>
      </c>
      <c r="C1773" s="157" t="s">
        <v>1418</v>
      </c>
      <c r="D1773" s="17">
        <v>3456.4</v>
      </c>
      <c r="E1773" s="17">
        <v>3157.5</v>
      </c>
      <c r="F1773" s="17">
        <v>3101.1</v>
      </c>
      <c r="G1773" s="18">
        <v>141</v>
      </c>
      <c r="H1773" s="17">
        <f t="shared" si="377"/>
        <v>1512870.72</v>
      </c>
      <c r="I1773" s="9"/>
      <c r="J1773" s="6"/>
      <c r="K1773" s="9"/>
      <c r="L1773" s="9">
        <f t="shared" si="378"/>
        <v>1512870.72</v>
      </c>
      <c r="M1773" s="9">
        <v>1512870.72</v>
      </c>
      <c r="N1773" s="26"/>
      <c r="O1773" s="9"/>
      <c r="P1773" s="9"/>
      <c r="Q1773" s="9"/>
      <c r="R1773" s="9"/>
      <c r="S1773" s="9"/>
      <c r="T1773" s="9"/>
      <c r="U1773" s="9"/>
      <c r="V1773" s="9"/>
      <c r="W1773" s="9"/>
      <c r="X1773" s="9"/>
      <c r="Y1773" s="9"/>
      <c r="Z1773" s="9"/>
      <c r="AA1773" s="66"/>
      <c r="AB1773" s="20" t="s">
        <v>211</v>
      </c>
      <c r="AC1773" s="189"/>
      <c r="AD1773" s="189"/>
      <c r="AE1773" s="189"/>
      <c r="AF1773" s="62">
        <f>MAX(AF$24:AF1772)+1</f>
        <v>1664</v>
      </c>
      <c r="AG1773" s="62" t="s">
        <v>151</v>
      </c>
      <c r="AH1773" s="62" t="str">
        <f t="shared" si="371"/>
        <v>1664.</v>
      </c>
      <c r="AJ1773" s="62"/>
      <c r="AM1773" s="103"/>
    </row>
    <row r="1774" spans="1:39" ht="22.5" customHeight="1" x14ac:dyDescent="0.25">
      <c r="A1774" s="84" t="str">
        <f t="shared" si="374"/>
        <v>1665.</v>
      </c>
      <c r="B1774" s="84">
        <v>5224</v>
      </c>
      <c r="C1774" s="157" t="s">
        <v>1470</v>
      </c>
      <c r="D1774" s="17">
        <v>5198.8999999999996</v>
      </c>
      <c r="E1774" s="17">
        <v>4952</v>
      </c>
      <c r="F1774" s="17">
        <v>4952</v>
      </c>
      <c r="G1774" s="18">
        <v>237</v>
      </c>
      <c r="H1774" s="17">
        <f t="shared" si="377"/>
        <v>1315627.54</v>
      </c>
      <c r="I1774" s="9"/>
      <c r="J1774" s="6"/>
      <c r="K1774" s="9"/>
      <c r="L1774" s="9">
        <f t="shared" si="378"/>
        <v>1315627.54</v>
      </c>
      <c r="M1774" s="9">
        <v>1315627.54</v>
      </c>
      <c r="N1774" s="26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66"/>
      <c r="AB1774" s="20" t="s">
        <v>211</v>
      </c>
      <c r="AC1774" s="189"/>
      <c r="AD1774" s="189"/>
      <c r="AE1774" s="189"/>
      <c r="AF1774" s="62">
        <f>MAX(AF$24:AF1773)+1</f>
        <v>1665</v>
      </c>
      <c r="AG1774" s="62" t="s">
        <v>151</v>
      </c>
      <c r="AH1774" s="62" t="str">
        <f t="shared" si="371"/>
        <v>1665.</v>
      </c>
      <c r="AJ1774" s="62"/>
      <c r="AM1774" s="103"/>
    </row>
    <row r="1775" spans="1:39" ht="22.5" customHeight="1" x14ac:dyDescent="0.25">
      <c r="A1775" s="84" t="str">
        <f t="shared" si="374"/>
        <v>1666.</v>
      </c>
      <c r="B1775" s="84">
        <v>4270</v>
      </c>
      <c r="C1775" s="155" t="s">
        <v>946</v>
      </c>
      <c r="D1775" s="9">
        <v>2170.1</v>
      </c>
      <c r="E1775" s="9">
        <v>2170.1</v>
      </c>
      <c r="F1775" s="9">
        <v>2170.1</v>
      </c>
      <c r="G1775" s="26">
        <v>102</v>
      </c>
      <c r="H1775" s="9">
        <f t="shared" si="377"/>
        <v>296156.40000000002</v>
      </c>
      <c r="I1775" s="9"/>
      <c r="J1775" s="6"/>
      <c r="K1775" s="9"/>
      <c r="L1775" s="9">
        <f t="shared" si="378"/>
        <v>296156.40000000002</v>
      </c>
      <c r="M1775" s="9">
        <v>296156.40000000002</v>
      </c>
      <c r="N1775" s="26"/>
      <c r="O1775" s="9"/>
      <c r="P1775" s="9"/>
      <c r="Q1775" s="9"/>
      <c r="R1775" s="9"/>
      <c r="S1775" s="9"/>
      <c r="T1775" s="9"/>
      <c r="U1775" s="9"/>
      <c r="V1775" s="9"/>
      <c r="W1775" s="9"/>
      <c r="X1775" s="9"/>
      <c r="Y1775" s="9"/>
      <c r="Z1775" s="9"/>
      <c r="AA1775" s="66"/>
      <c r="AB1775" s="20" t="s">
        <v>211</v>
      </c>
      <c r="AC1775" s="189"/>
      <c r="AD1775" s="189"/>
      <c r="AE1775" s="189"/>
      <c r="AF1775" s="62">
        <f>MAX(AF$24:AF1774)+1</f>
        <v>1666</v>
      </c>
      <c r="AG1775" s="62" t="s">
        <v>151</v>
      </c>
      <c r="AH1775" s="62" t="str">
        <f t="shared" si="371"/>
        <v>1666.</v>
      </c>
      <c r="AJ1775" s="62"/>
      <c r="AM1775" s="103"/>
    </row>
    <row r="1776" spans="1:39" ht="22.5" customHeight="1" x14ac:dyDescent="0.25">
      <c r="A1776" s="84" t="str">
        <f t="shared" si="374"/>
        <v>1667.</v>
      </c>
      <c r="B1776" s="84">
        <v>4271</v>
      </c>
      <c r="C1776" s="157" t="s">
        <v>1628</v>
      </c>
      <c r="D1776" s="15">
        <v>4729.2</v>
      </c>
      <c r="E1776" s="15">
        <v>4262.8</v>
      </c>
      <c r="F1776" s="15">
        <v>4262.8</v>
      </c>
      <c r="G1776" s="4">
        <v>241</v>
      </c>
      <c r="H1776" s="9">
        <f>M1776+O1776+Q1776+S1776+U1776+W1776+Z1776+AA1776</f>
        <v>1953633.33</v>
      </c>
      <c r="I1776" s="6"/>
      <c r="J1776" s="6"/>
      <c r="K1776" s="6"/>
      <c r="L1776" s="9">
        <f>H1776</f>
        <v>1953633.33</v>
      </c>
      <c r="M1776" s="113"/>
      <c r="N1776" s="112"/>
      <c r="O1776" s="113"/>
      <c r="P1776" s="9"/>
      <c r="Q1776" s="9"/>
      <c r="R1776" s="113"/>
      <c r="S1776" s="113"/>
      <c r="T1776" s="15">
        <v>2511</v>
      </c>
      <c r="U1776" s="15">
        <v>1953633.33</v>
      </c>
      <c r="V1776" s="113"/>
      <c r="W1776" s="113"/>
      <c r="X1776" s="114"/>
      <c r="Y1776" s="114"/>
      <c r="Z1776" s="9"/>
      <c r="AA1776" s="221"/>
      <c r="AB1776" s="20" t="s">
        <v>211</v>
      </c>
      <c r="AC1776" s="80"/>
      <c r="AD1776" s="80"/>
      <c r="AE1776" s="80"/>
      <c r="AF1776" s="62">
        <f>MAX(AF$24:AF1775)+1</f>
        <v>1667</v>
      </c>
      <c r="AG1776" s="62" t="s">
        <v>151</v>
      </c>
      <c r="AH1776" s="62" t="str">
        <f t="shared" si="371"/>
        <v>1667.</v>
      </c>
      <c r="AM1776" s="103"/>
    </row>
    <row r="1777" spans="1:39" ht="22.5" customHeight="1" x14ac:dyDescent="0.25">
      <c r="A1777" s="84" t="str">
        <f t="shared" si="374"/>
        <v>1668.</v>
      </c>
      <c r="B1777" s="84">
        <v>4602</v>
      </c>
      <c r="C1777" s="157" t="s">
        <v>1394</v>
      </c>
      <c r="D1777" s="17">
        <v>2097.4</v>
      </c>
      <c r="E1777" s="17">
        <v>1920.6</v>
      </c>
      <c r="F1777" s="17">
        <v>1920.6</v>
      </c>
      <c r="G1777" s="18">
        <v>104</v>
      </c>
      <c r="H1777" s="17">
        <f t="shared" si="377"/>
        <v>1492056</v>
      </c>
      <c r="I1777" s="9"/>
      <c r="J1777" s="6"/>
      <c r="K1777" s="9"/>
      <c r="L1777" s="9">
        <f t="shared" si="378"/>
        <v>1492056</v>
      </c>
      <c r="M1777" s="9">
        <v>1492056</v>
      </c>
      <c r="N1777" s="26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66"/>
      <c r="AB1777" s="20" t="s">
        <v>211</v>
      </c>
      <c r="AC1777" s="189"/>
      <c r="AD1777" s="189"/>
      <c r="AE1777" s="189"/>
      <c r="AF1777" s="62">
        <f>MAX(AF$24:AF1776)+1</f>
        <v>1668</v>
      </c>
      <c r="AG1777" s="62" t="s">
        <v>151</v>
      </c>
      <c r="AH1777" s="62" t="str">
        <f t="shared" si="371"/>
        <v>1668.</v>
      </c>
      <c r="AJ1777" s="62"/>
      <c r="AM1777" s="103"/>
    </row>
    <row r="1778" spans="1:39" ht="22.5" customHeight="1" x14ac:dyDescent="0.25">
      <c r="A1778" s="84" t="str">
        <f t="shared" si="374"/>
        <v>1669.</v>
      </c>
      <c r="B1778" s="84">
        <v>5255</v>
      </c>
      <c r="C1778" s="155" t="s">
        <v>1141</v>
      </c>
      <c r="D1778" s="9">
        <v>6766.37</v>
      </c>
      <c r="E1778" s="9">
        <v>6166.9</v>
      </c>
      <c r="F1778" s="9">
        <v>6166.9</v>
      </c>
      <c r="G1778" s="26">
        <v>262</v>
      </c>
      <c r="H1778" s="9">
        <f t="shared" si="377"/>
        <v>3468628.44</v>
      </c>
      <c r="I1778" s="9"/>
      <c r="J1778" s="6"/>
      <c r="K1778" s="9"/>
      <c r="L1778" s="9">
        <f t="shared" si="378"/>
        <v>3468628.44</v>
      </c>
      <c r="M1778" s="9"/>
      <c r="N1778" s="26"/>
      <c r="O1778" s="9"/>
      <c r="P1778" s="9">
        <v>1878</v>
      </c>
      <c r="Q1778" s="9">
        <f>P1778*1846.98</f>
        <v>3468628.44</v>
      </c>
      <c r="R1778" s="9"/>
      <c r="S1778" s="9"/>
      <c r="T1778" s="9"/>
      <c r="U1778" s="9"/>
      <c r="V1778" s="9"/>
      <c r="W1778" s="9"/>
      <c r="X1778" s="9"/>
      <c r="Y1778" s="9"/>
      <c r="Z1778" s="9"/>
      <c r="AA1778" s="66"/>
      <c r="AB1778" s="20" t="s">
        <v>211</v>
      </c>
      <c r="AC1778" s="189"/>
      <c r="AD1778" s="189"/>
      <c r="AE1778" s="189"/>
      <c r="AF1778" s="62">
        <f>MAX(AF$24:AF1777)+1</f>
        <v>1669</v>
      </c>
      <c r="AG1778" s="62" t="s">
        <v>151</v>
      </c>
      <c r="AH1778" s="62" t="str">
        <f t="shared" si="371"/>
        <v>1669.</v>
      </c>
      <c r="AJ1778" s="62"/>
      <c r="AM1778" s="103"/>
    </row>
    <row r="1779" spans="1:39" ht="22.5" customHeight="1" x14ac:dyDescent="0.25">
      <c r="A1779" s="84" t="str">
        <f t="shared" si="374"/>
        <v>1670.</v>
      </c>
      <c r="B1779" s="84">
        <v>5275</v>
      </c>
      <c r="C1779" s="157" t="s">
        <v>1641</v>
      </c>
      <c r="D1779" s="15">
        <v>3368.9</v>
      </c>
      <c r="E1779" s="15">
        <v>3133.1</v>
      </c>
      <c r="F1779" s="15">
        <v>2299.1999999999998</v>
      </c>
      <c r="G1779" s="4">
        <v>184</v>
      </c>
      <c r="H1779" s="9">
        <f t="shared" si="377"/>
        <v>933636</v>
      </c>
      <c r="I1779" s="6"/>
      <c r="J1779" s="6"/>
      <c r="K1779" s="6"/>
      <c r="L1779" s="9">
        <f t="shared" si="378"/>
        <v>933636</v>
      </c>
      <c r="M1779" s="9"/>
      <c r="N1779" s="112"/>
      <c r="O1779" s="113"/>
      <c r="P1779" s="9"/>
      <c r="Q1779" s="9"/>
      <c r="R1779" s="9"/>
      <c r="S1779" s="9"/>
      <c r="T1779" s="15">
        <v>1200</v>
      </c>
      <c r="U1779" s="15">
        <v>933636</v>
      </c>
      <c r="V1779" s="113"/>
      <c r="W1779" s="113"/>
      <c r="X1779" s="114"/>
      <c r="Y1779" s="114"/>
      <c r="Z1779" s="9"/>
      <c r="AA1779" s="66"/>
      <c r="AB1779" s="20" t="s">
        <v>211</v>
      </c>
      <c r="AC1779" s="80"/>
      <c r="AD1779" s="80"/>
      <c r="AE1779" s="80"/>
      <c r="AF1779" s="62">
        <f>MAX(AF$24:AF1778)+1</f>
        <v>1670</v>
      </c>
      <c r="AG1779" s="62" t="s">
        <v>151</v>
      </c>
      <c r="AH1779" s="62" t="str">
        <f t="shared" si="371"/>
        <v>1670.</v>
      </c>
      <c r="AM1779" s="103"/>
    </row>
    <row r="1780" spans="1:39" ht="22.5" customHeight="1" x14ac:dyDescent="0.25">
      <c r="A1780" s="84" t="str">
        <f t="shared" si="374"/>
        <v>1671.</v>
      </c>
      <c r="B1780" s="84">
        <v>5360</v>
      </c>
      <c r="C1780" s="157" t="s">
        <v>1492</v>
      </c>
      <c r="D1780" s="4">
        <v>3255.9</v>
      </c>
      <c r="E1780" s="4">
        <v>2647</v>
      </c>
      <c r="F1780" s="4">
        <v>2647</v>
      </c>
      <c r="G1780" s="4">
        <v>131</v>
      </c>
      <c r="H1780" s="9">
        <f t="shared" si="377"/>
        <v>343600</v>
      </c>
      <c r="I1780" s="6"/>
      <c r="J1780" s="6"/>
      <c r="K1780" s="6"/>
      <c r="L1780" s="9">
        <f t="shared" si="378"/>
        <v>343600</v>
      </c>
      <c r="M1780" s="9"/>
      <c r="N1780" s="9"/>
      <c r="O1780" s="9"/>
      <c r="P1780" s="9"/>
      <c r="Q1780" s="9"/>
      <c r="R1780" s="9"/>
      <c r="S1780" s="9"/>
      <c r="T1780" s="15">
        <v>243.6</v>
      </c>
      <c r="U1780" s="15">
        <v>343600</v>
      </c>
      <c r="V1780" s="9"/>
      <c r="W1780" s="9"/>
      <c r="X1780" s="114"/>
      <c r="Y1780" s="114"/>
      <c r="Z1780" s="9"/>
      <c r="AA1780" s="66"/>
      <c r="AB1780" s="20" t="s">
        <v>211</v>
      </c>
      <c r="AC1780" s="80"/>
      <c r="AD1780" s="80"/>
      <c r="AE1780" s="80"/>
      <c r="AF1780" s="62">
        <f>MAX(AF$24:AF1779)+1</f>
        <v>1671</v>
      </c>
      <c r="AG1780" s="62" t="s">
        <v>151</v>
      </c>
      <c r="AH1780" s="62" t="str">
        <f t="shared" si="371"/>
        <v>1671.</v>
      </c>
      <c r="AJ1780" s="62"/>
      <c r="AM1780" s="103"/>
    </row>
    <row r="1781" spans="1:39" ht="22.5" customHeight="1" x14ac:dyDescent="0.25">
      <c r="A1781" s="84" t="str">
        <f t="shared" si="374"/>
        <v>1672.</v>
      </c>
      <c r="B1781" s="84">
        <v>4475</v>
      </c>
      <c r="C1781" s="157" t="s">
        <v>1637</v>
      </c>
      <c r="D1781" s="15">
        <v>3433.9</v>
      </c>
      <c r="E1781" s="15">
        <v>3108</v>
      </c>
      <c r="F1781" s="15">
        <v>3108</v>
      </c>
      <c r="G1781" s="4">
        <v>198</v>
      </c>
      <c r="H1781" s="9">
        <f t="shared" si="377"/>
        <v>1505210.0000000002</v>
      </c>
      <c r="I1781" s="6"/>
      <c r="J1781" s="6"/>
      <c r="K1781" s="6"/>
      <c r="L1781" s="9">
        <f t="shared" si="378"/>
        <v>1505210.0000000002</v>
      </c>
      <c r="M1781" s="9">
        <v>1505210.0000000002</v>
      </c>
      <c r="N1781" s="112"/>
      <c r="O1781" s="113"/>
      <c r="P1781" s="9"/>
      <c r="Q1781" s="9"/>
      <c r="R1781" s="113"/>
      <c r="S1781" s="113"/>
      <c r="T1781" s="15"/>
      <c r="U1781" s="15"/>
      <c r="V1781" s="113"/>
      <c r="W1781" s="113"/>
      <c r="X1781" s="114"/>
      <c r="Y1781" s="114"/>
      <c r="Z1781" s="9"/>
      <c r="AA1781" s="221"/>
      <c r="AB1781" s="20" t="s">
        <v>211</v>
      </c>
      <c r="AC1781" s="80"/>
      <c r="AD1781" s="80"/>
      <c r="AE1781" s="80"/>
      <c r="AF1781" s="62">
        <f>MAX(AF$24:AF1780)+1</f>
        <v>1672</v>
      </c>
      <c r="AG1781" s="62" t="s">
        <v>151</v>
      </c>
      <c r="AH1781" s="62" t="str">
        <f t="shared" si="371"/>
        <v>1672.</v>
      </c>
      <c r="AM1781" s="103"/>
    </row>
    <row r="1782" spans="1:39" ht="22.5" customHeight="1" x14ac:dyDescent="0.25">
      <c r="A1782" s="84" t="str">
        <f t="shared" si="374"/>
        <v>1673.</v>
      </c>
      <c r="B1782" s="84">
        <v>4609</v>
      </c>
      <c r="C1782" s="157" t="s">
        <v>1397</v>
      </c>
      <c r="D1782" s="17">
        <v>14524.67</v>
      </c>
      <c r="E1782" s="17">
        <v>14412.6</v>
      </c>
      <c r="F1782" s="17">
        <v>14412.6</v>
      </c>
      <c r="G1782" s="18">
        <v>714</v>
      </c>
      <c r="H1782" s="17">
        <f t="shared" si="377"/>
        <v>17331040.32</v>
      </c>
      <c r="I1782" s="9"/>
      <c r="J1782" s="6"/>
      <c r="K1782" s="9"/>
      <c r="L1782" s="9">
        <f t="shared" si="378"/>
        <v>17331040.32</v>
      </c>
      <c r="M1782" s="9"/>
      <c r="N1782" s="26">
        <v>8</v>
      </c>
      <c r="O1782" s="9">
        <f>N1782*2166380.04</f>
        <v>17331040.32</v>
      </c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66"/>
      <c r="AB1782" s="20" t="s">
        <v>211</v>
      </c>
      <c r="AC1782" s="189"/>
      <c r="AD1782" s="189"/>
      <c r="AE1782" s="189"/>
      <c r="AF1782" s="62">
        <f>MAX(AF$24:AF1781)+1</f>
        <v>1673</v>
      </c>
      <c r="AG1782" s="62" t="s">
        <v>151</v>
      </c>
      <c r="AH1782" s="62" t="str">
        <f t="shared" si="371"/>
        <v>1673.</v>
      </c>
      <c r="AJ1782" s="62"/>
      <c r="AM1782" s="103"/>
    </row>
    <row r="1783" spans="1:39" ht="22.5" customHeight="1" x14ac:dyDescent="0.25">
      <c r="A1783" s="84" t="str">
        <f t="shared" si="374"/>
        <v>1674.</v>
      </c>
      <c r="B1783" s="84">
        <v>5132</v>
      </c>
      <c r="C1783" s="157" t="s">
        <v>1461</v>
      </c>
      <c r="D1783" s="17">
        <v>7178.1</v>
      </c>
      <c r="E1783" s="17">
        <v>5590.8</v>
      </c>
      <c r="F1783" s="17">
        <v>5590.8</v>
      </c>
      <c r="G1783" s="18">
        <v>251</v>
      </c>
      <c r="H1783" s="17">
        <f t="shared" ref="H1783:H1807" si="379">M1783+O1783+Q1783+S1783+U1783+W1783+Z1783+AA1783</f>
        <v>1414871.44</v>
      </c>
      <c r="I1783" s="9"/>
      <c r="J1783" s="6"/>
      <c r="K1783" s="9"/>
      <c r="L1783" s="9">
        <f t="shared" si="378"/>
        <v>1414871.44</v>
      </c>
      <c r="M1783" s="9">
        <v>1414871.44</v>
      </c>
      <c r="N1783" s="26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66"/>
      <c r="AB1783" s="20" t="s">
        <v>211</v>
      </c>
      <c r="AC1783" s="189"/>
      <c r="AD1783" s="189"/>
      <c r="AE1783" s="189"/>
      <c r="AF1783" s="62">
        <f>MAX(AF$24:AF1782)+1</f>
        <v>1674</v>
      </c>
      <c r="AG1783" s="62" t="s">
        <v>151</v>
      </c>
      <c r="AH1783" s="62" t="str">
        <f t="shared" si="371"/>
        <v>1674.</v>
      </c>
      <c r="AJ1783" s="62"/>
      <c r="AM1783" s="103"/>
    </row>
    <row r="1784" spans="1:39" ht="22.5" customHeight="1" x14ac:dyDescent="0.25">
      <c r="A1784" s="84" t="str">
        <f t="shared" si="374"/>
        <v>1675.</v>
      </c>
      <c r="B1784" s="84">
        <v>5453</v>
      </c>
      <c r="C1784" s="155" t="s">
        <v>1681</v>
      </c>
      <c r="D1784" s="9">
        <v>14794.5</v>
      </c>
      <c r="E1784" s="9">
        <v>14307.2</v>
      </c>
      <c r="F1784" s="9">
        <v>14234.3</v>
      </c>
      <c r="G1784" s="26">
        <v>710</v>
      </c>
      <c r="H1784" s="9">
        <f t="shared" si="379"/>
        <v>3620080.8</v>
      </c>
      <c r="I1784" s="9"/>
      <c r="J1784" s="9"/>
      <c r="K1784" s="9"/>
      <c r="L1784" s="9">
        <f t="shared" si="378"/>
        <v>3620080.8</v>
      </c>
      <c r="M1784" s="9"/>
      <c r="N1784" s="26"/>
      <c r="O1784" s="9"/>
      <c r="P1784" s="9">
        <v>1960</v>
      </c>
      <c r="Q1784" s="9">
        <f>P1784*1846.98</f>
        <v>3620080.8</v>
      </c>
      <c r="R1784" s="9"/>
      <c r="S1784" s="9"/>
      <c r="T1784" s="9"/>
      <c r="U1784" s="9"/>
      <c r="V1784" s="9"/>
      <c r="W1784" s="9"/>
      <c r="X1784" s="9"/>
      <c r="Y1784" s="9"/>
      <c r="Z1784" s="9"/>
      <c r="AA1784" s="66"/>
      <c r="AB1784" s="20" t="s">
        <v>211</v>
      </c>
      <c r="AC1784" s="189"/>
      <c r="AD1784" s="189"/>
      <c r="AE1784" s="189"/>
      <c r="AF1784" s="62">
        <f>MAX(AF$24:AF1783)+1</f>
        <v>1675</v>
      </c>
      <c r="AG1784" s="62" t="s">
        <v>151</v>
      </c>
      <c r="AH1784" s="62" t="str">
        <f t="shared" si="371"/>
        <v>1675.</v>
      </c>
      <c r="AJ1784" s="62"/>
      <c r="AM1784" s="103"/>
    </row>
    <row r="1785" spans="1:39" ht="22.5" customHeight="1" x14ac:dyDescent="0.25">
      <c r="A1785" s="84" t="str">
        <f t="shared" si="374"/>
        <v>1676.</v>
      </c>
      <c r="B1785" s="84">
        <v>5276</v>
      </c>
      <c r="C1785" s="155" t="s">
        <v>1146</v>
      </c>
      <c r="D1785" s="9">
        <v>4914.16</v>
      </c>
      <c r="E1785" s="9">
        <v>2970.7</v>
      </c>
      <c r="F1785" s="9">
        <v>2970.7</v>
      </c>
      <c r="G1785" s="26">
        <v>256</v>
      </c>
      <c r="H1785" s="9">
        <f t="shared" si="379"/>
        <v>2901987.97</v>
      </c>
      <c r="I1785" s="9"/>
      <c r="J1785" s="6"/>
      <c r="K1785" s="9"/>
      <c r="L1785" s="9">
        <f t="shared" si="378"/>
        <v>2901987.97</v>
      </c>
      <c r="M1785" s="9"/>
      <c r="N1785" s="26"/>
      <c r="O1785" s="9"/>
      <c r="P1785" s="9">
        <v>1417</v>
      </c>
      <c r="Q1785" s="9">
        <f>P1785*1846.98</f>
        <v>2617170.66</v>
      </c>
      <c r="R1785" s="9"/>
      <c r="S1785" s="9"/>
      <c r="T1785" s="9"/>
      <c r="U1785" s="9"/>
      <c r="V1785" s="9">
        <v>233.3</v>
      </c>
      <c r="W1785" s="9">
        <v>284817.31</v>
      </c>
      <c r="X1785" s="9"/>
      <c r="Y1785" s="9"/>
      <c r="Z1785" s="9"/>
      <c r="AA1785" s="66"/>
      <c r="AB1785" s="20" t="s">
        <v>211</v>
      </c>
      <c r="AC1785" s="189"/>
      <c r="AD1785" s="189"/>
      <c r="AE1785" s="189"/>
      <c r="AF1785" s="62">
        <f>MAX(AF$24:AF1784)+1</f>
        <v>1676</v>
      </c>
      <c r="AG1785" s="62" t="s">
        <v>151</v>
      </c>
      <c r="AH1785" s="62" t="str">
        <f t="shared" si="371"/>
        <v>1676.</v>
      </c>
      <c r="AJ1785" s="62"/>
    </row>
    <row r="1786" spans="1:39" ht="22.5" customHeight="1" x14ac:dyDescent="0.25">
      <c r="A1786" s="84" t="str">
        <f t="shared" si="374"/>
        <v>1677.</v>
      </c>
      <c r="B1786" s="84">
        <v>5358</v>
      </c>
      <c r="C1786" s="157" t="s">
        <v>1491</v>
      </c>
      <c r="D1786" s="17">
        <v>3528.8</v>
      </c>
      <c r="E1786" s="17">
        <v>2844.7</v>
      </c>
      <c r="F1786" s="17">
        <v>2505</v>
      </c>
      <c r="G1786" s="18">
        <v>197</v>
      </c>
      <c r="H1786" s="17">
        <f t="shared" si="379"/>
        <v>892985.06</v>
      </c>
      <c r="I1786" s="9"/>
      <c r="J1786" s="6"/>
      <c r="K1786" s="9"/>
      <c r="L1786" s="9">
        <f t="shared" si="378"/>
        <v>892985.06</v>
      </c>
      <c r="M1786" s="9">
        <v>892985.06</v>
      </c>
      <c r="N1786" s="26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66"/>
      <c r="AB1786" s="20" t="s">
        <v>211</v>
      </c>
      <c r="AC1786" s="189"/>
      <c r="AD1786" s="189"/>
      <c r="AE1786" s="189"/>
      <c r="AF1786" s="62">
        <f>MAX(AF$24:AF1785)+1</f>
        <v>1677</v>
      </c>
      <c r="AG1786" s="62" t="s">
        <v>151</v>
      </c>
      <c r="AH1786" s="62" t="str">
        <f t="shared" si="371"/>
        <v>1677.</v>
      </c>
      <c r="AJ1786" s="62"/>
    </row>
    <row r="1787" spans="1:39" ht="22.5" customHeight="1" x14ac:dyDescent="0.25">
      <c r="A1787" s="84" t="str">
        <f t="shared" si="374"/>
        <v>1678.</v>
      </c>
      <c r="B1787" s="84">
        <v>4417</v>
      </c>
      <c r="C1787" s="157" t="s">
        <v>1530</v>
      </c>
      <c r="D1787" s="17">
        <v>1749.7</v>
      </c>
      <c r="E1787" s="17">
        <v>1492.3</v>
      </c>
      <c r="F1787" s="17">
        <v>1492.3</v>
      </c>
      <c r="G1787" s="18">
        <v>82</v>
      </c>
      <c r="H1787" s="17">
        <f t="shared" si="379"/>
        <v>504308.67840000003</v>
      </c>
      <c r="I1787" s="9"/>
      <c r="J1787" s="6"/>
      <c r="K1787" s="9"/>
      <c r="L1787" s="9">
        <f t="shared" si="378"/>
        <v>504308.67840000003</v>
      </c>
      <c r="M1787" s="9">
        <f>182.34*2765.76</f>
        <v>504308.67840000003</v>
      </c>
      <c r="N1787" s="26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66"/>
      <c r="AB1787" s="20" t="s">
        <v>211</v>
      </c>
      <c r="AC1787" s="189"/>
      <c r="AD1787" s="189"/>
      <c r="AE1787" s="189"/>
      <c r="AF1787" s="62">
        <f>MAX(AF$24:AF1786)+1</f>
        <v>1678</v>
      </c>
      <c r="AG1787" s="62" t="s">
        <v>151</v>
      </c>
      <c r="AH1787" s="62" t="str">
        <f t="shared" si="371"/>
        <v>1678.</v>
      </c>
      <c r="AJ1787" s="62"/>
    </row>
    <row r="1788" spans="1:39" ht="22.5" customHeight="1" x14ac:dyDescent="0.25">
      <c r="A1788" s="84" t="str">
        <f t="shared" si="374"/>
        <v>1679.</v>
      </c>
      <c r="B1788" s="84">
        <v>4197</v>
      </c>
      <c r="C1788" s="169" t="s">
        <v>1184</v>
      </c>
      <c r="D1788" s="17">
        <v>2059.3000000000002</v>
      </c>
      <c r="E1788" s="17">
        <v>1405.3</v>
      </c>
      <c r="F1788" s="17">
        <v>1405.3</v>
      </c>
      <c r="G1788" s="18">
        <v>125</v>
      </c>
      <c r="H1788" s="17">
        <f t="shared" si="379"/>
        <v>1060849.9025999999</v>
      </c>
      <c r="I1788" s="9"/>
      <c r="J1788" s="6"/>
      <c r="K1788" s="9"/>
      <c r="L1788" s="9">
        <f t="shared" si="378"/>
        <v>1060849.9025999999</v>
      </c>
      <c r="M1788" s="9"/>
      <c r="N1788" s="26"/>
      <c r="O1788" s="9"/>
      <c r="P1788" s="9">
        <v>574.37</v>
      </c>
      <c r="Q1788" s="9">
        <f>P1788*1846.98</f>
        <v>1060849.9025999999</v>
      </c>
      <c r="R1788" s="9"/>
      <c r="S1788" s="9"/>
      <c r="T1788" s="9"/>
      <c r="U1788" s="9"/>
      <c r="V1788" s="9"/>
      <c r="W1788" s="9"/>
      <c r="X1788" s="9"/>
      <c r="Y1788" s="9"/>
      <c r="Z1788" s="9"/>
      <c r="AA1788" s="66"/>
      <c r="AB1788" s="20" t="s">
        <v>211</v>
      </c>
      <c r="AC1788" s="189"/>
      <c r="AD1788" s="189"/>
      <c r="AE1788" s="189"/>
      <c r="AF1788" s="62">
        <f>MAX(AF$24:AF1787)+1</f>
        <v>1679</v>
      </c>
      <c r="AG1788" s="62" t="s">
        <v>151</v>
      </c>
      <c r="AH1788" s="62" t="str">
        <f t="shared" si="371"/>
        <v>1679.</v>
      </c>
      <c r="AJ1788" s="62"/>
    </row>
    <row r="1789" spans="1:39" ht="22.5" customHeight="1" x14ac:dyDescent="0.25">
      <c r="A1789" s="84" t="str">
        <f t="shared" si="374"/>
        <v>1680.</v>
      </c>
      <c r="B1789" s="84">
        <v>5277</v>
      </c>
      <c r="C1789" s="169" t="s">
        <v>1326</v>
      </c>
      <c r="D1789" s="9">
        <v>4622.2</v>
      </c>
      <c r="E1789" s="9">
        <v>4622.2</v>
      </c>
      <c r="F1789" s="9">
        <v>4622.2</v>
      </c>
      <c r="G1789" s="26">
        <v>273</v>
      </c>
      <c r="H1789" s="9">
        <f t="shared" si="379"/>
        <v>882168</v>
      </c>
      <c r="I1789" s="9"/>
      <c r="J1789" s="6"/>
      <c r="K1789" s="9"/>
      <c r="L1789" s="9">
        <f t="shared" si="378"/>
        <v>882168</v>
      </c>
      <c r="M1789" s="9">
        <v>882168</v>
      </c>
      <c r="N1789" s="26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66"/>
      <c r="AB1789" s="20" t="s">
        <v>211</v>
      </c>
      <c r="AC1789" s="189"/>
      <c r="AD1789" s="189"/>
      <c r="AE1789" s="189"/>
      <c r="AF1789" s="62">
        <f>MAX(AF$24:AF1788)+1</f>
        <v>1680</v>
      </c>
      <c r="AG1789" s="62" t="s">
        <v>151</v>
      </c>
      <c r="AH1789" s="62" t="str">
        <f t="shared" si="371"/>
        <v>1680.</v>
      </c>
      <c r="AJ1789" s="62"/>
    </row>
    <row r="1790" spans="1:39" ht="22.5" customHeight="1" x14ac:dyDescent="0.25">
      <c r="A1790" s="84" t="str">
        <f t="shared" si="374"/>
        <v>1681.</v>
      </c>
      <c r="B1790" s="84">
        <v>4324</v>
      </c>
      <c r="C1790" s="155" t="s">
        <v>949</v>
      </c>
      <c r="D1790" s="9">
        <v>1932.7</v>
      </c>
      <c r="E1790" s="9">
        <v>1932.7</v>
      </c>
      <c r="F1790" s="9">
        <v>1932.7</v>
      </c>
      <c r="G1790" s="26">
        <v>74</v>
      </c>
      <c r="H1790" s="9">
        <f t="shared" si="379"/>
        <v>1048075.15</v>
      </c>
      <c r="I1790" s="9"/>
      <c r="J1790" s="6"/>
      <c r="K1790" s="9"/>
      <c r="L1790" s="9">
        <f t="shared" si="378"/>
        <v>1048075.15</v>
      </c>
      <c r="M1790" s="9">
        <f>581810.8+466264.35</f>
        <v>1048075.15</v>
      </c>
      <c r="N1790" s="26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66"/>
      <c r="AB1790" s="20" t="s">
        <v>211</v>
      </c>
      <c r="AC1790" s="189"/>
      <c r="AD1790" s="189"/>
      <c r="AE1790" s="189"/>
      <c r="AF1790" s="62">
        <f>MAX(AF$24:AF1789)+1</f>
        <v>1681</v>
      </c>
      <c r="AG1790" s="62" t="s">
        <v>151</v>
      </c>
      <c r="AH1790" s="62" t="str">
        <f t="shared" si="371"/>
        <v>1681.</v>
      </c>
      <c r="AJ1790" s="62"/>
    </row>
    <row r="1791" spans="1:39" ht="22.5" customHeight="1" x14ac:dyDescent="0.25">
      <c r="A1791" s="84" t="str">
        <f t="shared" si="374"/>
        <v>1682.</v>
      </c>
      <c r="B1791" s="84">
        <v>4907</v>
      </c>
      <c r="C1791" s="157" t="s">
        <v>1430</v>
      </c>
      <c r="D1791" s="17">
        <v>11596.7</v>
      </c>
      <c r="E1791" s="17">
        <v>9533.5</v>
      </c>
      <c r="F1791" s="17">
        <v>9444</v>
      </c>
      <c r="G1791" s="18">
        <v>487</v>
      </c>
      <c r="H1791" s="17">
        <f t="shared" si="379"/>
        <v>2675719.926</v>
      </c>
      <c r="I1791" s="9"/>
      <c r="J1791" s="6"/>
      <c r="K1791" s="9"/>
      <c r="L1791" s="9">
        <f t="shared" si="378"/>
        <v>2675719.926</v>
      </c>
      <c r="M1791" s="9"/>
      <c r="N1791" s="26"/>
      <c r="O1791" s="9"/>
      <c r="P1791" s="9">
        <v>1448.7</v>
      </c>
      <c r="Q1791" s="9">
        <f>P1791*1846.98</f>
        <v>2675719.926</v>
      </c>
      <c r="R1791" s="9"/>
      <c r="S1791" s="9"/>
      <c r="T1791" s="9"/>
      <c r="U1791" s="9"/>
      <c r="V1791" s="9"/>
      <c r="W1791" s="9"/>
      <c r="X1791" s="9"/>
      <c r="Y1791" s="9"/>
      <c r="Z1791" s="9"/>
      <c r="AA1791" s="66"/>
      <c r="AB1791" s="20" t="s">
        <v>211</v>
      </c>
      <c r="AC1791" s="189"/>
      <c r="AD1791" s="189"/>
      <c r="AE1791" s="189"/>
      <c r="AF1791" s="62">
        <f>MAX(AF$24:AF1790)+1</f>
        <v>1682</v>
      </c>
      <c r="AG1791" s="62" t="s">
        <v>151</v>
      </c>
      <c r="AH1791" s="62" t="str">
        <f t="shared" si="371"/>
        <v>1682.</v>
      </c>
      <c r="AJ1791" s="62"/>
    </row>
    <row r="1792" spans="1:39" ht="22.5" customHeight="1" x14ac:dyDescent="0.25">
      <c r="A1792" s="84" t="str">
        <f t="shared" si="374"/>
        <v>1683.</v>
      </c>
      <c r="B1792" s="84">
        <v>4302</v>
      </c>
      <c r="C1792" s="157" t="s">
        <v>1201</v>
      </c>
      <c r="D1792" s="17">
        <v>13044.3</v>
      </c>
      <c r="E1792" s="17">
        <v>12765.5</v>
      </c>
      <c r="F1792" s="17">
        <v>12324.3</v>
      </c>
      <c r="G1792" s="18">
        <v>602</v>
      </c>
      <c r="H1792" s="17">
        <f t="shared" si="379"/>
        <v>6719830.3944000006</v>
      </c>
      <c r="I1792" s="9"/>
      <c r="J1792" s="6"/>
      <c r="K1792" s="9"/>
      <c r="L1792" s="9">
        <f t="shared" ref="L1792:L1801" si="380">H1792</f>
        <v>6719830.3944000006</v>
      </c>
      <c r="M1792" s="9"/>
      <c r="N1792" s="26"/>
      <c r="O1792" s="9"/>
      <c r="P1792" s="9">
        <v>3638.28</v>
      </c>
      <c r="Q1792" s="9">
        <f>P1792*1846.98</f>
        <v>6719830.3944000006</v>
      </c>
      <c r="R1792" s="9"/>
      <c r="S1792" s="9"/>
      <c r="T1792" s="9"/>
      <c r="U1792" s="9"/>
      <c r="V1792" s="9"/>
      <c r="W1792" s="9"/>
      <c r="X1792" s="9"/>
      <c r="Y1792" s="9"/>
      <c r="Z1792" s="9"/>
      <c r="AA1792" s="66"/>
      <c r="AB1792" s="20" t="s">
        <v>211</v>
      </c>
      <c r="AC1792" s="189"/>
      <c r="AD1792" s="189"/>
      <c r="AE1792" s="189"/>
      <c r="AF1792" s="62">
        <f>MAX(AF$24:AF1791)+1</f>
        <v>1683</v>
      </c>
      <c r="AG1792" s="62" t="s">
        <v>151</v>
      </c>
      <c r="AH1792" s="62" t="str">
        <f t="shared" si="371"/>
        <v>1683.</v>
      </c>
      <c r="AJ1792" s="62"/>
    </row>
    <row r="1793" spans="1:36" ht="22.5" customHeight="1" x14ac:dyDescent="0.25">
      <c r="A1793" s="84" t="str">
        <f t="shared" si="374"/>
        <v>1684.</v>
      </c>
      <c r="B1793" s="84">
        <v>4315</v>
      </c>
      <c r="C1793" s="157" t="s">
        <v>1574</v>
      </c>
      <c r="D1793" s="17">
        <v>1324.7</v>
      </c>
      <c r="E1793" s="17">
        <v>1288</v>
      </c>
      <c r="F1793" s="17">
        <v>1288</v>
      </c>
      <c r="G1793" s="18">
        <v>86</v>
      </c>
      <c r="H1793" s="17">
        <f t="shared" si="379"/>
        <v>524268.55</v>
      </c>
      <c r="I1793" s="9"/>
      <c r="J1793" s="6"/>
      <c r="K1793" s="9"/>
      <c r="L1793" s="9">
        <f t="shared" si="380"/>
        <v>524268.55</v>
      </c>
      <c r="M1793" s="9">
        <v>524268.55</v>
      </c>
      <c r="N1793" s="26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66"/>
      <c r="AB1793" s="20" t="s">
        <v>211</v>
      </c>
      <c r="AC1793" s="189"/>
      <c r="AD1793" s="189"/>
      <c r="AE1793" s="189"/>
      <c r="AF1793" s="62">
        <f>MAX(AF$24:AF1792)+1</f>
        <v>1684</v>
      </c>
      <c r="AG1793" s="62" t="s">
        <v>151</v>
      </c>
      <c r="AH1793" s="62" t="str">
        <f t="shared" si="371"/>
        <v>1684.</v>
      </c>
      <c r="AJ1793" s="62"/>
    </row>
    <row r="1794" spans="1:36" ht="22.5" customHeight="1" x14ac:dyDescent="0.25">
      <c r="A1794" s="84" t="str">
        <f t="shared" si="374"/>
        <v>1685.</v>
      </c>
      <c r="B1794" s="84">
        <v>5430</v>
      </c>
      <c r="C1794" s="155" t="s">
        <v>1682</v>
      </c>
      <c r="D1794" s="9">
        <v>5514.6</v>
      </c>
      <c r="E1794" s="9">
        <v>4850.2</v>
      </c>
      <c r="F1794" s="9">
        <v>4850.2</v>
      </c>
      <c r="G1794" s="26">
        <v>191</v>
      </c>
      <c r="H1794" s="9">
        <f t="shared" si="379"/>
        <v>2559914.2799999998</v>
      </c>
      <c r="I1794" s="9"/>
      <c r="J1794" s="9"/>
      <c r="K1794" s="9"/>
      <c r="L1794" s="9">
        <f t="shared" si="380"/>
        <v>2559914.2799999998</v>
      </c>
      <c r="M1794" s="9"/>
      <c r="N1794" s="26"/>
      <c r="O1794" s="9"/>
      <c r="P1794" s="9">
        <v>1386</v>
      </c>
      <c r="Q1794" s="9">
        <f>P1794*1846.98</f>
        <v>2559914.2799999998</v>
      </c>
      <c r="R1794" s="9"/>
      <c r="S1794" s="9"/>
      <c r="T1794" s="9"/>
      <c r="U1794" s="9"/>
      <c r="V1794" s="9"/>
      <c r="W1794" s="9"/>
      <c r="X1794" s="9"/>
      <c r="Y1794" s="9"/>
      <c r="Z1794" s="9"/>
      <c r="AA1794" s="66"/>
      <c r="AB1794" s="20" t="s">
        <v>211</v>
      </c>
      <c r="AC1794" s="189"/>
      <c r="AD1794" s="189"/>
      <c r="AE1794" s="189"/>
      <c r="AF1794" s="62">
        <f>MAX(AF$24:AF1793)+1</f>
        <v>1685</v>
      </c>
      <c r="AG1794" s="62" t="s">
        <v>151</v>
      </c>
      <c r="AH1794" s="62" t="str">
        <f t="shared" si="371"/>
        <v>1685.</v>
      </c>
      <c r="AJ1794" s="62"/>
    </row>
    <row r="1795" spans="1:36" ht="22.5" customHeight="1" x14ac:dyDescent="0.25">
      <c r="A1795" s="84" t="str">
        <f t="shared" si="374"/>
        <v>1686.</v>
      </c>
      <c r="B1795" s="84">
        <v>4215</v>
      </c>
      <c r="C1795" s="155" t="s">
        <v>940</v>
      </c>
      <c r="D1795" s="9">
        <v>3436.3</v>
      </c>
      <c r="E1795" s="9">
        <v>3436.3</v>
      </c>
      <c r="F1795" s="9">
        <v>3436.3</v>
      </c>
      <c r="G1795" s="26">
        <v>180</v>
      </c>
      <c r="H1795" s="9">
        <f t="shared" si="379"/>
        <v>1810922.7</v>
      </c>
      <c r="I1795" s="9"/>
      <c r="J1795" s="6"/>
      <c r="K1795" s="9"/>
      <c r="L1795" s="9">
        <f t="shared" si="380"/>
        <v>1810922.7</v>
      </c>
      <c r="M1795" s="9">
        <f>583911.2+1227011.5</f>
        <v>1810922.7</v>
      </c>
      <c r="N1795" s="26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66"/>
      <c r="AB1795" s="20" t="s">
        <v>211</v>
      </c>
      <c r="AC1795" s="189"/>
      <c r="AD1795" s="189"/>
      <c r="AE1795" s="189"/>
      <c r="AF1795" s="62">
        <f>MAX(AF$24:AF1794)+1</f>
        <v>1686</v>
      </c>
      <c r="AG1795" s="62" t="s">
        <v>151</v>
      </c>
      <c r="AH1795" s="62" t="str">
        <f t="shared" si="371"/>
        <v>1686.</v>
      </c>
      <c r="AJ1795" s="62"/>
    </row>
    <row r="1796" spans="1:36" ht="22.5" customHeight="1" x14ac:dyDescent="0.25">
      <c r="A1796" s="84" t="str">
        <f t="shared" si="374"/>
        <v>1687.</v>
      </c>
      <c r="B1796" s="84">
        <v>4237</v>
      </c>
      <c r="C1796" s="157" t="s">
        <v>1359</v>
      </c>
      <c r="D1796" s="17">
        <v>5385.5</v>
      </c>
      <c r="E1796" s="17">
        <v>3348.5</v>
      </c>
      <c r="F1796" s="17">
        <v>3348.5</v>
      </c>
      <c r="G1796" s="18">
        <v>257</v>
      </c>
      <c r="H1796" s="17">
        <f t="shared" si="379"/>
        <v>2234107.0079999999</v>
      </c>
      <c r="I1796" s="9"/>
      <c r="J1796" s="6"/>
      <c r="K1796" s="9"/>
      <c r="L1796" s="9">
        <f t="shared" si="380"/>
        <v>2234107.0079999999</v>
      </c>
      <c r="M1796" s="9"/>
      <c r="N1796" s="26"/>
      <c r="O1796" s="9"/>
      <c r="P1796" s="9">
        <v>1209.5999999999999</v>
      </c>
      <c r="Q1796" s="9">
        <f>P1796*1846.98</f>
        <v>2234107.0079999999</v>
      </c>
      <c r="R1796" s="9"/>
      <c r="S1796" s="9"/>
      <c r="T1796" s="9"/>
      <c r="U1796" s="9"/>
      <c r="V1796" s="9"/>
      <c r="W1796" s="9"/>
      <c r="X1796" s="9"/>
      <c r="Y1796" s="9"/>
      <c r="Z1796" s="9"/>
      <c r="AA1796" s="66"/>
      <c r="AB1796" s="20" t="s">
        <v>211</v>
      </c>
      <c r="AC1796" s="189"/>
      <c r="AD1796" s="189"/>
      <c r="AE1796" s="189"/>
      <c r="AF1796" s="62">
        <f>MAX(AF$24:AF1795)+1</f>
        <v>1687</v>
      </c>
      <c r="AG1796" s="62" t="s">
        <v>151</v>
      </c>
      <c r="AH1796" s="62" t="str">
        <f t="shared" si="371"/>
        <v>1687.</v>
      </c>
      <c r="AJ1796" s="62"/>
    </row>
    <row r="1797" spans="1:36" ht="22.5" customHeight="1" x14ac:dyDescent="0.25">
      <c r="A1797" s="84" t="str">
        <f t="shared" si="374"/>
        <v>1688.</v>
      </c>
      <c r="B1797" s="84">
        <v>4742</v>
      </c>
      <c r="C1797" s="169" t="s">
        <v>1263</v>
      </c>
      <c r="D1797" s="17">
        <v>3573.5</v>
      </c>
      <c r="E1797" s="17">
        <v>2491.9</v>
      </c>
      <c r="F1797" s="17">
        <v>2491.9</v>
      </c>
      <c r="G1797" s="18">
        <v>98</v>
      </c>
      <c r="H1797" s="17">
        <f t="shared" si="379"/>
        <v>571308.80000000005</v>
      </c>
      <c r="I1797" s="9"/>
      <c r="J1797" s="6"/>
      <c r="K1797" s="9"/>
      <c r="L1797" s="9">
        <f t="shared" si="380"/>
        <v>571308.80000000005</v>
      </c>
      <c r="M1797" s="9">
        <v>571308.80000000005</v>
      </c>
      <c r="N1797" s="26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66"/>
      <c r="AB1797" s="20" t="s">
        <v>211</v>
      </c>
      <c r="AC1797" s="189"/>
      <c r="AD1797" s="189"/>
      <c r="AE1797" s="189"/>
      <c r="AF1797" s="62">
        <f>MAX(AF$24:AF1796)+1</f>
        <v>1688</v>
      </c>
      <c r="AG1797" s="62" t="s">
        <v>151</v>
      </c>
      <c r="AH1797" s="62" t="str">
        <f t="shared" si="371"/>
        <v>1688.</v>
      </c>
      <c r="AJ1797" s="62"/>
    </row>
    <row r="1798" spans="1:36" ht="22.5" customHeight="1" x14ac:dyDescent="0.25">
      <c r="A1798" s="84" t="str">
        <f t="shared" si="374"/>
        <v>1689.</v>
      </c>
      <c r="B1798" s="84">
        <v>4786</v>
      </c>
      <c r="C1798" s="157" t="s">
        <v>1419</v>
      </c>
      <c r="D1798" s="17">
        <v>6008.2</v>
      </c>
      <c r="E1798" s="17">
        <v>3645.5</v>
      </c>
      <c r="F1798" s="17">
        <v>2169.6</v>
      </c>
      <c r="G1798" s="18">
        <v>164</v>
      </c>
      <c r="H1798" s="17">
        <f t="shared" si="379"/>
        <v>3095150.6142000002</v>
      </c>
      <c r="I1798" s="9"/>
      <c r="J1798" s="6"/>
      <c r="K1798" s="9"/>
      <c r="L1798" s="9">
        <f t="shared" si="380"/>
        <v>3095150.6142000002</v>
      </c>
      <c r="M1798" s="9"/>
      <c r="N1798" s="26"/>
      <c r="O1798" s="9"/>
      <c r="P1798" s="9">
        <v>1675.79</v>
      </c>
      <c r="Q1798" s="9">
        <f>P1798*1846.98</f>
        <v>3095150.6142000002</v>
      </c>
      <c r="R1798" s="9"/>
      <c r="S1798" s="9"/>
      <c r="T1798" s="9"/>
      <c r="U1798" s="9"/>
      <c r="V1798" s="9"/>
      <c r="W1798" s="9"/>
      <c r="X1798" s="9"/>
      <c r="Y1798" s="9"/>
      <c r="Z1798" s="9"/>
      <c r="AA1798" s="66"/>
      <c r="AB1798" s="20" t="s">
        <v>211</v>
      </c>
      <c r="AC1798" s="189"/>
      <c r="AD1798" s="189"/>
      <c r="AE1798" s="189"/>
      <c r="AF1798" s="62">
        <f>MAX(AF$24:AF1797)+1</f>
        <v>1689</v>
      </c>
      <c r="AG1798" s="62" t="s">
        <v>151</v>
      </c>
      <c r="AH1798" s="62" t="str">
        <f t="shared" si="371"/>
        <v>1689.</v>
      </c>
      <c r="AJ1798" s="62"/>
    </row>
    <row r="1799" spans="1:36" ht="22.5" customHeight="1" x14ac:dyDescent="0.25">
      <c r="A1799" s="84" t="str">
        <f t="shared" si="374"/>
        <v>1690.</v>
      </c>
      <c r="B1799" s="84">
        <v>4816</v>
      </c>
      <c r="C1799" s="169" t="s">
        <v>1278</v>
      </c>
      <c r="D1799" s="17">
        <v>10810.9</v>
      </c>
      <c r="E1799" s="17">
        <v>6977.1</v>
      </c>
      <c r="F1799" s="17">
        <v>6977.1</v>
      </c>
      <c r="G1799" s="18">
        <v>609</v>
      </c>
      <c r="H1799" s="17">
        <f t="shared" si="379"/>
        <v>5569291.1430000002</v>
      </c>
      <c r="I1799" s="9"/>
      <c r="J1799" s="6"/>
      <c r="K1799" s="9"/>
      <c r="L1799" s="9">
        <f t="shared" si="380"/>
        <v>5569291.1430000002</v>
      </c>
      <c r="M1799" s="9"/>
      <c r="N1799" s="26"/>
      <c r="O1799" s="9"/>
      <c r="P1799" s="9">
        <v>3015.35</v>
      </c>
      <c r="Q1799" s="9">
        <f>P1799*1846.98</f>
        <v>5569291.1430000002</v>
      </c>
      <c r="R1799" s="9"/>
      <c r="S1799" s="9"/>
      <c r="T1799" s="9"/>
      <c r="U1799" s="9"/>
      <c r="V1799" s="9"/>
      <c r="W1799" s="9"/>
      <c r="X1799" s="9"/>
      <c r="Y1799" s="9"/>
      <c r="Z1799" s="9"/>
      <c r="AA1799" s="66"/>
      <c r="AB1799" s="20" t="s">
        <v>211</v>
      </c>
      <c r="AC1799" s="189"/>
      <c r="AD1799" s="189"/>
      <c r="AE1799" s="189"/>
      <c r="AF1799" s="62">
        <f>MAX(AF$24:AF1798)+1</f>
        <v>1690</v>
      </c>
      <c r="AG1799" s="62" t="s">
        <v>151</v>
      </c>
      <c r="AH1799" s="62" t="str">
        <f t="shared" si="371"/>
        <v>1690.</v>
      </c>
      <c r="AJ1799" s="62"/>
    </row>
    <row r="1800" spans="1:36" ht="22.5" customHeight="1" x14ac:dyDescent="0.25">
      <c r="A1800" s="84" t="str">
        <f t="shared" si="374"/>
        <v>1691.</v>
      </c>
      <c r="B1800" s="84">
        <v>5378</v>
      </c>
      <c r="C1800" s="161" t="s">
        <v>1157</v>
      </c>
      <c r="D1800" s="9">
        <v>4534.5</v>
      </c>
      <c r="E1800" s="9">
        <v>4087.6</v>
      </c>
      <c r="F1800" s="9">
        <v>4087.6</v>
      </c>
      <c r="G1800" s="26">
        <v>117</v>
      </c>
      <c r="H1800" s="9">
        <f t="shared" si="379"/>
        <v>449485.6</v>
      </c>
      <c r="I1800" s="9"/>
      <c r="J1800" s="6"/>
      <c r="K1800" s="9"/>
      <c r="L1800" s="9">
        <f t="shared" si="380"/>
        <v>449485.6</v>
      </c>
      <c r="M1800" s="9">
        <v>449485.6</v>
      </c>
      <c r="N1800" s="26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66"/>
      <c r="AB1800" s="20" t="s">
        <v>211</v>
      </c>
      <c r="AC1800" s="189"/>
      <c r="AD1800" s="189"/>
      <c r="AE1800" s="189"/>
      <c r="AF1800" s="62">
        <f>MAX(AF$24:AF1799)+1</f>
        <v>1691</v>
      </c>
      <c r="AG1800" s="62" t="s">
        <v>151</v>
      </c>
      <c r="AH1800" s="62" t="str">
        <f t="shared" si="371"/>
        <v>1691.</v>
      </c>
      <c r="AJ1800" s="62"/>
    </row>
    <row r="1801" spans="1:36" ht="22.5" customHeight="1" x14ac:dyDescent="0.25">
      <c r="A1801" s="84" t="str">
        <f t="shared" si="374"/>
        <v>1692.</v>
      </c>
      <c r="B1801" s="84">
        <v>5406</v>
      </c>
      <c r="C1801" s="169" t="s">
        <v>1499</v>
      </c>
      <c r="D1801" s="17">
        <v>9619.2999999999993</v>
      </c>
      <c r="E1801" s="17">
        <v>9225.2000000000007</v>
      </c>
      <c r="F1801" s="17">
        <v>9225.2000000000007</v>
      </c>
      <c r="G1801" s="18">
        <v>223</v>
      </c>
      <c r="H1801" s="17">
        <f t="shared" si="379"/>
        <v>2197906.2000000002</v>
      </c>
      <c r="I1801" s="9"/>
      <c r="J1801" s="6"/>
      <c r="K1801" s="9"/>
      <c r="L1801" s="9">
        <f t="shared" si="380"/>
        <v>2197906.2000000002</v>
      </c>
      <c r="M1801" s="9"/>
      <c r="N1801" s="26"/>
      <c r="O1801" s="9"/>
      <c r="P1801" s="9">
        <v>1190</v>
      </c>
      <c r="Q1801" s="9">
        <f>P1801*1846.98</f>
        <v>2197906.2000000002</v>
      </c>
      <c r="R1801" s="9"/>
      <c r="S1801" s="9"/>
      <c r="T1801" s="9"/>
      <c r="U1801" s="9"/>
      <c r="V1801" s="9"/>
      <c r="W1801" s="9"/>
      <c r="X1801" s="9"/>
      <c r="Y1801" s="9"/>
      <c r="Z1801" s="9"/>
      <c r="AA1801" s="66"/>
      <c r="AB1801" s="20" t="s">
        <v>211</v>
      </c>
      <c r="AC1801" s="189"/>
      <c r="AD1801" s="189"/>
      <c r="AE1801" s="189"/>
      <c r="AF1801" s="62">
        <f>MAX(AF$24:AF1800)+1</f>
        <v>1692</v>
      </c>
      <c r="AG1801" s="62" t="s">
        <v>151</v>
      </c>
      <c r="AH1801" s="62" t="str">
        <f t="shared" si="371"/>
        <v>1692.</v>
      </c>
      <c r="AJ1801" s="62"/>
    </row>
    <row r="1802" spans="1:36" ht="22.5" customHeight="1" x14ac:dyDescent="0.25">
      <c r="A1802" s="84" t="str">
        <f t="shared" si="374"/>
        <v>1693.</v>
      </c>
      <c r="B1802" s="84">
        <v>5146</v>
      </c>
      <c r="C1802" s="169" t="s">
        <v>1310</v>
      </c>
      <c r="D1802" s="9">
        <v>10890.9</v>
      </c>
      <c r="E1802" s="9">
        <v>10758.8</v>
      </c>
      <c r="F1802" s="9">
        <v>10758.8</v>
      </c>
      <c r="G1802" s="26">
        <v>502</v>
      </c>
      <c r="H1802" s="9">
        <f t="shared" si="379"/>
        <v>4190126.4</v>
      </c>
      <c r="I1802" s="9"/>
      <c r="J1802" s="6"/>
      <c r="K1802" s="9"/>
      <c r="L1802" s="9">
        <f t="shared" ref="L1802:L1807" si="381">H1802</f>
        <v>4190126.4</v>
      </c>
      <c r="M1802" s="9">
        <v>4190126.4</v>
      </c>
      <c r="N1802" s="26"/>
      <c r="O1802" s="9"/>
      <c r="P1802" s="9"/>
      <c r="Q1802" s="9"/>
      <c r="R1802" s="9"/>
      <c r="S1802" s="9"/>
      <c r="T1802" s="9"/>
      <c r="U1802" s="9"/>
      <c r="V1802" s="9"/>
      <c r="W1802" s="9"/>
      <c r="X1802" s="9"/>
      <c r="Y1802" s="9"/>
      <c r="Z1802" s="9"/>
      <c r="AA1802" s="66"/>
      <c r="AB1802" s="20" t="s">
        <v>211</v>
      </c>
      <c r="AC1802" s="189"/>
      <c r="AD1802" s="189"/>
      <c r="AE1802" s="189"/>
      <c r="AF1802" s="62">
        <f>MAX(AF$24:AF1801)+1</f>
        <v>1693</v>
      </c>
      <c r="AG1802" s="62" t="s">
        <v>151</v>
      </c>
      <c r="AH1802" s="62" t="str">
        <f t="shared" si="371"/>
        <v>1693.</v>
      </c>
      <c r="AJ1802" s="62"/>
    </row>
    <row r="1803" spans="1:36" ht="22.5" customHeight="1" x14ac:dyDescent="0.25">
      <c r="A1803" s="84" t="str">
        <f t="shared" si="374"/>
        <v>1694.</v>
      </c>
      <c r="B1803" s="84">
        <v>5240</v>
      </c>
      <c r="C1803" s="155" t="s">
        <v>1140</v>
      </c>
      <c r="D1803" s="9">
        <v>9352.7000000000007</v>
      </c>
      <c r="E1803" s="9">
        <v>5729.9</v>
      </c>
      <c r="F1803" s="9">
        <v>5729.9</v>
      </c>
      <c r="G1803" s="26">
        <v>690</v>
      </c>
      <c r="H1803" s="9">
        <f t="shared" si="379"/>
        <v>17331040.32</v>
      </c>
      <c r="I1803" s="9"/>
      <c r="J1803" s="6"/>
      <c r="K1803" s="9"/>
      <c r="L1803" s="9">
        <f t="shared" si="381"/>
        <v>17331040.32</v>
      </c>
      <c r="M1803" s="9"/>
      <c r="N1803" s="26">
        <v>8</v>
      </c>
      <c r="O1803" s="9">
        <v>17331040.32</v>
      </c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66"/>
      <c r="AB1803" s="20" t="s">
        <v>211</v>
      </c>
      <c r="AC1803" s="189"/>
      <c r="AD1803" s="189"/>
      <c r="AE1803" s="189"/>
      <c r="AF1803" s="62">
        <f>MAX(AF$24:AF1802)+1</f>
        <v>1694</v>
      </c>
      <c r="AG1803" s="62" t="s">
        <v>151</v>
      </c>
      <c r="AH1803" s="62" t="str">
        <f t="shared" si="371"/>
        <v>1694.</v>
      </c>
    </row>
    <row r="1804" spans="1:36" ht="22.5" customHeight="1" x14ac:dyDescent="0.25">
      <c r="A1804" s="84" t="str">
        <f t="shared" si="374"/>
        <v>1695.</v>
      </c>
      <c r="B1804" s="84">
        <v>4295</v>
      </c>
      <c r="C1804" s="226" t="s">
        <v>1638</v>
      </c>
      <c r="D1804" s="15">
        <v>1810.73</v>
      </c>
      <c r="E1804" s="15">
        <v>1596.93</v>
      </c>
      <c r="F1804" s="15">
        <v>1596.93</v>
      </c>
      <c r="G1804" s="4">
        <v>75</v>
      </c>
      <c r="H1804" s="9">
        <f t="shared" si="379"/>
        <v>481905.08</v>
      </c>
      <c r="I1804" s="6"/>
      <c r="J1804" s="6"/>
      <c r="K1804" s="6"/>
      <c r="L1804" s="9">
        <f t="shared" si="381"/>
        <v>481905.08</v>
      </c>
      <c r="M1804" s="9"/>
      <c r="N1804" s="112"/>
      <c r="O1804" s="113"/>
      <c r="P1804" s="9"/>
      <c r="Q1804" s="9"/>
      <c r="R1804" s="9">
        <v>505.8</v>
      </c>
      <c r="S1804" s="9">
        <v>431245.08</v>
      </c>
      <c r="T1804" s="15"/>
      <c r="U1804" s="15"/>
      <c r="V1804" s="113"/>
      <c r="W1804" s="113"/>
      <c r="X1804" s="114"/>
      <c r="Y1804" s="114"/>
      <c r="Z1804" s="9"/>
      <c r="AA1804" s="66">
        <v>50660</v>
      </c>
      <c r="AB1804" s="20" t="s">
        <v>211</v>
      </c>
      <c r="AC1804" s="80"/>
      <c r="AD1804" s="80"/>
      <c r="AE1804" s="80"/>
      <c r="AF1804" s="62">
        <f>MAX(AF$24:AF1803)+1</f>
        <v>1695</v>
      </c>
      <c r="AG1804" s="62" t="s">
        <v>151</v>
      </c>
      <c r="AH1804" s="62" t="str">
        <f t="shared" si="371"/>
        <v>1695.</v>
      </c>
    </row>
    <row r="1805" spans="1:36" ht="22.5" customHeight="1" x14ac:dyDescent="0.25">
      <c r="A1805" s="84" t="str">
        <f t="shared" si="374"/>
        <v>1696.</v>
      </c>
      <c r="B1805" s="84">
        <v>4689</v>
      </c>
      <c r="C1805" s="157" t="s">
        <v>1407</v>
      </c>
      <c r="D1805" s="17">
        <v>7670.8</v>
      </c>
      <c r="E1805" s="17">
        <v>4575.8</v>
      </c>
      <c r="F1805" s="17">
        <v>4575.8</v>
      </c>
      <c r="G1805" s="18">
        <v>410</v>
      </c>
      <c r="H1805" s="17">
        <f t="shared" si="379"/>
        <v>2210976.2000000002</v>
      </c>
      <c r="I1805" s="9"/>
      <c r="J1805" s="6"/>
      <c r="K1805" s="9"/>
      <c r="L1805" s="9">
        <f t="shared" si="381"/>
        <v>2210976.2000000002</v>
      </c>
      <c r="M1805" s="9">
        <v>2210976.2000000002</v>
      </c>
      <c r="N1805" s="26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66"/>
      <c r="AB1805" s="20" t="s">
        <v>211</v>
      </c>
      <c r="AC1805" s="189"/>
      <c r="AD1805" s="189"/>
      <c r="AE1805" s="189"/>
      <c r="AF1805" s="62">
        <f>MAX(AF$24:AF1804)+1</f>
        <v>1696</v>
      </c>
      <c r="AG1805" s="62" t="s">
        <v>151</v>
      </c>
      <c r="AH1805" s="62" t="str">
        <f t="shared" si="371"/>
        <v>1696.</v>
      </c>
      <c r="AJ1805" s="62"/>
    </row>
    <row r="1806" spans="1:36" ht="22.5" customHeight="1" x14ac:dyDescent="0.25">
      <c r="A1806" s="84" t="str">
        <f t="shared" si="374"/>
        <v>1697.</v>
      </c>
      <c r="B1806" s="84">
        <v>4471</v>
      </c>
      <c r="C1806" s="157" t="s">
        <v>1382</v>
      </c>
      <c r="D1806" s="17">
        <v>2661.3</v>
      </c>
      <c r="E1806" s="17">
        <v>2177.5</v>
      </c>
      <c r="F1806" s="17">
        <v>2177.5</v>
      </c>
      <c r="G1806" s="18">
        <v>122</v>
      </c>
      <c r="H1806" s="17">
        <f t="shared" si="379"/>
        <v>739128.5</v>
      </c>
      <c r="I1806" s="9"/>
      <c r="J1806" s="6"/>
      <c r="K1806" s="9"/>
      <c r="L1806" s="9">
        <f t="shared" si="381"/>
        <v>739128.5</v>
      </c>
      <c r="M1806" s="9"/>
      <c r="N1806" s="26"/>
      <c r="O1806" s="9"/>
      <c r="P1806" s="9"/>
      <c r="Q1806" s="9"/>
      <c r="R1806" s="9"/>
      <c r="S1806" s="9"/>
      <c r="T1806" s="9">
        <v>950</v>
      </c>
      <c r="U1806" s="9">
        <f>T1806*778.03</f>
        <v>739128.5</v>
      </c>
      <c r="V1806" s="9"/>
      <c r="W1806" s="9"/>
      <c r="X1806" s="9"/>
      <c r="Y1806" s="9"/>
      <c r="Z1806" s="9"/>
      <c r="AA1806" s="66"/>
      <c r="AB1806" s="20" t="s">
        <v>211</v>
      </c>
      <c r="AC1806" s="189"/>
      <c r="AD1806" s="189"/>
      <c r="AE1806" s="189"/>
      <c r="AF1806" s="62">
        <f>MAX(AF$24:AF1805)+1</f>
        <v>1697</v>
      </c>
      <c r="AG1806" s="62" t="s">
        <v>151</v>
      </c>
      <c r="AH1806" s="62" t="str">
        <f t="shared" si="371"/>
        <v>1697.</v>
      </c>
      <c r="AJ1806" s="62"/>
    </row>
    <row r="1807" spans="1:36" ht="22.5" customHeight="1" x14ac:dyDescent="0.25">
      <c r="A1807" s="84" t="str">
        <f t="shared" si="374"/>
        <v>1698.</v>
      </c>
      <c r="B1807" s="84">
        <v>4708</v>
      </c>
      <c r="C1807" s="157" t="s">
        <v>1659</v>
      </c>
      <c r="D1807" s="4">
        <v>15037.7</v>
      </c>
      <c r="E1807" s="4">
        <v>14868.300000000001</v>
      </c>
      <c r="F1807" s="4">
        <v>14868.300000000001</v>
      </c>
      <c r="G1807" s="4">
        <v>725</v>
      </c>
      <c r="H1807" s="9">
        <f t="shared" si="379"/>
        <v>17851618</v>
      </c>
      <c r="I1807" s="6"/>
      <c r="J1807" s="6"/>
      <c r="K1807" s="6"/>
      <c r="L1807" s="9">
        <f t="shared" si="381"/>
        <v>17851618</v>
      </c>
      <c r="M1807" s="9"/>
      <c r="N1807" s="10">
        <v>8</v>
      </c>
      <c r="O1807" s="9">
        <v>17851618</v>
      </c>
      <c r="P1807" s="9"/>
      <c r="Q1807" s="9"/>
      <c r="R1807" s="9"/>
      <c r="S1807" s="9"/>
      <c r="T1807" s="15"/>
      <c r="U1807" s="15"/>
      <c r="V1807" s="9"/>
      <c r="W1807" s="9"/>
      <c r="X1807" s="114"/>
      <c r="Y1807" s="114"/>
      <c r="Z1807" s="9"/>
      <c r="AA1807" s="66"/>
      <c r="AB1807" s="20" t="s">
        <v>211</v>
      </c>
      <c r="AC1807" s="80"/>
      <c r="AD1807" s="80"/>
      <c r="AE1807" s="80"/>
      <c r="AF1807" s="62">
        <f>MAX(AF$24:AF1806)+1</f>
        <v>1698</v>
      </c>
      <c r="AG1807" s="62" t="s">
        <v>151</v>
      </c>
      <c r="AH1807" s="62" t="str">
        <f t="shared" si="371"/>
        <v>1698.</v>
      </c>
      <c r="AJ1807" s="62"/>
    </row>
    <row r="1808" spans="1:36" ht="22.5" customHeight="1" x14ac:dyDescent="0.25">
      <c r="A1808" s="84" t="str">
        <f t="shared" si="374"/>
        <v>1699.</v>
      </c>
      <c r="B1808" s="84">
        <v>5190</v>
      </c>
      <c r="C1808" s="157" t="s">
        <v>1644</v>
      </c>
      <c r="D1808" s="4">
        <v>6035.5</v>
      </c>
      <c r="E1808" s="4">
        <v>4334</v>
      </c>
      <c r="F1808" s="4">
        <v>4334</v>
      </c>
      <c r="G1808" s="4">
        <v>216</v>
      </c>
      <c r="H1808" s="9">
        <f t="shared" ref="H1808:H1813" si="382">M1808+O1808+Q1808+S1808+U1808+W1808+Z1808+AA1808</f>
        <v>1072668.8700000001</v>
      </c>
      <c r="I1808" s="6"/>
      <c r="J1808" s="6"/>
      <c r="K1808" s="6"/>
      <c r="L1808" s="9">
        <f t="shared" ref="L1808:L1834" si="383">H1808</f>
        <v>1072668.8700000001</v>
      </c>
      <c r="M1808" s="9">
        <v>863345.45000000007</v>
      </c>
      <c r="N1808" s="112"/>
      <c r="O1808" s="113"/>
      <c r="P1808" s="9"/>
      <c r="Q1808" s="9"/>
      <c r="R1808" s="9"/>
      <c r="S1808" s="9"/>
      <c r="T1808" s="15"/>
      <c r="U1808" s="15"/>
      <c r="V1808" s="113"/>
      <c r="W1808" s="113"/>
      <c r="X1808" s="114"/>
      <c r="Y1808" s="114"/>
      <c r="Z1808" s="9"/>
      <c r="AA1808" s="66">
        <v>209323.42</v>
      </c>
      <c r="AB1808" s="20" t="s">
        <v>211</v>
      </c>
      <c r="AC1808" s="80"/>
      <c r="AD1808" s="80"/>
      <c r="AE1808" s="80"/>
      <c r="AF1808" s="62">
        <f>MAX(AF$24:AF1807)+1</f>
        <v>1699</v>
      </c>
      <c r="AG1808" s="62" t="s">
        <v>151</v>
      </c>
      <c r="AH1808" s="62" t="str">
        <f t="shared" si="371"/>
        <v>1699.</v>
      </c>
      <c r="AJ1808" s="62"/>
    </row>
    <row r="1809" spans="1:36" ht="22.5" customHeight="1" x14ac:dyDescent="0.25">
      <c r="A1809" s="84" t="str">
        <f t="shared" si="374"/>
        <v>1700.</v>
      </c>
      <c r="B1809" s="84">
        <v>4940</v>
      </c>
      <c r="C1809" s="157" t="s">
        <v>1634</v>
      </c>
      <c r="D1809" s="4">
        <v>3682.9</v>
      </c>
      <c r="E1809" s="4">
        <v>3181</v>
      </c>
      <c r="F1809" s="4">
        <v>3181</v>
      </c>
      <c r="G1809" s="4">
        <v>162</v>
      </c>
      <c r="H1809" s="9">
        <f t="shared" si="382"/>
        <v>600000</v>
      </c>
      <c r="I1809" s="6"/>
      <c r="J1809" s="6"/>
      <c r="K1809" s="6"/>
      <c r="L1809" s="9">
        <f t="shared" si="383"/>
        <v>600000</v>
      </c>
      <c r="M1809" s="9"/>
      <c r="N1809" s="112"/>
      <c r="O1809" s="113"/>
      <c r="P1809" s="9"/>
      <c r="Q1809" s="9"/>
      <c r="R1809" s="9"/>
      <c r="S1809" s="9"/>
      <c r="T1809" s="15"/>
      <c r="U1809" s="15"/>
      <c r="V1809" s="9">
        <v>492</v>
      </c>
      <c r="W1809" s="9">
        <v>600000</v>
      </c>
      <c r="X1809" s="114"/>
      <c r="Y1809" s="114"/>
      <c r="Z1809" s="9"/>
      <c r="AA1809" s="66"/>
      <c r="AB1809" s="20" t="s">
        <v>211</v>
      </c>
      <c r="AC1809" s="80"/>
      <c r="AD1809" s="80"/>
      <c r="AE1809" s="80"/>
      <c r="AF1809" s="62">
        <f>MAX(AF$24:AF1808)+1</f>
        <v>1700</v>
      </c>
      <c r="AG1809" s="62" t="s">
        <v>151</v>
      </c>
      <c r="AH1809" s="62" t="str">
        <f t="shared" si="371"/>
        <v>1700.</v>
      </c>
      <c r="AJ1809" s="62"/>
    </row>
    <row r="1810" spans="1:36" ht="22.5" customHeight="1" x14ac:dyDescent="0.25">
      <c r="A1810" s="84" t="str">
        <f t="shared" si="374"/>
        <v>1701.</v>
      </c>
      <c r="B1810" s="84">
        <v>5001</v>
      </c>
      <c r="C1810" s="157" t="s">
        <v>1440</v>
      </c>
      <c r="D1810" s="17">
        <v>1873.8</v>
      </c>
      <c r="E1810" s="17">
        <v>1873.8</v>
      </c>
      <c r="F1810" s="17">
        <v>1873.8</v>
      </c>
      <c r="G1810" s="18">
        <v>89</v>
      </c>
      <c r="H1810" s="17">
        <f t="shared" si="382"/>
        <v>2166380.04</v>
      </c>
      <c r="I1810" s="9"/>
      <c r="J1810" s="6"/>
      <c r="K1810" s="9"/>
      <c r="L1810" s="9">
        <f t="shared" si="383"/>
        <v>2166380.04</v>
      </c>
      <c r="M1810" s="9"/>
      <c r="N1810" s="26">
        <v>1</v>
      </c>
      <c r="O1810" s="9">
        <f>N1810*2166380.04</f>
        <v>2166380.04</v>
      </c>
      <c r="P1810" s="9"/>
      <c r="Q1810" s="9"/>
      <c r="R1810" s="9"/>
      <c r="S1810" s="9"/>
      <c r="T1810" s="9"/>
      <c r="U1810" s="9"/>
      <c r="V1810" s="9"/>
      <c r="W1810" s="9"/>
      <c r="X1810" s="9"/>
      <c r="Y1810" s="9"/>
      <c r="Z1810" s="9"/>
      <c r="AA1810" s="66"/>
      <c r="AB1810" s="20" t="s">
        <v>211</v>
      </c>
      <c r="AC1810" s="189"/>
      <c r="AD1810" s="189"/>
      <c r="AE1810" s="189"/>
      <c r="AF1810" s="62">
        <f>MAX(AF$24:AF1809)+1</f>
        <v>1701</v>
      </c>
      <c r="AG1810" s="62" t="s">
        <v>151</v>
      </c>
      <c r="AH1810" s="62" t="str">
        <f t="shared" si="371"/>
        <v>1701.</v>
      </c>
      <c r="AJ1810" s="62"/>
    </row>
    <row r="1811" spans="1:36" ht="22.5" customHeight="1" x14ac:dyDescent="0.25">
      <c r="A1811" s="84" t="str">
        <f t="shared" si="374"/>
        <v>1702.</v>
      </c>
      <c r="B1811" s="84">
        <v>4320</v>
      </c>
      <c r="C1811" s="157" t="s">
        <v>1572</v>
      </c>
      <c r="D1811" s="17">
        <v>5621.7</v>
      </c>
      <c r="E1811" s="17">
        <v>4773.3</v>
      </c>
      <c r="F1811" s="17">
        <v>4773.3</v>
      </c>
      <c r="G1811" s="18">
        <v>243</v>
      </c>
      <c r="H1811" s="17">
        <f t="shared" si="382"/>
        <v>3789954.0000000005</v>
      </c>
      <c r="I1811" s="9"/>
      <c r="J1811" s="6"/>
      <c r="K1811" s="9"/>
      <c r="L1811" s="9">
        <f t="shared" si="383"/>
        <v>3789954.0000000005</v>
      </c>
      <c r="M1811" s="9"/>
      <c r="N1811" s="26"/>
      <c r="O1811" s="9"/>
      <c r="P1811" s="9">
        <v>1203.1600000000001</v>
      </c>
      <c r="Q1811" s="9">
        <f>P1811*3150</f>
        <v>3789954.0000000005</v>
      </c>
      <c r="R1811" s="9"/>
      <c r="S1811" s="9"/>
      <c r="T1811" s="9"/>
      <c r="U1811" s="9"/>
      <c r="V1811" s="9"/>
      <c r="W1811" s="9"/>
      <c r="X1811" s="9"/>
      <c r="Y1811" s="9"/>
      <c r="Z1811" s="9"/>
      <c r="AA1811" s="66"/>
      <c r="AB1811" s="20" t="s">
        <v>211</v>
      </c>
      <c r="AC1811" s="189"/>
      <c r="AD1811" s="189"/>
      <c r="AE1811" s="189"/>
      <c r="AF1811" s="62">
        <f>MAX(AF$24:AF1810)+1</f>
        <v>1702</v>
      </c>
      <c r="AG1811" s="62" t="s">
        <v>151</v>
      </c>
      <c r="AH1811" s="62" t="str">
        <f t="shared" si="371"/>
        <v>1702.</v>
      </c>
      <c r="AJ1811" s="62"/>
    </row>
    <row r="1812" spans="1:36" ht="22.5" customHeight="1" x14ac:dyDescent="0.25">
      <c r="A1812" s="84" t="str">
        <f t="shared" si="374"/>
        <v>1703.</v>
      </c>
      <c r="B1812" s="84">
        <v>4748</v>
      </c>
      <c r="C1812" s="157" t="s">
        <v>1604</v>
      </c>
      <c r="D1812" s="15">
        <v>13389.3</v>
      </c>
      <c r="E1812" s="15">
        <v>8071.6</v>
      </c>
      <c r="F1812" s="15">
        <v>8071.6</v>
      </c>
      <c r="G1812" s="4">
        <v>673</v>
      </c>
      <c r="H1812" s="9">
        <f t="shared" si="382"/>
        <v>4187357.46</v>
      </c>
      <c r="I1812" s="6"/>
      <c r="J1812" s="6"/>
      <c r="K1812" s="6"/>
      <c r="L1812" s="9">
        <f t="shared" si="383"/>
        <v>4187357.46</v>
      </c>
      <c r="M1812" s="9"/>
      <c r="N1812" s="112"/>
      <c r="O1812" s="113"/>
      <c r="P1812" s="113"/>
      <c r="Q1812" s="113"/>
      <c r="R1812" s="113"/>
      <c r="S1812" s="113"/>
      <c r="T1812" s="9">
        <v>5382</v>
      </c>
      <c r="U1812" s="9">
        <v>4187357.46</v>
      </c>
      <c r="V1812" s="113"/>
      <c r="W1812" s="113"/>
      <c r="X1812" s="114"/>
      <c r="Y1812" s="114"/>
      <c r="Z1812" s="113"/>
      <c r="AA1812" s="221"/>
      <c r="AB1812" s="20" t="s">
        <v>211</v>
      </c>
      <c r="AC1812" s="80"/>
      <c r="AD1812" s="80"/>
      <c r="AE1812" s="80"/>
      <c r="AF1812" s="62">
        <f>MAX(AF$24:AF1811)+1</f>
        <v>1703</v>
      </c>
      <c r="AG1812" s="62" t="s">
        <v>151</v>
      </c>
      <c r="AH1812" s="62" t="str">
        <f t="shared" si="371"/>
        <v>1703.</v>
      </c>
      <c r="AJ1812" s="62"/>
    </row>
    <row r="1813" spans="1:36" ht="22.5" customHeight="1" x14ac:dyDescent="0.25">
      <c r="A1813" s="84" t="str">
        <f t="shared" si="374"/>
        <v>1704.</v>
      </c>
      <c r="B1813" s="84">
        <v>4430</v>
      </c>
      <c r="C1813" s="157" t="s">
        <v>1377</v>
      </c>
      <c r="D1813" s="17">
        <v>3380.5</v>
      </c>
      <c r="E1813" s="17">
        <v>2980.6</v>
      </c>
      <c r="F1813" s="17">
        <v>2980.6</v>
      </c>
      <c r="G1813" s="18">
        <v>113</v>
      </c>
      <c r="H1813" s="17">
        <f t="shared" si="382"/>
        <v>2279025</v>
      </c>
      <c r="I1813" s="9"/>
      <c r="J1813" s="6"/>
      <c r="K1813" s="9"/>
      <c r="L1813" s="9">
        <f t="shared" si="383"/>
        <v>2279025</v>
      </c>
      <c r="M1813" s="9"/>
      <c r="N1813" s="26"/>
      <c r="O1813" s="9"/>
      <c r="P1813" s="9">
        <v>723.5</v>
      </c>
      <c r="Q1813" s="9">
        <f>P1813*3150</f>
        <v>2279025</v>
      </c>
      <c r="R1813" s="9"/>
      <c r="S1813" s="9"/>
      <c r="T1813" s="9"/>
      <c r="U1813" s="9"/>
      <c r="V1813" s="9"/>
      <c r="W1813" s="9"/>
      <c r="X1813" s="9"/>
      <c r="Y1813" s="9"/>
      <c r="Z1813" s="9"/>
      <c r="AA1813" s="66"/>
      <c r="AB1813" s="20" t="s">
        <v>211</v>
      </c>
      <c r="AC1813" s="189"/>
      <c r="AD1813" s="189"/>
      <c r="AE1813" s="189"/>
      <c r="AF1813" s="62">
        <f>MAX(AF$24:AF1812)+1</f>
        <v>1704</v>
      </c>
      <c r="AG1813" s="62" t="s">
        <v>151</v>
      </c>
      <c r="AH1813" s="62" t="str">
        <f t="shared" si="371"/>
        <v>1704.</v>
      </c>
      <c r="AJ1813" s="62"/>
    </row>
    <row r="1814" spans="1:36" ht="22.5" customHeight="1" x14ac:dyDescent="0.25">
      <c r="A1814" s="84" t="str">
        <f t="shared" si="374"/>
        <v>1705.</v>
      </c>
      <c r="B1814" s="84">
        <v>4673</v>
      </c>
      <c r="C1814" s="157" t="s">
        <v>1404</v>
      </c>
      <c r="D1814" s="17">
        <v>3255.3</v>
      </c>
      <c r="E1814" s="17">
        <v>3146.9</v>
      </c>
      <c r="F1814" s="17">
        <v>3146.9</v>
      </c>
      <c r="G1814" s="18">
        <v>135</v>
      </c>
      <c r="H1814" s="17">
        <f t="shared" ref="H1814:H1852" si="384">M1814+O1814+Q1814+S1814+U1814+W1814+Z1814+AA1814</f>
        <v>714136</v>
      </c>
      <c r="I1814" s="9"/>
      <c r="J1814" s="6"/>
      <c r="K1814" s="9"/>
      <c r="L1814" s="9">
        <f t="shared" si="383"/>
        <v>714136</v>
      </c>
      <c r="M1814" s="9">
        <v>714136</v>
      </c>
      <c r="N1814" s="26"/>
      <c r="O1814" s="9"/>
      <c r="P1814" s="9"/>
      <c r="Q1814" s="9"/>
      <c r="R1814" s="9"/>
      <c r="S1814" s="9"/>
      <c r="T1814" s="9"/>
      <c r="U1814" s="9"/>
      <c r="V1814" s="9"/>
      <c r="W1814" s="9"/>
      <c r="X1814" s="9"/>
      <c r="Y1814" s="9"/>
      <c r="Z1814" s="9"/>
      <c r="AA1814" s="66"/>
      <c r="AB1814" s="20" t="s">
        <v>211</v>
      </c>
      <c r="AC1814" s="189"/>
      <c r="AD1814" s="189"/>
      <c r="AE1814" s="189"/>
      <c r="AF1814" s="62">
        <f>MAX(AF$24:AF1813)+1</f>
        <v>1705</v>
      </c>
      <c r="AG1814" s="62" t="s">
        <v>151</v>
      </c>
      <c r="AH1814" s="62" t="str">
        <f t="shared" si="371"/>
        <v>1705.</v>
      </c>
      <c r="AJ1814" s="62"/>
    </row>
    <row r="1815" spans="1:36" ht="22.5" customHeight="1" x14ac:dyDescent="0.25">
      <c r="A1815" s="84" t="str">
        <f t="shared" si="374"/>
        <v>1706.</v>
      </c>
      <c r="B1815" s="84">
        <v>4714</v>
      </c>
      <c r="C1815" s="157" t="s">
        <v>1414</v>
      </c>
      <c r="D1815" s="17">
        <v>4765.6000000000004</v>
      </c>
      <c r="E1815" s="17">
        <v>4023.6</v>
      </c>
      <c r="F1815" s="17">
        <v>3957</v>
      </c>
      <c r="G1815" s="18">
        <v>197</v>
      </c>
      <c r="H1815" s="17">
        <f t="shared" si="384"/>
        <v>1040588.532</v>
      </c>
      <c r="I1815" s="9"/>
      <c r="J1815" s="6"/>
      <c r="K1815" s="9"/>
      <c r="L1815" s="9">
        <f t="shared" si="383"/>
        <v>1040588.532</v>
      </c>
      <c r="M1815" s="9"/>
      <c r="N1815" s="26"/>
      <c r="O1815" s="9"/>
      <c r="P1815" s="9">
        <v>563.4</v>
      </c>
      <c r="Q1815" s="9">
        <f>P1815*1846.98</f>
        <v>1040588.532</v>
      </c>
      <c r="R1815" s="9"/>
      <c r="S1815" s="9"/>
      <c r="T1815" s="9"/>
      <c r="U1815" s="9"/>
      <c r="V1815" s="9"/>
      <c r="W1815" s="9"/>
      <c r="X1815" s="9"/>
      <c r="Y1815" s="9"/>
      <c r="Z1815" s="9"/>
      <c r="AA1815" s="66"/>
      <c r="AB1815" s="20" t="s">
        <v>211</v>
      </c>
      <c r="AC1815" s="189"/>
      <c r="AD1815" s="189"/>
      <c r="AE1815" s="189"/>
      <c r="AF1815" s="62">
        <f>MAX(AF$24:AF1814)+1</f>
        <v>1706</v>
      </c>
      <c r="AG1815" s="62" t="s">
        <v>151</v>
      </c>
      <c r="AH1815" s="62" t="str">
        <f t="shared" si="371"/>
        <v>1706.</v>
      </c>
      <c r="AJ1815" s="62"/>
    </row>
    <row r="1816" spans="1:36" ht="22.5" customHeight="1" x14ac:dyDescent="0.25">
      <c r="A1816" s="84" t="str">
        <f t="shared" si="374"/>
        <v>1707.</v>
      </c>
      <c r="B1816" s="84">
        <v>4715</v>
      </c>
      <c r="C1816" s="157" t="s">
        <v>1508</v>
      </c>
      <c r="D1816" s="17">
        <v>10939.8</v>
      </c>
      <c r="E1816" s="17">
        <v>6572.6</v>
      </c>
      <c r="F1816" s="17">
        <v>6572.6</v>
      </c>
      <c r="G1816" s="18">
        <v>511</v>
      </c>
      <c r="H1816" s="17">
        <f t="shared" si="384"/>
        <v>10831900.199999999</v>
      </c>
      <c r="I1816" s="9"/>
      <c r="J1816" s="6"/>
      <c r="K1816" s="9"/>
      <c r="L1816" s="9">
        <f t="shared" si="383"/>
        <v>10831900.199999999</v>
      </c>
      <c r="M1816" s="9"/>
      <c r="N1816" s="26">
        <v>5</v>
      </c>
      <c r="O1816" s="9">
        <f>N1816*2166380.04</f>
        <v>10831900.199999999</v>
      </c>
      <c r="P1816" s="9"/>
      <c r="Q1816" s="9"/>
      <c r="R1816" s="9"/>
      <c r="S1816" s="9"/>
      <c r="T1816" s="9"/>
      <c r="U1816" s="9"/>
      <c r="V1816" s="9"/>
      <c r="W1816" s="9"/>
      <c r="X1816" s="9"/>
      <c r="Y1816" s="9"/>
      <c r="Z1816" s="9"/>
      <c r="AA1816" s="66"/>
      <c r="AB1816" s="20" t="s">
        <v>211</v>
      </c>
      <c r="AC1816" s="189"/>
      <c r="AD1816" s="189"/>
      <c r="AE1816" s="189"/>
      <c r="AF1816" s="62">
        <f>MAX(AF$24:AF1815)+1</f>
        <v>1707</v>
      </c>
      <c r="AG1816" s="62" t="s">
        <v>151</v>
      </c>
      <c r="AH1816" s="62" t="str">
        <f t="shared" si="371"/>
        <v>1707.</v>
      </c>
      <c r="AJ1816" s="62"/>
    </row>
    <row r="1817" spans="1:36" ht="22.5" customHeight="1" x14ac:dyDescent="0.25">
      <c r="A1817" s="84" t="str">
        <f t="shared" si="374"/>
        <v>1708.</v>
      </c>
      <c r="B1817" s="84">
        <v>4322</v>
      </c>
      <c r="C1817" s="157" t="s">
        <v>1366</v>
      </c>
      <c r="D1817" s="17">
        <v>3376.4</v>
      </c>
      <c r="E1817" s="17">
        <v>3037.9</v>
      </c>
      <c r="F1817" s="17">
        <v>3037.9</v>
      </c>
      <c r="G1817" s="18">
        <v>117</v>
      </c>
      <c r="H1817" s="17">
        <f t="shared" si="384"/>
        <v>1037952</v>
      </c>
      <c r="I1817" s="9"/>
      <c r="J1817" s="6"/>
      <c r="K1817" s="9"/>
      <c r="L1817" s="9">
        <f t="shared" si="383"/>
        <v>1037952</v>
      </c>
      <c r="M1817" s="9">
        <v>1037952</v>
      </c>
      <c r="N1817" s="26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66"/>
      <c r="AB1817" s="20" t="s">
        <v>211</v>
      </c>
      <c r="AC1817" s="189"/>
      <c r="AD1817" s="189"/>
      <c r="AE1817" s="189"/>
      <c r="AF1817" s="62">
        <f>MAX(AF$24:AF1816)+1</f>
        <v>1708</v>
      </c>
      <c r="AG1817" s="62" t="s">
        <v>151</v>
      </c>
      <c r="AH1817" s="62" t="str">
        <f t="shared" ref="AH1817:AH1852" si="385">CONCATENATE(AF1817,AG1817)</f>
        <v>1708.</v>
      </c>
      <c r="AJ1817" s="62"/>
    </row>
    <row r="1818" spans="1:36" ht="22.5" customHeight="1" x14ac:dyDescent="0.25">
      <c r="A1818" s="84" t="str">
        <f t="shared" si="374"/>
        <v>1709.</v>
      </c>
      <c r="B1818" s="84">
        <v>4342</v>
      </c>
      <c r="C1818" s="157" t="s">
        <v>951</v>
      </c>
      <c r="D1818" s="4">
        <v>7337.2</v>
      </c>
      <c r="E1818" s="4">
        <v>6820.1</v>
      </c>
      <c r="F1818" s="4">
        <v>6820.1</v>
      </c>
      <c r="G1818" s="4">
        <v>290</v>
      </c>
      <c r="H1818" s="9">
        <f t="shared" si="384"/>
        <v>2071832.5</v>
      </c>
      <c r="I1818" s="6"/>
      <c r="J1818" s="6"/>
      <c r="K1818" s="6"/>
      <c r="L1818" s="9">
        <f t="shared" si="383"/>
        <v>2071832.5</v>
      </c>
      <c r="M1818" s="9">
        <v>2071832.5</v>
      </c>
      <c r="N1818" s="112"/>
      <c r="O1818" s="113"/>
      <c r="P1818" s="9"/>
      <c r="Q1818" s="9"/>
      <c r="R1818" s="9"/>
      <c r="S1818" s="9"/>
      <c r="T1818" s="15"/>
      <c r="U1818" s="15"/>
      <c r="V1818" s="9"/>
      <c r="W1818" s="9"/>
      <c r="X1818" s="114"/>
      <c r="Y1818" s="114"/>
      <c r="Z1818" s="9"/>
      <c r="AA1818" s="66"/>
      <c r="AB1818" s="20" t="s">
        <v>211</v>
      </c>
      <c r="AC1818" s="80"/>
      <c r="AD1818" s="80"/>
      <c r="AE1818" s="80"/>
      <c r="AF1818" s="62">
        <f>MAX(AF$24:AF1817)+1</f>
        <v>1709</v>
      </c>
      <c r="AG1818" s="62" t="s">
        <v>151</v>
      </c>
      <c r="AH1818" s="62" t="str">
        <f t="shared" si="385"/>
        <v>1709.</v>
      </c>
      <c r="AJ1818" s="62"/>
    </row>
    <row r="1819" spans="1:36" ht="22.5" customHeight="1" x14ac:dyDescent="0.25">
      <c r="A1819" s="84" t="str">
        <f t="shared" si="374"/>
        <v>1710.</v>
      </c>
      <c r="B1819" s="84">
        <v>5060</v>
      </c>
      <c r="C1819" s="157" t="s">
        <v>1452</v>
      </c>
      <c r="D1819" s="17">
        <v>2473</v>
      </c>
      <c r="E1819" s="9">
        <v>2335.1999999999998</v>
      </c>
      <c r="F1819" s="17">
        <v>2335.1999999999998</v>
      </c>
      <c r="G1819" s="18">
        <v>80</v>
      </c>
      <c r="H1819" s="17">
        <f t="shared" si="384"/>
        <v>294437</v>
      </c>
      <c r="I1819" s="9"/>
      <c r="J1819" s="6"/>
      <c r="K1819" s="9"/>
      <c r="L1819" s="9">
        <f t="shared" si="383"/>
        <v>294437</v>
      </c>
      <c r="M1819" s="9"/>
      <c r="N1819" s="26"/>
      <c r="O1819" s="9"/>
      <c r="P1819" s="9"/>
      <c r="Q1819" s="9"/>
      <c r="R1819" s="9"/>
      <c r="S1819" s="9"/>
      <c r="T1819" s="9"/>
      <c r="U1819" s="9"/>
      <c r="V1819" s="9">
        <v>110</v>
      </c>
      <c r="W1819" s="9">
        <v>294437</v>
      </c>
      <c r="X1819" s="9"/>
      <c r="Y1819" s="9"/>
      <c r="Z1819" s="9"/>
      <c r="AA1819" s="66"/>
      <c r="AB1819" s="20" t="s">
        <v>211</v>
      </c>
      <c r="AC1819" s="189"/>
      <c r="AD1819" s="189"/>
      <c r="AE1819" s="189"/>
      <c r="AF1819" s="62">
        <f>MAX(AF$24:AF1818)+1</f>
        <v>1710</v>
      </c>
      <c r="AG1819" s="62" t="s">
        <v>151</v>
      </c>
      <c r="AH1819" s="62" t="str">
        <f t="shared" si="385"/>
        <v>1710.</v>
      </c>
      <c r="AJ1819" s="62"/>
    </row>
    <row r="1820" spans="1:36" ht="22.5" customHeight="1" x14ac:dyDescent="0.25">
      <c r="A1820" s="84" t="str">
        <f t="shared" si="374"/>
        <v>1711.</v>
      </c>
      <c r="B1820" s="84">
        <v>4212</v>
      </c>
      <c r="C1820" s="157" t="s">
        <v>1355</v>
      </c>
      <c r="D1820" s="17">
        <v>3792.6</v>
      </c>
      <c r="E1820" s="17">
        <v>3792.6</v>
      </c>
      <c r="F1820" s="17">
        <v>3792.6</v>
      </c>
      <c r="G1820" s="18">
        <v>197</v>
      </c>
      <c r="H1820" s="17">
        <f t="shared" si="384"/>
        <v>1045999.2</v>
      </c>
      <c r="I1820" s="9"/>
      <c r="J1820" s="6"/>
      <c r="K1820" s="9"/>
      <c r="L1820" s="9">
        <f t="shared" si="383"/>
        <v>1045999.2</v>
      </c>
      <c r="M1820" s="9">
        <v>1045999.2</v>
      </c>
      <c r="N1820" s="26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66"/>
      <c r="AB1820" s="20" t="s">
        <v>211</v>
      </c>
      <c r="AC1820" s="189"/>
      <c r="AD1820" s="189"/>
      <c r="AE1820" s="189"/>
      <c r="AF1820" s="62">
        <f>MAX(AF$24:AF1819)+1</f>
        <v>1711</v>
      </c>
      <c r="AG1820" s="62" t="s">
        <v>151</v>
      </c>
      <c r="AH1820" s="62" t="str">
        <f t="shared" si="385"/>
        <v>1711.</v>
      </c>
      <c r="AJ1820" s="62"/>
    </row>
    <row r="1821" spans="1:36" ht="22.5" customHeight="1" x14ac:dyDescent="0.25">
      <c r="A1821" s="84" t="str">
        <f t="shared" si="374"/>
        <v>1712.</v>
      </c>
      <c r="B1821" s="84">
        <v>4619</v>
      </c>
      <c r="C1821" s="157" t="s">
        <v>1399</v>
      </c>
      <c r="D1821" s="17">
        <v>2174.3000000000002</v>
      </c>
      <c r="E1821" s="9">
        <v>2174.3000000000002</v>
      </c>
      <c r="F1821" s="17">
        <v>2174.3000000000002</v>
      </c>
      <c r="G1821" s="18">
        <v>99</v>
      </c>
      <c r="H1821" s="9">
        <f t="shared" si="384"/>
        <v>649953.6</v>
      </c>
      <c r="I1821" s="9"/>
      <c r="J1821" s="6"/>
      <c r="K1821" s="9"/>
      <c r="L1821" s="9">
        <f t="shared" si="383"/>
        <v>649953.6</v>
      </c>
      <c r="M1821" s="9">
        <v>649953.6</v>
      </c>
      <c r="N1821" s="26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66"/>
      <c r="AB1821" s="20" t="s">
        <v>211</v>
      </c>
      <c r="AC1821" s="189"/>
      <c r="AD1821" s="189"/>
      <c r="AE1821" s="189"/>
      <c r="AF1821" s="62">
        <f>MAX(AF$24:AF1820)+1</f>
        <v>1712</v>
      </c>
      <c r="AG1821" s="62" t="s">
        <v>151</v>
      </c>
      <c r="AH1821" s="62" t="str">
        <f t="shared" si="385"/>
        <v>1712.</v>
      </c>
      <c r="AJ1821" s="62"/>
    </row>
    <row r="1822" spans="1:36" ht="22.5" customHeight="1" x14ac:dyDescent="0.25">
      <c r="A1822" s="84" t="str">
        <f t="shared" si="374"/>
        <v>1713.</v>
      </c>
      <c r="B1822" s="84">
        <v>4667</v>
      </c>
      <c r="C1822" s="157" t="s">
        <v>1403</v>
      </c>
      <c r="D1822" s="17">
        <v>4400.3</v>
      </c>
      <c r="E1822" s="17">
        <v>3904.7</v>
      </c>
      <c r="F1822" s="17">
        <v>3889.3</v>
      </c>
      <c r="G1822" s="18">
        <v>186</v>
      </c>
      <c r="H1822" s="17">
        <f t="shared" si="384"/>
        <v>1211618.8800000001</v>
      </c>
      <c r="I1822" s="9"/>
      <c r="J1822" s="6"/>
      <c r="K1822" s="9"/>
      <c r="L1822" s="9">
        <f t="shared" si="383"/>
        <v>1211618.8800000001</v>
      </c>
      <c r="M1822" s="9"/>
      <c r="N1822" s="26"/>
      <c r="O1822" s="9"/>
      <c r="P1822" s="9">
        <v>656</v>
      </c>
      <c r="Q1822" s="9">
        <f>P1822*1846.98</f>
        <v>1211618.8800000001</v>
      </c>
      <c r="R1822" s="9"/>
      <c r="S1822" s="9"/>
      <c r="T1822" s="9"/>
      <c r="U1822" s="9"/>
      <c r="V1822" s="9"/>
      <c r="W1822" s="9"/>
      <c r="X1822" s="9"/>
      <c r="Y1822" s="9"/>
      <c r="Z1822" s="9"/>
      <c r="AA1822" s="66"/>
      <c r="AB1822" s="20" t="s">
        <v>211</v>
      </c>
      <c r="AC1822" s="189"/>
      <c r="AD1822" s="189"/>
      <c r="AE1822" s="189"/>
      <c r="AF1822" s="62">
        <f>MAX(AF$24:AF1821)+1</f>
        <v>1713</v>
      </c>
      <c r="AG1822" s="62" t="s">
        <v>151</v>
      </c>
      <c r="AH1822" s="62" t="str">
        <f t="shared" si="385"/>
        <v>1713.</v>
      </c>
      <c r="AJ1822" s="62"/>
    </row>
    <row r="1823" spans="1:36" ht="22.5" customHeight="1" x14ac:dyDescent="0.25">
      <c r="A1823" s="84" t="str">
        <f t="shared" si="374"/>
        <v>1714.</v>
      </c>
      <c r="B1823" s="84">
        <v>4716</v>
      </c>
      <c r="C1823" s="157" t="s">
        <v>1415</v>
      </c>
      <c r="D1823" s="17">
        <v>7729.1</v>
      </c>
      <c r="E1823" s="17">
        <v>4652.5</v>
      </c>
      <c r="F1823" s="17">
        <v>4652.5</v>
      </c>
      <c r="G1823" s="18">
        <v>368</v>
      </c>
      <c r="H1823" s="17">
        <f t="shared" si="384"/>
        <v>8665520.1600000001</v>
      </c>
      <c r="I1823" s="9"/>
      <c r="J1823" s="6"/>
      <c r="K1823" s="9"/>
      <c r="L1823" s="9">
        <f t="shared" si="383"/>
        <v>8665520.1600000001</v>
      </c>
      <c r="M1823" s="9"/>
      <c r="N1823" s="26">
        <v>4</v>
      </c>
      <c r="O1823" s="9">
        <f>N1823*2166380.04</f>
        <v>8665520.1600000001</v>
      </c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66"/>
      <c r="AB1823" s="20" t="s">
        <v>211</v>
      </c>
      <c r="AC1823" s="189"/>
      <c r="AD1823" s="189"/>
      <c r="AE1823" s="189"/>
      <c r="AF1823" s="62">
        <f>MAX(AF$24:AF1822)+1</f>
        <v>1714</v>
      </c>
      <c r="AG1823" s="62" t="s">
        <v>151</v>
      </c>
      <c r="AH1823" s="62" t="str">
        <f t="shared" si="385"/>
        <v>1714.</v>
      </c>
      <c r="AJ1823" s="62"/>
    </row>
    <row r="1824" spans="1:36" ht="22.5" customHeight="1" x14ac:dyDescent="0.25">
      <c r="A1824" s="84" t="str">
        <f t="shared" si="374"/>
        <v>1715.</v>
      </c>
      <c r="B1824" s="84">
        <v>5239</v>
      </c>
      <c r="C1824" s="157" t="s">
        <v>1477</v>
      </c>
      <c r="D1824" s="17">
        <v>6523.7</v>
      </c>
      <c r="E1824" s="17">
        <v>6523.7</v>
      </c>
      <c r="F1824" s="17">
        <v>6523.7</v>
      </c>
      <c r="G1824" s="18">
        <v>326</v>
      </c>
      <c r="H1824" s="17">
        <f t="shared" si="384"/>
        <v>1994738.4</v>
      </c>
      <c r="I1824" s="9"/>
      <c r="J1824" s="6"/>
      <c r="K1824" s="9"/>
      <c r="L1824" s="9">
        <f t="shared" si="383"/>
        <v>1994738.4</v>
      </c>
      <c r="M1824" s="9"/>
      <c r="N1824" s="26"/>
      <c r="O1824" s="9"/>
      <c r="P1824" s="9">
        <v>1080</v>
      </c>
      <c r="Q1824" s="9">
        <f>P1824*1846.98</f>
        <v>1994738.4</v>
      </c>
      <c r="R1824" s="9"/>
      <c r="S1824" s="9"/>
      <c r="T1824" s="9"/>
      <c r="U1824" s="9"/>
      <c r="V1824" s="9"/>
      <c r="W1824" s="9"/>
      <c r="X1824" s="9"/>
      <c r="Y1824" s="9"/>
      <c r="Z1824" s="9"/>
      <c r="AA1824" s="66"/>
      <c r="AB1824" s="20" t="s">
        <v>211</v>
      </c>
      <c r="AC1824" s="189"/>
      <c r="AD1824" s="189"/>
      <c r="AE1824" s="189"/>
      <c r="AF1824" s="62">
        <f>MAX(AF$24:AF1823)+1</f>
        <v>1715</v>
      </c>
      <c r="AG1824" s="62" t="s">
        <v>151</v>
      </c>
      <c r="AH1824" s="62" t="str">
        <f t="shared" si="385"/>
        <v>1715.</v>
      </c>
      <c r="AJ1824" s="62"/>
    </row>
    <row r="1825" spans="1:36" ht="22.5" customHeight="1" x14ac:dyDescent="0.25">
      <c r="A1825" s="84" t="str">
        <f t="shared" si="374"/>
        <v>1716.</v>
      </c>
      <c r="B1825" s="84">
        <v>5033</v>
      </c>
      <c r="C1825" s="157" t="s">
        <v>1444</v>
      </c>
      <c r="D1825" s="17">
        <v>9615.4</v>
      </c>
      <c r="E1825" s="17">
        <v>8626.2999999999993</v>
      </c>
      <c r="F1825" s="17">
        <v>8623.2999999999993</v>
      </c>
      <c r="G1825" s="18">
        <v>415</v>
      </c>
      <c r="H1825" s="17">
        <f t="shared" si="384"/>
        <v>5451075.7999999998</v>
      </c>
      <c r="I1825" s="9"/>
      <c r="J1825" s="6"/>
      <c r="K1825" s="9"/>
      <c r="L1825" s="9">
        <f t="shared" si="383"/>
        <v>5451075.7999999998</v>
      </c>
      <c r="M1825" s="9">
        <v>2012183.2</v>
      </c>
      <c r="N1825" s="26"/>
      <c r="O1825" s="9"/>
      <c r="P1825" s="9"/>
      <c r="Q1825" s="9"/>
      <c r="R1825" s="9"/>
      <c r="S1825" s="9"/>
      <c r="T1825" s="9">
        <v>4420</v>
      </c>
      <c r="U1825" s="9">
        <f>T1825*778.03</f>
        <v>3438892.6</v>
      </c>
      <c r="V1825" s="9"/>
      <c r="W1825" s="9"/>
      <c r="X1825" s="9"/>
      <c r="Y1825" s="9"/>
      <c r="Z1825" s="9"/>
      <c r="AA1825" s="66"/>
      <c r="AB1825" s="20" t="s">
        <v>211</v>
      </c>
      <c r="AC1825" s="189"/>
      <c r="AD1825" s="189"/>
      <c r="AE1825" s="189"/>
      <c r="AF1825" s="62">
        <f>MAX(AF$24:AF1824)+1</f>
        <v>1716</v>
      </c>
      <c r="AG1825" s="62" t="s">
        <v>151</v>
      </c>
      <c r="AH1825" s="62" t="str">
        <f t="shared" si="385"/>
        <v>1716.</v>
      </c>
      <c r="AJ1825" s="62"/>
    </row>
    <row r="1826" spans="1:36" ht="22.5" customHeight="1" x14ac:dyDescent="0.25">
      <c r="A1826" s="84" t="str">
        <f t="shared" si="374"/>
        <v>1717.</v>
      </c>
      <c r="B1826" s="84">
        <v>4733</v>
      </c>
      <c r="C1826" s="157" t="s">
        <v>1416</v>
      </c>
      <c r="D1826" s="17">
        <v>3806.1</v>
      </c>
      <c r="E1826" s="17">
        <v>2232.71</v>
      </c>
      <c r="F1826" s="17">
        <v>2232.71</v>
      </c>
      <c r="G1826" s="18">
        <v>201</v>
      </c>
      <c r="H1826" s="17">
        <f t="shared" si="384"/>
        <v>1960735.4981999998</v>
      </c>
      <c r="I1826" s="9"/>
      <c r="J1826" s="6"/>
      <c r="K1826" s="9"/>
      <c r="L1826" s="9">
        <f t="shared" si="383"/>
        <v>1960735.4981999998</v>
      </c>
      <c r="M1826" s="9"/>
      <c r="N1826" s="26"/>
      <c r="O1826" s="9"/>
      <c r="P1826" s="9">
        <v>1061.5899999999999</v>
      </c>
      <c r="Q1826" s="9">
        <f>P1826*1846.98</f>
        <v>1960735.4981999998</v>
      </c>
      <c r="R1826" s="9"/>
      <c r="S1826" s="9"/>
      <c r="T1826" s="9"/>
      <c r="U1826" s="9"/>
      <c r="V1826" s="9"/>
      <c r="W1826" s="9"/>
      <c r="X1826" s="9"/>
      <c r="Y1826" s="9"/>
      <c r="Z1826" s="9"/>
      <c r="AA1826" s="66"/>
      <c r="AB1826" s="20" t="s">
        <v>211</v>
      </c>
      <c r="AC1826" s="189"/>
      <c r="AD1826" s="189"/>
      <c r="AE1826" s="189"/>
      <c r="AF1826" s="62">
        <f>MAX(AF$24:AF1825)+1</f>
        <v>1717</v>
      </c>
      <c r="AG1826" s="62" t="s">
        <v>151</v>
      </c>
      <c r="AH1826" s="62" t="str">
        <f t="shared" si="385"/>
        <v>1717.</v>
      </c>
      <c r="AJ1826" s="62"/>
    </row>
    <row r="1827" spans="1:36" ht="22.5" customHeight="1" x14ac:dyDescent="0.25">
      <c r="A1827" s="84" t="str">
        <f t="shared" si="374"/>
        <v>1718.</v>
      </c>
      <c r="B1827" s="84">
        <v>5053</v>
      </c>
      <c r="C1827" s="157" t="s">
        <v>1635</v>
      </c>
      <c r="D1827" s="15">
        <v>1896.4</v>
      </c>
      <c r="E1827" s="15">
        <v>1168.7</v>
      </c>
      <c r="F1827" s="15">
        <v>1168.7</v>
      </c>
      <c r="G1827" s="4">
        <v>46</v>
      </c>
      <c r="H1827" s="9">
        <f t="shared" si="384"/>
        <v>409554.13</v>
      </c>
      <c r="I1827" s="6"/>
      <c r="J1827" s="6"/>
      <c r="K1827" s="6"/>
      <c r="L1827" s="9">
        <f t="shared" si="383"/>
        <v>409554.13</v>
      </c>
      <c r="M1827" s="9">
        <v>409554.13</v>
      </c>
      <c r="N1827" s="112"/>
      <c r="O1827" s="113"/>
      <c r="P1827" s="9"/>
      <c r="Q1827" s="9"/>
      <c r="R1827" s="113"/>
      <c r="S1827" s="113"/>
      <c r="T1827" s="113"/>
      <c r="U1827" s="113"/>
      <c r="V1827" s="113"/>
      <c r="W1827" s="113"/>
      <c r="X1827" s="114"/>
      <c r="Y1827" s="114"/>
      <c r="Z1827" s="9"/>
      <c r="AA1827" s="221"/>
      <c r="AB1827" s="20" t="s">
        <v>211</v>
      </c>
      <c r="AC1827" s="80"/>
      <c r="AD1827" s="80"/>
      <c r="AE1827" s="80"/>
      <c r="AF1827" s="62">
        <f>MAX(AF$24:AF1826)+1</f>
        <v>1718</v>
      </c>
      <c r="AG1827" s="62" t="s">
        <v>151</v>
      </c>
      <c r="AH1827" s="62" t="str">
        <f t="shared" si="385"/>
        <v>1718.</v>
      </c>
    </row>
    <row r="1828" spans="1:36" ht="22.5" customHeight="1" x14ac:dyDescent="0.25">
      <c r="A1828" s="84" t="str">
        <f t="shared" si="374"/>
        <v>1719.</v>
      </c>
      <c r="B1828" s="84">
        <v>5283</v>
      </c>
      <c r="C1828" s="157" t="s">
        <v>1621</v>
      </c>
      <c r="D1828" s="15">
        <v>5950.4</v>
      </c>
      <c r="E1828" s="15">
        <v>2403.3000000000002</v>
      </c>
      <c r="F1828" s="15">
        <v>2403.3000000000002</v>
      </c>
      <c r="G1828" s="4">
        <v>77</v>
      </c>
      <c r="H1828" s="9">
        <f t="shared" si="384"/>
        <v>8964900</v>
      </c>
      <c r="I1828" s="6"/>
      <c r="J1828" s="6"/>
      <c r="K1828" s="6"/>
      <c r="L1828" s="9">
        <f t="shared" si="383"/>
        <v>8964900</v>
      </c>
      <c r="M1828" s="113"/>
      <c r="N1828" s="112"/>
      <c r="O1828" s="113"/>
      <c r="P1828" s="9">
        <v>2846</v>
      </c>
      <c r="Q1828" s="9">
        <v>8964900</v>
      </c>
      <c r="R1828" s="113"/>
      <c r="S1828" s="113"/>
      <c r="T1828" s="113"/>
      <c r="U1828" s="113"/>
      <c r="V1828" s="113"/>
      <c r="W1828" s="113"/>
      <c r="X1828" s="114"/>
      <c r="Y1828" s="114"/>
      <c r="Z1828" s="113"/>
      <c r="AA1828" s="221"/>
      <c r="AB1828" s="20" t="s">
        <v>211</v>
      </c>
      <c r="AC1828" s="80"/>
      <c r="AD1828" s="80"/>
      <c r="AE1828" s="80"/>
      <c r="AF1828" s="62">
        <f>MAX(AF$24:AF1827)+1</f>
        <v>1719</v>
      </c>
      <c r="AG1828" s="62" t="s">
        <v>151</v>
      </c>
      <c r="AH1828" s="62" t="str">
        <f t="shared" si="385"/>
        <v>1719.</v>
      </c>
    </row>
    <row r="1829" spans="1:36" ht="22.5" customHeight="1" x14ac:dyDescent="0.25">
      <c r="A1829" s="84" t="str">
        <f t="shared" si="374"/>
        <v>1720.</v>
      </c>
      <c r="B1829" s="84">
        <v>4491</v>
      </c>
      <c r="C1829" s="157" t="s">
        <v>1643</v>
      </c>
      <c r="D1829" s="15">
        <v>3996.5</v>
      </c>
      <c r="E1829" s="15">
        <v>2189.8000000000002</v>
      </c>
      <c r="F1829" s="15">
        <v>2189.8000000000002</v>
      </c>
      <c r="G1829" s="4">
        <v>114</v>
      </c>
      <c r="H1829" s="9">
        <f t="shared" si="384"/>
        <v>244126.61</v>
      </c>
      <c r="I1829" s="6"/>
      <c r="J1829" s="6"/>
      <c r="K1829" s="6"/>
      <c r="L1829" s="9">
        <f t="shared" si="383"/>
        <v>244126.61</v>
      </c>
      <c r="M1829" s="9"/>
      <c r="N1829" s="112"/>
      <c r="O1829" s="113"/>
      <c r="P1829" s="9"/>
      <c r="Q1829" s="9"/>
      <c r="R1829" s="9"/>
      <c r="S1829" s="9"/>
      <c r="T1829" s="15"/>
      <c r="U1829" s="15"/>
      <c r="V1829" s="113"/>
      <c r="W1829" s="113"/>
      <c r="X1829" s="114"/>
      <c r="Y1829" s="114"/>
      <c r="Z1829" s="9">
        <v>244126.61</v>
      </c>
      <c r="AA1829" s="66"/>
      <c r="AB1829" s="20" t="s">
        <v>211</v>
      </c>
      <c r="AC1829" s="80"/>
      <c r="AD1829" s="80"/>
      <c r="AE1829" s="80"/>
      <c r="AF1829" s="62">
        <f>MAX(AF$24:AF1828)+1</f>
        <v>1720</v>
      </c>
      <c r="AG1829" s="62" t="s">
        <v>151</v>
      </c>
      <c r="AH1829" s="62" t="str">
        <f t="shared" si="385"/>
        <v>1720.</v>
      </c>
      <c r="AJ1829" s="62"/>
    </row>
    <row r="1830" spans="1:36" ht="22.5" customHeight="1" x14ac:dyDescent="0.25">
      <c r="A1830" s="84" t="str">
        <f t="shared" ref="A1830:A1852" si="386">AH1830</f>
        <v>1721.</v>
      </c>
      <c r="B1830" s="84">
        <v>4223</v>
      </c>
      <c r="C1830" s="157" t="s">
        <v>1658</v>
      </c>
      <c r="D1830" s="4">
        <v>5960.6</v>
      </c>
      <c r="E1830" s="4">
        <v>5044.3999999999996</v>
      </c>
      <c r="F1830" s="4">
        <v>3065.9</v>
      </c>
      <c r="G1830" s="4">
        <v>290</v>
      </c>
      <c r="H1830" s="9">
        <f t="shared" si="384"/>
        <v>2464905</v>
      </c>
      <c r="I1830" s="6"/>
      <c r="J1830" s="6"/>
      <c r="K1830" s="6"/>
      <c r="L1830" s="9">
        <f t="shared" si="383"/>
        <v>2464905</v>
      </c>
      <c r="M1830" s="9"/>
      <c r="N1830" s="112"/>
      <c r="O1830" s="113"/>
      <c r="P1830" s="9"/>
      <c r="Q1830" s="9"/>
      <c r="R1830" s="9"/>
      <c r="S1830" s="9"/>
      <c r="T1830" s="15">
        <v>1764</v>
      </c>
      <c r="U1830" s="15">
        <v>2153051</v>
      </c>
      <c r="V1830" s="9"/>
      <c r="W1830" s="9"/>
      <c r="X1830" s="114"/>
      <c r="Y1830" s="114"/>
      <c r="Z1830" s="9"/>
      <c r="AA1830" s="66">
        <v>311854</v>
      </c>
      <c r="AB1830" s="20" t="s">
        <v>211</v>
      </c>
      <c r="AC1830" s="80"/>
      <c r="AD1830" s="80"/>
      <c r="AE1830" s="80"/>
      <c r="AF1830" s="62">
        <f>MAX(AF$24:AF1829)+1</f>
        <v>1721</v>
      </c>
      <c r="AG1830" s="62" t="s">
        <v>151</v>
      </c>
      <c r="AH1830" s="62" t="str">
        <f t="shared" si="385"/>
        <v>1721.</v>
      </c>
      <c r="AJ1830" s="62"/>
    </row>
    <row r="1831" spans="1:36" ht="22.5" customHeight="1" x14ac:dyDescent="0.25">
      <c r="A1831" s="84" t="str">
        <f t="shared" si="386"/>
        <v>1722.</v>
      </c>
      <c r="B1831" s="84">
        <v>5447</v>
      </c>
      <c r="C1831" s="157" t="s">
        <v>1656</v>
      </c>
      <c r="D1831" s="15">
        <v>8008.3</v>
      </c>
      <c r="E1831" s="4">
        <v>6025.2</v>
      </c>
      <c r="F1831" s="4">
        <v>6025.2</v>
      </c>
      <c r="G1831" s="4">
        <v>95</v>
      </c>
      <c r="H1831" s="9">
        <f t="shared" si="384"/>
        <v>1288935</v>
      </c>
      <c r="I1831" s="6"/>
      <c r="J1831" s="6"/>
      <c r="K1831" s="6"/>
      <c r="L1831" s="9">
        <f t="shared" si="383"/>
        <v>1288935</v>
      </c>
      <c r="M1831" s="9">
        <v>213500</v>
      </c>
      <c r="N1831" s="112"/>
      <c r="O1831" s="113"/>
      <c r="P1831" s="9"/>
      <c r="Q1831" s="9"/>
      <c r="R1831" s="9"/>
      <c r="S1831" s="9"/>
      <c r="T1831" s="15"/>
      <c r="U1831" s="15"/>
      <c r="V1831" s="9">
        <v>402</v>
      </c>
      <c r="W1831" s="9">
        <v>1075435</v>
      </c>
      <c r="X1831" s="114"/>
      <c r="Y1831" s="114"/>
      <c r="Z1831" s="9"/>
      <c r="AA1831" s="66"/>
      <c r="AB1831" s="20" t="s">
        <v>211</v>
      </c>
      <c r="AC1831" s="80"/>
      <c r="AD1831" s="80"/>
      <c r="AE1831" s="80"/>
      <c r="AF1831" s="62">
        <f>MAX(AF$24:AF1830)+1</f>
        <v>1722</v>
      </c>
      <c r="AG1831" s="62" t="s">
        <v>151</v>
      </c>
      <c r="AH1831" s="62" t="str">
        <f t="shared" si="385"/>
        <v>1722.</v>
      </c>
      <c r="AJ1831" s="62"/>
    </row>
    <row r="1832" spans="1:36" ht="22.5" customHeight="1" x14ac:dyDescent="0.25">
      <c r="A1832" s="84" t="str">
        <f t="shared" si="386"/>
        <v>1723.</v>
      </c>
      <c r="B1832" s="84">
        <v>5553</v>
      </c>
      <c r="C1832" s="157" t="s">
        <v>1657</v>
      </c>
      <c r="D1832" s="15">
        <v>8097</v>
      </c>
      <c r="E1832" s="4">
        <v>6048.2</v>
      </c>
      <c r="F1832" s="4">
        <v>6048.2</v>
      </c>
      <c r="G1832" s="4">
        <v>121</v>
      </c>
      <c r="H1832" s="9">
        <f t="shared" si="384"/>
        <v>1288935</v>
      </c>
      <c r="I1832" s="6"/>
      <c r="J1832" s="6"/>
      <c r="K1832" s="6"/>
      <c r="L1832" s="9">
        <f t="shared" si="383"/>
        <v>1288935</v>
      </c>
      <c r="M1832" s="9">
        <v>213500</v>
      </c>
      <c r="N1832" s="112"/>
      <c r="O1832" s="113"/>
      <c r="P1832" s="9"/>
      <c r="Q1832" s="9"/>
      <c r="R1832" s="9"/>
      <c r="S1832" s="9"/>
      <c r="T1832" s="15"/>
      <c r="U1832" s="15"/>
      <c r="V1832" s="9">
        <v>402</v>
      </c>
      <c r="W1832" s="9">
        <v>1075435</v>
      </c>
      <c r="X1832" s="114"/>
      <c r="Y1832" s="114"/>
      <c r="Z1832" s="9"/>
      <c r="AA1832" s="66"/>
      <c r="AB1832" s="20" t="s">
        <v>211</v>
      </c>
      <c r="AC1832" s="80"/>
      <c r="AD1832" s="80"/>
      <c r="AE1832" s="80"/>
      <c r="AF1832" s="62">
        <f>MAX(AF$24:AF1831)+1</f>
        <v>1723</v>
      </c>
      <c r="AG1832" s="62" t="s">
        <v>151</v>
      </c>
      <c r="AH1832" s="62" t="str">
        <f t="shared" si="385"/>
        <v>1723.</v>
      </c>
      <c r="AJ1832" s="62"/>
    </row>
    <row r="1833" spans="1:36" ht="22.5" customHeight="1" x14ac:dyDescent="0.25">
      <c r="A1833" s="84" t="str">
        <f t="shared" si="386"/>
        <v>1724.</v>
      </c>
      <c r="B1833" s="84">
        <v>5044</v>
      </c>
      <c r="C1833" s="155" t="s">
        <v>1534</v>
      </c>
      <c r="D1833" s="9">
        <v>4348.7</v>
      </c>
      <c r="E1833" s="9">
        <v>2557.6999999999998</v>
      </c>
      <c r="F1833" s="9">
        <v>2557.6999999999998</v>
      </c>
      <c r="G1833" s="26">
        <v>145</v>
      </c>
      <c r="H1833" s="17">
        <f t="shared" si="384"/>
        <v>2175742.44</v>
      </c>
      <c r="I1833" s="9"/>
      <c r="J1833" s="6"/>
      <c r="K1833" s="9"/>
      <c r="L1833" s="9">
        <f t="shared" si="383"/>
        <v>2175742.44</v>
      </c>
      <c r="M1833" s="9"/>
      <c r="N1833" s="26"/>
      <c r="O1833" s="9"/>
      <c r="P1833" s="9">
        <v>1178</v>
      </c>
      <c r="Q1833" s="9">
        <f>P1833*1846.98</f>
        <v>2175742.44</v>
      </c>
      <c r="R1833" s="9"/>
      <c r="S1833" s="9"/>
      <c r="T1833" s="9"/>
      <c r="U1833" s="9"/>
      <c r="V1833" s="9"/>
      <c r="W1833" s="9"/>
      <c r="X1833" s="9"/>
      <c r="Y1833" s="9"/>
      <c r="Z1833" s="9"/>
      <c r="AA1833" s="66"/>
      <c r="AB1833" s="20" t="s">
        <v>211</v>
      </c>
      <c r="AC1833" s="189"/>
      <c r="AD1833" s="189"/>
      <c r="AE1833" s="189"/>
      <c r="AF1833" s="62">
        <f>MAX(AF$24:AF1832)+1</f>
        <v>1724</v>
      </c>
      <c r="AG1833" s="62" t="s">
        <v>151</v>
      </c>
      <c r="AH1833" s="62" t="str">
        <f t="shared" si="385"/>
        <v>1724.</v>
      </c>
      <c r="AJ1833" s="62"/>
    </row>
    <row r="1834" spans="1:36" ht="22.5" customHeight="1" x14ac:dyDescent="0.25">
      <c r="A1834" s="84" t="str">
        <f t="shared" si="386"/>
        <v>1725.</v>
      </c>
      <c r="B1834" s="84">
        <v>4621</v>
      </c>
      <c r="C1834" s="157" t="s">
        <v>1400</v>
      </c>
      <c r="D1834" s="17">
        <v>6365.7</v>
      </c>
      <c r="E1834" s="17">
        <v>3889.5</v>
      </c>
      <c r="F1834" s="17">
        <v>3889.5</v>
      </c>
      <c r="G1834" s="18">
        <v>273</v>
      </c>
      <c r="H1834" s="17">
        <f t="shared" si="384"/>
        <v>3279312.99</v>
      </c>
      <c r="I1834" s="9"/>
      <c r="J1834" s="6"/>
      <c r="K1834" s="9"/>
      <c r="L1834" s="9">
        <f t="shared" si="383"/>
        <v>3279312.99</v>
      </c>
      <c r="M1834" s="9"/>
      <c r="N1834" s="26"/>
      <c r="O1834" s="9"/>
      <c r="P1834" s="9">
        <v>1775.5</v>
      </c>
      <c r="Q1834" s="9">
        <f>P1834*1846.98</f>
        <v>3279312.99</v>
      </c>
      <c r="R1834" s="9"/>
      <c r="S1834" s="9"/>
      <c r="T1834" s="9"/>
      <c r="U1834" s="9"/>
      <c r="V1834" s="9"/>
      <c r="W1834" s="9"/>
      <c r="X1834" s="9"/>
      <c r="Y1834" s="9"/>
      <c r="Z1834" s="9"/>
      <c r="AA1834" s="66"/>
      <c r="AB1834" s="20" t="s">
        <v>211</v>
      </c>
      <c r="AC1834" s="189"/>
      <c r="AD1834" s="189"/>
      <c r="AE1834" s="189"/>
      <c r="AF1834" s="62">
        <f>MAX(AF$24:AF1833)+1</f>
        <v>1725</v>
      </c>
      <c r="AG1834" s="62" t="s">
        <v>151</v>
      </c>
      <c r="AH1834" s="62" t="str">
        <f t="shared" si="385"/>
        <v>1725.</v>
      </c>
      <c r="AJ1834" s="62"/>
    </row>
    <row r="1835" spans="1:36" ht="22.5" customHeight="1" x14ac:dyDescent="0.25">
      <c r="A1835" s="84" t="str">
        <f t="shared" si="386"/>
        <v>1726.</v>
      </c>
      <c r="B1835" s="84">
        <v>5251</v>
      </c>
      <c r="C1835" s="157" t="s">
        <v>1482</v>
      </c>
      <c r="D1835" s="17">
        <v>3085.9</v>
      </c>
      <c r="E1835" s="17">
        <v>3085.9</v>
      </c>
      <c r="F1835" s="17">
        <v>3085.9</v>
      </c>
      <c r="G1835" s="18">
        <v>87</v>
      </c>
      <c r="H1835" s="17">
        <f t="shared" si="384"/>
        <v>2248896</v>
      </c>
      <c r="I1835" s="9"/>
      <c r="J1835" s="6"/>
      <c r="K1835" s="9"/>
      <c r="L1835" s="9">
        <f t="shared" ref="L1835:L1852" si="387">H1835</f>
        <v>2248896</v>
      </c>
      <c r="M1835" s="9">
        <v>2248896</v>
      </c>
      <c r="N1835" s="26"/>
      <c r="O1835" s="9"/>
      <c r="P1835" s="9"/>
      <c r="Q1835" s="9"/>
      <c r="R1835" s="9"/>
      <c r="S1835" s="9"/>
      <c r="T1835" s="9"/>
      <c r="U1835" s="9"/>
      <c r="V1835" s="9"/>
      <c r="W1835" s="9"/>
      <c r="X1835" s="9"/>
      <c r="Y1835" s="9"/>
      <c r="Z1835" s="9"/>
      <c r="AA1835" s="66"/>
      <c r="AB1835" s="20" t="s">
        <v>211</v>
      </c>
      <c r="AC1835" s="189"/>
      <c r="AD1835" s="189"/>
      <c r="AE1835" s="189"/>
      <c r="AF1835" s="62">
        <f>MAX(AF$24:AF1834)+1</f>
        <v>1726</v>
      </c>
      <c r="AG1835" s="62" t="s">
        <v>151</v>
      </c>
      <c r="AH1835" s="62" t="str">
        <f t="shared" si="385"/>
        <v>1726.</v>
      </c>
      <c r="AJ1835" s="62"/>
    </row>
    <row r="1836" spans="1:36" ht="22.5" customHeight="1" x14ac:dyDescent="0.25">
      <c r="A1836" s="84" t="str">
        <f t="shared" si="386"/>
        <v>1727.</v>
      </c>
      <c r="B1836" s="84">
        <v>4415</v>
      </c>
      <c r="C1836" s="157" t="s">
        <v>1374</v>
      </c>
      <c r="D1836" s="17">
        <v>3083.1</v>
      </c>
      <c r="E1836" s="17">
        <v>2936.1</v>
      </c>
      <c r="F1836" s="17">
        <v>2936.1</v>
      </c>
      <c r="G1836" s="18">
        <v>132</v>
      </c>
      <c r="H1836" s="17">
        <f t="shared" si="384"/>
        <v>1588273.5114</v>
      </c>
      <c r="I1836" s="9"/>
      <c r="J1836" s="6"/>
      <c r="K1836" s="9"/>
      <c r="L1836" s="9">
        <f t="shared" si="387"/>
        <v>1588273.5114</v>
      </c>
      <c r="M1836" s="9"/>
      <c r="N1836" s="26"/>
      <c r="O1836" s="9"/>
      <c r="P1836" s="9">
        <v>859.93</v>
      </c>
      <c r="Q1836" s="9">
        <f>P1836*1846.98</f>
        <v>1588273.5114</v>
      </c>
      <c r="R1836" s="9"/>
      <c r="S1836" s="9"/>
      <c r="T1836" s="9"/>
      <c r="U1836" s="9"/>
      <c r="V1836" s="9"/>
      <c r="W1836" s="9"/>
      <c r="X1836" s="9"/>
      <c r="Y1836" s="9"/>
      <c r="Z1836" s="9"/>
      <c r="AA1836" s="66"/>
      <c r="AB1836" s="20" t="s">
        <v>211</v>
      </c>
      <c r="AC1836" s="189"/>
      <c r="AD1836" s="189"/>
      <c r="AE1836" s="189"/>
      <c r="AF1836" s="62">
        <f>MAX(AF$24:AF1835)+1</f>
        <v>1727</v>
      </c>
      <c r="AG1836" s="62" t="s">
        <v>151</v>
      </c>
      <c r="AH1836" s="62" t="str">
        <f t="shared" si="385"/>
        <v>1727.</v>
      </c>
      <c r="AJ1836" s="62"/>
    </row>
    <row r="1837" spans="1:36" ht="22.5" customHeight="1" x14ac:dyDescent="0.25">
      <c r="A1837" s="84" t="str">
        <f t="shared" si="386"/>
        <v>1728.</v>
      </c>
      <c r="B1837" s="84">
        <v>5066</v>
      </c>
      <c r="C1837" s="157" t="s">
        <v>1453</v>
      </c>
      <c r="D1837" s="17">
        <v>2216.6999999999998</v>
      </c>
      <c r="E1837" s="17">
        <v>1356.8</v>
      </c>
      <c r="F1837" s="17">
        <v>1356.8</v>
      </c>
      <c r="G1837" s="18">
        <v>103</v>
      </c>
      <c r="H1837" s="17">
        <f t="shared" si="384"/>
        <v>1494423</v>
      </c>
      <c r="I1837" s="9"/>
      <c r="J1837" s="6"/>
      <c r="K1837" s="9"/>
      <c r="L1837" s="9">
        <f t="shared" si="387"/>
        <v>1494423</v>
      </c>
      <c r="M1837" s="9"/>
      <c r="N1837" s="26"/>
      <c r="O1837" s="9"/>
      <c r="P1837" s="9">
        <v>474.42</v>
      </c>
      <c r="Q1837" s="9">
        <f>P1837*3150</f>
        <v>1494423</v>
      </c>
      <c r="R1837" s="9"/>
      <c r="S1837" s="9"/>
      <c r="T1837" s="9"/>
      <c r="U1837" s="9"/>
      <c r="V1837" s="9"/>
      <c r="W1837" s="9"/>
      <c r="X1837" s="9"/>
      <c r="Y1837" s="9"/>
      <c r="Z1837" s="9"/>
      <c r="AA1837" s="66"/>
      <c r="AB1837" s="20" t="s">
        <v>211</v>
      </c>
      <c r="AC1837" s="189"/>
      <c r="AD1837" s="189"/>
      <c r="AE1837" s="189"/>
      <c r="AF1837" s="62">
        <f>MAX(AF$24:AF1836)+1</f>
        <v>1728</v>
      </c>
      <c r="AG1837" s="62" t="s">
        <v>151</v>
      </c>
      <c r="AH1837" s="62" t="str">
        <f t="shared" si="385"/>
        <v>1728.</v>
      </c>
      <c r="AJ1837" s="62"/>
    </row>
    <row r="1838" spans="1:36" ht="22.5" customHeight="1" x14ac:dyDescent="0.25">
      <c r="A1838" s="84" t="str">
        <f t="shared" si="386"/>
        <v>1729.</v>
      </c>
      <c r="B1838" s="84">
        <v>4222</v>
      </c>
      <c r="C1838" s="157" t="s">
        <v>1358</v>
      </c>
      <c r="D1838" s="17">
        <v>4815.7</v>
      </c>
      <c r="E1838" s="17">
        <v>2154.8000000000002</v>
      </c>
      <c r="F1838" s="17">
        <v>2154.8000000000002</v>
      </c>
      <c r="G1838" s="18">
        <v>153</v>
      </c>
      <c r="H1838" s="17">
        <f t="shared" si="384"/>
        <v>2480826.5964000002</v>
      </c>
      <c r="I1838" s="9"/>
      <c r="J1838" s="6"/>
      <c r="K1838" s="9"/>
      <c r="L1838" s="9">
        <f t="shared" si="387"/>
        <v>2480826.5964000002</v>
      </c>
      <c r="M1838" s="9"/>
      <c r="N1838" s="26"/>
      <c r="O1838" s="9"/>
      <c r="P1838" s="9">
        <v>1343.18</v>
      </c>
      <c r="Q1838" s="9">
        <f>P1838*1846.98</f>
        <v>2480826.5964000002</v>
      </c>
      <c r="R1838" s="9"/>
      <c r="S1838" s="9"/>
      <c r="T1838" s="9"/>
      <c r="U1838" s="9"/>
      <c r="V1838" s="9"/>
      <c r="W1838" s="9"/>
      <c r="X1838" s="9"/>
      <c r="Y1838" s="9"/>
      <c r="Z1838" s="9"/>
      <c r="AA1838" s="66"/>
      <c r="AB1838" s="20" t="s">
        <v>211</v>
      </c>
      <c r="AC1838" s="189"/>
      <c r="AD1838" s="189"/>
      <c r="AE1838" s="189"/>
      <c r="AF1838" s="62">
        <f>MAX(AF$24:AF1837)+1</f>
        <v>1729</v>
      </c>
      <c r="AG1838" s="62" t="s">
        <v>151</v>
      </c>
      <c r="AH1838" s="62" t="str">
        <f t="shared" si="385"/>
        <v>1729.</v>
      </c>
      <c r="AJ1838" s="62"/>
    </row>
    <row r="1839" spans="1:36" ht="22.5" customHeight="1" x14ac:dyDescent="0.25">
      <c r="A1839" s="84" t="str">
        <f t="shared" si="386"/>
        <v>1730.</v>
      </c>
      <c r="B1839" s="84">
        <v>4898</v>
      </c>
      <c r="C1839" s="157" t="s">
        <v>1429</v>
      </c>
      <c r="D1839" s="17">
        <v>1691.7</v>
      </c>
      <c r="E1839" s="17">
        <v>993.8</v>
      </c>
      <c r="F1839" s="17">
        <v>993.8</v>
      </c>
      <c r="G1839" s="18">
        <v>19</v>
      </c>
      <c r="H1839" s="17">
        <f t="shared" si="384"/>
        <v>1140489</v>
      </c>
      <c r="I1839" s="9"/>
      <c r="J1839" s="6"/>
      <c r="K1839" s="9"/>
      <c r="L1839" s="9">
        <f t="shared" si="387"/>
        <v>1140489</v>
      </c>
      <c r="M1839" s="9"/>
      <c r="N1839" s="26"/>
      <c r="O1839" s="9"/>
      <c r="P1839" s="9">
        <v>362.06</v>
      </c>
      <c r="Q1839" s="9">
        <f>P1839*3150</f>
        <v>1140489</v>
      </c>
      <c r="R1839" s="9"/>
      <c r="S1839" s="9"/>
      <c r="T1839" s="9"/>
      <c r="U1839" s="9"/>
      <c r="V1839" s="9"/>
      <c r="W1839" s="9"/>
      <c r="X1839" s="9"/>
      <c r="Y1839" s="9"/>
      <c r="Z1839" s="9"/>
      <c r="AA1839" s="66"/>
      <c r="AB1839" s="20" t="s">
        <v>211</v>
      </c>
      <c r="AC1839" s="189"/>
      <c r="AD1839" s="189"/>
      <c r="AE1839" s="189"/>
      <c r="AF1839" s="62">
        <f>MAX(AF$24:AF1838)+1</f>
        <v>1730</v>
      </c>
      <c r="AG1839" s="62" t="s">
        <v>151</v>
      </c>
      <c r="AH1839" s="62" t="str">
        <f t="shared" si="385"/>
        <v>1730.</v>
      </c>
      <c r="AJ1839" s="62"/>
    </row>
    <row r="1840" spans="1:36" ht="22.5" customHeight="1" x14ac:dyDescent="0.25">
      <c r="A1840" s="84" t="str">
        <f t="shared" si="386"/>
        <v>1731.</v>
      </c>
      <c r="B1840" s="84">
        <v>5051</v>
      </c>
      <c r="C1840" s="157" t="s">
        <v>1450</v>
      </c>
      <c r="D1840" s="17">
        <v>5140.8999999999996</v>
      </c>
      <c r="E1840" s="17">
        <v>2817.8</v>
      </c>
      <c r="F1840" s="17">
        <v>2817.8</v>
      </c>
      <c r="G1840" s="18">
        <v>134</v>
      </c>
      <c r="H1840" s="17">
        <f t="shared" si="384"/>
        <v>2648366.1522000004</v>
      </c>
      <c r="I1840" s="9"/>
      <c r="J1840" s="6"/>
      <c r="K1840" s="9"/>
      <c r="L1840" s="9">
        <f t="shared" si="387"/>
        <v>2648366.1522000004</v>
      </c>
      <c r="M1840" s="9"/>
      <c r="N1840" s="26"/>
      <c r="O1840" s="9"/>
      <c r="P1840" s="9">
        <v>1433.89</v>
      </c>
      <c r="Q1840" s="9">
        <f>P1840*1846.98</f>
        <v>2648366.1522000004</v>
      </c>
      <c r="R1840" s="9"/>
      <c r="S1840" s="9"/>
      <c r="T1840" s="9"/>
      <c r="U1840" s="9"/>
      <c r="V1840" s="9"/>
      <c r="W1840" s="9"/>
      <c r="X1840" s="9"/>
      <c r="Y1840" s="9"/>
      <c r="Z1840" s="9"/>
      <c r="AA1840" s="66"/>
      <c r="AB1840" s="20" t="s">
        <v>211</v>
      </c>
      <c r="AC1840" s="189"/>
      <c r="AD1840" s="189"/>
      <c r="AE1840" s="189"/>
      <c r="AF1840" s="62">
        <f>MAX(AF$24:AF1839)+1</f>
        <v>1731</v>
      </c>
      <c r="AG1840" s="62" t="s">
        <v>151</v>
      </c>
      <c r="AH1840" s="62" t="str">
        <f t="shared" si="385"/>
        <v>1731.</v>
      </c>
      <c r="AJ1840" s="62"/>
    </row>
    <row r="1841" spans="1:148" ht="22.5" customHeight="1" x14ac:dyDescent="0.25">
      <c r="A1841" s="84" t="str">
        <f t="shared" si="386"/>
        <v>1732.</v>
      </c>
      <c r="B1841" s="84">
        <v>4332</v>
      </c>
      <c r="C1841" s="157" t="s">
        <v>1367</v>
      </c>
      <c r="D1841" s="17">
        <v>2035.6</v>
      </c>
      <c r="E1841" s="17">
        <v>1411.9</v>
      </c>
      <c r="F1841" s="17">
        <v>1411.9</v>
      </c>
      <c r="G1841" s="18">
        <v>11</v>
      </c>
      <c r="H1841" s="17">
        <f t="shared" si="384"/>
        <v>1372329</v>
      </c>
      <c r="I1841" s="9"/>
      <c r="J1841" s="6"/>
      <c r="K1841" s="9"/>
      <c r="L1841" s="9">
        <f t="shared" si="387"/>
        <v>1372329</v>
      </c>
      <c r="M1841" s="9"/>
      <c r="N1841" s="26"/>
      <c r="O1841" s="9"/>
      <c r="P1841" s="9">
        <v>435.66</v>
      </c>
      <c r="Q1841" s="9">
        <f>P1841*3150</f>
        <v>1372329</v>
      </c>
      <c r="R1841" s="9"/>
      <c r="S1841" s="9"/>
      <c r="T1841" s="9"/>
      <c r="U1841" s="9"/>
      <c r="V1841" s="9"/>
      <c r="W1841" s="9"/>
      <c r="X1841" s="9"/>
      <c r="Y1841" s="9"/>
      <c r="Z1841" s="9"/>
      <c r="AA1841" s="66"/>
      <c r="AB1841" s="20" t="s">
        <v>211</v>
      </c>
      <c r="AC1841" s="189"/>
      <c r="AD1841" s="189"/>
      <c r="AE1841" s="189"/>
      <c r="AF1841" s="62">
        <f>MAX(AF$24:AF1840)+1</f>
        <v>1732</v>
      </c>
      <c r="AG1841" s="62" t="s">
        <v>151</v>
      </c>
      <c r="AH1841" s="62" t="str">
        <f t="shared" si="385"/>
        <v>1732.</v>
      </c>
      <c r="AJ1841" s="62"/>
    </row>
    <row r="1842" spans="1:148" ht="22.5" customHeight="1" x14ac:dyDescent="0.25">
      <c r="A1842" s="84" t="str">
        <f t="shared" si="386"/>
        <v>1733.</v>
      </c>
      <c r="B1842" s="84">
        <v>4918</v>
      </c>
      <c r="C1842" s="157" t="s">
        <v>1526</v>
      </c>
      <c r="D1842" s="17">
        <v>3840.5</v>
      </c>
      <c r="E1842" s="17">
        <v>2007</v>
      </c>
      <c r="F1842" s="17">
        <v>2007</v>
      </c>
      <c r="G1842" s="18">
        <v>152</v>
      </c>
      <c r="H1842" s="17">
        <f t="shared" si="384"/>
        <v>1978448.03</v>
      </c>
      <c r="I1842" s="9"/>
      <c r="J1842" s="6"/>
      <c r="K1842" s="9"/>
      <c r="L1842" s="9">
        <f t="shared" si="387"/>
        <v>1978448.03</v>
      </c>
      <c r="M1842" s="9"/>
      <c r="N1842" s="26"/>
      <c r="O1842" s="9"/>
      <c r="P1842" s="9">
        <v>1071.18</v>
      </c>
      <c r="Q1842" s="9">
        <v>1978448.03</v>
      </c>
      <c r="R1842" s="9"/>
      <c r="S1842" s="9"/>
      <c r="T1842" s="9"/>
      <c r="U1842" s="9"/>
      <c r="V1842" s="9"/>
      <c r="W1842" s="9"/>
      <c r="X1842" s="9"/>
      <c r="Y1842" s="9"/>
      <c r="Z1842" s="9"/>
      <c r="AA1842" s="66"/>
      <c r="AB1842" s="20" t="s">
        <v>211</v>
      </c>
      <c r="AC1842" s="189"/>
      <c r="AD1842" s="189"/>
      <c r="AE1842" s="189"/>
      <c r="AF1842" s="62">
        <f>MAX(AF$24:AF1841)+1</f>
        <v>1733</v>
      </c>
      <c r="AG1842" s="62" t="s">
        <v>151</v>
      </c>
      <c r="AH1842" s="62" t="str">
        <f t="shared" si="385"/>
        <v>1733.</v>
      </c>
      <c r="AJ1842" s="62"/>
    </row>
    <row r="1843" spans="1:148" ht="22.5" customHeight="1" x14ac:dyDescent="0.25">
      <c r="A1843" s="84" t="str">
        <f t="shared" si="386"/>
        <v>1734.</v>
      </c>
      <c r="B1843" s="84">
        <v>4231</v>
      </c>
      <c r="C1843" s="157" t="s">
        <v>1188</v>
      </c>
      <c r="D1843" s="17">
        <v>20223.900000000001</v>
      </c>
      <c r="E1843" s="17">
        <v>17974.8</v>
      </c>
      <c r="F1843" s="17">
        <v>10164</v>
      </c>
      <c r="G1843" s="18">
        <v>750</v>
      </c>
      <c r="H1843" s="17">
        <f t="shared" si="384"/>
        <v>19497420.359999999</v>
      </c>
      <c r="I1843" s="9"/>
      <c r="J1843" s="6"/>
      <c r="K1843" s="9"/>
      <c r="L1843" s="9">
        <f t="shared" si="387"/>
        <v>19497420.359999999</v>
      </c>
      <c r="M1843" s="9"/>
      <c r="N1843" s="26">
        <v>9</v>
      </c>
      <c r="O1843" s="9">
        <f>N1843*2166380.04</f>
        <v>19497420.359999999</v>
      </c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66"/>
      <c r="AB1843" s="20" t="s">
        <v>211</v>
      </c>
      <c r="AC1843" s="189"/>
      <c r="AD1843" s="189"/>
      <c r="AE1843" s="189"/>
      <c r="AF1843" s="62">
        <f>MAX(AF$24:AF1842)+1</f>
        <v>1734</v>
      </c>
      <c r="AG1843" s="62" t="s">
        <v>151</v>
      </c>
      <c r="AH1843" s="62" t="str">
        <f t="shared" si="385"/>
        <v>1734.</v>
      </c>
      <c r="AJ1843" s="62"/>
    </row>
    <row r="1844" spans="1:148" ht="22.5" customHeight="1" x14ac:dyDescent="0.25">
      <c r="A1844" s="84" t="str">
        <f t="shared" si="386"/>
        <v>1735.</v>
      </c>
      <c r="B1844" s="84">
        <v>4274</v>
      </c>
      <c r="C1844" s="157" t="s">
        <v>1363</v>
      </c>
      <c r="D1844" s="17">
        <v>1988.3</v>
      </c>
      <c r="E1844" s="17">
        <v>1217.4000000000001</v>
      </c>
      <c r="F1844" s="17">
        <v>1217.4000000000001</v>
      </c>
      <c r="G1844" s="18">
        <v>40</v>
      </c>
      <c r="H1844" s="17">
        <f t="shared" si="384"/>
        <v>1024279.6986000001</v>
      </c>
      <c r="I1844" s="9"/>
      <c r="J1844" s="6"/>
      <c r="K1844" s="9"/>
      <c r="L1844" s="9">
        <f t="shared" si="387"/>
        <v>1024279.6986000001</v>
      </c>
      <c r="M1844" s="9"/>
      <c r="N1844" s="26"/>
      <c r="O1844" s="9"/>
      <c r="P1844" s="9">
        <v>554.57000000000005</v>
      </c>
      <c r="Q1844" s="9">
        <f>P1844*1846.98</f>
        <v>1024279.6986000001</v>
      </c>
      <c r="R1844" s="9"/>
      <c r="S1844" s="9"/>
      <c r="T1844" s="9"/>
      <c r="U1844" s="9"/>
      <c r="V1844" s="9"/>
      <c r="W1844" s="9"/>
      <c r="X1844" s="9"/>
      <c r="Y1844" s="9"/>
      <c r="Z1844" s="9"/>
      <c r="AA1844" s="66"/>
      <c r="AB1844" s="20" t="s">
        <v>211</v>
      </c>
      <c r="AC1844" s="189"/>
      <c r="AD1844" s="189"/>
      <c r="AE1844" s="189"/>
      <c r="AF1844" s="62">
        <f>MAX(AF$24:AF1843)+1</f>
        <v>1735</v>
      </c>
      <c r="AG1844" s="62" t="s">
        <v>151</v>
      </c>
      <c r="AH1844" s="62" t="str">
        <f t="shared" si="385"/>
        <v>1735.</v>
      </c>
      <c r="AJ1844" s="62"/>
    </row>
    <row r="1845" spans="1:148" ht="22.5" customHeight="1" x14ac:dyDescent="0.25">
      <c r="A1845" s="84" t="str">
        <f t="shared" si="386"/>
        <v>1736.</v>
      </c>
      <c r="B1845" s="84">
        <v>4373</v>
      </c>
      <c r="C1845" s="169" t="s">
        <v>1216</v>
      </c>
      <c r="D1845" s="17">
        <v>10025.799999999999</v>
      </c>
      <c r="E1845" s="17">
        <v>9599.7000000000007</v>
      </c>
      <c r="F1845" s="17">
        <v>9599.7000000000007</v>
      </c>
      <c r="G1845" s="18">
        <v>279</v>
      </c>
      <c r="H1845" s="17">
        <f t="shared" si="384"/>
        <v>239601.82</v>
      </c>
      <c r="I1845" s="9"/>
      <c r="J1845" s="6"/>
      <c r="K1845" s="9"/>
      <c r="L1845" s="9">
        <f t="shared" si="387"/>
        <v>239601.82</v>
      </c>
      <c r="M1845" s="9">
        <v>239601.82</v>
      </c>
      <c r="N1845" s="26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66"/>
      <c r="AB1845" s="20" t="s">
        <v>211</v>
      </c>
      <c r="AC1845" s="189"/>
      <c r="AD1845" s="189"/>
      <c r="AE1845" s="189"/>
      <c r="AF1845" s="62">
        <f>MAX(AF$24:AF1844)+1</f>
        <v>1736</v>
      </c>
      <c r="AG1845" s="62" t="s">
        <v>151</v>
      </c>
      <c r="AH1845" s="62" t="str">
        <f t="shared" si="385"/>
        <v>1736.</v>
      </c>
      <c r="AJ1845" s="62"/>
    </row>
    <row r="1846" spans="1:148" ht="22.5" customHeight="1" x14ac:dyDescent="0.25">
      <c r="A1846" s="84" t="str">
        <f t="shared" si="386"/>
        <v>1737.</v>
      </c>
      <c r="B1846" s="84">
        <v>5198</v>
      </c>
      <c r="C1846" s="157" t="s">
        <v>1683</v>
      </c>
      <c r="D1846" s="17">
        <v>10018.4</v>
      </c>
      <c r="E1846" s="17">
        <v>8879.5</v>
      </c>
      <c r="F1846" s="17">
        <v>8879.5</v>
      </c>
      <c r="G1846" s="18">
        <v>369</v>
      </c>
      <c r="H1846" s="17">
        <f t="shared" si="384"/>
        <v>2818491.48</v>
      </c>
      <c r="I1846" s="9"/>
      <c r="J1846" s="6"/>
      <c r="K1846" s="9"/>
      <c r="L1846" s="9">
        <f t="shared" si="387"/>
        <v>2818491.48</v>
      </c>
      <c r="M1846" s="9"/>
      <c r="N1846" s="26"/>
      <c r="O1846" s="9"/>
      <c r="P1846" s="9">
        <v>1526</v>
      </c>
      <c r="Q1846" s="9">
        <f>P1846*1846.98</f>
        <v>2818491.48</v>
      </c>
      <c r="R1846" s="9"/>
      <c r="S1846" s="9"/>
      <c r="T1846" s="9"/>
      <c r="U1846" s="9"/>
      <c r="V1846" s="9"/>
      <c r="W1846" s="9"/>
      <c r="X1846" s="9"/>
      <c r="Y1846" s="9"/>
      <c r="Z1846" s="9"/>
      <c r="AA1846" s="66"/>
      <c r="AB1846" s="20" t="s">
        <v>211</v>
      </c>
      <c r="AC1846" s="189"/>
      <c r="AD1846" s="189"/>
      <c r="AE1846" s="189"/>
      <c r="AF1846" s="62">
        <f>MAX(AF$24:AF1845)+1</f>
        <v>1737</v>
      </c>
      <c r="AG1846" s="62" t="s">
        <v>151</v>
      </c>
      <c r="AH1846" s="62" t="str">
        <f t="shared" si="385"/>
        <v>1737.</v>
      </c>
      <c r="AJ1846" s="62"/>
    </row>
    <row r="1847" spans="1:148" ht="22.5" customHeight="1" x14ac:dyDescent="0.25">
      <c r="A1847" s="84" t="str">
        <f t="shared" si="386"/>
        <v>1738.</v>
      </c>
      <c r="B1847" s="84">
        <v>5340</v>
      </c>
      <c r="C1847" s="161" t="s">
        <v>1153</v>
      </c>
      <c r="D1847" s="9">
        <v>5990.6</v>
      </c>
      <c r="E1847" s="9">
        <v>4429.2</v>
      </c>
      <c r="F1847" s="9">
        <v>4429.2</v>
      </c>
      <c r="G1847" s="26">
        <v>235</v>
      </c>
      <c r="H1847" s="9">
        <f t="shared" si="384"/>
        <v>2809701</v>
      </c>
      <c r="I1847" s="9"/>
      <c r="J1847" s="6"/>
      <c r="K1847" s="9"/>
      <c r="L1847" s="9">
        <f t="shared" si="387"/>
        <v>2809701</v>
      </c>
      <c r="M1847" s="9">
        <f>1515984.71+1293716.29</f>
        <v>2809701</v>
      </c>
      <c r="N1847" s="26"/>
      <c r="O1847" s="9"/>
      <c r="P1847" s="9"/>
      <c r="Q1847" s="9"/>
      <c r="R1847" s="9"/>
      <c r="S1847" s="9"/>
      <c r="T1847" s="9"/>
      <c r="U1847" s="9"/>
      <c r="V1847" s="9"/>
      <c r="W1847" s="9"/>
      <c r="X1847" s="9"/>
      <c r="Y1847" s="9"/>
      <c r="Z1847" s="9"/>
      <c r="AA1847" s="66"/>
      <c r="AB1847" s="20" t="s">
        <v>211</v>
      </c>
      <c r="AC1847" s="189"/>
      <c r="AD1847" s="189"/>
      <c r="AE1847" s="189"/>
      <c r="AF1847" s="62">
        <f>MAX(AF$24:AF1846)+1</f>
        <v>1738</v>
      </c>
      <c r="AG1847" s="62" t="s">
        <v>151</v>
      </c>
      <c r="AH1847" s="62" t="str">
        <f t="shared" si="385"/>
        <v>1738.</v>
      </c>
    </row>
    <row r="1848" spans="1:148" ht="22.5" customHeight="1" x14ac:dyDescent="0.25">
      <c r="A1848" s="84" t="str">
        <f t="shared" si="386"/>
        <v>1739.</v>
      </c>
      <c r="B1848" s="84">
        <v>5656</v>
      </c>
      <c r="C1848" s="155" t="s">
        <v>1684</v>
      </c>
      <c r="D1848" s="9">
        <v>6483</v>
      </c>
      <c r="E1848" s="9">
        <v>4743.7</v>
      </c>
      <c r="F1848" s="9">
        <v>4743.7</v>
      </c>
      <c r="G1848" s="26">
        <v>179</v>
      </c>
      <c r="H1848" s="9">
        <f t="shared" si="384"/>
        <v>276881.97600000002</v>
      </c>
      <c r="I1848" s="9"/>
      <c r="J1848" s="6"/>
      <c r="K1848" s="9"/>
      <c r="L1848" s="9">
        <f t="shared" si="387"/>
        <v>276881.97600000002</v>
      </c>
      <c r="M1848" s="9"/>
      <c r="N1848" s="26"/>
      <c r="O1848" s="9"/>
      <c r="P1848" s="9"/>
      <c r="Q1848" s="9"/>
      <c r="R1848" s="9"/>
      <c r="S1848" s="9"/>
      <c r="T1848" s="9"/>
      <c r="U1848" s="9"/>
      <c r="V1848" s="9">
        <v>226.8</v>
      </c>
      <c r="W1848" s="9">
        <f>V1848*1220.82</f>
        <v>276881.97600000002</v>
      </c>
      <c r="X1848" s="9"/>
      <c r="Y1848" s="9"/>
      <c r="Z1848" s="9"/>
      <c r="AA1848" s="66"/>
      <c r="AB1848" s="20" t="s">
        <v>211</v>
      </c>
      <c r="AC1848" s="189"/>
      <c r="AD1848" s="189"/>
      <c r="AE1848" s="189"/>
      <c r="AF1848" s="62">
        <f>MAX(AF$24:AF1847)+1</f>
        <v>1739</v>
      </c>
      <c r="AG1848" s="62" t="s">
        <v>151</v>
      </c>
      <c r="AH1848" s="62" t="str">
        <f t="shared" si="385"/>
        <v>1739.</v>
      </c>
      <c r="AJ1848" s="62"/>
    </row>
    <row r="1849" spans="1:148" ht="22.5" customHeight="1" x14ac:dyDescent="0.25">
      <c r="A1849" s="84" t="str">
        <f t="shared" si="386"/>
        <v>1740.</v>
      </c>
      <c r="B1849" s="84">
        <v>4875</v>
      </c>
      <c r="C1849" s="155" t="s">
        <v>1425</v>
      </c>
      <c r="D1849" s="9">
        <v>2196.6999999999998</v>
      </c>
      <c r="E1849" s="9">
        <v>1283.3</v>
      </c>
      <c r="F1849" s="9">
        <v>1283.3</v>
      </c>
      <c r="G1849" s="26">
        <v>63</v>
      </c>
      <c r="H1849" s="9">
        <f t="shared" si="384"/>
        <v>815417.46</v>
      </c>
      <c r="I1849" s="9"/>
      <c r="J1849" s="6"/>
      <c r="K1849" s="9"/>
      <c r="L1849" s="9">
        <f t="shared" si="387"/>
        <v>815417.46</v>
      </c>
      <c r="M1849" s="9">
        <v>815417.46</v>
      </c>
      <c r="N1849" s="26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66"/>
      <c r="AB1849" s="20" t="s">
        <v>211</v>
      </c>
      <c r="AC1849" s="189"/>
      <c r="AD1849" s="189"/>
      <c r="AE1849" s="189"/>
      <c r="AF1849" s="62">
        <f>MAX(AF$24:AF1848)+1</f>
        <v>1740</v>
      </c>
      <c r="AG1849" s="62" t="s">
        <v>151</v>
      </c>
      <c r="AH1849" s="62" t="str">
        <f t="shared" si="385"/>
        <v>1740.</v>
      </c>
      <c r="AJ1849" s="62"/>
    </row>
    <row r="1850" spans="1:148" ht="23.25" customHeight="1" x14ac:dyDescent="0.25">
      <c r="A1850" s="84" t="str">
        <f t="shared" si="386"/>
        <v>1741.</v>
      </c>
      <c r="B1850" s="124">
        <v>4280</v>
      </c>
      <c r="C1850" s="198" t="s">
        <v>1723</v>
      </c>
      <c r="D1850" s="199">
        <v>3617.9</v>
      </c>
      <c r="E1850" s="199">
        <v>3316.6</v>
      </c>
      <c r="F1850" s="199">
        <v>3316.6</v>
      </c>
      <c r="G1850" s="200">
        <v>175</v>
      </c>
      <c r="H1850" s="126">
        <f t="shared" si="384"/>
        <v>1786995</v>
      </c>
      <c r="I1850" s="126"/>
      <c r="J1850" s="201"/>
      <c r="K1850" s="126"/>
      <c r="L1850" s="126">
        <f t="shared" si="387"/>
        <v>1786995</v>
      </c>
      <c r="M1850" s="126">
        <v>1436995</v>
      </c>
      <c r="N1850" s="202"/>
      <c r="O1850" s="126"/>
      <c r="P1850" s="126"/>
      <c r="Q1850" s="126"/>
      <c r="R1850" s="126"/>
      <c r="S1850" s="126"/>
      <c r="T1850" s="126"/>
      <c r="U1850" s="126"/>
      <c r="V1850" s="126"/>
      <c r="W1850" s="126"/>
      <c r="X1850" s="126"/>
      <c r="Y1850" s="126"/>
      <c r="Z1850" s="126"/>
      <c r="AA1850" s="204">
        <v>350000</v>
      </c>
      <c r="AB1850" s="20" t="s">
        <v>211</v>
      </c>
      <c r="AC1850" s="189"/>
      <c r="AD1850" s="189"/>
      <c r="AE1850" s="189"/>
      <c r="AF1850" s="62">
        <f>MAX(AF$24:AF1849)+1</f>
        <v>1741</v>
      </c>
      <c r="AG1850" s="62" t="s">
        <v>151</v>
      </c>
      <c r="AH1850" s="62" t="str">
        <f t="shared" si="385"/>
        <v>1741.</v>
      </c>
    </row>
    <row r="1851" spans="1:148" ht="23.25" customHeight="1" x14ac:dyDescent="0.25">
      <c r="A1851" s="84" t="str">
        <f t="shared" si="386"/>
        <v>1742.</v>
      </c>
      <c r="B1851" s="124">
        <v>5427</v>
      </c>
      <c r="C1851" s="198" t="s">
        <v>1726</v>
      </c>
      <c r="D1851" s="199">
        <v>3085.6</v>
      </c>
      <c r="E1851" s="199">
        <v>2973.1</v>
      </c>
      <c r="F1851" s="199">
        <v>2332.3000000000002</v>
      </c>
      <c r="G1851" s="200">
        <v>110</v>
      </c>
      <c r="H1851" s="126">
        <f t="shared" si="384"/>
        <v>923763.84</v>
      </c>
      <c r="I1851" s="126"/>
      <c r="J1851" s="201"/>
      <c r="K1851" s="126"/>
      <c r="L1851" s="126">
        <f t="shared" si="387"/>
        <v>923763.84</v>
      </c>
      <c r="M1851" s="126">
        <v>923763.84</v>
      </c>
      <c r="N1851" s="202"/>
      <c r="O1851" s="126"/>
      <c r="P1851" s="126"/>
      <c r="Q1851" s="126"/>
      <c r="R1851" s="126"/>
      <c r="S1851" s="126"/>
      <c r="T1851" s="126"/>
      <c r="U1851" s="126"/>
      <c r="V1851" s="126"/>
      <c r="W1851" s="126"/>
      <c r="X1851" s="126"/>
      <c r="Y1851" s="126"/>
      <c r="Z1851" s="126"/>
      <c r="AA1851" s="204"/>
      <c r="AB1851" s="20" t="s">
        <v>211</v>
      </c>
      <c r="AC1851" s="189"/>
      <c r="AD1851" s="189"/>
      <c r="AE1851" s="189"/>
      <c r="AF1851" s="62">
        <f>MAX(AF$24:AF1850)+1</f>
        <v>1742</v>
      </c>
      <c r="AG1851" s="79" t="s">
        <v>151</v>
      </c>
      <c r="AH1851" s="62" t="str">
        <f t="shared" si="385"/>
        <v>1742.</v>
      </c>
      <c r="AI1851" s="140"/>
      <c r="AJ1851" s="116"/>
      <c r="AK1851" s="79"/>
      <c r="AL1851" s="79"/>
      <c r="AM1851" s="79"/>
      <c r="AN1851" s="79"/>
      <c r="AO1851" s="79"/>
      <c r="AP1851" s="79"/>
      <c r="AQ1851" s="79"/>
      <c r="AR1851" s="79"/>
      <c r="AS1851" s="79"/>
      <c r="AT1851" s="79"/>
      <c r="AU1851" s="79"/>
      <c r="AV1851" s="79"/>
      <c r="AW1851" s="79"/>
      <c r="AX1851" s="79"/>
      <c r="AY1851" s="79"/>
      <c r="AZ1851" s="79"/>
      <c r="BA1851" s="79"/>
      <c r="BB1851" s="79"/>
      <c r="BC1851" s="79"/>
      <c r="BD1851" s="79"/>
      <c r="BE1851" s="79"/>
      <c r="BF1851" s="79"/>
      <c r="BG1851" s="79"/>
      <c r="BH1851" s="79"/>
      <c r="BI1851" s="79"/>
      <c r="BJ1851" s="79"/>
      <c r="BK1851" s="79"/>
      <c r="BL1851" s="79"/>
      <c r="BM1851" s="79"/>
      <c r="BN1851" s="79"/>
      <c r="BO1851" s="79"/>
      <c r="BP1851" s="79"/>
      <c r="BQ1851" s="79"/>
      <c r="BR1851" s="79"/>
      <c r="BS1851" s="79"/>
      <c r="BT1851" s="79"/>
      <c r="BU1851" s="79"/>
      <c r="BV1851" s="79"/>
      <c r="BW1851" s="79"/>
      <c r="BX1851" s="79"/>
      <c r="BY1851" s="79"/>
      <c r="BZ1851" s="79"/>
      <c r="CA1851" s="79"/>
      <c r="CB1851" s="79"/>
      <c r="CC1851" s="79"/>
      <c r="CD1851" s="79"/>
      <c r="CE1851" s="79"/>
      <c r="CF1851" s="79"/>
      <c r="CG1851" s="79"/>
      <c r="CH1851" s="79"/>
      <c r="CI1851" s="79"/>
      <c r="CJ1851" s="79"/>
      <c r="CK1851" s="79"/>
      <c r="CL1851" s="79"/>
      <c r="CM1851" s="79"/>
      <c r="CN1851" s="79"/>
      <c r="CO1851" s="79"/>
      <c r="CP1851" s="79"/>
      <c r="CQ1851" s="79"/>
      <c r="CR1851" s="79"/>
      <c r="CS1851" s="79"/>
      <c r="CT1851" s="79"/>
      <c r="CU1851" s="79"/>
      <c r="CV1851" s="79"/>
      <c r="CW1851" s="79"/>
      <c r="CX1851" s="79"/>
      <c r="CY1851" s="79"/>
      <c r="CZ1851" s="79"/>
      <c r="DA1851" s="79"/>
      <c r="DB1851" s="79"/>
      <c r="DC1851" s="79"/>
      <c r="DD1851" s="79"/>
      <c r="DE1851" s="79"/>
      <c r="DF1851" s="79"/>
      <c r="DG1851" s="79"/>
      <c r="DH1851" s="79"/>
      <c r="DI1851" s="79"/>
      <c r="DJ1851" s="79"/>
      <c r="DK1851" s="79"/>
      <c r="DL1851" s="79"/>
      <c r="DM1851" s="79"/>
      <c r="DN1851" s="79"/>
      <c r="DO1851" s="79"/>
      <c r="DP1851" s="79"/>
      <c r="DQ1851" s="79"/>
      <c r="DR1851" s="79"/>
      <c r="DS1851" s="79"/>
      <c r="DT1851" s="79"/>
      <c r="DU1851" s="79"/>
      <c r="DV1851" s="79"/>
      <c r="DW1851" s="79"/>
      <c r="DX1851" s="79"/>
      <c r="DY1851" s="79"/>
      <c r="DZ1851" s="79"/>
      <c r="EA1851" s="79"/>
      <c r="EB1851" s="79"/>
      <c r="EC1851" s="79"/>
      <c r="ED1851" s="79"/>
      <c r="EE1851" s="79"/>
      <c r="EF1851" s="79"/>
      <c r="EG1851" s="79"/>
      <c r="EH1851" s="79"/>
      <c r="EI1851" s="79"/>
      <c r="EJ1851" s="79"/>
      <c r="EK1851" s="79"/>
      <c r="EL1851" s="79"/>
      <c r="EM1851" s="79"/>
      <c r="EN1851" s="79"/>
      <c r="EO1851" s="79"/>
      <c r="EP1851" s="79"/>
      <c r="EQ1851" s="79"/>
      <c r="ER1851" s="79"/>
    </row>
    <row r="1852" spans="1:148" s="203" customFormat="1" ht="23.25" customHeight="1" x14ac:dyDescent="0.25">
      <c r="A1852" s="84" t="str">
        <f t="shared" si="386"/>
        <v>1743.</v>
      </c>
      <c r="B1852" s="84">
        <v>4655</v>
      </c>
      <c r="C1852" s="161" t="s">
        <v>1260</v>
      </c>
      <c r="D1852" s="17">
        <v>947.9</v>
      </c>
      <c r="E1852" s="17">
        <v>947.9</v>
      </c>
      <c r="F1852" s="17">
        <v>947.9</v>
      </c>
      <c r="G1852" s="18">
        <v>37</v>
      </c>
      <c r="H1852" s="9">
        <f t="shared" si="384"/>
        <v>195141.26</v>
      </c>
      <c r="I1852" s="9"/>
      <c r="J1852" s="6"/>
      <c r="K1852" s="9"/>
      <c r="L1852" s="9">
        <f t="shared" si="387"/>
        <v>195141.26</v>
      </c>
      <c r="M1852" s="9">
        <v>195141.26</v>
      </c>
      <c r="N1852" s="26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66"/>
      <c r="AB1852" s="20" t="s">
        <v>211</v>
      </c>
      <c r="AC1852" s="189"/>
      <c r="AD1852" s="189"/>
      <c r="AE1852" s="189"/>
      <c r="AF1852" s="62">
        <f>MAX(AF$24:AF1851)+1</f>
        <v>1743</v>
      </c>
      <c r="AG1852" s="79" t="s">
        <v>151</v>
      </c>
      <c r="AH1852" s="62" t="str">
        <f t="shared" si="385"/>
        <v>1743.</v>
      </c>
      <c r="AI1852" s="140"/>
      <c r="AJ1852" s="116"/>
      <c r="AK1852" s="79"/>
      <c r="AL1852" s="79"/>
      <c r="AM1852" s="79"/>
      <c r="AN1852" s="79"/>
      <c r="AO1852" s="79"/>
      <c r="AP1852" s="79"/>
      <c r="AQ1852" s="79"/>
      <c r="AR1852" s="79"/>
      <c r="AS1852" s="79"/>
      <c r="AT1852" s="79"/>
      <c r="AU1852" s="79"/>
      <c r="AV1852" s="79"/>
      <c r="AW1852" s="79"/>
      <c r="AX1852" s="79"/>
      <c r="AY1852" s="79"/>
      <c r="AZ1852" s="79"/>
      <c r="BA1852" s="79"/>
      <c r="BB1852" s="79"/>
      <c r="BC1852" s="79"/>
      <c r="BD1852" s="79"/>
      <c r="BE1852" s="79"/>
      <c r="BF1852" s="79"/>
      <c r="BG1852" s="79"/>
      <c r="BH1852" s="79"/>
      <c r="BI1852" s="79"/>
      <c r="BJ1852" s="79"/>
      <c r="BK1852" s="79"/>
      <c r="BL1852" s="79"/>
      <c r="BM1852" s="79"/>
      <c r="BN1852" s="79"/>
      <c r="BO1852" s="79"/>
      <c r="BP1852" s="79"/>
      <c r="BQ1852" s="79"/>
      <c r="BR1852" s="79"/>
      <c r="BS1852" s="79"/>
      <c r="BT1852" s="79"/>
      <c r="BU1852" s="79"/>
      <c r="BV1852" s="79"/>
      <c r="BW1852" s="79"/>
      <c r="BX1852" s="79"/>
      <c r="BY1852" s="79"/>
      <c r="BZ1852" s="79"/>
      <c r="CA1852" s="79"/>
      <c r="CB1852" s="79"/>
      <c r="CC1852" s="79"/>
      <c r="CD1852" s="79"/>
      <c r="CE1852" s="79"/>
      <c r="CF1852" s="79"/>
      <c r="CG1852" s="79"/>
      <c r="CH1852" s="79"/>
      <c r="CI1852" s="79"/>
      <c r="CJ1852" s="79"/>
      <c r="CK1852" s="79"/>
      <c r="CL1852" s="79"/>
      <c r="CM1852" s="79"/>
      <c r="CN1852" s="79"/>
      <c r="CO1852" s="79"/>
      <c r="CP1852" s="79"/>
      <c r="CQ1852" s="79"/>
      <c r="CR1852" s="79"/>
      <c r="CS1852" s="79"/>
      <c r="CT1852" s="79"/>
      <c r="CU1852" s="79"/>
      <c r="CV1852" s="79"/>
      <c r="CW1852" s="79"/>
      <c r="CX1852" s="79"/>
      <c r="CY1852" s="79"/>
      <c r="CZ1852" s="79"/>
      <c r="DA1852" s="79"/>
      <c r="DB1852" s="79"/>
      <c r="DC1852" s="79"/>
      <c r="DD1852" s="79"/>
      <c r="DE1852" s="79"/>
      <c r="DF1852" s="79"/>
      <c r="DG1852" s="79"/>
      <c r="DH1852" s="79"/>
      <c r="DI1852" s="79"/>
      <c r="DJ1852" s="79"/>
      <c r="DK1852" s="79"/>
      <c r="DL1852" s="79"/>
      <c r="DM1852" s="79"/>
      <c r="DN1852" s="79"/>
      <c r="DO1852" s="79"/>
      <c r="DP1852" s="79"/>
      <c r="DQ1852" s="79"/>
      <c r="DR1852" s="79"/>
      <c r="DS1852" s="79"/>
      <c r="DT1852" s="79"/>
      <c r="DU1852" s="79"/>
      <c r="DV1852" s="79"/>
      <c r="DW1852" s="79"/>
      <c r="DX1852" s="79"/>
      <c r="DY1852" s="79"/>
      <c r="DZ1852" s="79"/>
      <c r="EA1852" s="79"/>
      <c r="EB1852" s="79"/>
      <c r="EC1852" s="79"/>
      <c r="ED1852" s="79"/>
      <c r="EE1852" s="79"/>
      <c r="EF1852" s="79"/>
      <c r="EG1852" s="79"/>
      <c r="EH1852" s="79"/>
      <c r="EI1852" s="79"/>
      <c r="EJ1852" s="79"/>
      <c r="EK1852" s="79"/>
      <c r="EL1852" s="79"/>
      <c r="EM1852" s="79"/>
      <c r="EN1852" s="79"/>
      <c r="EO1852" s="79"/>
      <c r="EP1852" s="79"/>
      <c r="EQ1852" s="79"/>
      <c r="ER1852" s="79"/>
    </row>
    <row r="1854" spans="1:148" ht="22.5" customHeight="1" x14ac:dyDescent="0.25">
      <c r="A1854" s="63" t="s">
        <v>193</v>
      </c>
      <c r="B1854" s="63"/>
      <c r="C1854" s="179"/>
    </row>
    <row r="1855" spans="1:148" ht="22.5" customHeight="1" x14ac:dyDescent="0.25">
      <c r="A1855" s="63" t="s">
        <v>194</v>
      </c>
      <c r="B1855" s="63"/>
      <c r="C1855" s="180"/>
      <c r="N1855" s="115"/>
      <c r="O1855" s="87"/>
      <c r="P1855" s="87"/>
      <c r="Q1855" s="116"/>
    </row>
    <row r="1856" spans="1:148" ht="22.5" customHeight="1" x14ac:dyDescent="0.25">
      <c r="A1856" s="63" t="s">
        <v>195</v>
      </c>
      <c r="B1856" s="63"/>
      <c r="C1856" s="179"/>
    </row>
    <row r="1857" spans="1:36" ht="22.5" customHeight="1" x14ac:dyDescent="0.25">
      <c r="A1857" s="63" t="s">
        <v>196</v>
      </c>
      <c r="B1857" s="63"/>
      <c r="C1857" s="179"/>
      <c r="P1857" s="85"/>
    </row>
    <row r="1858" spans="1:36" s="63" customFormat="1" ht="22.5" customHeight="1" x14ac:dyDescent="0.25">
      <c r="C1858" s="179"/>
      <c r="D1858" s="73"/>
      <c r="E1858" s="73"/>
      <c r="F1858" s="73"/>
      <c r="G1858" s="74"/>
      <c r="H1858" s="75"/>
      <c r="I1858" s="75"/>
      <c r="J1858" s="75"/>
      <c r="K1858" s="75"/>
      <c r="L1858" s="75"/>
      <c r="M1858" s="75"/>
      <c r="N1858" s="74"/>
      <c r="O1858" s="75"/>
      <c r="P1858" s="75"/>
      <c r="Q1858" s="75"/>
      <c r="R1858" s="75"/>
      <c r="S1858" s="75"/>
      <c r="T1858" s="75"/>
      <c r="U1858" s="75"/>
      <c r="V1858" s="75"/>
      <c r="W1858" s="75"/>
      <c r="X1858" s="75"/>
      <c r="Y1858" s="75"/>
      <c r="Z1858" s="75"/>
      <c r="AA1858" s="75"/>
      <c r="AB1858" s="188"/>
      <c r="AC1858" s="118"/>
      <c r="AD1858" s="118"/>
      <c r="AE1858" s="118"/>
      <c r="AI1858" s="118"/>
      <c r="AJ1858" s="75"/>
    </row>
    <row r="1859" spans="1:36" ht="22.5" customHeight="1" x14ac:dyDescent="0.25">
      <c r="C1859" s="181" t="s">
        <v>1536</v>
      </c>
      <c r="N1859" s="95" t="s">
        <v>1577</v>
      </c>
    </row>
    <row r="1866" spans="1:36" ht="22.5" customHeight="1" x14ac:dyDescent="0.25">
      <c r="C1866" s="182"/>
      <c r="D1866" s="62"/>
      <c r="E1866" s="62"/>
      <c r="F1866" s="62"/>
      <c r="G1866" s="62"/>
      <c r="H1866" s="62"/>
      <c r="I1866" s="62"/>
      <c r="J1866" s="62"/>
      <c r="K1866" s="62"/>
      <c r="L1866" s="62"/>
      <c r="M1866" s="62"/>
      <c r="N1866" s="62"/>
      <c r="O1866" s="62"/>
      <c r="P1866" s="62"/>
      <c r="Q1866" s="62"/>
      <c r="R1866" s="62"/>
      <c r="S1866" s="62"/>
      <c r="T1866" s="62"/>
      <c r="U1866" s="62"/>
      <c r="V1866" s="62"/>
      <c r="W1866" s="62"/>
      <c r="X1866" s="62"/>
      <c r="Y1866" s="62"/>
      <c r="Z1866" s="62"/>
      <c r="AA1866" s="62"/>
      <c r="AC1866" s="62"/>
      <c r="AD1866" s="62"/>
      <c r="AE1866" s="62"/>
      <c r="AJ1866" s="62"/>
    </row>
  </sheetData>
  <autoFilter ref="A18:ER1852"/>
  <customSheetViews>
    <customSheetView guid="{04681E51-F482-43C0-80C1-79FD2B2CC19D}" scale="70" showAutoFilter="1" hiddenColumns="1" topLeftCell="A2722">
      <selection activeCell="Y2723" sqref="Y2723:Y2742"/>
      <pageMargins left="0.70866141732283472" right="0.70866141732283472" top="0.74803149606299213" bottom="0.74803149606299213" header="0.31496062992125984" footer="0.31496062992125984"/>
      <pageSetup paperSize="9" scale="90" fitToHeight="0" orientation="landscape" r:id="rId1"/>
      <autoFilter ref="A17:AV3518"/>
    </customSheetView>
    <customSheetView guid="{C7F31BB5-A5FD-49C6-9BB3-1EC8F2C98019}" scale="70" fitToPage="1" filter="1" showAutoFilter="1" hiddenRows="1" hiddenColumns="1" topLeftCell="B1">
      <selection activeCell="AF1462" sqref="AF1462"/>
      <pageMargins left="0.7" right="0.7" top="0.75" bottom="0.75" header="0.3" footer="0.3"/>
      <pageSetup paperSize="9" scale="39" fitToHeight="0" orientation="landscape" r:id="rId2"/>
      <autoFilter ref="A19:AO2034">
        <filterColumn colId="33">
          <filters>
            <filter val="2017"/>
          </filters>
        </filterColumn>
      </autoFilter>
    </customSheetView>
  </customSheetViews>
  <mergeCells count="25">
    <mergeCell ref="Z1:AB1"/>
    <mergeCell ref="Z2:AB2"/>
    <mergeCell ref="Z3:AB3"/>
    <mergeCell ref="W4:AB4"/>
    <mergeCell ref="A12:AB12"/>
    <mergeCell ref="A11:AB11"/>
    <mergeCell ref="Z5:AB5"/>
    <mergeCell ref="Z6:AB6"/>
    <mergeCell ref="W7:AB7"/>
    <mergeCell ref="W8:AB8"/>
    <mergeCell ref="A15:A17"/>
    <mergeCell ref="C15:C17"/>
    <mergeCell ref="B16:B17"/>
    <mergeCell ref="D15:D16"/>
    <mergeCell ref="AB15:AB17"/>
    <mergeCell ref="N16:O16"/>
    <mergeCell ref="P16:Q16"/>
    <mergeCell ref="R16:S16"/>
    <mergeCell ref="X15:AA15"/>
    <mergeCell ref="V16:W16"/>
    <mergeCell ref="E15:F15"/>
    <mergeCell ref="G15:G16"/>
    <mergeCell ref="M15:W15"/>
    <mergeCell ref="T16:U16"/>
    <mergeCell ref="H15:L15"/>
  </mergeCells>
  <pageMargins left="0.19685039370078741" right="0.19685039370078741" top="0.19685039370078741" bottom="0.19685039370078741" header="0.19685039370078741" footer="0.19685039370078741"/>
  <pageSetup paperSize="9" scale="30" fitToHeight="0" orientation="landscape" r:id="rId3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4" sqref="C34"/>
    </sheetView>
  </sheetViews>
  <sheetFormatPr defaultRowHeight="11.25" x14ac:dyDescent="0.2"/>
  <sheetData/>
  <customSheetViews>
    <customSheetView guid="{04681E51-F482-43C0-80C1-79FD2B2CC19D}" state="hidden">
      <selection activeCell="C34" sqref="C3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opLeftCell="A2" zoomScale="70" zoomScaleNormal="70" workbookViewId="0">
      <selection activeCell="O13" sqref="O13"/>
    </sheetView>
  </sheetViews>
  <sheetFormatPr defaultColWidth="9.33203125" defaultRowHeight="15.75" x14ac:dyDescent="0.25"/>
  <cols>
    <col min="1" max="1" width="5.5" style="103" customWidth="1"/>
    <col min="2" max="2" width="69.1640625" style="103" customWidth="1"/>
    <col min="3" max="3" width="18.83203125" style="104" customWidth="1"/>
    <col min="4" max="4" width="19.33203125" style="105" customWidth="1"/>
    <col min="5" max="5" width="18.5" style="103" customWidth="1"/>
    <col min="6" max="6" width="20.6640625" style="104" customWidth="1"/>
    <col min="7" max="7" width="17.83203125" style="104" customWidth="1"/>
    <col min="8" max="8" width="19.1640625" style="105" customWidth="1"/>
    <col min="9" max="9" width="16.6640625" style="103" customWidth="1"/>
    <col min="10" max="10" width="20.6640625" style="104" customWidth="1"/>
    <col min="11" max="11" width="18.1640625" style="104" customWidth="1"/>
    <col min="12" max="12" width="19.1640625" style="105" customWidth="1"/>
    <col min="13" max="13" width="16.83203125" style="103" customWidth="1"/>
    <col min="14" max="14" width="21.33203125" style="104" customWidth="1"/>
    <col min="15" max="15" width="19.1640625" style="104" customWidth="1"/>
    <col min="16" max="16" width="18.33203125" style="105" customWidth="1"/>
    <col min="17" max="17" width="16.6640625" style="103" customWidth="1"/>
    <col min="18" max="18" width="25.5" style="104" customWidth="1"/>
    <col min="19" max="19" width="9.33203125" style="103"/>
    <col min="20" max="20" width="9.33203125" style="62"/>
    <col min="21" max="16384" width="9.33203125" style="103"/>
  </cols>
  <sheetData>
    <row r="1" spans="1:20" ht="17.25" customHeight="1" x14ac:dyDescent="0.25">
      <c r="A1" s="246" t="s">
        <v>186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</row>
    <row r="2" spans="1:20" ht="17.25" customHeight="1" x14ac:dyDescent="0.25">
      <c r="A2" s="246" t="s">
        <v>152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</row>
    <row r="3" spans="1:20" ht="16.5" customHeight="1" x14ac:dyDescent="0.25">
      <c r="A3" s="246" t="s">
        <v>153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</row>
    <row r="4" spans="1:20" ht="17.25" customHeight="1" x14ac:dyDescent="0.25">
      <c r="A4" s="246" t="s">
        <v>201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</row>
    <row r="5" spans="1:20" ht="17.25" x14ac:dyDescent="0.3">
      <c r="A5" s="35"/>
      <c r="B5" s="36"/>
      <c r="C5" s="50"/>
      <c r="D5" s="53"/>
      <c r="E5" s="37"/>
      <c r="F5" s="50"/>
      <c r="G5" s="50"/>
      <c r="H5" s="53"/>
      <c r="I5" s="37"/>
      <c r="J5" s="50"/>
      <c r="K5" s="50"/>
      <c r="L5" s="53"/>
      <c r="M5" s="37"/>
      <c r="N5" s="50"/>
      <c r="O5" s="50"/>
      <c r="P5" s="53"/>
      <c r="Q5" s="37"/>
      <c r="R5" s="50"/>
    </row>
    <row r="6" spans="1:20" ht="18.75" x14ac:dyDescent="0.3">
      <c r="A6" s="38"/>
      <c r="B6" s="39"/>
      <c r="C6" s="247" t="s">
        <v>202</v>
      </c>
      <c r="D6" s="248"/>
      <c r="E6" s="248"/>
      <c r="F6" s="249"/>
      <c r="G6" s="247" t="s">
        <v>203</v>
      </c>
      <c r="H6" s="248"/>
      <c r="I6" s="248"/>
      <c r="J6" s="249"/>
      <c r="K6" s="247" t="s">
        <v>204</v>
      </c>
      <c r="L6" s="248"/>
      <c r="M6" s="248"/>
      <c r="N6" s="249"/>
      <c r="O6" s="247" t="s">
        <v>154</v>
      </c>
      <c r="P6" s="248"/>
      <c r="Q6" s="248"/>
      <c r="R6" s="249"/>
    </row>
    <row r="7" spans="1:20" ht="192.75" customHeight="1" x14ac:dyDescent="0.25">
      <c r="A7" s="33" t="s">
        <v>1</v>
      </c>
      <c r="B7" s="40" t="s">
        <v>155</v>
      </c>
      <c r="C7" s="51" t="s">
        <v>156</v>
      </c>
      <c r="D7" s="54" t="s">
        <v>157</v>
      </c>
      <c r="E7" s="41" t="s">
        <v>158</v>
      </c>
      <c r="F7" s="57" t="s">
        <v>159</v>
      </c>
      <c r="G7" s="51" t="s">
        <v>156</v>
      </c>
      <c r="H7" s="54" t="s">
        <v>157</v>
      </c>
      <c r="I7" s="41" t="s">
        <v>158</v>
      </c>
      <c r="J7" s="57" t="s">
        <v>159</v>
      </c>
      <c r="K7" s="51" t="s">
        <v>156</v>
      </c>
      <c r="L7" s="54" t="s">
        <v>157</v>
      </c>
      <c r="M7" s="41" t="s">
        <v>158</v>
      </c>
      <c r="N7" s="57" t="s">
        <v>159</v>
      </c>
      <c r="O7" s="51" t="s">
        <v>156</v>
      </c>
      <c r="P7" s="54" t="s">
        <v>157</v>
      </c>
      <c r="Q7" s="41" t="s">
        <v>158</v>
      </c>
      <c r="R7" s="51" t="s">
        <v>159</v>
      </c>
    </row>
    <row r="8" spans="1:20" ht="18.75" x14ac:dyDescent="0.3">
      <c r="A8" s="34"/>
      <c r="B8" s="42"/>
      <c r="C8" s="52" t="s">
        <v>19</v>
      </c>
      <c r="D8" s="55" t="s">
        <v>20</v>
      </c>
      <c r="E8" s="43" t="s">
        <v>160</v>
      </c>
      <c r="F8" s="58" t="s">
        <v>21</v>
      </c>
      <c r="G8" s="52" t="s">
        <v>19</v>
      </c>
      <c r="H8" s="55" t="s">
        <v>20</v>
      </c>
      <c r="I8" s="43" t="s">
        <v>160</v>
      </c>
      <c r="J8" s="52" t="s">
        <v>21</v>
      </c>
      <c r="K8" s="59" t="s">
        <v>19</v>
      </c>
      <c r="L8" s="55" t="s">
        <v>20</v>
      </c>
      <c r="M8" s="43" t="s">
        <v>160</v>
      </c>
      <c r="N8" s="58" t="s">
        <v>21</v>
      </c>
      <c r="O8" s="52" t="s">
        <v>19</v>
      </c>
      <c r="P8" s="55" t="s">
        <v>20</v>
      </c>
      <c r="Q8" s="43" t="s">
        <v>160</v>
      </c>
      <c r="R8" s="52" t="s">
        <v>21</v>
      </c>
    </row>
    <row r="9" spans="1:20" ht="16.5" x14ac:dyDescent="0.25">
      <c r="A9" s="1">
        <v>1</v>
      </c>
      <c r="B9" s="44">
        <v>2</v>
      </c>
      <c r="C9" s="2">
        <v>3</v>
      </c>
      <c r="D9" s="2">
        <v>4</v>
      </c>
      <c r="E9" s="2">
        <v>5</v>
      </c>
      <c r="F9" s="61">
        <v>6</v>
      </c>
      <c r="G9" s="2">
        <v>7</v>
      </c>
      <c r="H9" s="2">
        <v>8</v>
      </c>
      <c r="I9" s="2">
        <v>9</v>
      </c>
      <c r="J9" s="2">
        <v>10</v>
      </c>
      <c r="K9" s="64">
        <v>11</v>
      </c>
      <c r="L9" s="2">
        <v>12</v>
      </c>
      <c r="M9" s="2">
        <v>13</v>
      </c>
      <c r="N9" s="61">
        <v>14</v>
      </c>
      <c r="O9" s="2">
        <v>15</v>
      </c>
      <c r="P9" s="2">
        <v>16</v>
      </c>
      <c r="Q9" s="2">
        <v>17</v>
      </c>
      <c r="R9" s="2">
        <v>18</v>
      </c>
    </row>
    <row r="10" spans="1:20" ht="20.25" customHeight="1" x14ac:dyDescent="0.25">
      <c r="A10" s="3"/>
      <c r="B10" s="45" t="s">
        <v>22</v>
      </c>
      <c r="C10" s="6">
        <f>SUM(C11:C32)</f>
        <v>555434.51</v>
      </c>
      <c r="D10" s="25">
        <f t="shared" ref="D10:P10" si="0">SUM(D11:D32)</f>
        <v>22963</v>
      </c>
      <c r="E10" s="25">
        <f t="shared" si="0"/>
        <v>230</v>
      </c>
      <c r="F10" s="6">
        <f>'перечень МКД'!H20</f>
        <v>282127156.42400002</v>
      </c>
      <c r="G10" s="6">
        <f t="shared" si="0"/>
        <v>781181.6399999999</v>
      </c>
      <c r="H10" s="25">
        <f t="shared" si="0"/>
        <v>29968</v>
      </c>
      <c r="I10" s="25">
        <f t="shared" si="0"/>
        <v>384</v>
      </c>
      <c r="J10" s="6">
        <f>'перечень МКД'!H21</f>
        <v>480506251.48599994</v>
      </c>
      <c r="K10" s="6">
        <f t="shared" si="0"/>
        <v>2746620.55</v>
      </c>
      <c r="L10" s="25">
        <f t="shared" si="0"/>
        <v>109836</v>
      </c>
      <c r="M10" s="25">
        <f t="shared" si="0"/>
        <v>1129</v>
      </c>
      <c r="N10" s="6">
        <f>'перечень МКД'!H22</f>
        <v>1659976254.6644006</v>
      </c>
      <c r="O10" s="6">
        <f t="shared" si="0"/>
        <v>4083236.6999999993</v>
      </c>
      <c r="P10" s="25">
        <f t="shared" si="0"/>
        <v>162767</v>
      </c>
      <c r="Q10" s="25">
        <f>SUM(Q11:Q32)</f>
        <v>1743</v>
      </c>
      <c r="R10" s="6">
        <f>F10+J10+N10</f>
        <v>2422609662.5744004</v>
      </c>
    </row>
    <row r="11" spans="1:20" ht="20.25" customHeight="1" x14ac:dyDescent="0.25">
      <c r="A11" s="4" t="s">
        <v>161</v>
      </c>
      <c r="B11" s="46" t="s">
        <v>23</v>
      </c>
      <c r="C11" s="9">
        <f>'перечень МКД'!D24</f>
        <v>3095.6</v>
      </c>
      <c r="D11" s="26">
        <f>'перечень МКД'!G24</f>
        <v>132</v>
      </c>
      <c r="E11" s="47">
        <v>2</v>
      </c>
      <c r="F11" s="67">
        <f>'перечень МКД'!H24</f>
        <v>1933789.88</v>
      </c>
      <c r="G11" s="9">
        <f>'перечень МКД'!D27</f>
        <v>5559.8</v>
      </c>
      <c r="H11" s="26">
        <f>'перечень МКД'!G27</f>
        <v>285</v>
      </c>
      <c r="I11" s="47">
        <v>3</v>
      </c>
      <c r="J11" s="110">
        <f>'перечень МКД'!H27</f>
        <v>3512955.96</v>
      </c>
      <c r="K11" s="65">
        <f>'перечень МКД'!D31</f>
        <v>920.2</v>
      </c>
      <c r="L11" s="26">
        <f>'перечень МКД'!G31</f>
        <v>38</v>
      </c>
      <c r="M11" s="47">
        <v>2</v>
      </c>
      <c r="N11" s="67">
        <f>'перечень МКД'!H31</f>
        <v>1661362.4</v>
      </c>
      <c r="O11" s="9">
        <f>C11+G11+K11</f>
        <v>9575.6</v>
      </c>
      <c r="P11" s="26">
        <f>D11+H11+L11</f>
        <v>455</v>
      </c>
      <c r="Q11" s="10">
        <f>E11+I11+M11</f>
        <v>7</v>
      </c>
      <c r="R11" s="6">
        <f t="shared" ref="R11:R32" si="1">F11+J11+N11</f>
        <v>7108108.2400000002</v>
      </c>
    </row>
    <row r="12" spans="1:20" ht="20.25" customHeight="1" x14ac:dyDescent="0.25">
      <c r="A12" s="4" t="s">
        <v>162</v>
      </c>
      <c r="B12" s="46" t="s">
        <v>25</v>
      </c>
      <c r="C12" s="13">
        <f>'перечень МКД'!D35</f>
        <v>57717.740000000005</v>
      </c>
      <c r="D12" s="27">
        <f>'перечень МКД'!G35</f>
        <v>1505</v>
      </c>
      <c r="E12" s="12">
        <v>19</v>
      </c>
      <c r="F12" s="68">
        <f>'перечень МКД'!H35</f>
        <v>38015638.240000002</v>
      </c>
      <c r="G12" s="13">
        <f>'перечень МКД'!D55</f>
        <v>106671.02</v>
      </c>
      <c r="H12" s="27">
        <f>'перечень МКД'!G55</f>
        <v>3113</v>
      </c>
      <c r="I12" s="12">
        <v>53</v>
      </c>
      <c r="J12" s="11">
        <f>'перечень МКД'!H55</f>
        <v>72922831.407999992</v>
      </c>
      <c r="K12" s="69">
        <f>'перечень МКД'!D109</f>
        <v>248492.08000000002</v>
      </c>
      <c r="L12" s="27">
        <f>'перечень МКД'!G109</f>
        <v>8089</v>
      </c>
      <c r="M12" s="12">
        <v>170</v>
      </c>
      <c r="N12" s="68">
        <f>'перечень МКД'!H109</f>
        <v>166807549.86219996</v>
      </c>
      <c r="O12" s="9">
        <f>C12+G12+K12</f>
        <v>412880.84</v>
      </c>
      <c r="P12" s="26">
        <f t="shared" ref="P12:P32" si="2">D12+H12+L12</f>
        <v>12707</v>
      </c>
      <c r="Q12" s="10">
        <f t="shared" ref="Q12:Q31" si="3">E12+I12+M12</f>
        <v>242</v>
      </c>
      <c r="R12" s="6">
        <f t="shared" si="1"/>
        <v>277746019.51019996</v>
      </c>
    </row>
    <row r="13" spans="1:20" ht="21" customHeight="1" x14ac:dyDescent="0.25">
      <c r="A13" s="4" t="s">
        <v>163</v>
      </c>
      <c r="B13" s="46" t="s">
        <v>71</v>
      </c>
      <c r="C13" s="9">
        <f>'перечень МКД'!D281</f>
        <v>28822.109999999997</v>
      </c>
      <c r="D13" s="26">
        <f>'перечень МКД'!G281</f>
        <v>777</v>
      </c>
      <c r="E13" s="10">
        <v>17</v>
      </c>
      <c r="F13" s="68">
        <f>'перечень МКД'!H281</f>
        <v>14435769.339999998</v>
      </c>
      <c r="G13" s="9">
        <f>'перечень МКД'!D299</f>
        <v>77701.359999999986</v>
      </c>
      <c r="H13" s="26">
        <f>'перечень МКД'!G299</f>
        <v>2278</v>
      </c>
      <c r="I13" s="10">
        <v>39</v>
      </c>
      <c r="J13" s="11">
        <f>'перечень МКД'!H299</f>
        <v>33934254.938799992</v>
      </c>
      <c r="K13" s="65">
        <f>'перечень МКД'!D339</f>
        <v>84970.46</v>
      </c>
      <c r="L13" s="26">
        <f>'перечень МКД'!G339</f>
        <v>3071</v>
      </c>
      <c r="M13" s="10">
        <v>62</v>
      </c>
      <c r="N13" s="68">
        <f>'перечень МКД'!H339</f>
        <v>74132966.610800028</v>
      </c>
      <c r="O13" s="9">
        <f t="shared" ref="O13:O32" si="4">C13+G13+K13</f>
        <v>191493.93</v>
      </c>
      <c r="P13" s="26">
        <f t="shared" si="2"/>
        <v>6126</v>
      </c>
      <c r="Q13" s="10">
        <f t="shared" si="3"/>
        <v>118</v>
      </c>
      <c r="R13" s="6">
        <f t="shared" si="1"/>
        <v>122502990.88960001</v>
      </c>
    </row>
    <row r="14" spans="1:20" ht="37.5" customHeight="1" x14ac:dyDescent="0.25">
      <c r="A14" s="4" t="s">
        <v>164</v>
      </c>
      <c r="B14" s="46" t="s">
        <v>1711</v>
      </c>
      <c r="C14" s="9">
        <f>'перечень МКД'!D403</f>
        <v>1241.2</v>
      </c>
      <c r="D14" s="10">
        <f>'перечень МКД'!G403</f>
        <v>51</v>
      </c>
      <c r="E14" s="10">
        <v>1</v>
      </c>
      <c r="F14" s="9">
        <f>'перечень МКД'!H403</f>
        <v>1541389.57</v>
      </c>
      <c r="G14" s="9">
        <f>'перечень МКД'!D405</f>
        <v>819.2</v>
      </c>
      <c r="H14" s="26">
        <f>'перечень МКД'!G405</f>
        <v>34</v>
      </c>
      <c r="I14" s="12">
        <v>1</v>
      </c>
      <c r="J14" s="11">
        <f>'перечень МКД'!H405</f>
        <v>812060.79</v>
      </c>
      <c r="K14" s="65">
        <f>'перечень МКД'!D407</f>
        <v>2224</v>
      </c>
      <c r="L14" s="26">
        <f>'перечень МКД'!G407</f>
        <v>88</v>
      </c>
      <c r="M14" s="12">
        <v>3</v>
      </c>
      <c r="N14" s="68">
        <f>'перечень МКД'!H407</f>
        <v>1830976.78</v>
      </c>
      <c r="O14" s="9">
        <f t="shared" si="4"/>
        <v>4284.3999999999996</v>
      </c>
      <c r="P14" s="26">
        <f t="shared" si="2"/>
        <v>173</v>
      </c>
      <c r="Q14" s="10">
        <f t="shared" si="3"/>
        <v>5</v>
      </c>
      <c r="R14" s="6">
        <f t="shared" si="1"/>
        <v>4184427.1400000006</v>
      </c>
    </row>
    <row r="15" spans="1:20" ht="19.5" customHeight="1" x14ac:dyDescent="0.25">
      <c r="A15" s="4" t="s">
        <v>165</v>
      </c>
      <c r="B15" s="46" t="s">
        <v>81</v>
      </c>
      <c r="C15" s="9">
        <f>'перечень МКД'!D412</f>
        <v>1687.8999999999999</v>
      </c>
      <c r="D15" s="26">
        <f>'перечень МКД'!G412</f>
        <v>80</v>
      </c>
      <c r="E15" s="12">
        <v>3</v>
      </c>
      <c r="F15" s="68">
        <f>'перечень МКД'!H412</f>
        <v>4283527.51</v>
      </c>
      <c r="G15" s="9">
        <f>'перечень МКД'!D416</f>
        <v>1486.9</v>
      </c>
      <c r="H15" s="26">
        <f>'перечень МКД'!G416</f>
        <v>81</v>
      </c>
      <c r="I15" s="12">
        <v>4</v>
      </c>
      <c r="J15" s="9">
        <f>'перечень МКД'!H416</f>
        <v>3266300</v>
      </c>
      <c r="K15" s="65">
        <f>'перечень МКД'!D421</f>
        <v>7803.0999999999995</v>
      </c>
      <c r="L15" s="26">
        <f>'перечень МКД'!G421</f>
        <v>373</v>
      </c>
      <c r="M15" s="27">
        <v>15</v>
      </c>
      <c r="N15" s="66">
        <f>'перечень МКД'!H421</f>
        <v>18735103.499999996</v>
      </c>
      <c r="O15" s="9">
        <f t="shared" si="4"/>
        <v>10977.9</v>
      </c>
      <c r="P15" s="26">
        <f t="shared" si="2"/>
        <v>534</v>
      </c>
      <c r="Q15" s="26">
        <f t="shared" si="3"/>
        <v>22</v>
      </c>
      <c r="R15" s="6">
        <f t="shared" si="1"/>
        <v>26284931.009999998</v>
      </c>
      <c r="T15" s="81"/>
    </row>
    <row r="16" spans="1:20" ht="21" customHeight="1" x14ac:dyDescent="0.25">
      <c r="A16" s="4" t="s">
        <v>166</v>
      </c>
      <c r="B16" s="48" t="s">
        <v>187</v>
      </c>
      <c r="C16" s="9">
        <f>'перечень МКД'!D438</f>
        <v>2388.9</v>
      </c>
      <c r="D16" s="26">
        <f>'перечень МКД'!G438</f>
        <v>97</v>
      </c>
      <c r="E16" s="12">
        <v>5</v>
      </c>
      <c r="F16" s="66">
        <f>'перечень МКД'!H438</f>
        <v>2055472.2200000002</v>
      </c>
      <c r="G16" s="11">
        <f>'перечень МКД'!D444</f>
        <v>6825.24</v>
      </c>
      <c r="H16" s="27">
        <f>'перечень МКД'!G444</f>
        <v>254</v>
      </c>
      <c r="I16" s="12">
        <v>5</v>
      </c>
      <c r="J16" s="11">
        <f>'перечень МКД'!H444</f>
        <v>9803999</v>
      </c>
      <c r="K16" s="70">
        <f>'перечень МКД'!D450</f>
        <v>9374.4000000000015</v>
      </c>
      <c r="L16" s="27">
        <f>'перечень МКД'!G450</f>
        <v>364</v>
      </c>
      <c r="M16" s="12">
        <v>14</v>
      </c>
      <c r="N16" s="68">
        <f>'перечень МКД'!H450</f>
        <v>16130299.080000002</v>
      </c>
      <c r="O16" s="9">
        <f t="shared" si="4"/>
        <v>18588.54</v>
      </c>
      <c r="P16" s="26">
        <f t="shared" si="2"/>
        <v>715</v>
      </c>
      <c r="Q16" s="10">
        <f t="shared" si="3"/>
        <v>24</v>
      </c>
      <c r="R16" s="6">
        <f t="shared" si="1"/>
        <v>27989770.300000004</v>
      </c>
      <c r="T16" s="81"/>
    </row>
    <row r="17" spans="1:20" ht="20.25" customHeight="1" x14ac:dyDescent="0.25">
      <c r="A17" s="4" t="s">
        <v>167</v>
      </c>
      <c r="B17" s="46" t="s">
        <v>85</v>
      </c>
      <c r="C17" s="11">
        <f>'перечень МКД'!D466</f>
        <v>3974</v>
      </c>
      <c r="D17" s="27">
        <f>'перечень МКД'!G466</f>
        <v>135</v>
      </c>
      <c r="E17" s="12">
        <v>5</v>
      </c>
      <c r="F17" s="68">
        <f>'перечень МКД'!H466</f>
        <v>4083856.76</v>
      </c>
      <c r="G17" s="9">
        <f>'перечень МКД'!D472</f>
        <v>7258.5999999999995</v>
      </c>
      <c r="H17" s="26">
        <f>'перечень МКД'!G472</f>
        <v>257</v>
      </c>
      <c r="I17" s="10">
        <v>11</v>
      </c>
      <c r="J17" s="9">
        <f>'перечень МКД'!H472</f>
        <v>8286761.0600000005</v>
      </c>
      <c r="K17" s="65">
        <f>'перечень МКД'!D484</f>
        <v>7533.7000000000007</v>
      </c>
      <c r="L17" s="26">
        <f>'перечень МКД'!G484</f>
        <v>247</v>
      </c>
      <c r="M17" s="10">
        <v>9</v>
      </c>
      <c r="N17" s="66">
        <f>'перечень МКД'!H484</f>
        <v>5376905.5699999994</v>
      </c>
      <c r="O17" s="9">
        <f t="shared" si="4"/>
        <v>18766.3</v>
      </c>
      <c r="P17" s="26">
        <f t="shared" si="2"/>
        <v>639</v>
      </c>
      <c r="Q17" s="10">
        <f>E17+I17+M17</f>
        <v>25</v>
      </c>
      <c r="R17" s="6">
        <f t="shared" si="1"/>
        <v>17747523.390000001</v>
      </c>
      <c r="T17" s="81"/>
    </row>
    <row r="18" spans="1:20" ht="20.25" customHeight="1" x14ac:dyDescent="0.25">
      <c r="A18" s="4" t="s">
        <v>168</v>
      </c>
      <c r="B18" s="46" t="s">
        <v>87</v>
      </c>
      <c r="C18" s="9">
        <f>'перечень МКД'!D495</f>
        <v>5939.7999999999993</v>
      </c>
      <c r="D18" s="26">
        <f>'перечень МКД'!G495</f>
        <v>232</v>
      </c>
      <c r="E18" s="10">
        <v>4</v>
      </c>
      <c r="F18" s="66">
        <f>'перечень МКД'!H495</f>
        <v>5932302.3799999999</v>
      </c>
      <c r="G18" s="11">
        <f>'перечень МКД'!D500</f>
        <v>9043.56</v>
      </c>
      <c r="H18" s="27">
        <f>'перечень МКД'!G500</f>
        <v>363</v>
      </c>
      <c r="I18" s="12">
        <v>11</v>
      </c>
      <c r="J18" s="11">
        <f>'перечень МКД'!H500</f>
        <v>15834147.702</v>
      </c>
      <c r="K18" s="70">
        <f>'перечень МКД'!D512</f>
        <v>25106.159999999996</v>
      </c>
      <c r="L18" s="27">
        <f>'перечень МКД'!G512</f>
        <v>934</v>
      </c>
      <c r="M18" s="12">
        <v>20</v>
      </c>
      <c r="N18" s="68">
        <f>'перечень МКД'!H512</f>
        <v>33596284.982000001</v>
      </c>
      <c r="O18" s="9">
        <f t="shared" si="4"/>
        <v>40089.519999999997</v>
      </c>
      <c r="P18" s="26">
        <f t="shared" si="2"/>
        <v>1529</v>
      </c>
      <c r="Q18" s="10">
        <f t="shared" si="3"/>
        <v>35</v>
      </c>
      <c r="R18" s="6">
        <f t="shared" si="1"/>
        <v>55362735.063999996</v>
      </c>
      <c r="T18" s="81"/>
    </row>
    <row r="19" spans="1:20" ht="19.5" customHeight="1" x14ac:dyDescent="0.25">
      <c r="A19" s="4">
        <v>9</v>
      </c>
      <c r="B19" s="46" t="s">
        <v>1712</v>
      </c>
      <c r="C19" s="11">
        <f>'перечень МКД'!D534</f>
        <v>414</v>
      </c>
      <c r="D19" s="27">
        <f>'перечень МКД'!G534</f>
        <v>16</v>
      </c>
      <c r="E19" s="12">
        <v>1</v>
      </c>
      <c r="F19" s="68">
        <f>'перечень МКД'!H534</f>
        <v>37807.199999999997</v>
      </c>
      <c r="G19" s="9">
        <f>'перечень МКД'!D536</f>
        <v>880.8</v>
      </c>
      <c r="H19" s="26">
        <f>'перечень МКД'!G536</f>
        <v>31</v>
      </c>
      <c r="I19" s="12">
        <v>1</v>
      </c>
      <c r="J19" s="9">
        <f>'перечень МКД'!H536</f>
        <v>2543310</v>
      </c>
      <c r="K19" s="65">
        <f>'перечень МКД'!D538</f>
        <v>2151.3000000000002</v>
      </c>
      <c r="L19" s="26">
        <f>'перечень МКД'!G538</f>
        <v>74</v>
      </c>
      <c r="M19" s="12">
        <v>4</v>
      </c>
      <c r="N19" s="66">
        <f>'перечень МКД'!H538</f>
        <v>3674446.8200000003</v>
      </c>
      <c r="O19" s="9">
        <f t="shared" si="4"/>
        <v>3446.1000000000004</v>
      </c>
      <c r="P19" s="26">
        <f t="shared" si="2"/>
        <v>121</v>
      </c>
      <c r="Q19" s="10">
        <f t="shared" si="3"/>
        <v>6</v>
      </c>
      <c r="R19" s="6">
        <f t="shared" si="1"/>
        <v>6255564.0200000005</v>
      </c>
      <c r="T19" s="81"/>
    </row>
    <row r="20" spans="1:20" ht="19.5" customHeight="1" x14ac:dyDescent="0.25">
      <c r="A20" s="4" t="s">
        <v>169</v>
      </c>
      <c r="B20" s="46" t="s">
        <v>89</v>
      </c>
      <c r="C20" s="9">
        <f>'перечень МКД'!D544</f>
        <v>790.8</v>
      </c>
      <c r="D20" s="26">
        <f>'перечень МКД'!G544</f>
        <v>39</v>
      </c>
      <c r="E20" s="12">
        <v>1</v>
      </c>
      <c r="F20" s="66">
        <f>'перечень МКД'!H544</f>
        <v>338238.96</v>
      </c>
      <c r="G20" s="9">
        <f>'перечень МКД'!D546</f>
        <v>1170.8000000000002</v>
      </c>
      <c r="H20" s="26">
        <f>'перечень МКД'!G546</f>
        <v>39</v>
      </c>
      <c r="I20" s="10">
        <v>2</v>
      </c>
      <c r="J20" s="9">
        <f>'перечень МКД'!H546</f>
        <v>144009.01619999998</v>
      </c>
      <c r="K20" s="65">
        <f>'перечень МКД'!D549</f>
        <v>4937</v>
      </c>
      <c r="L20" s="26">
        <f>'перечень МКД'!G549</f>
        <v>196</v>
      </c>
      <c r="M20" s="10">
        <v>6</v>
      </c>
      <c r="N20" s="66">
        <f>'перечень МКД'!H549</f>
        <v>4256617.82</v>
      </c>
      <c r="O20" s="9">
        <f t="shared" si="4"/>
        <v>6898.6</v>
      </c>
      <c r="P20" s="26">
        <f t="shared" si="2"/>
        <v>274</v>
      </c>
      <c r="Q20" s="10">
        <f t="shared" si="3"/>
        <v>9</v>
      </c>
      <c r="R20" s="6">
        <f t="shared" si="1"/>
        <v>4738865.7962000007</v>
      </c>
      <c r="T20" s="81"/>
    </row>
    <row r="21" spans="1:20" ht="18.75" customHeight="1" x14ac:dyDescent="0.25">
      <c r="A21" s="4" t="s">
        <v>170</v>
      </c>
      <c r="B21" s="46" t="s">
        <v>90</v>
      </c>
      <c r="C21" s="9">
        <f>'перечень МКД'!D557</f>
        <v>68620.5</v>
      </c>
      <c r="D21" s="26">
        <f>'перечень МКД'!G557</f>
        <v>3702</v>
      </c>
      <c r="E21" s="10">
        <v>24</v>
      </c>
      <c r="F21" s="66">
        <f>'перечень МКД'!H557</f>
        <v>28254500.590000004</v>
      </c>
      <c r="G21" s="9">
        <f>'перечень МКД'!D582</f>
        <v>67474.7</v>
      </c>
      <c r="H21" s="26">
        <f>'перечень МКД'!G582</f>
        <v>3374</v>
      </c>
      <c r="I21" s="12">
        <v>48</v>
      </c>
      <c r="J21" s="11">
        <f>'перечень МКД'!H582</f>
        <v>49109917.810599998</v>
      </c>
      <c r="K21" s="65">
        <f>'перечень МКД'!D631</f>
        <v>203330.79999999996</v>
      </c>
      <c r="L21" s="26">
        <f>'перечень МКД'!G631</f>
        <v>8809</v>
      </c>
      <c r="M21" s="12">
        <v>72</v>
      </c>
      <c r="N21" s="68">
        <f>'перечень МКД'!H631</f>
        <v>90738658.532000005</v>
      </c>
      <c r="O21" s="9">
        <f t="shared" si="4"/>
        <v>339426</v>
      </c>
      <c r="P21" s="26">
        <f t="shared" si="2"/>
        <v>15885</v>
      </c>
      <c r="Q21" s="10">
        <f t="shared" si="3"/>
        <v>144</v>
      </c>
      <c r="R21" s="6">
        <f t="shared" si="1"/>
        <v>168103076.93260002</v>
      </c>
      <c r="T21" s="81"/>
    </row>
    <row r="22" spans="1:20" ht="19.5" customHeight="1" x14ac:dyDescent="0.25">
      <c r="A22" s="4" t="s">
        <v>171</v>
      </c>
      <c r="B22" s="48" t="s">
        <v>91</v>
      </c>
      <c r="C22" s="9">
        <f>'перечень МКД'!D705</f>
        <v>8390.2000000000007</v>
      </c>
      <c r="D22" s="26">
        <f>'перечень МКД'!G705</f>
        <v>338</v>
      </c>
      <c r="E22" s="12">
        <v>7</v>
      </c>
      <c r="F22" s="68">
        <f>'перечень МКД'!H705</f>
        <v>11252653.4</v>
      </c>
      <c r="G22" s="9">
        <f>'перечень МКД'!D713</f>
        <v>28672.580000000005</v>
      </c>
      <c r="H22" s="26">
        <f>'перечень МКД'!G713</f>
        <v>1225</v>
      </c>
      <c r="I22" s="10">
        <v>18</v>
      </c>
      <c r="J22" s="9">
        <f>'перечень МКД'!H713</f>
        <v>13988834.128</v>
      </c>
      <c r="K22" s="65">
        <f>'перечень МКД'!D732</f>
        <v>48697.969999999994</v>
      </c>
      <c r="L22" s="26">
        <f>'перечень МКД'!G732</f>
        <v>1977</v>
      </c>
      <c r="M22" s="10">
        <v>31</v>
      </c>
      <c r="N22" s="66">
        <f>'перечень МКД'!H732</f>
        <v>27489686.959999997</v>
      </c>
      <c r="O22" s="9">
        <f t="shared" si="4"/>
        <v>85760.75</v>
      </c>
      <c r="P22" s="26">
        <f t="shared" si="2"/>
        <v>3540</v>
      </c>
      <c r="Q22" s="10">
        <f t="shared" si="3"/>
        <v>56</v>
      </c>
      <c r="R22" s="6">
        <f t="shared" si="1"/>
        <v>52731174.487999998</v>
      </c>
      <c r="T22" s="81"/>
    </row>
    <row r="23" spans="1:20" ht="19.5" customHeight="1" x14ac:dyDescent="0.25">
      <c r="A23" s="4" t="s">
        <v>172</v>
      </c>
      <c r="B23" s="48" t="s">
        <v>97</v>
      </c>
      <c r="C23" s="9">
        <f>'перечень МКД'!D765</f>
        <v>153.1</v>
      </c>
      <c r="D23" s="26">
        <f>'перечень МКД'!G765</f>
        <v>4</v>
      </c>
      <c r="E23" s="10">
        <v>1</v>
      </c>
      <c r="F23" s="66">
        <f>'перечень МКД'!H765</f>
        <v>844100</v>
      </c>
      <c r="G23" s="9">
        <f>'перечень МКД'!D767</f>
        <v>4011.2</v>
      </c>
      <c r="H23" s="26">
        <f>'перечень МКД'!G767</f>
        <v>161</v>
      </c>
      <c r="I23" s="12">
        <v>5</v>
      </c>
      <c r="J23" s="11">
        <f>'перечень МКД'!H767</f>
        <v>3014450.26</v>
      </c>
      <c r="K23" s="65">
        <f>'перечень МКД'!D773</f>
        <v>57344.659999999996</v>
      </c>
      <c r="L23" s="26">
        <f>'перечень МКД'!G773</f>
        <v>2202</v>
      </c>
      <c r="M23" s="12">
        <v>40</v>
      </c>
      <c r="N23" s="68">
        <f>'перечень МКД'!H773</f>
        <v>57961129.947999999</v>
      </c>
      <c r="O23" s="9">
        <f t="shared" si="4"/>
        <v>61508.959999999999</v>
      </c>
      <c r="P23" s="26">
        <f t="shared" si="2"/>
        <v>2367</v>
      </c>
      <c r="Q23" s="10">
        <f t="shared" si="3"/>
        <v>46</v>
      </c>
      <c r="R23" s="6">
        <f t="shared" si="1"/>
        <v>61819680.207999997</v>
      </c>
      <c r="T23" s="81"/>
    </row>
    <row r="24" spans="1:20" ht="21" customHeight="1" x14ac:dyDescent="0.25">
      <c r="A24" s="4" t="s">
        <v>173</v>
      </c>
      <c r="B24" s="48" t="s">
        <v>98</v>
      </c>
      <c r="C24" s="9">
        <f>'перечень МКД'!D815</f>
        <v>8726.34</v>
      </c>
      <c r="D24" s="26">
        <f>'перечень МКД'!G815</f>
        <v>399</v>
      </c>
      <c r="E24" s="12">
        <v>14</v>
      </c>
      <c r="F24" s="68">
        <f>'перечень МКД'!H815</f>
        <v>5696113.1160000004</v>
      </c>
      <c r="G24" s="9">
        <f>'перечень МКД'!D830</f>
        <v>17059.260000000002</v>
      </c>
      <c r="H24" s="26">
        <f>'перечень МКД'!G830</f>
        <v>738</v>
      </c>
      <c r="I24" s="10">
        <v>19</v>
      </c>
      <c r="J24" s="11">
        <f>'перечень МКД'!H830</f>
        <v>7002728.8560000006</v>
      </c>
      <c r="K24" s="65">
        <f>'перечень МКД'!D850</f>
        <v>43676.31</v>
      </c>
      <c r="L24" s="26">
        <f>'перечень МКД'!G850</f>
        <v>1799</v>
      </c>
      <c r="M24" s="10">
        <v>55</v>
      </c>
      <c r="N24" s="68">
        <f>'перечень МКД'!H850</f>
        <v>25879977.24479999</v>
      </c>
      <c r="O24" s="9">
        <f t="shared" si="4"/>
        <v>69461.91</v>
      </c>
      <c r="P24" s="26">
        <f t="shared" si="2"/>
        <v>2936</v>
      </c>
      <c r="Q24" s="10">
        <f t="shared" si="3"/>
        <v>88</v>
      </c>
      <c r="R24" s="6">
        <f t="shared" si="1"/>
        <v>38578819.216799989</v>
      </c>
      <c r="T24" s="81"/>
    </row>
    <row r="25" spans="1:20" ht="18.75" customHeight="1" x14ac:dyDescent="0.25">
      <c r="A25" s="4" t="s">
        <v>174</v>
      </c>
      <c r="B25" s="48" t="s">
        <v>101</v>
      </c>
      <c r="C25" s="9">
        <v>0</v>
      </c>
      <c r="D25" s="26">
        <v>0</v>
      </c>
      <c r="E25" s="10">
        <v>0</v>
      </c>
      <c r="F25" s="68">
        <v>0</v>
      </c>
      <c r="G25" s="9">
        <f>'перечень МКД'!D907</f>
        <v>726.7</v>
      </c>
      <c r="H25" s="26">
        <f>'перечень МКД'!G907</f>
        <v>42</v>
      </c>
      <c r="I25" s="10">
        <v>2</v>
      </c>
      <c r="J25" s="9">
        <f>'перечень МКД'!H907</f>
        <v>1187868.162</v>
      </c>
      <c r="K25" s="65">
        <f>'перечень МКД'!D910</f>
        <v>1048.0999999999999</v>
      </c>
      <c r="L25" s="26">
        <f>'перечень МКД'!G910</f>
        <v>57</v>
      </c>
      <c r="M25" s="10">
        <v>3</v>
      </c>
      <c r="N25" s="68">
        <f>'перечень МКД'!H910</f>
        <v>1253239.27</v>
      </c>
      <c r="O25" s="9">
        <f t="shared" si="4"/>
        <v>1774.8</v>
      </c>
      <c r="P25" s="26">
        <f t="shared" si="2"/>
        <v>99</v>
      </c>
      <c r="Q25" s="10">
        <f t="shared" si="3"/>
        <v>5</v>
      </c>
      <c r="R25" s="6">
        <f t="shared" si="1"/>
        <v>2441107.432</v>
      </c>
      <c r="T25" s="81"/>
    </row>
    <row r="26" spans="1:20" ht="19.5" customHeight="1" x14ac:dyDescent="0.25">
      <c r="A26" s="4" t="s">
        <v>175</v>
      </c>
      <c r="B26" s="48" t="s">
        <v>1713</v>
      </c>
      <c r="C26" s="9">
        <f>'перечень МКД'!D915</f>
        <v>827.5</v>
      </c>
      <c r="D26" s="26">
        <f>'перечень МКД'!G915</f>
        <v>24</v>
      </c>
      <c r="E26" s="10">
        <v>2</v>
      </c>
      <c r="F26" s="68">
        <f>'перечень МКД'!H915</f>
        <v>1505522.93</v>
      </c>
      <c r="G26" s="9">
        <f>'перечень МКД'!D918</f>
        <v>11597.87</v>
      </c>
      <c r="H26" s="26">
        <f>'перечень МКД'!G918</f>
        <v>428</v>
      </c>
      <c r="I26" s="12">
        <v>14</v>
      </c>
      <c r="J26" s="11">
        <f>'перечень МКД'!H918</f>
        <v>12598315.542000001</v>
      </c>
      <c r="K26" s="65">
        <f>'перечень МКД'!D933</f>
        <v>22134.399999999998</v>
      </c>
      <c r="L26" s="26">
        <f>'перечень МКД'!G933</f>
        <v>817</v>
      </c>
      <c r="M26" s="12">
        <v>18</v>
      </c>
      <c r="N26" s="68">
        <f>'перечень МКД'!H933</f>
        <v>22843393.713999998</v>
      </c>
      <c r="O26" s="9">
        <f t="shared" si="4"/>
        <v>34559.769999999997</v>
      </c>
      <c r="P26" s="26">
        <f t="shared" si="2"/>
        <v>1269</v>
      </c>
      <c r="Q26" s="10">
        <f t="shared" si="3"/>
        <v>34</v>
      </c>
      <c r="R26" s="6">
        <f t="shared" si="1"/>
        <v>36947232.185999997</v>
      </c>
      <c r="T26" s="81"/>
    </row>
    <row r="27" spans="1:20" ht="20.25" customHeight="1" x14ac:dyDescent="0.25">
      <c r="A27" s="4" t="s">
        <v>176</v>
      </c>
      <c r="B27" s="48" t="s">
        <v>102</v>
      </c>
      <c r="C27" s="9">
        <f>'перечень МКД'!D953</f>
        <v>14238.999999999998</v>
      </c>
      <c r="D27" s="26">
        <f>'перечень МКД'!G953</f>
        <v>357</v>
      </c>
      <c r="E27" s="12">
        <v>16</v>
      </c>
      <c r="F27" s="68">
        <f>'перечень МКД'!H953</f>
        <v>5736414.7799999993</v>
      </c>
      <c r="G27" s="13">
        <f>'перечень МКД'!D970</f>
        <v>35475.560000000005</v>
      </c>
      <c r="H27" s="27">
        <f>'перечень МКД'!G970</f>
        <v>1098</v>
      </c>
      <c r="I27" s="12">
        <v>31</v>
      </c>
      <c r="J27" s="11">
        <f>'перечень МКД'!H970</f>
        <v>21639843.860000003</v>
      </c>
      <c r="K27" s="69">
        <f>'перечень МКД'!D1002</f>
        <v>319996.42999999988</v>
      </c>
      <c r="L27" s="27">
        <f>'перечень МКД'!G1002</f>
        <v>10646</v>
      </c>
      <c r="M27" s="12">
        <v>115</v>
      </c>
      <c r="N27" s="68">
        <f>'перечень МКД'!H1002</f>
        <v>178231041.83199999</v>
      </c>
      <c r="O27" s="9">
        <f t="shared" si="4"/>
        <v>369710.98999999987</v>
      </c>
      <c r="P27" s="26">
        <f t="shared" si="2"/>
        <v>12101</v>
      </c>
      <c r="Q27" s="10">
        <f t="shared" si="3"/>
        <v>162</v>
      </c>
      <c r="R27" s="6">
        <f t="shared" si="1"/>
        <v>205607300.472</v>
      </c>
      <c r="T27" s="81"/>
    </row>
    <row r="28" spans="1:20" ht="36" customHeight="1" x14ac:dyDescent="0.25">
      <c r="A28" s="4" t="s">
        <v>177</v>
      </c>
      <c r="B28" s="48" t="s">
        <v>1714</v>
      </c>
      <c r="C28" s="13">
        <f>'перечень МКД'!D1119</f>
        <v>1989.8999999999999</v>
      </c>
      <c r="D28" s="27">
        <f>'перечень МКД'!G1119</f>
        <v>64</v>
      </c>
      <c r="E28" s="12">
        <v>4</v>
      </c>
      <c r="F28" s="68">
        <f>'перечень МКД'!H1119</f>
        <v>1626493.04</v>
      </c>
      <c r="G28" s="9">
        <f>'перечень МКД'!D1124</f>
        <v>2069.4299999999998</v>
      </c>
      <c r="H28" s="26">
        <f>'перечень МКД'!G1124</f>
        <v>46</v>
      </c>
      <c r="I28" s="12">
        <v>5</v>
      </c>
      <c r="J28" s="11">
        <f>'перечень МКД'!H1124</f>
        <v>5673989.9700000007</v>
      </c>
      <c r="K28" s="65">
        <f>'перечень МКД'!D1130</f>
        <v>16171.970000000001</v>
      </c>
      <c r="L28" s="26">
        <f>'перечень МКД'!G1130</f>
        <v>456</v>
      </c>
      <c r="M28" s="12">
        <v>10</v>
      </c>
      <c r="N28" s="68">
        <f>'перечень МКД'!H1130</f>
        <v>17703263.515999999</v>
      </c>
      <c r="O28" s="9">
        <f t="shared" si="4"/>
        <v>20231.300000000003</v>
      </c>
      <c r="P28" s="26">
        <f t="shared" si="2"/>
        <v>566</v>
      </c>
      <c r="Q28" s="10">
        <f t="shared" si="3"/>
        <v>19</v>
      </c>
      <c r="R28" s="6">
        <f t="shared" si="1"/>
        <v>25003746.526000001</v>
      </c>
      <c r="T28" s="81"/>
    </row>
    <row r="29" spans="1:20" ht="21" customHeight="1" x14ac:dyDescent="0.25">
      <c r="A29" s="4" t="s">
        <v>178</v>
      </c>
      <c r="B29" s="48" t="s">
        <v>121</v>
      </c>
      <c r="C29" s="9">
        <f>'перечень МКД'!D1142</f>
        <v>458.38</v>
      </c>
      <c r="D29" s="26">
        <f>'перечень МКД'!G1142</f>
        <v>23</v>
      </c>
      <c r="E29" s="12">
        <v>1</v>
      </c>
      <c r="F29" s="68">
        <f>'перечень МКД'!H1142</f>
        <v>1436506.56</v>
      </c>
      <c r="G29" s="9">
        <f>'перечень МКД'!D1144</f>
        <v>812</v>
      </c>
      <c r="H29" s="26">
        <f>'перечень МКД'!G1144</f>
        <v>42</v>
      </c>
      <c r="I29" s="12">
        <v>1</v>
      </c>
      <c r="J29" s="11">
        <f>'перечень МКД'!H1144</f>
        <v>1656454.5</v>
      </c>
      <c r="K29" s="65">
        <f>'перечень МКД'!D1146</f>
        <v>2418.8199999999997</v>
      </c>
      <c r="L29" s="26">
        <f>'перечень МКД'!G1146</f>
        <v>85</v>
      </c>
      <c r="M29" s="12">
        <v>4</v>
      </c>
      <c r="N29" s="68">
        <f>'перечень МКД'!H1146</f>
        <v>1633094.71</v>
      </c>
      <c r="O29" s="9">
        <f t="shared" si="4"/>
        <v>3689.2</v>
      </c>
      <c r="P29" s="26">
        <f t="shared" si="2"/>
        <v>150</v>
      </c>
      <c r="Q29" s="10">
        <f t="shared" si="3"/>
        <v>6</v>
      </c>
      <c r="R29" s="6">
        <f t="shared" si="1"/>
        <v>4726055.7699999996</v>
      </c>
      <c r="T29" s="81"/>
    </row>
    <row r="30" spans="1:20" ht="19.5" customHeight="1" x14ac:dyDescent="0.25">
      <c r="A30" s="4" t="s">
        <v>179</v>
      </c>
      <c r="B30" s="48" t="s">
        <v>122</v>
      </c>
      <c r="C30" s="9">
        <f>'перечень МКД'!D1152</f>
        <v>37905.199999999997</v>
      </c>
      <c r="D30" s="26">
        <f>'перечень МКД'!G1152</f>
        <v>1612</v>
      </c>
      <c r="E30" s="12">
        <v>12</v>
      </c>
      <c r="F30" s="68">
        <f>'перечень МКД'!H1152</f>
        <v>16550179.622</v>
      </c>
      <c r="G30" s="9">
        <f>'перечень МКД'!D1165</f>
        <v>30462.600000000006</v>
      </c>
      <c r="H30" s="26">
        <f>'перечень МКД'!G1165</f>
        <v>1208</v>
      </c>
      <c r="I30" s="12">
        <v>19</v>
      </c>
      <c r="J30" s="11">
        <f>'перечень МКД'!H1165</f>
        <v>18080902.100000001</v>
      </c>
      <c r="K30" s="65">
        <f>'перечень МКД'!D1185</f>
        <v>112020.53999999998</v>
      </c>
      <c r="L30" s="26">
        <f>'перечень МКД'!G1185</f>
        <v>4210</v>
      </c>
      <c r="M30" s="12">
        <v>47</v>
      </c>
      <c r="N30" s="68">
        <f>'перечень МКД'!H1185</f>
        <v>64220375.300000004</v>
      </c>
      <c r="O30" s="9">
        <f t="shared" si="4"/>
        <v>180388.33999999997</v>
      </c>
      <c r="P30" s="26">
        <f t="shared" si="2"/>
        <v>7030</v>
      </c>
      <c r="Q30" s="10">
        <f t="shared" si="3"/>
        <v>78</v>
      </c>
      <c r="R30" s="6">
        <f t="shared" si="1"/>
        <v>98851457.022000015</v>
      </c>
      <c r="T30" s="81"/>
    </row>
    <row r="31" spans="1:20" ht="19.5" customHeight="1" x14ac:dyDescent="0.25">
      <c r="A31" s="4" t="s">
        <v>180</v>
      </c>
      <c r="B31" s="48" t="s">
        <v>133</v>
      </c>
      <c r="C31" s="9">
        <f>'перечень МКД'!D1234</f>
        <v>814.8</v>
      </c>
      <c r="D31" s="26">
        <f>'перечень МКД'!G1234</f>
        <v>24</v>
      </c>
      <c r="E31" s="12">
        <v>2</v>
      </c>
      <c r="F31" s="68">
        <f>'перечень МКД'!H1234</f>
        <v>1188815.68</v>
      </c>
      <c r="G31" s="9">
        <f>'перечень МКД'!D1237</f>
        <v>2222.9</v>
      </c>
      <c r="H31" s="26">
        <f>'перечень МКД'!G1237</f>
        <v>79</v>
      </c>
      <c r="I31" s="12">
        <v>4</v>
      </c>
      <c r="J31" s="11">
        <f>'перечень МКД'!H1237</f>
        <v>2846336.2879999997</v>
      </c>
      <c r="K31" s="65">
        <f>'перечень МКД'!D1242</f>
        <v>19118.36</v>
      </c>
      <c r="L31" s="26">
        <f>'перечень МКД'!G1242</f>
        <v>652</v>
      </c>
      <c r="M31" s="12">
        <v>15</v>
      </c>
      <c r="N31" s="68">
        <f>'перечень МКД'!H1242</f>
        <v>19412843.190000001</v>
      </c>
      <c r="O31" s="9">
        <f t="shared" si="4"/>
        <v>22156.06</v>
      </c>
      <c r="P31" s="26">
        <f t="shared" si="2"/>
        <v>755</v>
      </c>
      <c r="Q31" s="10">
        <f t="shared" si="3"/>
        <v>21</v>
      </c>
      <c r="R31" s="6">
        <f t="shared" si="1"/>
        <v>23447995.158</v>
      </c>
      <c r="T31" s="81"/>
    </row>
    <row r="32" spans="1:20" ht="18.75" customHeight="1" x14ac:dyDescent="0.25">
      <c r="A32" s="4" t="s">
        <v>181</v>
      </c>
      <c r="B32" s="48" t="s">
        <v>1664</v>
      </c>
      <c r="C32" s="9">
        <f>'перечень МКД'!D1259</f>
        <v>307237.54000000004</v>
      </c>
      <c r="D32" s="26">
        <f>'перечень МКД'!G1259</f>
        <v>13352</v>
      </c>
      <c r="E32" s="12">
        <v>89</v>
      </c>
      <c r="F32" s="68">
        <f>'перечень МКД'!H1259</f>
        <v>135378064.64600003</v>
      </c>
      <c r="G32" s="9">
        <f>'перечень МКД'!D1349</f>
        <v>363179.55999999982</v>
      </c>
      <c r="H32" s="26">
        <f>'перечень МКД'!G1349</f>
        <v>14792</v>
      </c>
      <c r="I32" s="12">
        <v>88</v>
      </c>
      <c r="J32" s="11">
        <f>'перечень МКД'!H1349</f>
        <v>192645980.13439998</v>
      </c>
      <c r="K32" s="65">
        <f>'перечень МКД'!D1438</f>
        <v>1507149.79</v>
      </c>
      <c r="L32" s="26">
        <f>'перечень МКД'!G1438</f>
        <v>64652</v>
      </c>
      <c r="M32" s="12">
        <v>414</v>
      </c>
      <c r="N32" s="68">
        <f>'перечень МКД'!H1438</f>
        <v>826407037.02260041</v>
      </c>
      <c r="O32" s="9">
        <f t="shared" si="4"/>
        <v>2177566.8899999997</v>
      </c>
      <c r="P32" s="26">
        <f t="shared" si="2"/>
        <v>92796</v>
      </c>
      <c r="Q32" s="10">
        <f>E32+I32+M32</f>
        <v>591</v>
      </c>
      <c r="R32" s="6">
        <f t="shared" si="1"/>
        <v>1154431081.8030005</v>
      </c>
      <c r="T32" s="81"/>
    </row>
    <row r="33" spans="1:20" ht="18.75" customHeight="1" x14ac:dyDescent="0.25">
      <c r="A33" s="106"/>
      <c r="B33" s="141"/>
      <c r="C33" s="87"/>
      <c r="D33" s="107"/>
      <c r="E33" s="142"/>
      <c r="F33" s="143"/>
      <c r="G33" s="87"/>
      <c r="H33" s="107"/>
      <c r="I33" s="142"/>
      <c r="J33" s="143"/>
      <c r="K33" s="87"/>
      <c r="L33" s="107"/>
      <c r="M33" s="142"/>
      <c r="N33" s="143"/>
      <c r="O33" s="87"/>
      <c r="P33" s="107"/>
      <c r="Q33" s="144"/>
      <c r="R33" s="86"/>
      <c r="T33" s="81"/>
    </row>
    <row r="34" spans="1:20" ht="18.75" x14ac:dyDescent="0.3">
      <c r="A34" s="49" t="s">
        <v>182</v>
      </c>
      <c r="B34" s="36"/>
      <c r="C34" s="50"/>
      <c r="D34" s="53"/>
      <c r="E34" s="37"/>
      <c r="F34" s="50"/>
      <c r="G34" s="50"/>
      <c r="H34" s="53"/>
      <c r="I34" s="37"/>
      <c r="J34" s="50"/>
      <c r="K34" s="50"/>
      <c r="L34" s="53"/>
      <c r="M34" s="37"/>
      <c r="N34" s="50"/>
      <c r="O34" s="50"/>
      <c r="P34" s="53"/>
      <c r="Q34" s="37"/>
      <c r="R34" s="60"/>
    </row>
    <row r="35" spans="1:20" ht="18.75" x14ac:dyDescent="0.3">
      <c r="A35" s="49" t="s">
        <v>183</v>
      </c>
      <c r="B35" s="36"/>
      <c r="C35" s="50"/>
      <c r="D35" s="53"/>
      <c r="E35" s="37"/>
      <c r="F35" s="50"/>
      <c r="G35" s="50"/>
      <c r="H35" s="53"/>
      <c r="I35" s="37"/>
      <c r="J35" s="50"/>
      <c r="K35" s="50"/>
      <c r="L35" s="53"/>
      <c r="M35" s="37"/>
      <c r="N35" s="50"/>
      <c r="O35" s="50"/>
      <c r="P35" s="53"/>
      <c r="Q35" s="37"/>
      <c r="R35" s="50"/>
    </row>
    <row r="36" spans="1:20" ht="18.75" x14ac:dyDescent="0.3">
      <c r="A36" s="49" t="s">
        <v>184</v>
      </c>
      <c r="B36" s="36"/>
      <c r="C36" s="50"/>
      <c r="D36" s="53"/>
      <c r="E36" s="37"/>
      <c r="F36" s="50"/>
      <c r="G36" s="50"/>
      <c r="H36" s="53"/>
      <c r="I36" s="37"/>
      <c r="J36" s="50"/>
      <c r="K36" s="50"/>
      <c r="L36" s="53"/>
      <c r="M36" s="37"/>
      <c r="N36" s="50"/>
      <c r="O36" s="50"/>
      <c r="P36" s="53"/>
      <c r="Q36" s="37"/>
      <c r="R36" s="50"/>
    </row>
    <row r="37" spans="1:20" ht="18.75" x14ac:dyDescent="0.3">
      <c r="A37" s="49" t="s">
        <v>185</v>
      </c>
      <c r="B37" s="36"/>
      <c r="C37" s="50"/>
      <c r="D37" s="53"/>
      <c r="E37" s="37"/>
      <c r="F37" s="50"/>
      <c r="G37" s="50"/>
      <c r="H37" s="53"/>
      <c r="I37" s="37"/>
      <c r="J37" s="50"/>
      <c r="K37" s="50"/>
      <c r="L37" s="53"/>
      <c r="M37" s="37"/>
      <c r="N37" s="50"/>
      <c r="O37" s="50"/>
      <c r="P37" s="53"/>
      <c r="Q37" s="37"/>
      <c r="R37" s="50"/>
    </row>
    <row r="39" spans="1:20" x14ac:dyDescent="0.25">
      <c r="B39" s="92" t="s">
        <v>1536</v>
      </c>
      <c r="E39" s="95" t="s">
        <v>1578</v>
      </c>
    </row>
  </sheetData>
  <customSheetViews>
    <customSheetView guid="{04681E51-F482-43C0-80C1-79FD2B2CC19D}" scale="70" fitToPage="1" showAutoFilter="1">
      <selection activeCell="L55" sqref="L55"/>
      <pageMargins left="0.25" right="0.25" top="0.75" bottom="0.75" header="0.3" footer="0.3"/>
      <pageSetup paperSize="9" scale="55" fitToHeight="0" orientation="landscape" r:id="rId1"/>
      <autoFilter ref="A8:R36"/>
    </customSheetView>
    <customSheetView guid="{C7F31BB5-A5FD-49C6-9BB3-1EC8F2C98019}" scale="70" showAutoFilter="1">
      <selection activeCell="R14" sqref="R14"/>
      <pageMargins left="0.7" right="0.7" top="0.75" bottom="0.75" header="0.3" footer="0.3"/>
      <pageSetup paperSize="9" orientation="landscape" r:id="rId2"/>
      <autoFilter ref="A8:R32"/>
    </customSheetView>
  </customSheetViews>
  <mergeCells count="8">
    <mergeCell ref="A4:R4"/>
    <mergeCell ref="A3:R3"/>
    <mergeCell ref="A2:R2"/>
    <mergeCell ref="A1:R1"/>
    <mergeCell ref="C6:F6"/>
    <mergeCell ref="G6:J6"/>
    <mergeCell ref="K6:N6"/>
    <mergeCell ref="O6:R6"/>
  </mergeCells>
  <pageMargins left="0.25" right="0.25" top="0.75" bottom="0.75" header="0.3" footer="0.3"/>
  <pageSetup paperSize="9" scale="51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МКД</vt:lpstr>
      <vt:lpstr>Лист1</vt:lpstr>
      <vt:lpstr>план.пок-ли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2021-09-22T11:23:30Z</cp:lastPrinted>
  <dcterms:created xsi:type="dcterms:W3CDTF">2017-09-13T06:24:17Z</dcterms:created>
  <dcterms:modified xsi:type="dcterms:W3CDTF">2021-10-13T11:51:54Z</dcterms:modified>
</cp:coreProperties>
</file>